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km-edhs.mil.intra/dhs/Active/dav/applications/1/lists/1/items/771949/files/1/"/>
    </mc:Choice>
  </mc:AlternateContent>
  <xr:revisionPtr revIDLastSave="0" documentId="13_ncr:1_{B8D7B356-5C86-4D84-AE53-2203FB67706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aastaristu" sheetId="2" r:id="rId1"/>
    <sheet name="Ajakav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" i="1" l="1"/>
  <c r="C12" i="1"/>
  <c r="D12" i="1"/>
  <c r="F8" i="2" l="1"/>
  <c r="F36" i="2" s="1"/>
  <c r="E13" i="2" l="1"/>
  <c r="E15" i="2"/>
  <c r="E16" i="2"/>
  <c r="E17" i="2"/>
  <c r="E18" i="2"/>
  <c r="E19" i="2" l="1"/>
  <c r="E36" i="2" s="1"/>
  <c r="F28" i="2" l="1"/>
  <c r="F29" i="2" l="1"/>
  <c r="F30" i="2" s="1"/>
  <c r="F31" i="2" s="1"/>
  <c r="F32" i="2" l="1"/>
  <c r="E28" i="2" l="1"/>
  <c r="E29" i="2" l="1"/>
  <c r="E30" i="2" s="1"/>
  <c r="E31" i="2" s="1"/>
  <c r="E37" i="2"/>
  <c r="E38" i="2" l="1"/>
  <c r="E32" i="2"/>
  <c r="E39" i="2" l="1"/>
  <c r="E40" i="2" s="1"/>
  <c r="F37" i="2"/>
  <c r="F38" i="2" s="1"/>
  <c r="F39" i="2" l="1"/>
  <c r="F40" i="2" s="1"/>
  <c r="E42" i="2" s="1"/>
</calcChain>
</file>

<file path=xl/sharedStrings.xml><?xml version="1.0" encoding="utf-8"?>
<sst xmlns="http://schemas.openxmlformats.org/spreadsheetml/2006/main" count="73" uniqueCount="67">
  <si>
    <t>SUMMA</t>
  </si>
  <si>
    <t>KOKKU</t>
  </si>
  <si>
    <t>Tellija reserv 5%</t>
  </si>
  <si>
    <t>Lõhkeaine jääkide utiliseerimise (põletamise) rajatis</t>
  </si>
  <si>
    <t>10 000 m2</t>
  </si>
  <si>
    <t>Laskemoona ja lahingumoona katsepaik. Võib kasutada ka defektse moona ja tootmisjääkide hävitamiseks (põletamiseks) juhul, kui lõhkeainejääkide utiliseerimine ei ole ohutult võimalik spetsiaalses rajatises.</t>
  </si>
  <si>
    <t>Lõhkeaine ja moona hoidlad</t>
  </si>
  <si>
    <t>Hooned ja rajatised</t>
  </si>
  <si>
    <t>Gaasi- ja soojavarustus</t>
  </si>
  <si>
    <t>Tuletõrje veevarustus</t>
  </si>
  <si>
    <t>Alajaam</t>
  </si>
  <si>
    <t>Värav, tõkkepuu, väravahoone (toorme- ja kaubavedudeks)</t>
  </si>
  <si>
    <t>Värav, tõkkepuu, väravahoone (töötajate ja külastajate jaoks)</t>
  </si>
  <si>
    <t>4500 m, min 2 m kõrgune</t>
  </si>
  <si>
    <t>Piirdeaed</t>
  </si>
  <si>
    <t>300 sõiduautole</t>
  </si>
  <si>
    <t>Parkla töötajatele, külalistele</t>
  </si>
  <si>
    <t>kuni 3 km</t>
  </si>
  <si>
    <t>Tänavavalgustus pargisiseste teede ääres</t>
  </si>
  <si>
    <t>Pargisisesed teed - 2-suunaline asfalteeritud tee koos kõnniteega</t>
  </si>
  <si>
    <t>100 ha</t>
  </si>
  <si>
    <t>Maastiku ettevalmistamine (nt metsa raadamine, maaparandustööd, kaitsevallide rajamine)</t>
  </si>
  <si>
    <t>Välisruum (koos välistrassidega)</t>
  </si>
  <si>
    <t>kuni 10 km</t>
  </si>
  <si>
    <t>Sideliin</t>
  </si>
  <si>
    <t>Ligipääs ja liitumised</t>
  </si>
  <si>
    <t>Maht</t>
  </si>
  <si>
    <t>Ehitis</t>
  </si>
  <si>
    <t>Nr</t>
  </si>
  <si>
    <t>Pargi haldaja adminhoone</t>
  </si>
  <si>
    <t>400 m2</t>
  </si>
  <si>
    <t>Täisprogramm</t>
  </si>
  <si>
    <t>Ehitus</t>
  </si>
  <si>
    <t>I etapp</t>
  </si>
  <si>
    <t>II etapp</t>
  </si>
  <si>
    <t>Tootmisjääk 1% aastasest kogusest (2 123 000 kg) ehk 21 230 kg</t>
  </si>
  <si>
    <t>SUMMA KOKKU</t>
  </si>
  <si>
    <t>KM24%</t>
  </si>
  <si>
    <t>KM 24%</t>
  </si>
  <si>
    <t>Ligipääsutee – 2-suunaline asfalteeritud tee</t>
  </si>
  <si>
    <t>N3 kategooria raskeveokite kasutamiseks</t>
  </si>
  <si>
    <t>Piirdeaed moonahoidlatele</t>
  </si>
  <si>
    <t>Veevärk, pumplad, kanalisatsioon, veepuhastusjaam</t>
  </si>
  <si>
    <t>Metsa raadamistasu</t>
  </si>
  <si>
    <t>100ha</t>
  </si>
  <si>
    <t>Jah/ei</t>
  </si>
  <si>
    <t>Elektriliin (kuni 4,5MW ühendus)</t>
  </si>
  <si>
    <t>4,5MW ühendusvõimsus</t>
  </si>
  <si>
    <t>Summad ilma käibemaksuta</t>
  </si>
  <si>
    <t xml:space="preserve">Elektri- ja sideühenduse rajamine </t>
  </si>
  <si>
    <t>Baastaristu ehitus: teed, trassid ja perimeeter</t>
  </si>
  <si>
    <t>Baastaristu ehitised</t>
  </si>
  <si>
    <t>Muud kulud</t>
  </si>
  <si>
    <t>Kokku</t>
  </si>
  <si>
    <t>Protsentuaalne jagunemine aastate lõikes</t>
  </si>
  <si>
    <t>Protsent töödest teostatud kontrolli tehakse töövõtja aktidest, mille on kinnitanud omanikujärelevalve.</t>
  </si>
  <si>
    <t>Ehitus (lepingu periood)*:</t>
  </si>
  <si>
    <t>Baastaristu ehitused** Q1 2026-Q4 2027</t>
  </si>
  <si>
    <t>Elektri- ja sideühendused (1 õlg  25% tarbitavast elektrivõimsusest) 2 Q 2026-2Q 2027</t>
  </si>
  <si>
    <t>Elektri- ja sideühendused (2 õlg 75% tarbitavast elektrivõimsusest) 3 Q 2026</t>
  </si>
  <si>
    <t>-2028Q3</t>
  </si>
  <si>
    <t>*Vahe/lõppaktide fikseerime protsentide põhjal ( osapooled töövõtja, järelevalve, tellija kinnitavad etapi vastavust lepingule/projektile):</t>
  </si>
  <si>
    <t>**Kasutusload tulevad ehitistele mis ei ole riigikaitselised ehitised.</t>
  </si>
  <si>
    <t>Dokumentide tekkimise ajakava poolaasta/kvartal–</t>
  </si>
  <si>
    <t>Ehitusmaksumus I etapp 2025 a hindades</t>
  </si>
  <si>
    <t>Ehitusmaksumus II etapp 2025 a hindades</t>
  </si>
  <si>
    <t>Valitud lahendus (ilma tänavavalgustuse ja katlamajata)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</si>
</sst>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sz val="12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3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2" borderId="1" xfId="0" applyFill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wrapText="1"/>
    </xf>
    <xf numFmtId="3" fontId="2" fillId="0" borderId="5" xfId="0" applyNumberFormat="1" applyFont="1" applyBorder="1"/>
    <xf numFmtId="3" fontId="0" fillId="0" borderId="0" xfId="0" applyNumberFormat="1" applyFont="1"/>
    <xf numFmtId="0" fontId="0" fillId="0" borderId="0" xfId="0" applyFont="1" applyAlignment="1">
      <alignment wrapText="1"/>
    </xf>
    <xf numFmtId="3" fontId="0" fillId="0" borderId="0" xfId="0" applyNumberFormat="1"/>
    <xf numFmtId="0" fontId="0" fillId="0" borderId="0" xfId="0" applyFill="1" applyBorder="1"/>
    <xf numFmtId="3" fontId="0" fillId="0" borderId="0" xfId="0" applyNumberFormat="1" applyFill="1" applyBorder="1" applyAlignment="1">
      <alignment horizontal="left" vertical="top"/>
    </xf>
    <xf numFmtId="9" fontId="0" fillId="0" borderId="0" xfId="0" applyNumberFormat="1" applyFill="1" applyBorder="1" applyAlignment="1">
      <alignment horizontal="left" vertical="top"/>
    </xf>
    <xf numFmtId="3" fontId="0" fillId="0" borderId="0" xfId="1" applyNumberFormat="1" applyFont="1" applyFill="1" applyBorder="1" applyAlignment="1">
      <alignment horizontal="left" vertical="top" readingOrder="1"/>
    </xf>
    <xf numFmtId="164" fontId="2" fillId="0" borderId="4" xfId="1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3" fontId="0" fillId="3" borderId="1" xfId="0" applyNumberFormat="1" applyFill="1" applyBorder="1" applyAlignment="1">
      <alignment horizontal="left" vertical="top"/>
    </xf>
    <xf numFmtId="3" fontId="0" fillId="3" borderId="1" xfId="1" applyNumberFormat="1" applyFont="1" applyFill="1" applyBorder="1" applyAlignment="1">
      <alignment horizontal="left" vertical="top"/>
    </xf>
    <xf numFmtId="3" fontId="0" fillId="3" borderId="6" xfId="1" applyNumberFormat="1" applyFont="1" applyFill="1" applyBorder="1" applyAlignment="1">
      <alignment horizontal="left" vertical="top" readingOrder="1"/>
    </xf>
    <xf numFmtId="3" fontId="0" fillId="3" borderId="1" xfId="1" applyNumberFormat="1" applyFont="1" applyFill="1" applyBorder="1" applyAlignment="1">
      <alignment horizontal="left" vertical="top" readingOrder="1"/>
    </xf>
    <xf numFmtId="0" fontId="0" fillId="3" borderId="2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 wrapText="1"/>
    </xf>
    <xf numFmtId="164" fontId="0" fillId="0" borderId="0" xfId="1" applyNumberFormat="1" applyFont="1"/>
    <xf numFmtId="17" fontId="0" fillId="0" borderId="0" xfId="0" applyNumberFormat="1"/>
    <xf numFmtId="0" fontId="0" fillId="3" borderId="0" xfId="0" applyFill="1"/>
    <xf numFmtId="0" fontId="2" fillId="0" borderId="1" xfId="0" applyFont="1" applyBorder="1"/>
    <xf numFmtId="164" fontId="0" fillId="0" borderId="1" xfId="1" applyNumberFormat="1" applyFont="1" applyBorder="1"/>
    <xf numFmtId="0" fontId="2" fillId="0" borderId="0" xfId="0" applyFont="1" applyFill="1" applyBorder="1"/>
    <xf numFmtId="165" fontId="0" fillId="0" borderId="0" xfId="2" applyNumberFormat="1" applyFont="1"/>
    <xf numFmtId="0" fontId="3" fillId="0" borderId="0" xfId="0" applyFont="1"/>
    <xf numFmtId="0" fontId="4" fillId="0" borderId="0" xfId="0" applyFont="1" applyAlignment="1">
      <alignment vertical="center"/>
    </xf>
    <xf numFmtId="0" fontId="0" fillId="2" borderId="0" xfId="0" applyFill="1" applyBorder="1"/>
    <xf numFmtId="0" fontId="0" fillId="2" borderId="1" xfId="0" applyFill="1" applyBorder="1" applyAlignment="1">
      <alignment horizontal="left" vertical="top" wrapText="1"/>
    </xf>
    <xf numFmtId="0" fontId="0" fillId="2" borderId="0" xfId="0" applyFill="1"/>
    <xf numFmtId="0" fontId="2" fillId="3" borderId="0" xfId="0" applyFont="1" applyFill="1"/>
    <xf numFmtId="3" fontId="2" fillId="3" borderId="0" xfId="0" applyNumberFormat="1" applyFont="1" applyFill="1"/>
    <xf numFmtId="0" fontId="2" fillId="3" borderId="5" xfId="0" applyFont="1" applyFill="1" applyBorder="1"/>
    <xf numFmtId="0" fontId="0" fillId="3" borderId="5" xfId="0" applyFill="1" applyBorder="1"/>
    <xf numFmtId="0" fontId="0" fillId="3" borderId="0" xfId="0" applyFont="1" applyFill="1"/>
    <xf numFmtId="3" fontId="0" fillId="3" borderId="0" xfId="0" applyNumberFormat="1" applyFont="1" applyFill="1"/>
    <xf numFmtId="3" fontId="0" fillId="2" borderId="0" xfId="0" applyNumberFormat="1" applyFill="1" applyBorder="1" applyAlignment="1">
      <alignment horizontal="left" vertical="top"/>
    </xf>
    <xf numFmtId="9" fontId="0" fillId="2" borderId="0" xfId="0" applyNumberFormat="1" applyFill="1" applyBorder="1" applyAlignment="1">
      <alignment horizontal="left" vertical="top"/>
    </xf>
    <xf numFmtId="3" fontId="0" fillId="2" borderId="0" xfId="1" applyNumberFormat="1" applyFont="1" applyFill="1" applyBorder="1" applyAlignment="1">
      <alignment horizontal="left" vertical="top" readingOrder="1"/>
    </xf>
    <xf numFmtId="3" fontId="0" fillId="2" borderId="6" xfId="1" applyNumberFormat="1" applyFont="1" applyFill="1" applyBorder="1" applyAlignment="1">
      <alignment horizontal="left" vertical="top" readingOrder="1"/>
    </xf>
    <xf numFmtId="3" fontId="0" fillId="2" borderId="7" xfId="1" applyNumberFormat="1" applyFont="1" applyFill="1" applyBorder="1" applyAlignment="1">
      <alignment horizontal="left" vertical="top" readingOrder="1"/>
    </xf>
    <xf numFmtId="0" fontId="0" fillId="0" borderId="0" xfId="0" applyFill="1" applyAlignment="1">
      <alignment horizontal="left" vertical="top"/>
    </xf>
    <xf numFmtId="3" fontId="2" fillId="0" borderId="0" xfId="0" applyNumberFormat="1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1">
    <dxf>
      <border outline="0">
        <left style="thin">
          <color auto="1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4" totalsRowShown="0" tableBorderDxfId="0">
  <autoFilter ref="A1:F24" xr:uid="{00000000-0009-0000-0100-000001000000}"/>
  <tableColumns count="6">
    <tableColumn id="1" xr3:uid="{00000000-0010-0000-0000-000001000000}" name="Nr"/>
    <tableColumn id="2" xr3:uid="{00000000-0010-0000-0000-000002000000}" name="Jah/ei"/>
    <tableColumn id="3" xr3:uid="{00000000-0010-0000-0000-000003000000}" name="Ehitis"/>
    <tableColumn id="4" xr3:uid="{00000000-0010-0000-0000-000004000000}" name="Maht"/>
    <tableColumn id="7" xr3:uid="{00000000-0010-0000-0000-000007000000}" name="Ehitusmaksumus I etapp 2025 a hindades"/>
    <tableColumn id="8" xr3:uid="{00000000-0010-0000-0000-000008000000}" name="Ehitusmaksumus II etapp 2025 a hindade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52"/>
  <sheetViews>
    <sheetView tabSelected="1" view="pageLayout" zoomScaleNormal="80" zoomScaleSheetLayoutView="91" workbookViewId="0">
      <selection activeCell="E1" sqref="E1"/>
    </sheetView>
  </sheetViews>
  <sheetFormatPr defaultRowHeight="15" x14ac:dyDescent="0.25"/>
  <cols>
    <col min="1" max="1" width="19.85546875" customWidth="1"/>
    <col min="2" max="2" width="7.42578125" customWidth="1"/>
    <col min="3" max="3" width="56.140625" customWidth="1"/>
    <col min="4" max="4" width="18.42578125" customWidth="1"/>
    <col min="5" max="6" width="30.42578125" customWidth="1"/>
    <col min="11" max="11" width="14.140625" customWidth="1"/>
  </cols>
  <sheetData>
    <row r="1" spans="1:60" s="7" customFormat="1" ht="57.6" customHeight="1" x14ac:dyDescent="0.25">
      <c r="A1" s="20" t="s">
        <v>28</v>
      </c>
      <c r="B1" s="8" t="s">
        <v>45</v>
      </c>
      <c r="C1" s="8" t="s">
        <v>27</v>
      </c>
      <c r="D1" s="8" t="s">
        <v>26</v>
      </c>
      <c r="E1" s="19" t="s">
        <v>64</v>
      </c>
      <c r="F1" s="19" t="s">
        <v>65</v>
      </c>
    </row>
    <row r="2" spans="1:60" s="53" customFormat="1" x14ac:dyDescent="0.25">
      <c r="A2" s="29" t="s">
        <v>25</v>
      </c>
      <c r="B2" s="29"/>
      <c r="C2" s="29"/>
      <c r="D2" s="29"/>
      <c r="E2" s="29"/>
      <c r="F2" s="29"/>
    </row>
    <row r="3" spans="1:60" ht="45" x14ac:dyDescent="0.25">
      <c r="A3" s="27">
        <v>1</v>
      </c>
      <c r="B3" s="21">
        <v>1</v>
      </c>
      <c r="C3" s="22" t="s">
        <v>39</v>
      </c>
      <c r="D3" s="22" t="s">
        <v>40</v>
      </c>
      <c r="E3" s="24">
        <v>1105948</v>
      </c>
      <c r="F3" s="24"/>
    </row>
    <row r="4" spans="1:60" x14ac:dyDescent="0.25">
      <c r="A4" s="27">
        <v>2</v>
      </c>
      <c r="B4" s="21">
        <v>1</v>
      </c>
      <c r="C4" s="22" t="s">
        <v>46</v>
      </c>
      <c r="D4" s="22" t="s">
        <v>23</v>
      </c>
      <c r="E4" s="24">
        <v>5000000</v>
      </c>
      <c r="F4" s="24">
        <v>5000000</v>
      </c>
    </row>
    <row r="5" spans="1:60" x14ac:dyDescent="0.25">
      <c r="A5" s="27">
        <v>3</v>
      </c>
      <c r="B5" s="21">
        <v>1</v>
      </c>
      <c r="C5" s="22" t="s">
        <v>24</v>
      </c>
      <c r="D5" s="22" t="s">
        <v>23</v>
      </c>
      <c r="E5" s="24">
        <v>330000</v>
      </c>
      <c r="F5" s="24"/>
    </row>
    <row r="6" spans="1:60" ht="30" x14ac:dyDescent="0.25">
      <c r="A6" s="29" t="s">
        <v>22</v>
      </c>
      <c r="B6" s="29"/>
      <c r="C6" s="29"/>
      <c r="D6" s="29"/>
      <c r="E6" s="29"/>
      <c r="F6" s="29"/>
      <c r="G6" s="15"/>
      <c r="H6" s="15"/>
      <c r="I6" s="15"/>
      <c r="J6" s="15"/>
      <c r="K6" s="15"/>
      <c r="L6" s="15"/>
    </row>
    <row r="7" spans="1:60" ht="29.1" customHeight="1" x14ac:dyDescent="0.25">
      <c r="A7" s="27">
        <v>4</v>
      </c>
      <c r="B7" s="21">
        <v>1</v>
      </c>
      <c r="C7" s="22" t="s">
        <v>21</v>
      </c>
      <c r="D7" s="22" t="s">
        <v>20</v>
      </c>
      <c r="E7" s="25">
        <v>4700000</v>
      </c>
      <c r="F7" s="25">
        <v>3200000</v>
      </c>
      <c r="G7" s="15"/>
      <c r="H7" s="16"/>
      <c r="I7" s="17"/>
      <c r="J7" s="18"/>
      <c r="K7" s="18"/>
      <c r="L7" s="15"/>
    </row>
    <row r="8" spans="1:60" ht="29.1" customHeight="1" x14ac:dyDescent="0.25">
      <c r="A8" s="27">
        <v>5</v>
      </c>
      <c r="B8" s="21">
        <v>1</v>
      </c>
      <c r="C8" s="22" t="s">
        <v>43</v>
      </c>
      <c r="D8" s="22" t="s">
        <v>44</v>
      </c>
      <c r="E8" s="25">
        <v>4464</v>
      </c>
      <c r="F8" s="25">
        <f>E8*100</f>
        <v>446400</v>
      </c>
      <c r="G8" s="39"/>
      <c r="H8" s="48"/>
      <c r="I8" s="49"/>
      <c r="J8" s="50"/>
      <c r="K8" s="50"/>
      <c r="L8" s="39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</row>
    <row r="9" spans="1:60" s="32" customFormat="1" ht="45" x14ac:dyDescent="0.25">
      <c r="A9" s="27">
        <v>6</v>
      </c>
      <c r="B9" s="21">
        <v>1</v>
      </c>
      <c r="C9" s="22" t="s">
        <v>19</v>
      </c>
      <c r="D9" s="22" t="s">
        <v>40</v>
      </c>
      <c r="E9" s="25">
        <v>1500000</v>
      </c>
      <c r="F9" s="25">
        <v>3500000</v>
      </c>
      <c r="G9" s="39"/>
      <c r="H9" s="39"/>
      <c r="I9" s="39"/>
      <c r="J9" s="39"/>
      <c r="K9" s="39"/>
      <c r="L9" s="39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</row>
    <row r="10" spans="1:60" s="41" customFormat="1" x14ac:dyDescent="0.25">
      <c r="A10" s="28">
        <v>7</v>
      </c>
      <c r="B10" s="6">
        <v>0</v>
      </c>
      <c r="C10" s="40" t="s">
        <v>18</v>
      </c>
      <c r="D10" s="40" t="s">
        <v>17</v>
      </c>
      <c r="E10" s="51">
        <v>1000000</v>
      </c>
      <c r="F10" s="51">
        <v>900000</v>
      </c>
    </row>
    <row r="11" spans="1:60" s="32" customFormat="1" ht="29.45" customHeight="1" x14ac:dyDescent="0.25">
      <c r="A11" s="27">
        <v>8</v>
      </c>
      <c r="B11" s="21">
        <v>1</v>
      </c>
      <c r="C11" s="22" t="s">
        <v>16</v>
      </c>
      <c r="D11" s="22" t="s">
        <v>15</v>
      </c>
      <c r="E11" s="25">
        <v>800000</v>
      </c>
      <c r="F11" s="25">
        <v>684000</v>
      </c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</row>
    <row r="12" spans="1:60" ht="30.95" customHeight="1" x14ac:dyDescent="0.25">
      <c r="A12" s="27">
        <v>9</v>
      </c>
      <c r="B12" s="21">
        <v>1</v>
      </c>
      <c r="C12" s="22" t="s">
        <v>42</v>
      </c>
      <c r="D12" s="22"/>
      <c r="E12" s="25">
        <v>900000</v>
      </c>
      <c r="F12" s="25">
        <v>1750000</v>
      </c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</row>
    <row r="13" spans="1:60" ht="26.1" customHeight="1" x14ac:dyDescent="0.25">
      <c r="A13" s="27">
        <v>10</v>
      </c>
      <c r="B13" s="21">
        <v>1</v>
      </c>
      <c r="C13" s="22" t="s">
        <v>9</v>
      </c>
      <c r="D13" s="22"/>
      <c r="E13" s="25">
        <f>330000+232000</f>
        <v>562000</v>
      </c>
      <c r="F13" s="25">
        <v>100000</v>
      </c>
    </row>
    <row r="14" spans="1:60" s="41" customFormat="1" ht="25.5" customHeight="1" x14ac:dyDescent="0.25">
      <c r="A14" s="28">
        <v>11</v>
      </c>
      <c r="B14" s="6">
        <v>0</v>
      </c>
      <c r="C14" s="40" t="s">
        <v>8</v>
      </c>
      <c r="D14" s="40"/>
      <c r="E14" s="52">
        <v>5400000</v>
      </c>
      <c r="F14" s="52">
        <v>7200000</v>
      </c>
    </row>
    <row r="15" spans="1:60" ht="14.45" customHeight="1" x14ac:dyDescent="0.25">
      <c r="A15" s="27">
        <v>12</v>
      </c>
      <c r="B15" s="21">
        <v>1</v>
      </c>
      <c r="C15" s="22" t="s">
        <v>14</v>
      </c>
      <c r="D15" s="22" t="s">
        <v>13</v>
      </c>
      <c r="E15" s="23">
        <f>4500*250</f>
        <v>1125000</v>
      </c>
      <c r="F15" s="26"/>
    </row>
    <row r="16" spans="1:60" x14ac:dyDescent="0.25">
      <c r="A16" s="27">
        <v>13</v>
      </c>
      <c r="B16" s="21">
        <v>1</v>
      </c>
      <c r="C16" s="22" t="s">
        <v>41</v>
      </c>
      <c r="D16" s="22"/>
      <c r="E16" s="23">
        <f>1100*300+7800*4</f>
        <v>361200</v>
      </c>
      <c r="F16" s="26"/>
    </row>
    <row r="17" spans="1:11" ht="30" x14ac:dyDescent="0.25">
      <c r="A17" s="27">
        <v>14</v>
      </c>
      <c r="B17" s="21">
        <v>1</v>
      </c>
      <c r="C17" s="22" t="s">
        <v>12</v>
      </c>
      <c r="D17" s="22"/>
      <c r="E17" s="26">
        <f>653000+48000</f>
        <v>701000</v>
      </c>
      <c r="F17" s="26"/>
    </row>
    <row r="18" spans="1:11" x14ac:dyDescent="0.25">
      <c r="A18" s="27">
        <v>15</v>
      </c>
      <c r="B18" s="21">
        <v>1</v>
      </c>
      <c r="C18" s="22" t="s">
        <v>11</v>
      </c>
      <c r="D18" s="22"/>
      <c r="E18" s="26">
        <f>232000+48000</f>
        <v>280000</v>
      </c>
      <c r="F18" s="26"/>
    </row>
    <row r="19" spans="1:11" ht="30" x14ac:dyDescent="0.25">
      <c r="A19" s="27">
        <v>16</v>
      </c>
      <c r="B19" s="21">
        <v>1</v>
      </c>
      <c r="C19" s="22" t="s">
        <v>10</v>
      </c>
      <c r="D19" s="22" t="s">
        <v>47</v>
      </c>
      <c r="E19" s="26">
        <f>4*150000</f>
        <v>600000</v>
      </c>
      <c r="F19" s="26"/>
    </row>
    <row r="20" spans="1:11" x14ac:dyDescent="0.25">
      <c r="A20" s="29" t="s">
        <v>7</v>
      </c>
      <c r="B20" s="29"/>
      <c r="C20" s="29"/>
      <c r="D20" s="29"/>
      <c r="E20" s="29"/>
      <c r="F20" s="29"/>
    </row>
    <row r="21" spans="1:11" x14ac:dyDescent="0.25">
      <c r="A21" s="27">
        <v>17</v>
      </c>
      <c r="B21" s="21">
        <v>1</v>
      </c>
      <c r="C21" s="22" t="s">
        <v>6</v>
      </c>
      <c r="D21" s="22">
        <v>14</v>
      </c>
      <c r="E21" s="23">
        <v>8500000</v>
      </c>
      <c r="F21" s="23"/>
    </row>
    <row r="22" spans="1:11" ht="60" x14ac:dyDescent="0.25">
      <c r="A22" s="27">
        <v>18</v>
      </c>
      <c r="B22" s="21">
        <v>1</v>
      </c>
      <c r="C22" s="22" t="s">
        <v>5</v>
      </c>
      <c r="D22" s="22" t="s">
        <v>4</v>
      </c>
      <c r="E22" s="23">
        <v>500000</v>
      </c>
      <c r="F22" s="23"/>
    </row>
    <row r="23" spans="1:11" s="41" customFormat="1" x14ac:dyDescent="0.25">
      <c r="A23" s="27">
        <v>19</v>
      </c>
      <c r="B23" s="21">
        <v>1</v>
      </c>
      <c r="C23" s="22" t="s">
        <v>29</v>
      </c>
      <c r="D23" s="22" t="s">
        <v>30</v>
      </c>
      <c r="E23" s="23">
        <v>990000</v>
      </c>
      <c r="F23" s="23"/>
    </row>
    <row r="24" spans="1:11" s="41" customFormat="1" ht="60" x14ac:dyDescent="0.25">
      <c r="A24" s="27">
        <v>20</v>
      </c>
      <c r="B24" s="21">
        <v>1</v>
      </c>
      <c r="C24" s="22" t="s">
        <v>3</v>
      </c>
      <c r="D24" s="22" t="s">
        <v>35</v>
      </c>
      <c r="E24" s="23">
        <v>1500000</v>
      </c>
      <c r="F24" s="23">
        <v>3500000</v>
      </c>
    </row>
    <row r="25" spans="1:11" x14ac:dyDescent="0.25">
      <c r="C25" s="5"/>
      <c r="D25" s="4"/>
    </row>
    <row r="26" spans="1:11" x14ac:dyDescent="0.25">
      <c r="C26" s="5"/>
      <c r="D26" s="4"/>
      <c r="E26" s="54" t="s">
        <v>32</v>
      </c>
      <c r="F26" s="54"/>
    </row>
    <row r="27" spans="1:11" x14ac:dyDescent="0.25">
      <c r="C27" s="9" t="s">
        <v>31</v>
      </c>
      <c r="D27" s="10"/>
      <c r="E27" s="11" t="s">
        <v>33</v>
      </c>
      <c r="F27" s="11" t="s">
        <v>34</v>
      </c>
    </row>
    <row r="28" spans="1:11" x14ac:dyDescent="0.25">
      <c r="C28" s="3"/>
      <c r="D28" s="13"/>
      <c r="E28" s="12">
        <f>SUM(E3:E24)</f>
        <v>35859612</v>
      </c>
      <c r="F28" s="12">
        <f>SUM(F3:F24)</f>
        <v>26280400</v>
      </c>
    </row>
    <row r="29" spans="1:11" x14ac:dyDescent="0.25">
      <c r="C29" s="3"/>
      <c r="D29" s="13" t="s">
        <v>2</v>
      </c>
      <c r="E29" s="12">
        <f>E28*5%</f>
        <v>1792980.6</v>
      </c>
      <c r="F29" s="12">
        <f>F28*5%</f>
        <v>1314020</v>
      </c>
    </row>
    <row r="30" spans="1:11" x14ac:dyDescent="0.25">
      <c r="C30" s="3"/>
      <c r="D30" s="13" t="s">
        <v>1</v>
      </c>
      <c r="E30" s="12">
        <f>SUM(E28:E29)</f>
        <v>37652592.600000001</v>
      </c>
      <c r="F30" s="12">
        <f>SUM(F28:F29)</f>
        <v>27594420</v>
      </c>
    </row>
    <row r="31" spans="1:11" x14ac:dyDescent="0.25">
      <c r="C31" s="4"/>
      <c r="D31" s="13" t="s">
        <v>38</v>
      </c>
      <c r="E31" s="12">
        <f>24%*E30</f>
        <v>9036622.2239999995</v>
      </c>
      <c r="F31" s="12">
        <f>24%*F30</f>
        <v>6622660.7999999998</v>
      </c>
      <c r="K31" s="14"/>
    </row>
    <row r="32" spans="1:11" x14ac:dyDescent="0.25">
      <c r="D32" s="2" t="s">
        <v>0</v>
      </c>
      <c r="E32" s="1">
        <f>SUM(E30:E31)</f>
        <v>46689214.824000001</v>
      </c>
      <c r="F32" s="1">
        <f>SUM(F30:F31)</f>
        <v>34217080.799999997</v>
      </c>
    </row>
    <row r="33" spans="3:6" x14ac:dyDescent="0.25">
      <c r="D33" s="2"/>
      <c r="E33" s="1"/>
      <c r="F33" s="1"/>
    </row>
    <row r="34" spans="3:6" x14ac:dyDescent="0.25">
      <c r="D34" s="2" t="s">
        <v>36</v>
      </c>
      <c r="E34" s="1"/>
      <c r="F34" s="1"/>
    </row>
    <row r="35" spans="3:6" x14ac:dyDescent="0.25">
      <c r="C35" s="44" t="s">
        <v>66</v>
      </c>
      <c r="D35" s="45"/>
      <c r="E35" s="45"/>
      <c r="F35" s="45"/>
    </row>
    <row r="36" spans="3:6" x14ac:dyDescent="0.25">
      <c r="C36" s="42"/>
      <c r="D36" s="46"/>
      <c r="E36" s="47">
        <f>SUMIF(B:B,1,E:E)</f>
        <v>29459612</v>
      </c>
      <c r="F36" s="47">
        <f ca="1">SUMIF(B:B,1,Table1[Ehitusmaksumus II etapp 2025 a hindades])</f>
        <v>22396400</v>
      </c>
    </row>
    <row r="37" spans="3:6" x14ac:dyDescent="0.25">
      <c r="C37" s="32"/>
      <c r="D37" s="46" t="s">
        <v>2</v>
      </c>
      <c r="E37" s="47">
        <f>E36*5%</f>
        <v>1472980.6</v>
      </c>
      <c r="F37" s="47">
        <f ca="1">F36*5%</f>
        <v>1119820</v>
      </c>
    </row>
    <row r="38" spans="3:6" x14ac:dyDescent="0.25">
      <c r="C38" s="32"/>
      <c r="D38" s="46" t="s">
        <v>1</v>
      </c>
      <c r="E38" s="47">
        <f>SUM(E36:E37)</f>
        <v>30932592.600000001</v>
      </c>
      <c r="F38" s="47">
        <f ca="1">SUM(F36:F37)</f>
        <v>23516220</v>
      </c>
    </row>
    <row r="39" spans="3:6" x14ac:dyDescent="0.25">
      <c r="C39" s="32"/>
      <c r="D39" s="46" t="s">
        <v>37</v>
      </c>
      <c r="E39" s="47">
        <f>E38*24%</f>
        <v>7423822.2240000004</v>
      </c>
      <c r="F39" s="47">
        <f ca="1">F38*24%</f>
        <v>5643892.7999999998</v>
      </c>
    </row>
    <row r="40" spans="3:6" x14ac:dyDescent="0.25">
      <c r="C40" s="32"/>
      <c r="D40" s="42" t="s">
        <v>0</v>
      </c>
      <c r="E40" s="43">
        <f>SUM(E38:E39)</f>
        <v>38356414.824000001</v>
      </c>
      <c r="F40" s="43">
        <f ca="1">SUM(F38:F39)</f>
        <v>29160112.800000001</v>
      </c>
    </row>
    <row r="42" spans="3:6" x14ac:dyDescent="0.25">
      <c r="D42" s="42" t="s">
        <v>36</v>
      </c>
      <c r="E42" s="1">
        <f ca="1">SUM(E40:F40)</f>
        <v>67516527.623999998</v>
      </c>
    </row>
    <row r="43" spans="3:6" x14ac:dyDescent="0.25">
      <c r="D43" s="2"/>
    </row>
    <row r="45" spans="3:6" x14ac:dyDescent="0.25">
      <c r="D45" s="30"/>
      <c r="E45" s="30"/>
      <c r="F45" s="30"/>
    </row>
    <row r="46" spans="3:6" x14ac:dyDescent="0.25">
      <c r="D46" s="30"/>
      <c r="E46" s="30"/>
      <c r="F46" s="30"/>
    </row>
    <row r="47" spans="3:6" x14ac:dyDescent="0.25">
      <c r="D47" s="30"/>
      <c r="E47" s="30"/>
      <c r="F47" s="30"/>
    </row>
    <row r="48" spans="3:6" x14ac:dyDescent="0.25">
      <c r="E48" s="30"/>
      <c r="F48" s="30"/>
    </row>
    <row r="49" spans="4:6" x14ac:dyDescent="0.25">
      <c r="E49" s="30"/>
      <c r="F49" s="30"/>
    </row>
    <row r="50" spans="4:6" x14ac:dyDescent="0.25">
      <c r="E50" s="30"/>
      <c r="F50" s="30"/>
    </row>
    <row r="51" spans="4:6" x14ac:dyDescent="0.25">
      <c r="E51" s="30"/>
      <c r="F51" s="30"/>
    </row>
    <row r="52" spans="4:6" x14ac:dyDescent="0.25">
      <c r="D52" s="30"/>
      <c r="E52" s="30"/>
      <c r="F52" s="30"/>
    </row>
  </sheetData>
  <mergeCells count="1">
    <mergeCell ref="E26:F26"/>
  </mergeCells>
  <conditionalFormatting sqref="B25:B1048576">
    <cfRule type="iconSet" priority="1">
      <iconSet iconSet="3Symbols">
        <cfvo type="percent" val="0"/>
        <cfvo type="percent" val="33"/>
        <cfvo type="percent" val="67"/>
      </iconSet>
    </cfRule>
  </conditionalFormatting>
  <pageMargins left="0.51181102362204722" right="0.51181102362204722" top="0.55118110236220474" bottom="0.55118110236220474" header="0.11811023622047245" footer="0.11811023622047245"/>
  <pageSetup paperSize="9" scale="50" orientation="landscape" r:id="rId1"/>
  <headerFooter>
    <oddHeader>&amp;L&amp;"Times New Roman,Regular"&amp;12Lisa 3. Kaitsetööstuspargi baastaristu indikatiivne eelarve</oddHeader>
    <oddFooter>&amp;R&amp;P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F30"/>
  <sheetViews>
    <sheetView topLeftCell="A4" workbookViewId="0">
      <selection activeCell="F17" sqref="F17"/>
    </sheetView>
  </sheetViews>
  <sheetFormatPr defaultRowHeight="15" x14ac:dyDescent="0.25"/>
  <cols>
    <col min="1" max="1" width="8.85546875" customWidth="1"/>
    <col min="2" max="2" width="42.140625" customWidth="1"/>
    <col min="3" max="3" width="11.5703125" customWidth="1"/>
    <col min="4" max="4" width="11.140625" customWidth="1"/>
    <col min="5" max="5" width="10.42578125" customWidth="1"/>
    <col min="6" max="6" width="11" customWidth="1"/>
  </cols>
  <sheetData>
    <row r="5" spans="2:6" x14ac:dyDescent="0.25">
      <c r="B5" t="s">
        <v>48</v>
      </c>
    </row>
    <row r="6" spans="2:6" x14ac:dyDescent="0.25">
      <c r="B6" s="33"/>
      <c r="C6" s="33">
        <v>2026</v>
      </c>
      <c r="D6" s="33">
        <v>2027</v>
      </c>
      <c r="E6" s="33">
        <v>2028</v>
      </c>
      <c r="F6" s="33">
        <v>2029</v>
      </c>
    </row>
    <row r="7" spans="2:6" x14ac:dyDescent="0.25">
      <c r="B7" s="33" t="s">
        <v>49</v>
      </c>
      <c r="C7" s="34">
        <v>3059500</v>
      </c>
      <c r="D7" s="34">
        <v>6831780</v>
      </c>
      <c r="E7" s="34">
        <v>750369</v>
      </c>
      <c r="F7" s="34"/>
    </row>
    <row r="8" spans="2:6" x14ac:dyDescent="0.25">
      <c r="B8" s="33" t="s">
        <v>50</v>
      </c>
      <c r="C8" s="34">
        <v>21452021</v>
      </c>
      <c r="D8" s="34"/>
      <c r="E8" s="34"/>
      <c r="F8" s="34"/>
    </row>
    <row r="9" spans="2:6" x14ac:dyDescent="0.25">
      <c r="B9" s="33" t="s">
        <v>51</v>
      </c>
      <c r="C9" s="34">
        <v>9972187</v>
      </c>
      <c r="D9" s="34">
        <v>11569950</v>
      </c>
      <c r="E9" s="34"/>
      <c r="F9" s="34"/>
    </row>
    <row r="10" spans="2:6" x14ac:dyDescent="0.25">
      <c r="B10" s="33" t="s">
        <v>52</v>
      </c>
      <c r="C10" s="34">
        <v>984711</v>
      </c>
      <c r="D10" s="34">
        <v>220380</v>
      </c>
      <c r="E10" s="34"/>
      <c r="F10" s="34"/>
    </row>
    <row r="11" spans="2:6" x14ac:dyDescent="0.25">
      <c r="C11" s="30"/>
      <c r="D11" s="30"/>
      <c r="E11" s="30" t="s">
        <v>53</v>
      </c>
      <c r="F11" s="30">
        <v>54840898</v>
      </c>
    </row>
    <row r="12" spans="2:6" x14ac:dyDescent="0.25">
      <c r="B12" s="35" t="s">
        <v>54</v>
      </c>
      <c r="C12" s="36">
        <f>SUM(C7:C10)/F11</f>
        <v>0.6467512439347729</v>
      </c>
      <c r="D12" s="36">
        <f>SUM(D7:D10)/F11</f>
        <v>0.3395661026557224</v>
      </c>
      <c r="E12" s="36">
        <f>SUM(E7:E10)/F11</f>
        <v>1.3682653409504709E-2</v>
      </c>
      <c r="F12" s="30"/>
    </row>
    <row r="14" spans="2:6" x14ac:dyDescent="0.25">
      <c r="B14" s="37" t="s">
        <v>55</v>
      </c>
    </row>
    <row r="16" spans="2:6" x14ac:dyDescent="0.25">
      <c r="B16" s="31"/>
    </row>
    <row r="17" spans="2:2" ht="15.75" x14ac:dyDescent="0.25">
      <c r="B17" s="38" t="s">
        <v>63</v>
      </c>
    </row>
    <row r="18" spans="2:2" ht="15.75" x14ac:dyDescent="0.25">
      <c r="B18" s="38"/>
    </row>
    <row r="19" spans="2:2" ht="15.75" x14ac:dyDescent="0.25">
      <c r="B19" s="38"/>
    </row>
    <row r="20" spans="2:2" ht="15.75" x14ac:dyDescent="0.25">
      <c r="B20" s="38" t="s">
        <v>56</v>
      </c>
    </row>
    <row r="21" spans="2:2" ht="15.75" x14ac:dyDescent="0.25">
      <c r="B21" s="38"/>
    </row>
    <row r="22" spans="2:2" ht="15.75" x14ac:dyDescent="0.25">
      <c r="B22" s="38" t="s">
        <v>57</v>
      </c>
    </row>
    <row r="23" spans="2:2" ht="15.75" x14ac:dyDescent="0.25">
      <c r="B23" s="38" t="s">
        <v>58</v>
      </c>
    </row>
    <row r="24" spans="2:2" ht="15.75" x14ac:dyDescent="0.25">
      <c r="B24" s="38" t="s">
        <v>59</v>
      </c>
    </row>
    <row r="25" spans="2:2" ht="15.75" x14ac:dyDescent="0.25">
      <c r="B25" s="38" t="s">
        <v>60</v>
      </c>
    </row>
    <row r="26" spans="2:2" ht="15.75" x14ac:dyDescent="0.25">
      <c r="B26" s="38"/>
    </row>
    <row r="27" spans="2:2" ht="15.75" x14ac:dyDescent="0.25">
      <c r="B27" s="38"/>
    </row>
    <row r="28" spans="2:2" ht="15.75" x14ac:dyDescent="0.25">
      <c r="B28" s="38" t="s">
        <v>61</v>
      </c>
    </row>
    <row r="29" spans="2:2" ht="15.75" x14ac:dyDescent="0.25">
      <c r="B29" s="38"/>
    </row>
    <row r="30" spans="2:2" ht="15.75" x14ac:dyDescent="0.25">
      <c r="B30" s="38" t="s">
        <v>62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F201741CA5B7A4E81DEDDC501E6EDAE" ma:contentTypeVersion="2" ma:contentTypeDescription="Loo uus dokument" ma:contentTypeScope="" ma:versionID="6be4d165a0a13c895f0dc66a929a81f7">
  <xsd:schema xmlns:xsd="http://www.w3.org/2001/XMLSchema" xmlns:xs="http://www.w3.org/2001/XMLSchema" xmlns:p="http://schemas.microsoft.com/office/2006/metadata/properties" xmlns:ns2="9a2978cf-9856-4471-84f5-b2b5341435f1" xmlns:ns3="50946902-5330-4e04-adad-b540ad4cfed9" targetNamespace="http://schemas.microsoft.com/office/2006/metadata/properties" ma:root="true" ma:fieldsID="bdfcf65c86e7b6aa78f37c0785f05094" ns2:_="" ns3:_="">
    <xsd:import namespace="9a2978cf-9856-4471-84f5-b2b5341435f1"/>
    <xsd:import namespace="50946902-5330-4e04-adad-b540ad4cfed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978cf-9856-4471-84f5-b2b5341435f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di ID väärtus" ma:description="Sellele üksusele määratud dokumendi ID väärtus." ma:internalName="_dlc_DocId" ma:readOnly="true">
      <xsd:simpleType>
        <xsd:restriction base="dms:Text"/>
      </xsd:simpleType>
    </xsd:element>
    <xsd:element name="_dlc_DocIdUrl" ma:index="9" nillable="true" ma:displayName="Dokumendi ID" ma:description="Püsilink sellele dokumendile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Details" ma:index="12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46902-5330-4e04-adad-b540ad4cfed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a2978cf-9856-4471-84f5-b2b5341435f1">QN6PHRSYMUAZ-1300107160-1558</_dlc_DocId>
    <_dlc_DocIdUrl xmlns="9a2978cf-9856-4471-84f5-b2b5341435f1">
      <Url>https://kam.mil.intra/collaboration/KEO/_layouts/15/DocIdRedir.aspx?ID=QN6PHRSYMUAZ-1300107160-1558</Url>
      <Description>QN6PHRSYMUAZ-1300107160-1558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7126D2-4E2B-45A0-9BBE-C9B96BD64A23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5563432-FFA6-4D7A-8268-36E281371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2978cf-9856-4471-84f5-b2b5341435f1"/>
    <ds:schemaRef ds:uri="50946902-5330-4e04-adad-b540ad4cfe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046DAA-E957-44EF-B109-D0986E98405B}">
  <ds:schemaRefs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50946902-5330-4e04-adad-b540ad4cfed9"/>
    <ds:schemaRef ds:uri="http://schemas.openxmlformats.org/package/2006/metadata/core-properties"/>
    <ds:schemaRef ds:uri="9a2978cf-9856-4471-84f5-b2b5341435f1"/>
    <ds:schemaRef ds:uri="http://schemas.microsoft.com/office/2006/metadata/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FF4FB56A-755D-4C86-95C0-9956F7807E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Baastaristu</vt:lpstr>
      <vt:lpstr>Ajakava</vt:lpstr>
    </vt:vector>
  </TitlesOfParts>
  <Company>EDF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Lisa 3 Kaitsetööstuspargi baastaristu indikatiivne eelarve</dc:title>
  <dc:creator>Indrek Sirp</dc:creator>
  <cp:lastModifiedBy>Andres Võrang</cp:lastModifiedBy>
  <cp:lastPrinted>2026-02-09T08:38:02Z</cp:lastPrinted>
  <dcterms:created xsi:type="dcterms:W3CDTF">2024-08-19T08:08:21Z</dcterms:created>
  <dcterms:modified xsi:type="dcterms:W3CDTF">2026-09-08T06:46:29Z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0x0101003F201741CA5B7A4E81DEDDC501E6EDAE</vt:lpwstr>
  </property>
  <property fmtid="{D5CDD505-2E9C-101B-9397-08002B2CF9AE}" pid="3" name="_dlc_DocIdItemGuid">
    <vt:lpwstr>197534b6-375d-4b62-9b92-2f0f9f844889</vt:lpwstr>
  </property>
</Properties>
</file>