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elta.mkm.ee/dhs/webdav/03626ec9e115e715a52f9928ca2a9c68c11e9780/47404015227/8165b68e-3b59-4aa0-a618-3ee698428f79/"/>
    </mc:Choice>
  </mc:AlternateContent>
  <xr:revisionPtr revIDLastSave="0" documentId="13_ncr:1_{C4296DBA-F946-494F-8EF1-B8C439DC87EA}" xr6:coauthVersionLast="47" xr6:coauthVersionMax="47" xr10:uidLastSave="{00000000-0000-0000-0000-000000000000}"/>
  <bookViews>
    <workbookView xWindow="-103" yWindow="-103" windowWidth="16663" windowHeight="9772" xr2:uid="{00000000-000D-0000-FFFF-FFFF00000000}"/>
  </bookViews>
  <sheets>
    <sheet name="KOOND" sheetId="12" r:id="rId1"/>
  </sheets>
  <definedNames>
    <definedName name="_xlnm._FilterDatabase" localSheetId="0" hidden="1">KOOND!$A$2:$AC$245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6" i="12" l="1"/>
  <c r="X236" i="12"/>
  <c r="X237" i="12"/>
  <c r="Y237" i="12" s="1"/>
  <c r="X238" i="12"/>
  <c r="Y238" i="12" s="1"/>
  <c r="X239" i="12"/>
  <c r="Y239" i="12" s="1"/>
  <c r="X240" i="12"/>
  <c r="X241" i="12"/>
  <c r="X242" i="12"/>
  <c r="Y242" i="12" s="1"/>
  <c r="X243" i="12"/>
  <c r="Y243" i="12" s="1"/>
  <c r="X244" i="12"/>
  <c r="Y244" i="12" s="1"/>
  <c r="X245" i="12"/>
  <c r="AA158" i="12"/>
  <c r="Y241" i="12" l="1"/>
  <c r="Z241" i="12" s="1"/>
  <c r="Y240" i="12"/>
  <c r="Z240" i="12" s="1"/>
  <c r="Z239" i="12"/>
  <c r="Z244" i="12"/>
  <c r="Z238" i="12"/>
  <c r="Z243" i="12"/>
  <c r="Z237" i="12"/>
  <c r="Z242" i="12"/>
  <c r="Y236" i="12"/>
  <c r="Z236" i="12" s="1"/>
  <c r="Q49" i="12"/>
  <c r="R49" i="12" s="1"/>
  <c r="AA76" i="12" l="1"/>
  <c r="V235" i="12" l="1"/>
  <c r="X235" i="12" s="1"/>
  <c r="V214" i="12"/>
  <c r="X214" i="12" s="1"/>
  <c r="V213" i="12"/>
  <c r="X213" i="12" s="1"/>
  <c r="V198" i="12"/>
  <c r="X198" i="12" s="1"/>
  <c r="V199" i="12"/>
  <c r="X199" i="12" s="1"/>
  <c r="X194" i="12"/>
  <c r="X195" i="12"/>
  <c r="X196" i="12"/>
  <c r="V193" i="12"/>
  <c r="X193" i="12" s="1"/>
  <c r="V192" i="12"/>
  <c r="X192" i="12" s="1"/>
  <c r="Q8" i="12" l="1"/>
  <c r="S109" i="12"/>
  <c r="R109" i="12"/>
  <c r="R108" i="12"/>
  <c r="R123" i="12" l="1"/>
  <c r="W21" i="12" l="1"/>
  <c r="W11" i="12"/>
  <c r="V6" i="12"/>
  <c r="Q59" i="12"/>
  <c r="R59" i="12" s="1"/>
  <c r="R61" i="12"/>
  <c r="Q107" i="12"/>
  <c r="R107" i="12" s="1"/>
  <c r="S107" i="12" s="1"/>
  <c r="S141" i="12"/>
  <c r="V141" i="12" s="1"/>
  <c r="Q141" i="12"/>
  <c r="R141" i="12" s="1"/>
  <c r="S143" i="12" l="1"/>
  <c r="O143" i="12"/>
  <c r="R143" i="12" s="1"/>
  <c r="S123" i="12"/>
  <c r="O123" i="12"/>
  <c r="S68" i="12" l="1"/>
  <c r="Y74" i="12"/>
  <c r="AA72" i="12"/>
  <c r="AA67" i="12"/>
  <c r="AA66" i="12"/>
  <c r="S73" i="12"/>
  <c r="AA73" i="12" s="1"/>
  <c r="S69" i="12"/>
  <c r="AA104" i="12"/>
  <c r="S105" i="12"/>
  <c r="AA105" i="12" s="1"/>
  <c r="S102" i="12"/>
  <c r="S100" i="12"/>
  <c r="AA99" i="12"/>
  <c r="AA95" i="12"/>
  <c r="AA96" i="12"/>
  <c r="AA94" i="12"/>
  <c r="S98" i="12"/>
  <c r="AA98" i="12" s="1"/>
  <c r="S96" i="12"/>
  <c r="S94" i="12"/>
  <c r="AA92" i="12"/>
  <c r="S93" i="12"/>
  <c r="AA93" i="12" s="1"/>
  <c r="AA90" i="12"/>
  <c r="AA89" i="12"/>
  <c r="S87" i="12"/>
  <c r="S89" i="12"/>
  <c r="AA82" i="12"/>
  <c r="AA78" i="12"/>
  <c r="S80" i="12"/>
  <c r="AA79" i="12" s="1"/>
  <c r="S83" i="12"/>
  <c r="AA83" i="12" s="1"/>
  <c r="X48" i="12"/>
  <c r="AA46" i="12"/>
  <c r="AA42" i="12"/>
  <c r="AA57" i="12"/>
  <c r="AA52" i="12"/>
  <c r="AA51" i="12"/>
  <c r="AA50" i="12"/>
  <c r="Y64" i="12"/>
  <c r="Y62" i="12"/>
  <c r="Y59" i="12"/>
  <c r="S58" i="12"/>
  <c r="AA58" i="12" s="1"/>
  <c r="S54" i="12"/>
  <c r="AA53" i="12" s="1"/>
  <c r="AA68" i="12" l="1"/>
  <c r="AA103" i="12"/>
  <c r="AA97" i="12"/>
  <c r="AA86" i="12"/>
  <c r="V91" i="12" l="1"/>
  <c r="V146" i="12" l="1"/>
  <c r="X146" i="12" s="1"/>
  <c r="Y49" i="12"/>
  <c r="Y48" i="12"/>
  <c r="S47" i="12"/>
  <c r="AA47" i="12" s="1"/>
  <c r="S45" i="12"/>
  <c r="AA43" i="12" s="1"/>
  <c r="AA65" i="12"/>
  <c r="R71" i="12"/>
  <c r="S71" i="12" s="1"/>
  <c r="V71" i="12" s="1"/>
  <c r="Q56" i="12"/>
  <c r="V128" i="12"/>
  <c r="X128" i="12" s="1"/>
  <c r="V112" i="12"/>
  <c r="X112" i="12" s="1"/>
  <c r="S56" i="12"/>
  <c r="V56" i="12" s="1"/>
  <c r="AA1" i="12" l="1"/>
  <c r="Y157" i="12"/>
  <c r="Z156" i="12"/>
  <c r="V155" i="12"/>
  <c r="X155" i="12" s="1"/>
  <c r="V154" i="12"/>
  <c r="X154" i="12" s="1"/>
  <c r="V148" i="12"/>
  <c r="V142" i="12"/>
  <c r="Y153" i="12"/>
  <c r="S150" i="12"/>
  <c r="V150" i="12" s="1"/>
  <c r="S149" i="12"/>
  <c r="V149" i="12" s="1"/>
  <c r="S147" i="12"/>
  <c r="V147" i="12" s="1"/>
  <c r="S144" i="12"/>
  <c r="V143" i="12" s="1"/>
  <c r="V139" i="12"/>
  <c r="V135" i="12"/>
  <c r="V134" i="12"/>
  <c r="S140" i="12"/>
  <c r="V140" i="12" s="1"/>
  <c r="S137" i="12"/>
  <c r="V136" i="12" s="1"/>
  <c r="Z133" i="12"/>
  <c r="S124" i="12"/>
  <c r="Y1" i="12"/>
  <c r="V130" i="12"/>
  <c r="S131" i="12"/>
  <c r="V131" i="12" s="1"/>
  <c r="S129" i="12"/>
  <c r="V129" i="12" s="1"/>
  <c r="S126" i="12"/>
  <c r="V122" i="12"/>
  <c r="V121" i="12"/>
  <c r="V115" i="12"/>
  <c r="S119" i="12"/>
  <c r="S118" i="12"/>
  <c r="V113" i="12"/>
  <c r="S114" i="12"/>
  <c r="V114" i="12" s="1"/>
  <c r="S110" i="12"/>
  <c r="V107" i="12" s="1"/>
  <c r="V106" i="12"/>
  <c r="V40" i="12"/>
  <c r="V41" i="12"/>
  <c r="V36" i="12"/>
  <c r="S38" i="12"/>
  <c r="V37" i="12" s="1"/>
  <c r="V123" i="12" l="1"/>
  <c r="V116" i="12"/>
  <c r="V16" i="12"/>
  <c r="S30" i="12"/>
  <c r="V29" i="12" s="1"/>
  <c r="V33" i="12"/>
  <c r="V34" i="12"/>
  <c r="V28" i="12"/>
  <c r="Z32" i="12"/>
  <c r="S26" i="12" l="1"/>
  <c r="V25" i="12" s="1"/>
  <c r="V23" i="12"/>
  <c r="V24" i="12"/>
  <c r="V22" i="12"/>
  <c r="X16" i="12" l="1"/>
  <c r="X17" i="12"/>
  <c r="X18" i="12"/>
  <c r="V19" i="12"/>
  <c r="X19" i="12" s="1"/>
  <c r="V20" i="12"/>
  <c r="X20" i="12" s="1"/>
  <c r="V15" i="12"/>
  <c r="X15" i="12" s="1"/>
  <c r="R8" i="12"/>
  <c r="V12" i="12"/>
  <c r="X12" i="12" s="1"/>
  <c r="V13" i="12"/>
  <c r="X7" i="12"/>
  <c r="X4" i="12"/>
  <c r="X5" i="12"/>
  <c r="X6" i="12"/>
  <c r="X9" i="12"/>
  <c r="X10" i="12"/>
  <c r="X11" i="12"/>
  <c r="X14" i="12"/>
  <c r="X21" i="12"/>
  <c r="X22" i="12"/>
  <c r="X23" i="12"/>
  <c r="X24" i="12"/>
  <c r="X25" i="12"/>
  <c r="X26" i="12"/>
  <c r="X27" i="12"/>
  <c r="X28" i="12"/>
  <c r="X29" i="12"/>
  <c r="X30" i="12"/>
  <c r="X31" i="12"/>
  <c r="X32" i="12"/>
  <c r="X33" i="12"/>
  <c r="X34" i="12"/>
  <c r="X38" i="12"/>
  <c r="X35" i="12"/>
  <c r="X39" i="12"/>
  <c r="X36" i="12"/>
  <c r="X37" i="12"/>
  <c r="X40" i="12"/>
  <c r="X41" i="12"/>
  <c r="X43" i="12"/>
  <c r="X44" i="12"/>
  <c r="X47" i="12"/>
  <c r="X45" i="12"/>
  <c r="X42" i="12"/>
  <c r="X46"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9" i="12"/>
  <c r="X86" i="12"/>
  <c r="X93" i="12"/>
  <c r="X90" i="12"/>
  <c r="X87" i="12"/>
  <c r="X91" i="12"/>
  <c r="X92" i="12"/>
  <c r="X88" i="12"/>
  <c r="X94" i="12"/>
  <c r="X95" i="12"/>
  <c r="X96" i="12"/>
  <c r="X97" i="12"/>
  <c r="X98" i="12"/>
  <c r="X99" i="12"/>
  <c r="X100" i="12"/>
  <c r="X101" i="12"/>
  <c r="X102" i="12"/>
  <c r="X103" i="12"/>
  <c r="X104" i="12"/>
  <c r="X105" i="12"/>
  <c r="X106" i="12"/>
  <c r="X107" i="12"/>
  <c r="X108" i="12"/>
  <c r="X109" i="12"/>
  <c r="X110" i="12"/>
  <c r="X111" i="12"/>
  <c r="X113" i="12"/>
  <c r="X114" i="12"/>
  <c r="X115" i="12"/>
  <c r="X116" i="12"/>
  <c r="X117" i="12"/>
  <c r="X118" i="12"/>
  <c r="X119" i="12"/>
  <c r="X120" i="12"/>
  <c r="X121" i="12"/>
  <c r="X122" i="12"/>
  <c r="X123" i="12"/>
  <c r="X124" i="12"/>
  <c r="X125" i="12"/>
  <c r="X126" i="12"/>
  <c r="X127" i="12"/>
  <c r="X129" i="12"/>
  <c r="X130" i="12"/>
  <c r="X131" i="12"/>
  <c r="X132" i="12"/>
  <c r="X133" i="12"/>
  <c r="X134" i="12"/>
  <c r="X135" i="12"/>
  <c r="X136" i="12"/>
  <c r="X137" i="12"/>
  <c r="X138" i="12"/>
  <c r="X139" i="12"/>
  <c r="X140" i="12"/>
  <c r="X141" i="12"/>
  <c r="X142" i="12"/>
  <c r="X143" i="12"/>
  <c r="X144" i="12"/>
  <c r="X145" i="12"/>
  <c r="X147" i="12"/>
  <c r="X148" i="12"/>
  <c r="X149" i="12"/>
  <c r="X150" i="12"/>
  <c r="X151" i="12"/>
  <c r="X152" i="12"/>
  <c r="X153" i="12"/>
  <c r="X156" i="12"/>
  <c r="X157" i="12"/>
  <c r="X3" i="12"/>
  <c r="S9" i="12"/>
  <c r="Z6" i="12"/>
  <c r="Z1" i="12" s="1"/>
  <c r="S4" i="12"/>
  <c r="W1" i="12"/>
  <c r="R1" i="12" l="1"/>
  <c r="S8" i="12"/>
  <c r="V8" i="12" s="1"/>
  <c r="X13" i="12"/>
  <c r="O1" i="12"/>
  <c r="P1" i="12"/>
  <c r="Q1" i="12"/>
  <c r="S1" i="12"/>
  <c r="X8" i="12" l="1"/>
  <c r="V1" i="12"/>
  <c r="X1" i="12" l="1"/>
</calcChain>
</file>

<file path=xl/sharedStrings.xml><?xml version="1.0" encoding="utf-8"?>
<sst xmlns="http://schemas.openxmlformats.org/spreadsheetml/2006/main" count="4014" uniqueCount="257">
  <si>
    <t>Valitsemisala</t>
  </si>
  <si>
    <t>Tulemusvaldkond`</t>
  </si>
  <si>
    <t>Programm'</t>
  </si>
  <si>
    <t>Programmi tegevus</t>
  </si>
  <si>
    <t>Majanduslik sisu</t>
  </si>
  <si>
    <t>Eelarve liik</t>
  </si>
  <si>
    <t>Lõplik eelarve</t>
  </si>
  <si>
    <t>Täitmine</t>
  </si>
  <si>
    <t>Kasutamata eelarve jääk</t>
  </si>
  <si>
    <t>Võimalik üle viia järgnevasse aastasse</t>
  </si>
  <si>
    <t>Korraline ülekandmine</t>
  </si>
  <si>
    <t>Erakorraline ülekandmine</t>
  </si>
  <si>
    <t>Ülekandmine KOKKU</t>
  </si>
  <si>
    <t>Valitsemisala_nimi</t>
  </si>
  <si>
    <t>Tulemusvaldkond - nimi</t>
  </si>
  <si>
    <t>Programm - nimi</t>
  </si>
  <si>
    <t>Programmi tegevus - nimi</t>
  </si>
  <si>
    <t>Konto</t>
  </si>
  <si>
    <t>Konto_nimi</t>
  </si>
  <si>
    <t>Eelarve_objekt</t>
  </si>
  <si>
    <t>Eelarve_objekt_nimi</t>
  </si>
  <si>
    <t>Asutus</t>
  </si>
  <si>
    <t>Asutus_nimi</t>
  </si>
  <si>
    <t>N</t>
  </si>
  <si>
    <t/>
  </si>
  <si>
    <t>Finantseerimistehingud</t>
  </si>
  <si>
    <t>20</t>
  </si>
  <si>
    <t>Majandus- ja Kommunikatsiooniministeeriumi valitsemisala</t>
  </si>
  <si>
    <t>1537</t>
  </si>
  <si>
    <t>Antud sihtfinantseerimine</t>
  </si>
  <si>
    <t>SE000037</t>
  </si>
  <si>
    <t>Fondide haldamine</t>
  </si>
  <si>
    <t>N10</t>
  </si>
  <si>
    <t>Majandus- ja Kommunikatsiooniministeerium</t>
  </si>
  <si>
    <t>151</t>
  </si>
  <si>
    <t>Pikaajalised finantsinvesteeringud</t>
  </si>
  <si>
    <t>150</t>
  </si>
  <si>
    <t>Osalused avaliku sektori ja sidusüksuste</t>
  </si>
  <si>
    <t>None</t>
  </si>
  <si>
    <t>Investeeringud</t>
  </si>
  <si>
    <t>15</t>
  </si>
  <si>
    <t>Materiaalsete ja immateriaalsete vara soetamine/renoveerimin</t>
  </si>
  <si>
    <t>IN002000</t>
  </si>
  <si>
    <t>IT investeeringud</t>
  </si>
  <si>
    <t>NA0</t>
  </si>
  <si>
    <t>Riigi Info- ja Kommunikatsioonitehnoloogia Keskus</t>
  </si>
  <si>
    <t>IN004000</t>
  </si>
  <si>
    <t>Masinad ja seadmed</t>
  </si>
  <si>
    <t>N70</t>
  </si>
  <si>
    <t>Tarbijakaitse ja Tehnilise Järelevalve Amet</t>
  </si>
  <si>
    <t>N50</t>
  </si>
  <si>
    <t>Riigi Infosüsteemi Amet</t>
  </si>
  <si>
    <t>SR070091</t>
  </si>
  <si>
    <t>Küberturvalisuse taseme tõstmine</t>
  </si>
  <si>
    <t>SR07A136</t>
  </si>
  <si>
    <t>KOV üksuste riskide hindam tööriist</t>
  </si>
  <si>
    <t>SR07A185</t>
  </si>
  <si>
    <t>IKT jaotamata vahendid</t>
  </si>
  <si>
    <t>Kulud</t>
  </si>
  <si>
    <t>55</t>
  </si>
  <si>
    <t>Majandamiskulud</t>
  </si>
  <si>
    <t>50</t>
  </si>
  <si>
    <t>Tööjõukulud</t>
  </si>
  <si>
    <t>HE</t>
  </si>
  <si>
    <t>HE01</t>
  </si>
  <si>
    <t>HE010101</t>
  </si>
  <si>
    <t>Heaolu</t>
  </si>
  <si>
    <t>Tööturuprogramm</t>
  </si>
  <si>
    <t>Tööturuvaldkonna arendamine</t>
  </si>
  <si>
    <t>45</t>
  </si>
  <si>
    <t>Muud antud toetused ja ülekanded</t>
  </si>
  <si>
    <t>SE000003</t>
  </si>
  <si>
    <t>Rahvusvahelised liikmemaksud</t>
  </si>
  <si>
    <t>SE000060</t>
  </si>
  <si>
    <t>RRF</t>
  </si>
  <si>
    <t>K</t>
  </si>
  <si>
    <t>60</t>
  </si>
  <si>
    <t>Muud tegevuskulud</t>
  </si>
  <si>
    <t>HE010102</t>
  </si>
  <si>
    <t>Aktiivsed ja passiivsed tööturumeetmed</t>
  </si>
  <si>
    <t>HE010103</t>
  </si>
  <si>
    <t>Tööelu kvaliteedi arendamine</t>
  </si>
  <si>
    <t>NC0</t>
  </si>
  <si>
    <t>Tööinspektsioon</t>
  </si>
  <si>
    <t>ND0</t>
  </si>
  <si>
    <t>Riikliku Lepitaja Kantselei</t>
  </si>
  <si>
    <t>SE000028</t>
  </si>
  <si>
    <t>Vahendid Riigi Kinnisvara Aktsiaseltsile</t>
  </si>
  <si>
    <t>HE09</t>
  </si>
  <si>
    <t>HE090101</t>
  </si>
  <si>
    <t>Soolise võrdsuse ja võrdse kohtlemise programm</t>
  </si>
  <si>
    <t>Soolise võrdõiguslikkuse valdkonna arendamine</t>
  </si>
  <si>
    <t>SE000017</t>
  </si>
  <si>
    <t>Hasartmängumaksust töö-tervis-sotsiaal</t>
  </si>
  <si>
    <t>HE090102</t>
  </si>
  <si>
    <t>Võrdse kohtlemise valdkonna arendamine</t>
  </si>
  <si>
    <t>IY</t>
  </si>
  <si>
    <t>IYDA</t>
  </si>
  <si>
    <t>IYDA0101</t>
  </si>
  <si>
    <t>Digiühiskond</t>
  </si>
  <si>
    <t>Digiühiskonna programm</t>
  </si>
  <si>
    <t>Digiriigi arenguhüpped</t>
  </si>
  <si>
    <t>600</t>
  </si>
  <si>
    <t>Muud kulud</t>
  </si>
  <si>
    <t>SR070077</t>
  </si>
  <si>
    <t>IT vajaku kompenseerimine 4</t>
  </si>
  <si>
    <t>IYDA0102</t>
  </si>
  <si>
    <t>Digiriigi alusbaasi kindlustamine</t>
  </si>
  <si>
    <t>SR070001</t>
  </si>
  <si>
    <t>IT vajaku kompenseerimine 7</t>
  </si>
  <si>
    <t>SR070059</t>
  </si>
  <si>
    <t>Struktuurifondide proj halduskulud 2024</t>
  </si>
  <si>
    <t>SR070075</t>
  </si>
  <si>
    <t>Riigimajade IKT seadmed 2023</t>
  </si>
  <si>
    <t>SR070148</t>
  </si>
  <si>
    <t>SR070179</t>
  </si>
  <si>
    <t>IT vajaku kompenseerimine 6</t>
  </si>
  <si>
    <t>IYDA0201</t>
  </si>
  <si>
    <t>Riikliku küberturvalisuse juhtimine ja koordineerimine</t>
  </si>
  <si>
    <t>IYDA0202</t>
  </si>
  <si>
    <t>Suundumuste, riskide ja mõjude analüüsivõime arendamine</t>
  </si>
  <si>
    <t>IYDA0203</t>
  </si>
  <si>
    <t>Küberturvalisuse tagamine</t>
  </si>
  <si>
    <t>SR070112</t>
  </si>
  <si>
    <t>Laiapindne riigikaitse</t>
  </si>
  <si>
    <t>IYDA0301</t>
  </si>
  <si>
    <t>Õigusruumi tagamine</t>
  </si>
  <si>
    <t>IN070099</t>
  </si>
  <si>
    <t>Viimase miili kogukonna meede</t>
  </si>
  <si>
    <t>IYDA0302</t>
  </si>
  <si>
    <t>Juurdepääsuvõrkude väljaarendamine</t>
  </si>
  <si>
    <t>IYDA0303</t>
  </si>
  <si>
    <t>5G taristu ja teenuste arendamine</t>
  </si>
  <si>
    <t>TI</t>
  </si>
  <si>
    <t>TI02</t>
  </si>
  <si>
    <t>TI020101</t>
  </si>
  <si>
    <t>Teadus- ja arendustegevus ning ettevõtlus</t>
  </si>
  <si>
    <t>Teadmussiirde programm</t>
  </si>
  <si>
    <t>Ettevõtete innovatsiooni-, digi- ja rohepöörde soodustamine</t>
  </si>
  <si>
    <t>41</t>
  </si>
  <si>
    <t>Sotsiaaltoetused</t>
  </si>
  <si>
    <t>TI020102</t>
  </si>
  <si>
    <t>Teadus- ja tehnoloogiamahuka iduettevõtluse arendamine</t>
  </si>
  <si>
    <t>TIEK</t>
  </si>
  <si>
    <t>TIEK0102</t>
  </si>
  <si>
    <t>Ettevõtluskeskkond</t>
  </si>
  <si>
    <t>Ettevõtete konkurentsivõime ja ekspordi edendamine</t>
  </si>
  <si>
    <t>SR070123</t>
  </si>
  <si>
    <t>Välistoetuste mitteabikõlblikud kulud</t>
  </si>
  <si>
    <t>TIEK0103</t>
  </si>
  <si>
    <t>Tehnoloogia- ja arendusmahukate investeeringute soodustamine</t>
  </si>
  <si>
    <t>IN005001</t>
  </si>
  <si>
    <t>Suurinvestori investeeringutoetus</t>
  </si>
  <si>
    <t>TIEK0104</t>
  </si>
  <si>
    <t>Ettevõtluse arendamise soodustamine</t>
  </si>
  <si>
    <t>SE070004</t>
  </si>
  <si>
    <t>Ohutusjuurdluse keskus</t>
  </si>
  <si>
    <t>SR070101</t>
  </si>
  <si>
    <t>Reisiparvlaev Estonia allveeuuring</t>
  </si>
  <si>
    <t>VR070021</t>
  </si>
  <si>
    <t>Reisiparvlaev Estonia uuringute jätkam</t>
  </si>
  <si>
    <t>Märkused (mille alusel; kellele vms)</t>
  </si>
  <si>
    <t xml:space="preserve">Korralise käskkirjaga reservi tagastatud (käesoleva käskkirjaga) </t>
  </si>
  <si>
    <t>Jääb ülekandmata</t>
  </si>
  <si>
    <t>Jääk viiakse üle pr_tegevusse TIEK0106</t>
  </si>
  <si>
    <t>Üle toodud eelnevast aastast</t>
  </si>
  <si>
    <t>Jäägi tekkimise põhjused ja selgitus ülekandmise vajaduse kohta</t>
  </si>
  <si>
    <t>IT vajaku kompenseerimine 5</t>
  </si>
  <si>
    <t>Aktiga teisele valitsemisalale üle antud/vastu võetud vahendid</t>
  </si>
  <si>
    <t>2025. aastal muutus pr_tegevuse kood - uus kood on HE010103</t>
  </si>
  <si>
    <t>Euroopa küberkompetentsikeskuse Eesti koordinatsioonikeskuse jätkusuutlikkuse tagamise tegevused jätkuvad 2025. aastal. EL toetuse kasutamisel on nõutud Eesti riigi 50% omaosalus.</t>
  </si>
  <si>
    <t xml:space="preserve">
2024. aastal kokku hoitud tööjõukulude eelarvevahendeid on RIA planeerinud kasutada 2025. aastal täitmata ametikohtade tööjõukulude katteks, jooksvate ületundide kulude katteks ja tulemustasude fondiks.
</t>
  </si>
  <si>
    <t xml:space="preserve">Litsentside eest tehtud ettemaksete periodiseeritud kulud, mis kajastuvad tekkepõhiselt eelarve täitmisena litsentside kehtimise aastal (1,19 mln).  2025. aasta eelarve planeerimisel on arvestatud nimetatud jäägi ülekandmisega, vastasel korral ei ole asutusel piisavalt eelarvet, et nimetatud kulusid katta. </t>
  </si>
  <si>
    <t>Laiapindse riigikaitse tegevusteks RIA-le eraldatud vahendid VV sihtotstarbelisest reservist. Kuigi ministeerium esitas taotluse vahendite reservist saamiseks RaMile juba aprillis, eraldati need RIA-le 2024. aasta oktoobris. RIA-l ei olnud võimalik kogu  aastaks planeeritud tegevusi nii lühikese aja jooksul ellu viia.  Planeeritud tegevustega jätkatakse 2025. aastal.</t>
  </si>
  <si>
    <t xml:space="preserve">Euroopa küberkompetentsikeskuse Eesti koordinatsioonikeskuse jätkusuutlikkuse tagamise tegevused jätkuvad 2025. aastal. Tegemist on EL toetuse kasutamisel nõutud Eesti riigi 50% omaosaluse vahenditega. </t>
  </si>
  <si>
    <t xml:space="preserve">Seoses ministeeriumite töö ümberkorraldamisega liikus RIA eelarve al 2025 JDMi valitsemisalasse </t>
  </si>
  <si>
    <t xml:space="preserve">Seoses ministeeriumite töö ümberkorraldamisega liikus RIA eelarve al 2025 JDMi valitsemisalasse. </t>
  </si>
  <si>
    <t>Vajalikud investeeringud on tehtud ja jääki ei vajata 2025. aastal.</t>
  </si>
  <si>
    <t xml:space="preserve">2024. aasta riigieelarve seaduse muudatusega lisandus TTJA investeeringute eelarvesse 228 000 eurot alles detsembris, mistõttu ei jõutud kavandatud töid lõpule viia. 2025. aastal jätkatakse järgmiste investeeringutega: 1. Digiligipääsetavuse testimise tööriist - hange läbi viidud (viitenumber 283611) ning leping sõlmitud. Tegemist on pikaajalise arendusega, mis valmib  septembris 2025. 2. TTJA e-teenuste platvormi jätkuarendused (viitenumber 281188), tegu on etapiviislise soetusega, lõplik valmimine veebruar 2025. II etapi arve summas 86 113 eurot on asutusele juba esitatud. 3. Jätkatakse 2024. aasta lõpul soetatud seadmete paigaldusega. </t>
  </si>
  <si>
    <t>VV sihtotsarbelisest reservist augustis 2024 saadud vahendid. TTJA alustas koheselt turu-uuringuga hanke ettevalmistamiseks, kuid 2024. aasta jooksul selle väljakuulutamiseni siiski ei jõutud. Täna puudub TTJA-l tehniline tööriist sotsiaalmeedia-platvormide monitoorimiseks. Monitoorimisvõimekuse tõstmine sotsiaalmeediaplatvormidel on vajalik, et tuvastada ja peatada pettuste, vihakõne, desinformatsiooni, terroristliku ning vägivaldse sisu levik. Ka lihtsustab tööriist väliste mõjutustegevuste tuvastamise riigi demokraatlikesse protsessidesse (nt valimised) sekkumisel. Hange on ette valmistatud  ja riigihangete registis üleval aprillist 2025.</t>
  </si>
  <si>
    <t xml:space="preserve">Jääk tekkis, kuna 2024. aastal rahastati tööjõukulusid osaliselt VV sihtotstarbelisest reservist saadud vahenditest. 2025. aastal on kavandatud sellest katta 2 ajutise tähtjalise lepingu kulusid - välise mõjutustegevuse tuvastamine riigi demoktaatlikesse protsessidesse (valimised) sekkumisel ja veebide ligipääsetavuse kontroll. </t>
  </si>
  <si>
    <t>2025. aastal jätkatakse kavandatud tegevustega: viiakse läbi põhjalik digiligipääsetavuse seire maksumusega 27 000 eurot ning soetatakse digiligipääsetavuse testimiseks ekraanilugeja litsents. Sideettevõtete kaabelkanalisatsiooni hulgihinna kujundamise kuluarvestusmudeli tellimiseks on planeeritud umb 150 000-200 000 eurot, mida tuleb katta 2024. aasta jääkidest.</t>
  </si>
  <si>
    <t>Jääk tekkis, kuna 2024. aastal rahastati tööjõukulusid osaliselt VV sihtotstarbelisest reservist saadud vahenditest. Sideettevõtete kaabelkanalisatsiooni hulgihinna kujundamise kuluarvestus-mudeli tellimiseks planeeritakse kasutada 100 000 eurot.</t>
  </si>
  <si>
    <t>Jäägi tekkimise põhjused: lõpule ei jõutud Mõigu raadioside monitooringujaama kolimise, liikuva monitooringujaama lõpliku ümberehituse ning väikevahendite (GPS häirete antennid ning paigaldus) soetamisega. Tööd on mõjutatud seadmete rahvusvahelistest tarneaegadest. Ülekantavad vahendid on 2025. aastal kavandatud eelpool nimetatud tegevuste lõpetamiseks (valdav osa I-II kv jooksul), lisaks kaetakse litsentside kallinemine (sagedusplaneerimistarkvara LS Telcom, Skudra litsentside hooldustasu, litsentsid Tableau, Esecom, Asana, Figma), väikelennuki lennutasu GPS häirete korral. Vahenditest kaetakse ka programmiülese TTJA e-teenuste arendusprojekti kulud.</t>
  </si>
  <si>
    <t>VPN seadmete soetamine. Vahendid saadi VV sihtotstarbelisest reservist augustis 2024, hanke viis KeMIT läbi 2024. aastal, kuid seadmeid ei jõutud tarnida. Tarne planeeritud 2025 I kv.</t>
  </si>
  <si>
    <r>
      <t>Majandamiskulude jääk tekkis reaalajamajanduse (RTE) projektide edasi lükkumisest. Projektijuhtimise leping raudteeliiklusregistri ja muude registrite liidestamiseks ehitisregistri süsteemiga kehtib 31.10.2025. Lisaks rahastatakse programmiülest TTJA e-teenuste arendusprojekti (e-teenuste infosüsteemis on analüüsitud ja arendatud prototüüp tehisintellekti funktsionaalsust võimaldav toode või toote osa). Kuna 2025. aastal on RTE eelarvesse majandamiskuludeks kavandatud vaid töötajate koolituskulu, on vahendite ülekandmine vajalik. Lisaks suunatakse veel tööjõukulude jäägist 40 000 eurot täiendavalt</t>
    </r>
    <r>
      <rPr>
        <b/>
        <sz val="10"/>
        <rFont val="Times New Roman"/>
        <family val="1"/>
        <charset val="186"/>
      </rPr>
      <t xml:space="preserve"> </t>
    </r>
    <r>
      <rPr>
        <sz val="10"/>
        <rFont val="Times New Roman"/>
        <family val="1"/>
        <charset val="186"/>
      </rPr>
      <t>majandamiskuludesse ehitusvaldkonna ekspertiisikulude ning TTJA poolt korraldatava Tallinnas toimuva rahvusvahelise kaevanduste järelevalveasutuste kahepäevase töörühma kohtumise kulude katteks (ca 40 osalejat).</t>
    </r>
  </si>
  <si>
    <t>Jäägi tekkimise põhjused: värbamiste venimine ning ameti-kohtade täitmiseks konkursside luhtumine - 2024. aastal toimus 52 konkurssi, millest luhtus 12 ehk 23%. Ka hoidis asutus eelarvet teadlikult kokku, arvestades järgnevate aastate kärpeülesannet ning asjaolu, et RESi raames ei saa järgnevatel aastatel taotleda täiendavaid vahendeid muuks, kui vaid õigusaktidega lisanduvateks uuteks majandamiskuludeks või investeeringuteks. Jääki kasutatakse 2025. aastal tööjõu-voolavuse leevendamiseks, tulemusjuhtimise täiustamiseks, ülekoormuse leevendamiseks ajutiste võlaõiguslike lepingute sõlmimise teel, kriisiolukordades ületundide lisatasustamiseks. Ka kriisiolukordades täiendava raadioside monitoorimise võimaldamiseks - lisatasu 24 h monitoorimisvõimekuse ülalpidamiseks ja ajutiseks täiendavaks abitööjõuks. Samuti lisatöödeks peamiselt Kaitseministeeriumi ja Siseministeeriumi haldusalale ametiabi korras teenuste osutamiseks - merepääste, militaarmonitooring, droonisegamiste tuvastamine, tuule- ja päikeseparkide müramõõtmised jne.</t>
  </si>
  <si>
    <t xml:space="preserve">Jäägi tekkimise põhjused: värbamiste venimine ning ameti-kohtade täitmiseks konkursside luhtumine - 2024. aastal toimus 52 konkurssi, millest luhtus 12 ehk 23%. Ka hoidis asutus eelarvet teadlikult kokku, arvestades järgnevate aastate kärpe-ülesannet ning asjaolu, et RESi raames ei saa järgnevatel aastatel taotleda täiendavaid vahendeid muuks, kui vaid õigusaktidega lisanduvateks uuteks majandamiskuludeks või investeeringu-teks. Jääki kasutatakse 2025. aastal tööjõuvoolavuse leevendamiseks, tulemusjuhtimise täiustamiseks, ülekoormuse leevendamiseks ajutiste võlaõiguslike lepingute sõlmimise teel, kriisiolukordades ületundide lisatasustamiseks. Igal aastal suureneb jätkuvalt hüppeliselt tarbijavaidluste komisjoni menetluste arv (2024. aastal 866-lt 955 menetluseni) ja seeläbi kasvavad ka menetlustega kaasnevad kulud, mida rahastame ülekantavatest vahenditest. Lisaks panustame täiendavate vahenditega Eestis tuumaenergia kasutuselevõttu ettevalmis-tavatesse tegevustesse ja järelevalve teostamisse teenustele kehtivate sanktsioonide üle. 2025. aasta personalikulude eelarve on juba kavandatud väiksemas mahus, arvestades ülekantavate vahenditega. </t>
  </si>
  <si>
    <t xml:space="preserve">Seoses ministeeriumite töö ümberkorraldamisega liikus RITi eelarve al 2025 JDMi valitsemisalasse </t>
  </si>
  <si>
    <t>Osad kulutused klassifitseeriti raamatupidamisarvestuses majandusliku sisu järgi majandamiskuludeks, seetõttu ei saanud neid investeeringutena kajastada. Vahendite kasutamise tähtaeg lõppes 31.12.2024.</t>
  </si>
  <si>
    <t>Vahendid eraldati RITile VV sihtostarbelisest reservist augustis 2024 ja on planeeritud kasutada kahe aasta jooksul.</t>
  </si>
  <si>
    <t>Osad riigimajade arendused (ehitused) otstustati edasi lükata, seetõttu ei kasutatud IKT kuludeks eraldatud vahendeid lõpuni ära. Vahendite kasutamise tähtaeg lõppes 31.12.2024.</t>
  </si>
  <si>
    <t>Vahendite kasutamise tähtaeg lõppes 31.12.2024.</t>
  </si>
  <si>
    <t xml:space="preserve">Tööjõukulude jääk moodustus 2024. aastal täitmata ametikohtade ja puudumiste arvelt.  Ülekantavad vahendid on vajalikud 2025. aastal ühekordsete kulude katmiseks. Seoses 2026. aastal rakenduva kärpega (-237 tuh eurot), on jäägist kavandatud katta ametikohtade koondamiskulud 2025. aasta teises pooles. Vajalikuks võib osutuda kuni 6 ametikoha koondamine, mille kuludeks on arvestatud kuni 80 tuh eurot. Ülejäänud vahendid on kavandatud teenistujatele täiendavate tööülesannete eest makstavate lisatasude, juhendamiste ja ületunnitöö eest makstavate tasude kulude katteks (kuni 40 tuh eurot) ja tulemustasudeks kuni 193 tuh eurot).  Lisaks on kavandatud jäägist katta võimalikust indekseerimiset tulenevad töövaidlus-komisjonide juhatajate palgatõusu kulud 2025. aastal (kuni 11 tuh eurot).  </t>
  </si>
  <si>
    <t xml:space="preserve">Majanduskulude jääk kujunes välislähetuste hüvitistest, ESF välisabi kaudsetest kuludest ja vähesel määral hankelepingute tegevuste täitmise ja soetuste lükkumisest 2025. aastasse. Arvestades TI väikest majanduskulude eelarve mahtu (147 tuh eurot), on ülekantav jääk kavandatud ühekordsete kulude tegemiseks ja teenuste, kaupade ning kütuse hinnatõusude ning mootorsõiduki maksu katmiseks, et tagada osutatavate teenuste toimimine. Veel on ülekantavatest vahenditest 2025. aastal kavandatud ühekordsete kulude tegemine, sh  järelevalveametnikele hädavajalike tööriiete ja isikukaitsevahendite soetamine ning järelevalves kasutatavatele sõidukitele GPS seadmete paigaldamine. </t>
  </si>
  <si>
    <t xml:space="preserve">Reaalajamajanduse projekti investeeringud TA 1% vahenditest. SusTooli tööriista arenduse I etapp nihkus 2025. aastasse. Samuti muutus taksonoomia tööriista skoop ja töö nihkus 2025. aastasse. Töödega on juba alustatud. </t>
  </si>
  <si>
    <t xml:space="preserve">Jääk tekkis seoses otsusega lükata edasi mitmekesise tööandja märgise hange. Võrdsusandmete kättesaadavuse parandamise tegevused jõuti ette valmistada aga kulud tekivad projekti valmimisel ehk aastal 2025. Veel jäid pooleli järgmised tegevused, millega jätkamiseks kasutatakse ülekantavaid vahendeid: LGBT+ tegevuskava raames tehtav uuring, väärtuspõhiste hangete juhendmaterjalide hankimine ja võrdsusandmete kättesaadavuse parandamine, mille raames on sõlmitud koostööleping Statistikaametiga, samuti võrdsusvoliniku institutsiooni toetamine seoses lisanduvate ülesannetega. </t>
  </si>
  <si>
    <t xml:space="preserve">Seoses ministeeriumite töö ümberkorraldamisega liikus MKMi digiühiskonna prgrammi eelarve al 2025 JDMi valitsemisalasse </t>
  </si>
  <si>
    <t>RIKS tagastab 2023. aastast 2024.-sse ülekantud investeeringu-toetuse kasutamata jäägi (92 tuh eurot), mis tekkis, sest satelliitside seadmete hange läks odavamaks. 2025. aastasse kantakse üle 25 tuh eurot AS-ile Metrosert planeeritud kvantside projekti 50% omafinantseeringuks.</t>
  </si>
  <si>
    <t>RIKS taotleb 384 tuh euro sihtotstarbelise toetuse ülekandmist 2025. aastasse, sest satelliitside seadmete paigaldus lükkus ebaõnnestunud hanke tõttu uude aastasse, samuti algavad siis seadmetega kaasnevad igakuised teenustasud. 2024. aastal otsustati sulgeda turvalise mobiilside teenus, kasutamata vahendeid 311 tuh eurot plaanib RIKS 2025. aastal kasutada lauatelefoni teenuse turvalisemaks muutmiseks. 98 tuh eurot kantakse 2025. aastasse üle, et jätkata kvantside projektiga, kus välisabile tuleb lisada 50% omafinantseeritngut (lepingu partnerid RIKS ja AS Metrosert). 900 tuh eurot jäi kasutamata seoses suuremahulise rahvusvahelise teadus- ja arendustegevuse hankega "Tulevikukindel andmemajanduse ökosüsteem ja taristulised lahendused: tulevikukindla andmemajanduse ökosüsteemi mudel 1.0". Seoses ministeeriumide töö ümberkorraldamisega muutus antud projekti fookus laiapõhjalisest teadus- ja arendustegevusest konkreetsete andmemajandusega seotud pilootprojektide tegemiseks, millega jätkatakse 2025. aastal JDMis.</t>
  </si>
  <si>
    <t>Jääk on tekkinud peamiselt täitmata ametikohtade tõttu, mis omakorda takistas ka tegevuste elluviimist planeeritud mahus. Ka on kulusid osaliselt kaetud VV sihtotstarbelisest reservist saadud vahenditest, millega vabanesid digiriigi arengu valdkonna piirmääraga vahendid.</t>
  </si>
  <si>
    <t>Vahendid eraldati MKMile VV sihtostarbelisest reservist jaanuaris 2025 ja just 2024. aastasse. Saadud vahendid on planeeritud kasutada EGA konverentsi (e-Governance Conference), Telia Digital Hub, Arhitektuurinõukogu, IT juhtide seminari ja rahvus-vaheliste organisatsioonidega kohtumiste korraldamiseks, sh Digital Nations rahvusvahelise koostööformaadi ametkondlik kohtumine.</t>
  </si>
  <si>
    <t>Vahendid eraldati MKMile VV sihtostarbelisest reservist jaanuaris 2025, kuid 2024. aastasse. Need on ette nähtud küberturvalisuse talituse majandamiskuludeks seoses Vabariigi Valitsuse Julge-olekukomisjoni Küberjulgeoleku Nõukogu otsuse vaidlustusega kohtus (Eestis ja Euroopa Kohtus).</t>
  </si>
  <si>
    <t>Täitmata ametikohtade tõttu tekkinud tööjõukulude jääk (3 FTEd). Teenistujad värvati kavandatust hiljem (2 FTE-d suvel jooksul ja 1 FTE oktoobris 2024). Vahendid kantakse 2025. aastasse üle, et katta NIS2 direktiivi ülevõtmise juriidilise nõustamise kulusid.</t>
  </si>
  <si>
    <t>Täitmata ametikohtade tõttu ootele jäänud tegevused, sh küberturvalisuse aastakonverents 2024, ülikoolide tugi ja rahastus, tehnoloogilised uuringud tulevikukindluse tagamiseks. Vahendid kantakse üle, et katta osalemine Põhja- Balti koostöö projektis (NBCC) ja kulud NIS2 direktiivi ülevõtmise juriidiliseks nõustamiseks.</t>
  </si>
  <si>
    <t>Vahendid olid planeeritud kõrgemate küberkaitse ja digiriigi kursuste (KÜDI) korraldamiseks, kuid need kaeti 2024. aastal VV reservist saadud vahenditest. Jääk viiakse üle, et katta NIS2 direktiivi ülevõtmise juriidilise nõustamise kulusid.</t>
  </si>
  <si>
    <t>Jäägi tekkimise põhjuseks on see, et riikliku küberturvalisuse talituses oli 1 FTE täitmata ja on seda siiani. Vahendid kantakse 2025. aastasse üle, et nende arvelt katta NIS2 direktiivi ülevõtmise juriidilise nõustamise kulusid.</t>
  </si>
  <si>
    <t>Täitmata ametikoha tõttu jäid 2024. aastal tegemata teatud tegevused, sh E-ITS auditi põhjal ISO27001 sertifikaadi väljastamise tegevus- ja ressursiplaan. Vahendid kantakse 2025. aastasse üle, et nende arvelt katta NIS2 direktiivi ülevõtmise juriidilise nõustamise kulusid.</t>
  </si>
  <si>
    <t>2025. aastal viidi jääk seoses ministeeriumite töö ümberkorraldamisega üle ettevõtluskeskkonna programmi tegevusele koodiga TIEK0105</t>
  </si>
  <si>
    <t>Tegemist on riigisaladusega kaetud vahenditega, mille jääk tekkis, kuna side-ettevõtjate poolt tehtud ja neile hüvitatav investeeringute maht osutus eelarvesse prognoositust väiksemaks. Jääki kasutatakse JDMis 2025. aastal samal eesmärgil.</t>
  </si>
  <si>
    <t>Tegemist on rahvusvaheliste organisatsioonide liikmemaksude jäägiga. Liikmemaksude kulude suurust mõjutavad jooksval aastal nii valuutakursid kui maksude arvutamise alused (näit Eesti riigi SKT vms). Kasutamata jäänud vahendid kanname 2025. aastasse üle, et katta võimalikke ESA ja CERNi liikmemaksude tõuse.</t>
  </si>
  <si>
    <t>Tegemist on TA 1% SKT-st täitmise eesmärgil MKMile eraldatud vahenditega, mille kasutamiseks on käivitatud nii EISi poolt rakendatavad toetusskeemid, kui ka antakse lepingute alusel tegevus- ja investeeringutoetusi asutustele ja organisatsioonidele. Tegevuskulusid jäi 2024. aastal kasutamata seetõttu, et majanduse ja innovatsiooni valdkonna osakondades toimusid struktuuri-muudatused ning valdkonnajuhi ja meeskonnaliikmete ootamatud vahetused. Uute teenistujate värbamine ja sisse elamine võttis aega. See tingis muudatused koostöövormides ning projektid ei saanud ressursipuudusel õigel ajal alustatud ja tegevused lükkusid edasi. Enamus MKMi TA lisavahenditest antakse konkurentsipõhiselt toetustena Ettevõtluse ja Innovatsiooni Sihtasutuse (EIS) rakendatavate meetmete ja taotlusvoorude kaudu. Alates 2022. aasta teisest poolest on EIS võtnud kohustusi ligi 92 mln euro ulatuses, tehes 145 projekti rahastusotsuse erinevates meetmetes. Sellest umbes 85 mln eurot on rakenduuringute programmi erinevate alategevustes tehtud otsuste maht. EIS meetmete puhul toimub väljamakse siis, kui ettevõtted on kulud teinud ning tõestanud, et kulud on ka abikõlblikud. Kogemus näitab, et väljamaksed kuhjuvad üldjuhul projektide lõppu - näiteks rakendusuuringute programmis, kus projekti maksimaalne kestus on 36 kuud (võimalusega pikendada 6 kuud), on aasta peale otsuste tegemist kogu otsuste mahust kuludega tõendatud u 20-25 % ning suurimad väljamaksed jäävad projektide lõppu (viimasele aastale). Lisaks ei viida kõiki projekte ellu või kasutatakse toetust esialgsest mahust vähem. Kuna näiteks rakendusuuringute programmi suuremahuliste projektide toetus on kuni 2 mln eurot, siis mõne projekti ära jäämine või väljamaksete kuhjumine projekti lõppu võivad eelarve prognoosi ja reaalsete väljamaksete vahel põhjustada suuri erinevusi, mistõttu mõnel aastal tekib eelarve alatäitumus ning teisal võib tekkida puudujääk, st nende ebaühtsuste tasandamiseks on vajalikud aastate vahelised ümbertõsted.</t>
  </si>
  <si>
    <t>Vahendid olid planeeritud teaduspreemia konkurssile, kuid sinna ei laekunud piisavalt hea kvaliteediga töid, mistõttu otsustati kasutada ainult poolt preemia fondist. Jääk viiakse üle ning lisatakse 2025. aastal korraldatava konkursi preemiafondi.</t>
  </si>
  <si>
    <t>Vt selgitust real 107.</t>
  </si>
  <si>
    <t>Vahendid parvlaeva Estonia õnnetuse uute asjaolude esialgse hindamise projekti jätkamiseks ja lõpetamiseks. Projekti ajakava järgi lõppevad tööd 2025. aastal.</t>
  </si>
  <si>
    <t xml:space="preserve">Vahendite täies mahus kasutamata jäämine on tingitud täitmata ametikohtadest ja teenistujate liikumisest. Näiteks oli tööhõive osakonna juhataja ametikoht osa aastast täitmata. Planeeritust vähem kulus vahendeid ka kutsehaiguste ekspertiisidele. Ka lükkus 2025. aastasse uuring „Eesti Töötukassa töötust ennetavate teenuste analüüs“, mis oli planeeritud teostada 2024. aastal, kuid lepinguni ei jõutud. Alanud aastal on hange läbi viidud, kulude katmiseks on vajalik jääk üle kanda. </t>
  </si>
  <si>
    <t>Tulenevalt ametniku lahkumisest ja otsusest uut mitte värvata, jäid plaanitud tegevustest ära võrdsusakadeemia ning virtuaalse kompetentsikeskuse Võrdsuskeskus arendustegevused, samuti osad teavitustegevused. Pooleli jäid strateegilise kommunikatsiooni edendamisega ning valdkonna analüütilise toe parandamisega seotud tegevused, samuti koostöölepingu sõlmimine RTK-ga, millega toetatakse strateegilist partnerlust, võrdsusvoliniku institutsiooni toetamine seoses lisanduvate ülesannetega ning kodanike, võrdõiguslikkuse, õiguste ja väärtuste programmi esitatud projekt, mis toetab palkade läbipaistvuse direktiivi ülevõtmist ja millesse tuleb panustada omaosalusega. Nimetatud tegevustega jätkamiseks viiakse jääk 2025. aastasse üle.</t>
  </si>
  <si>
    <t xml:space="preserve">Jääk on tekkinud tugiteenustes ja põhjustatud täitmata ametikohtadest, teenistujate liikumisest jms. JDMi sideturgude talitus on avaldanud soovi suunata kasutamata vahendid 2025. aastal täiendavateks riigisaladusega kaetud kuludeks. </t>
  </si>
  <si>
    <t xml:space="preserve">Jääk koosneb peamiselt EISi turismi valdkonna tegevuste ja toetusmeetmete vahenditest. Näiteks nihkus konverentside delegaatide uuringu väljamakse 2025. aastasse. Lennuliinide fondi osas on eelkokkulepped tehtud ja läbirääkimised käivad, kuid ei ole veel lepinguni jõudnud, sest Lufthansa kontsern ei olnud nõus riigiabi kontseptsioonil põhineva lepinguga. Eelläbirääkimised käivad ka Eurowings´i, Transavia ja FlyDubai´ga, kuna lennufirmad muutsid lennuplaani ning lennud ei alanud 2024. aastal. Suurkontsertide ja turismisihtkohtade juhtimisorganisatsioonide sihtfinantseerimise programmides on toetuse andmise otsused tehtud ja kohustused üles võetud. Kulud tekivad 2025. aastal. </t>
  </si>
  <si>
    <t xml:space="preserve">RRFist rahastatavate projektidega kaasneva abikõlbmatu käibemaksu kulude katmiseks planeeritud vahendid. Kulud tekivad vastavalt projektide edenemisele - kui välisabi kasutatakse vähem, jääb kasutamata ka abikõlbmatu käibemaksu eelarve. Kuna RRFist rahastatavad projektid jätkuvad ka 2025. aastal, siis jätkatakse jäägi kasutamist samal eesmärgil. </t>
  </si>
  <si>
    <t>EISi välisinvesteeringute keskuse kulude jääk. Seoses 2025-2028 RESis läbiviidud kärbetega pani EIS pausile vabade töökohtade täitmise ning ka USA välisesindaja lahkumise järel uut inimest ei värvatud. Kasutamata jäänud vahendeid plaanitakse 2025. aastal kasutada VIP visiitide suurenenud mahu katmiseks, suuremahuliste investeeringute meetme käivituskuludeks ning rahastatakse välisinvesteeringute keskuse üleminekut investeeringute keskuseks.</t>
  </si>
  <si>
    <t xml:space="preserve">Jääk koosneb EISi e-residentsuse ja Work-in-Estonia (WIE) programmi vahenditest (1 mln eurot) ja AS-i Eesti Varude Keskus (EVK) sihtotstarbelisest toetusest (2,2 mln). E-residentsuse jäägist tuleb katta sihtfinantseeringu kulud SMITile, mis lükkusid 2025. aastasse ning biomeetria hanke kulud, mille täpne suurus selgub II poolaastal. WIE programmis jäi vahendeid kasutamata, sest loodetud majandus- ja välisvärbamiste kasvu 2024. aastal ei toimunud (nt idusektori tööhõive jäi eelmisel aastal samaks). Planeeritud suuremahulised turunduse ja kommunikatsioonitegevused viidi ellu väiksemas mahus, et tegevused oleksid kooskõlas majanduse seisu ja tööturu trendidega. 2025. aastal kasutatakse ülekantavat jääki välisturunduse ja -kommunikatsioonitegevusteks, mh et siseneda ka uutele turgudele, et kaetud oleksid nii IT kui inseneeria valdkonna välistalentide värbamise potetntsiaalsed sihtriigid ning laiendada teenuste valikut, et välistalentide sisseelamine ja kohanemine oleks sujuv nii välistalendi kui ka ettevõtte vaatest. EVK-l on kasutamata jääk kohustustega kaetud - sõlmitud on generaatorite tarneleping ning välja on kuulutatud järgmine hange kriisipoodidele generaatorite ostmiseks. </t>
  </si>
  <si>
    <t>Jääk viiakse üle pr_tegevusse TIEK0105</t>
  </si>
  <si>
    <t>Jääk tegevuskuludes tekkis, sest osad kulud osutusid planeeritust odavamaks, osad tegevused nihkusid 2025. aastasse. Majandus ja innovatsiooni valdkonna 52 ametikohast oli keskmiselt täidetud 47,5 (personali voolavus 17,5% aastas). 2025. aastal jätkatakse vahendite kasutamist samal otstarbel.</t>
  </si>
  <si>
    <t>NF0</t>
  </si>
  <si>
    <t>Maa- ja Ruumiamet</t>
  </si>
  <si>
    <t>EL</t>
  </si>
  <si>
    <t>Elukeskkond, liikuvus ja merendus</t>
  </si>
  <si>
    <t>ELMR</t>
  </si>
  <si>
    <t>Maa ja ruumiloome programm</t>
  </si>
  <si>
    <t>ELMR0102</t>
  </si>
  <si>
    <t>Maakasutuspoliitika kujundamine ja elluviimine</t>
  </si>
  <si>
    <t>OR070016</t>
  </si>
  <si>
    <t>Hoonestusõiguse seadmine</t>
  </si>
  <si>
    <t>Materiaalse ja immateriaalse põhivara soetused</t>
  </si>
  <si>
    <t>OR070065</t>
  </si>
  <si>
    <t>Maareformi kulutuste katteks</t>
  </si>
  <si>
    <t>OR070135</t>
  </si>
  <si>
    <t>Õigusvastaselt võõrandatud maa tagastami</t>
  </si>
  <si>
    <t>OR070165</t>
  </si>
  <si>
    <t>OR070455</t>
  </si>
  <si>
    <t>Maareform ja ettevõtluse arendamine</t>
  </si>
  <si>
    <t>ELMR0103</t>
  </si>
  <si>
    <t>Ruumiandmete hõive, analüüsid ja kättesaadavaks tegemine</t>
  </si>
  <si>
    <t>SR070110</t>
  </si>
  <si>
    <t>Maa-ameti ümberkorraldamise kulud</t>
  </si>
  <si>
    <t xml:space="preserve">Seoses ministeeriumite töö ümberkorraldamisega liikus MaRu eelarve al 2025 MKMi valitsemisalasse </t>
  </si>
  <si>
    <t>ReMi valitsemisalast vastu võetud vahenditega jätkatakse 2025. aastal MaRu-s nende tegevustega, milleks vahendid on omandireformi reservfondist neile eraldatud: hoonestusõiguse seadmise ja maareformi kulude katmine, õigusvastaselt võõrandatud maa tagastamisega seotud kulud jne.</t>
  </si>
  <si>
    <t>Jääk on tekkinud tugiteenustes ja põhjustatud sellest, et osad kulud osutusid planeeritust odavamaks aga hoiti ka vahendeid kokku, et katta 2025. aasta eelarvekärpeid. Ministeeriumi juhtimises ja tugiteenustes oli 2024. aasta lõpu seisuga täitmata 6 ametikohta, mistõttu jäi kasutamata ka tööjõukuludeks planeeritud eelarvet. 2025. aastal jätkatakse vahendite kasutamist samal otstarbel.</t>
  </si>
  <si>
    <t>Suurinvestori toetuse jääk. Meetmes oli vahepeal tulenevalt kriisidest seisak ja uusi projekte rahastamiseks ei esitatud, seetõttu tagastame tähtajaks kasutamata jäänud vahendeid 1,5 mln eurot. Juba võetud kohustuste väljamaksmine on edasi lükkunud, projektide elluviimine on veninud. EIS on praeguseks hetkeks kohustusi võtnud 3,8 mln euro eest aga kuna 2025. aasta eelarve selles toetusmeetmes on vaid 1,3 mln, siis on jäägi ülekandmine väga vajalik. Toetusmeetme tingimusi on muudetud, et tekitada investorites rohkem huvi ja võimalusi toetuse kasutamiseks.</t>
  </si>
  <si>
    <t>RIA 2024. aasta investeeringute plaanis oli valimiste infosüsteemiga seonduvaid investeeringuid summas 1,48 miljonit. Kuna valimiste eelarve vahendid on Riigikogu Kantselei eelarves ja tõstetakse RIA eelarvesse aasta sees RE seaduse muudatusega, siis avati RIA-le 2024. aasta valimiste tegevusteks eelarve alles 2024. aasta detsembris. Sellest tulenevalt ei ole võimalik eelarveaastaks planeeritud summasid täies mahus ära kasutada ja kulud lükkuvad edasi (sh e-ID, andmevahetuse, valimiste ja küberturvalisuse keskuse tegevustega seotud infosüsteemide arendused). 2025. aastasse ülekantavaid jääke kasutatakse 2024. aastal poolelijäänud arenduste lõpetamiseks. 0,46 mln eurot TA investeeringute eelarve jääki jätab RIA üle kandmata, sest 2025. aastal ei ole asutusel plaanis sellises mahus TA nõuetele vastavaid invetseeringuid. MKM kavandab nimetatud jäägi suunata alates 01.01.2025 ministeerumi valitsemisalasse kuuluvale MaRu-le TA investeeringute tegemiseks.</t>
  </si>
  <si>
    <t>MaRu eelarvesse suunatakse RIA 2024. aastal kasutamata jäänud TA 1% investeeringute eelarve jääk, et rahastada andmepõhise aruandluse projekti, mille käigus ühendatakse raudteeliiklusregister ja ehitisregister. Registrite ühendamine kaotab andmete dubleerimise, lihtsustab raudteerajatistega seotud registreerimisprotsessi. Sujuvam protsess vähendab halduskoormust ja kulusid nii asutustel, kui ka ettevõtjatel. Kaob vajadus andmeid topelt sisestada.</t>
  </si>
  <si>
    <t>Seoses turvalise mobiilside teenuse lõpetamisega jäi RIKSil osaliselt kasutamata selleks planeeritud investeeringutoetus.</t>
  </si>
  <si>
    <t>Jäägi tekkimise põhjus: asutus kasutas investeeringute tegemiseks intensiivsemalt välisvahendeid (RRF), vabastades nii riigieelarvelisi vahendeid edasisteks kulutusteks. Kasutamata jäänud vahendid viiakse 2025. aastasse üle, et katta arvutitöökoha standardteenuse alustaristu amortisatsioonifondi, st tulevikuinvesteeringu vajadusi.</t>
  </si>
  <si>
    <t>Jääkide tekkimise põhjused: 1. Seoses riist- ja tarkvara hangete vaidlustuste ja tarneraskustega üldisemalt IT sektoris;
2. Klientide lisateenuste ja erilahenduste eelarve jäägid, mis tekkisid, sest mitmed kuluread jäid 2024. aasta jooksul kasutamata, kuid mida kliendid soovivad kasutada 2025. aastal nii 2025. aasta puudujääkide katteks kui ka 2024. aastast 2025. aastasse lükkunud kohustuste finantseerimiseks.                                                                                                              Eelarve jääkide ülekandmine on vajalik, et tagada teenuste ja projektide järjepidevus ning katta 2025. aasta puudujäägid (sh riigimajade teenindamine). Lisaks suunatakse ülekantud vahendeid RITi teenuste infoturbe taseme tõstmiseks, hukukindluse tagamiseks ja kriisivalmiduse tõstmiseks (litsentsid, administreerimis-tööriistad, turbetestid).</t>
  </si>
  <si>
    <t>Personalikulude jääk viiakse üle kriitiliste võtmepositsioonide kindlustamiseks organisatsioonis.</t>
  </si>
  <si>
    <t>Jääk on tekkinud peamiselt täitmata ametikohtade tõttu (sh asekantsler), mis omakorda pidurdas ka tegevuste elluviimist planeeritud mahus. Asekantsleri puudumise tõttu jäid katmata tema väliskommunikatsioon ja sellega seotud lähetused. Ka on kulusid osaliselt kaetud VV sihtotstarbelisest reservist saadud vahenditest, millega vabanesid digiriigi arengu valdkonna piirmääraga vahendid. 2025. aastal on plaanis ülekantavatest vahenditest katta Tallin Digital Summit (TDS) kaasrahastamise kulud ja digivaldkonna asekantsleri programmi elluviimise kulud. Lisaks tuleb 2025. aastal digiühiskonna programmis katta 1 asekantsleri asemel 2 asekantsleri kulud.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</si>
</sst>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Aptos Narrow"/>
      <family val="2"/>
      <scheme val="minor"/>
    </font>
    <font>
      <sz val="11"/>
      <color theme="1"/>
      <name val="Aptos Narrow"/>
      <family val="2"/>
      <charset val="186"/>
      <scheme val="minor"/>
    </font>
    <font>
      <sz val="10"/>
      <color indexed="8"/>
      <name val="Times New Roman"/>
      <family val="1"/>
      <charset val="186"/>
    </font>
    <font>
      <b/>
      <sz val="10"/>
      <color indexed="8"/>
      <name val="Times New Roman"/>
      <family val="1"/>
      <charset val="186"/>
    </font>
    <font>
      <b/>
      <sz val="9"/>
      <name val="Times New Roman"/>
      <family val="1"/>
      <charset val="186"/>
    </font>
    <font>
      <sz val="10"/>
      <color rgb="FFFF0000"/>
      <name val="Times New Roman"/>
      <family val="1"/>
      <charset val="186"/>
    </font>
    <font>
      <sz val="10"/>
      <name val="Times New Roman"/>
      <family val="1"/>
      <charset val="186"/>
    </font>
    <font>
      <sz val="11"/>
      <color indexed="8"/>
      <name val="Aptos Narrow"/>
      <family val="2"/>
      <scheme val="minor"/>
    </font>
    <font>
      <b/>
      <sz val="10"/>
      <color rgb="FFFFFFFF"/>
      <name val="Times New Roman"/>
      <family val="1"/>
      <charset val="186"/>
    </font>
    <font>
      <sz val="10"/>
      <name val="Times New Roman"/>
      <family val="1"/>
    </font>
    <font>
      <sz val="6"/>
      <color rgb="FF252423"/>
      <name val="Segoe UI"/>
      <family val="2"/>
      <charset val="186"/>
    </font>
    <font>
      <sz val="11"/>
      <name val="Aptos Narrow"/>
      <family val="2"/>
      <scheme val="minor"/>
    </font>
    <font>
      <b/>
      <sz val="9"/>
      <color indexed="8"/>
      <name val="Times New Roman"/>
      <family val="1"/>
      <charset val="186"/>
    </font>
    <font>
      <sz val="10"/>
      <color theme="1"/>
      <name val="Times New Roman"/>
      <family val="1"/>
      <charset val="186"/>
    </font>
    <font>
      <b/>
      <sz val="10"/>
      <name val="Times New Roman"/>
      <family val="1"/>
      <charset val="186"/>
    </font>
    <font>
      <b/>
      <sz val="10"/>
      <color rgb="FFFF0000"/>
      <name val="Times New Roman"/>
      <family val="1"/>
      <charset val="186"/>
    </font>
    <font>
      <sz val="10"/>
      <color rgb="FF000000"/>
      <name val="Times New Roman"/>
      <family val="1"/>
      <charset val="186"/>
    </font>
    <font>
      <sz val="10"/>
      <color indexed="8"/>
      <name val="Aptos Narrow"/>
      <family val="2"/>
      <scheme val="minor"/>
    </font>
    <font>
      <b/>
      <sz val="11"/>
      <color rgb="FFFF0000"/>
      <name val="Aptos Narrow"/>
      <family val="2"/>
      <charset val="186"/>
      <scheme val="minor"/>
    </font>
    <font>
      <sz val="8"/>
      <name val="Aptos Narrow"/>
      <family val="2"/>
      <scheme val="minor"/>
    </font>
    <font>
      <sz val="11"/>
      <name val="Aptos Narrow"/>
      <family val="2"/>
      <charset val="186"/>
      <scheme val="minor"/>
    </font>
  </fonts>
  <fills count="9">
    <fill>
      <patternFill patternType="none"/>
    </fill>
    <fill>
      <patternFill patternType="gray125"/>
    </fill>
    <fill>
      <patternFill patternType="solid">
        <fgColor theme="4" tint="0.39997558519241921"/>
        <bgColor indexed="65"/>
      </patternFill>
    </fill>
    <fill>
      <patternFill patternType="solid">
        <fgColor theme="5" tint="0.39997558519241921"/>
        <bgColor indexed="64"/>
      </patternFill>
    </fill>
    <fill>
      <patternFill patternType="solid">
        <fgColor theme="7" tint="0.39997558519241921"/>
        <bgColor indexed="64"/>
      </patternFill>
    </fill>
    <fill>
      <patternFill patternType="solid">
        <fgColor rgb="FFD096C8"/>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7" fillId="0" borderId="0"/>
  </cellStyleXfs>
  <cellXfs count="62">
    <xf numFmtId="0" fontId="0" fillId="0" borderId="0" xfId="0"/>
    <xf numFmtId="0" fontId="2" fillId="0" borderId="0" xfId="0" applyFont="1"/>
    <xf numFmtId="0" fontId="2" fillId="0" borderId="0" xfId="0" applyFont="1" applyAlignment="1">
      <alignment vertical="center"/>
    </xf>
    <xf numFmtId="0" fontId="6" fillId="0" borderId="0" xfId="0" applyFont="1"/>
    <xf numFmtId="0" fontId="6" fillId="0" borderId="0" xfId="0" applyFont="1" applyAlignment="1">
      <alignment vertical="center"/>
    </xf>
    <xf numFmtId="3" fontId="4" fillId="3" borderId="0" xfId="2" applyNumberFormat="1" applyFont="1" applyFill="1" applyAlignment="1">
      <alignment horizontal="center" vertical="center" wrapText="1"/>
    </xf>
    <xf numFmtId="3" fontId="4" fillId="6" borderId="0" xfId="2" applyNumberFormat="1" applyFont="1" applyFill="1" applyAlignment="1">
      <alignment horizontal="center" vertical="center" wrapText="1"/>
    </xf>
    <xf numFmtId="3" fontId="4" fillId="4" borderId="0" xfId="2" applyNumberFormat="1" applyFont="1" applyFill="1" applyAlignment="1">
      <alignment horizontal="center" vertical="center" wrapText="1"/>
    </xf>
    <xf numFmtId="3" fontId="4" fillId="5" borderId="0" xfId="2" applyNumberFormat="1" applyFont="1" applyFill="1" applyAlignment="1">
      <alignment horizontal="center" vertical="center" wrapText="1"/>
    </xf>
    <xf numFmtId="0" fontId="8" fillId="2" borderId="0" xfId="0" applyFont="1" applyFill="1" applyAlignment="1">
      <alignment vertical="center" wrapText="1"/>
    </xf>
    <xf numFmtId="46" fontId="10" fillId="0" borderId="0" xfId="0" applyNumberFormat="1" applyFont="1" applyAlignment="1">
      <alignment horizontal="left" vertical="center"/>
    </xf>
    <xf numFmtId="0" fontId="2" fillId="0" borderId="1" xfId="0" applyFont="1" applyBorder="1" applyAlignment="1">
      <alignment vertical="center"/>
    </xf>
    <xf numFmtId="0" fontId="6" fillId="0" borderId="1" xfId="0" applyFont="1" applyBorder="1" applyAlignment="1">
      <alignment vertical="center"/>
    </xf>
    <xf numFmtId="3" fontId="2" fillId="0" borderId="1" xfId="0" applyNumberFormat="1" applyFont="1" applyBorder="1" applyAlignment="1">
      <alignment vertical="center"/>
    </xf>
    <xf numFmtId="0" fontId="2" fillId="0" borderId="1" xfId="0" applyFont="1" applyBorder="1" applyAlignment="1">
      <alignment vertical="center" wrapText="1"/>
    </xf>
    <xf numFmtId="3" fontId="6" fillId="0" borderId="1" xfId="0" applyNumberFormat="1" applyFont="1" applyBorder="1" applyAlignment="1">
      <alignment vertical="center"/>
    </xf>
    <xf numFmtId="0" fontId="9" fillId="0" borderId="1" xfId="0" applyFont="1" applyBorder="1" applyAlignment="1">
      <alignment vertical="center" wrapText="1"/>
    </xf>
    <xf numFmtId="0" fontId="6" fillId="0" borderId="1" xfId="0" applyFont="1" applyBorder="1" applyAlignment="1">
      <alignment vertical="center" wrapText="1"/>
    </xf>
    <xf numFmtId="0" fontId="12" fillId="8" borderId="0" xfId="2" applyFont="1" applyFill="1" applyAlignment="1">
      <alignment vertical="center" wrapText="1"/>
    </xf>
    <xf numFmtId="0" fontId="13" fillId="0" borderId="1" xfId="0" applyFont="1" applyBorder="1" applyAlignment="1">
      <alignment vertical="center" wrapText="1"/>
    </xf>
    <xf numFmtId="0" fontId="6" fillId="0" borderId="1" xfId="0" quotePrefix="1" applyFont="1" applyBorder="1" applyAlignment="1">
      <alignment vertical="center" wrapText="1"/>
    </xf>
    <xf numFmtId="0" fontId="2" fillId="0" borderId="1" xfId="0" applyFont="1" applyBorder="1"/>
    <xf numFmtId="3" fontId="2" fillId="0" borderId="1" xfId="0" applyNumberFormat="1" applyFont="1" applyBorder="1"/>
    <xf numFmtId="0" fontId="5" fillId="0" borderId="1" xfId="0" applyFont="1" applyBorder="1"/>
    <xf numFmtId="0" fontId="2" fillId="0" borderId="1" xfId="0" applyFont="1" applyBorder="1" applyAlignment="1">
      <alignment wrapText="1"/>
    </xf>
    <xf numFmtId="0" fontId="5" fillId="0" borderId="0" xfId="0" applyFont="1" applyAlignment="1">
      <alignment vertical="center"/>
    </xf>
    <xf numFmtId="0" fontId="0" fillId="0" borderId="1" xfId="0" applyBorder="1" applyAlignment="1">
      <alignment vertical="center"/>
    </xf>
    <xf numFmtId="0" fontId="0" fillId="0" borderId="0" xfId="0" applyAlignment="1">
      <alignment vertical="center"/>
    </xf>
    <xf numFmtId="0" fontId="16" fillId="0" borderId="1" xfId="0" applyFont="1" applyBorder="1" applyAlignment="1">
      <alignment vertical="center" wrapText="1"/>
    </xf>
    <xf numFmtId="0" fontId="0" fillId="0" borderId="1" xfId="0" applyBorder="1" applyAlignment="1">
      <alignment wrapText="1"/>
    </xf>
    <xf numFmtId="0" fontId="6" fillId="0" borderId="1" xfId="0" applyFont="1" applyBorder="1"/>
    <xf numFmtId="3" fontId="6" fillId="0" borderId="1" xfId="0" applyNumberFormat="1" applyFont="1" applyBorder="1"/>
    <xf numFmtId="0" fontId="0" fillId="0" borderId="1" xfId="0" applyBorder="1"/>
    <xf numFmtId="0" fontId="2" fillId="0" borderId="1" xfId="2" applyFont="1" applyBorder="1"/>
    <xf numFmtId="0" fontId="18" fillId="0" borderId="1" xfId="0" applyFont="1" applyBorder="1" applyAlignment="1">
      <alignment vertical="center"/>
    </xf>
    <xf numFmtId="0" fontId="3" fillId="0" borderId="0" xfId="0" applyFont="1"/>
    <xf numFmtId="3" fontId="3" fillId="0" borderId="0" xfId="0" applyNumberFormat="1" applyFont="1"/>
    <xf numFmtId="0" fontId="15" fillId="0" borderId="0" xfId="0" applyFont="1"/>
    <xf numFmtId="3" fontId="14" fillId="0" borderId="0" xfId="0" applyNumberFormat="1" applyFont="1"/>
    <xf numFmtId="0" fontId="6" fillId="0" borderId="1" xfId="2" applyFont="1" applyBorder="1"/>
    <xf numFmtId="49" fontId="9" fillId="0" borderId="1" xfId="0" applyNumberFormat="1" applyFont="1" applyBorder="1" applyAlignment="1">
      <alignment horizontal="left"/>
    </xf>
    <xf numFmtId="49" fontId="9" fillId="0" borderId="1" xfId="0" applyNumberFormat="1" applyFont="1" applyBorder="1" applyAlignment="1">
      <alignment horizontal="left" vertical="center"/>
    </xf>
    <xf numFmtId="0" fontId="9" fillId="0" borderId="1" xfId="0" applyFont="1" applyBorder="1" applyAlignment="1">
      <alignment horizontal="left"/>
    </xf>
    <xf numFmtId="0" fontId="6" fillId="0" borderId="1" xfId="2" applyFont="1" applyBorder="1" applyAlignment="1">
      <alignment vertical="center"/>
    </xf>
    <xf numFmtId="0" fontId="6" fillId="0" borderId="2" xfId="0" applyFont="1" applyBorder="1" applyAlignment="1">
      <alignment vertical="center" wrapText="1"/>
    </xf>
    <xf numFmtId="0" fontId="0" fillId="0" borderId="4" xfId="0" applyBorder="1" applyAlignment="1">
      <alignment vertical="center" wrapText="1"/>
    </xf>
    <xf numFmtId="0" fontId="2" fillId="0" borderId="2" xfId="0" applyFont="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6" fillId="0" borderId="1" xfId="0" applyFont="1" applyBorder="1" applyAlignment="1">
      <alignment vertical="center" wrapText="1"/>
    </xf>
    <xf numFmtId="0" fontId="11" fillId="0" borderId="1" xfId="0" applyFont="1" applyBorder="1" applyAlignment="1">
      <alignment vertical="center" wrapText="1"/>
    </xf>
    <xf numFmtId="0" fontId="0" fillId="7" borderId="1" xfId="0" applyFill="1" applyBorder="1" applyAlignment="1">
      <alignment wrapText="1"/>
    </xf>
    <xf numFmtId="0" fontId="16" fillId="0" borderId="1" xfId="0" applyFont="1" applyBorder="1" applyAlignment="1">
      <alignment vertical="center" wrapText="1"/>
    </xf>
    <xf numFmtId="0" fontId="17" fillId="0" borderId="1" xfId="0" applyFont="1" applyBorder="1" applyAlignment="1">
      <alignment wrapText="1"/>
    </xf>
    <xf numFmtId="0" fontId="20" fillId="0" borderId="4" xfId="0" applyFont="1" applyBorder="1" applyAlignment="1">
      <alignment vertical="center" wrapText="1"/>
    </xf>
    <xf numFmtId="0" fontId="2" fillId="0" borderId="1" xfId="0" applyFont="1" applyBorder="1" applyAlignment="1">
      <alignment wrapText="1"/>
    </xf>
    <xf numFmtId="0" fontId="0" fillId="0" borderId="1" xfId="0" applyBorder="1" applyAlignment="1">
      <alignment vertical="center"/>
    </xf>
    <xf numFmtId="0" fontId="11" fillId="0" borderId="1" xfId="0" applyFont="1" applyBorder="1" applyAlignment="1">
      <alignment vertical="center"/>
    </xf>
    <xf numFmtId="0" fontId="13" fillId="0" borderId="1" xfId="0" applyFont="1" applyBorder="1" applyAlignment="1">
      <alignment vertical="center" wrapText="1"/>
    </xf>
  </cellXfs>
  <cellStyles count="3">
    <cellStyle name="Normaallaad" xfId="0" builtinId="0"/>
    <cellStyle name="Normaallaad 2" xfId="2" xr:uid="{AFA11758-3491-473E-A4CC-A6291F53A046}"/>
    <cellStyle name="Normal 25 9" xfId="1" xr:uid="{24F174F9-1905-49FF-9433-2CF574BCF83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aade1" id="{C7732F29-9AFA-4889-A428-00065D66633D}">
    <nsvFilter filterId="{12C9FEA3-1C42-4457-903A-006A89EF4194}" ref="A2:AC245" tableId="0">
      <columnFilter colId="2">
        <filter colId="2">
          <x:filters>
            <x:filter val="N10"/>
          </x:filters>
        </filter>
      </columnFilter>
      <columnFilter colId="12">
        <filter colId="12">
          <x:filters>
            <x:filter val="None"/>
          </x:filters>
        </filter>
      </columnFilter>
    </nsvFilter>
  </namedSheetView>
</namedSheetView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FEA3-1C42-4457-903A-006A89EF4194}">
  <dimension ref="A1:AD245"/>
  <sheetViews>
    <sheetView tabSelected="1" topLeftCell="Q1" zoomScaleNormal="100" workbookViewId="0">
      <selection activeCell="S7" sqref="S7"/>
    </sheetView>
  </sheetViews>
  <sheetFormatPr defaultColWidth="9.3046875" defaultRowHeight="12.9" x14ac:dyDescent="0.35"/>
  <cols>
    <col min="1" max="1" width="4.69140625" style="1" customWidth="1"/>
    <col min="2" max="2" width="17.53515625" style="1" bestFit="1" customWidth="1"/>
    <col min="3" max="3" width="6.15234375" style="1" customWidth="1"/>
    <col min="4" max="4" width="12" style="1" bestFit="1" customWidth="1"/>
    <col min="5" max="5" width="5.69140625" style="1" customWidth="1"/>
    <col min="6" max="6" width="9.3046875" style="1" customWidth="1"/>
    <col min="7" max="7" width="7.15234375" style="1" customWidth="1"/>
    <col min="8" max="8" width="8.15234375" style="1" customWidth="1"/>
    <col min="9" max="9" width="10.3046875" style="1" customWidth="1"/>
    <col min="10" max="10" width="12.69140625" style="1" customWidth="1"/>
    <col min="11" max="11" width="7.69140625" style="1" customWidth="1"/>
    <col min="12" max="12" width="10.53515625" style="1" customWidth="1"/>
    <col min="13" max="13" width="10.3046875" style="1" customWidth="1"/>
    <col min="14" max="14" width="16.84375" style="1" customWidth="1"/>
    <col min="15" max="15" width="10.53515625" style="1" customWidth="1"/>
    <col min="16" max="16" width="9.84375" style="1" customWidth="1"/>
    <col min="17" max="17" width="11.3828125" style="1" customWidth="1"/>
    <col min="18" max="18" width="10.15234375" style="1" customWidth="1"/>
    <col min="19" max="19" width="11.3046875" style="1" customWidth="1"/>
    <col min="20" max="20" width="6.3046875" style="1" customWidth="1"/>
    <col min="21" max="21" width="11.69140625" style="1" customWidth="1"/>
    <col min="22" max="23" width="10.69140625" style="1" customWidth="1"/>
    <col min="24" max="24" width="10.53515625" style="1" customWidth="1"/>
    <col min="25" max="25" width="11.15234375" style="1" customWidth="1"/>
    <col min="26" max="26" width="10.53515625" style="1" customWidth="1"/>
    <col min="27" max="27" width="12.3828125" style="1" customWidth="1"/>
    <col min="28" max="28" width="29.69140625" style="1" customWidth="1"/>
    <col min="29" max="29" width="68.84375" style="1" customWidth="1"/>
    <col min="30" max="16384" width="9.3046875" style="1"/>
  </cols>
  <sheetData>
    <row r="1" spans="1:30" s="35" customFormat="1" ht="12.45" x14ac:dyDescent="0.3">
      <c r="I1" s="36"/>
      <c r="J1" s="36"/>
      <c r="M1" s="36"/>
      <c r="N1" s="36"/>
      <c r="O1" s="36">
        <f t="shared" ref="O1:AA1" si="0">+SUBTOTAL(9,O3:O272)</f>
        <v>-422496260.68247533</v>
      </c>
      <c r="P1" s="36">
        <f t="shared" si="0"/>
        <v>-71644644.100279987</v>
      </c>
      <c r="Q1" s="36">
        <f t="shared" si="0"/>
        <v>-351485320.96320683</v>
      </c>
      <c r="R1" s="36">
        <f t="shared" si="0"/>
        <v>-71010939.703373224</v>
      </c>
      <c r="S1" s="36">
        <f t="shared" si="0"/>
        <v>-68023656.469137534</v>
      </c>
      <c r="T1" s="37"/>
      <c r="V1" s="36">
        <f t="shared" si="0"/>
        <v>-45588725.384187229</v>
      </c>
      <c r="W1" s="36">
        <f t="shared" si="0"/>
        <v>-3542197.8672828213</v>
      </c>
      <c r="X1" s="38">
        <f t="shared" si="0"/>
        <v>-49130922.771470048</v>
      </c>
      <c r="Y1" s="36">
        <f t="shared" si="0"/>
        <v>-912573.49242200016</v>
      </c>
      <c r="Z1" s="36">
        <f t="shared" si="0"/>
        <v>-2175222.0405799998</v>
      </c>
      <c r="AA1" s="36">
        <f t="shared" si="0"/>
        <v>-19433440.492231771</v>
      </c>
      <c r="AB1" s="36"/>
    </row>
    <row r="2" spans="1:30" ht="82" customHeight="1" x14ac:dyDescent="0.35">
      <c r="A2" s="9" t="s">
        <v>0</v>
      </c>
      <c r="B2" s="9" t="s">
        <v>13</v>
      </c>
      <c r="C2" s="9" t="s">
        <v>21</v>
      </c>
      <c r="D2" s="9" t="s">
        <v>22</v>
      </c>
      <c r="E2" s="9" t="s">
        <v>1</v>
      </c>
      <c r="F2" s="9" t="s">
        <v>14</v>
      </c>
      <c r="G2" s="9" t="s">
        <v>2</v>
      </c>
      <c r="H2" s="9" t="s">
        <v>15</v>
      </c>
      <c r="I2" s="9" t="s">
        <v>3</v>
      </c>
      <c r="J2" s="9" t="s">
        <v>16</v>
      </c>
      <c r="K2" s="9" t="s">
        <v>4</v>
      </c>
      <c r="L2" s="9" t="s">
        <v>5</v>
      </c>
      <c r="M2" s="9" t="s">
        <v>19</v>
      </c>
      <c r="N2" s="9" t="s">
        <v>20</v>
      </c>
      <c r="O2" s="9" t="s">
        <v>6</v>
      </c>
      <c r="P2" s="9" t="s">
        <v>165</v>
      </c>
      <c r="Q2" s="9" t="s">
        <v>7</v>
      </c>
      <c r="R2" s="9" t="s">
        <v>8</v>
      </c>
      <c r="S2" s="9" t="s">
        <v>9</v>
      </c>
      <c r="T2" s="9" t="s">
        <v>17</v>
      </c>
      <c r="U2" s="9" t="s">
        <v>18</v>
      </c>
      <c r="V2" s="9" t="s">
        <v>10</v>
      </c>
      <c r="W2" s="9" t="s">
        <v>11</v>
      </c>
      <c r="X2" s="9" t="s">
        <v>12</v>
      </c>
      <c r="Y2" s="5" t="s">
        <v>162</v>
      </c>
      <c r="Z2" s="6" t="s">
        <v>163</v>
      </c>
      <c r="AA2" s="7" t="s">
        <v>168</v>
      </c>
      <c r="AB2" s="8" t="s">
        <v>161</v>
      </c>
      <c r="AC2" s="18" t="s">
        <v>166</v>
      </c>
      <c r="AD2" s="10"/>
    </row>
    <row r="3" spans="1:30" x14ac:dyDescent="0.35">
      <c r="A3" s="21" t="s">
        <v>23</v>
      </c>
      <c r="B3" s="21" t="s">
        <v>27</v>
      </c>
      <c r="C3" s="21" t="s">
        <v>32</v>
      </c>
      <c r="D3" s="21" t="s">
        <v>33</v>
      </c>
      <c r="E3" s="21" t="s">
        <v>24</v>
      </c>
      <c r="F3" s="21" t="s">
        <v>24</v>
      </c>
      <c r="G3" s="21" t="s">
        <v>24</v>
      </c>
      <c r="H3" s="21" t="s">
        <v>24</v>
      </c>
      <c r="I3" s="21" t="s">
        <v>24</v>
      </c>
      <c r="J3" s="21" t="s">
        <v>24</v>
      </c>
      <c r="K3" s="21" t="s">
        <v>25</v>
      </c>
      <c r="L3" s="21" t="s">
        <v>26</v>
      </c>
      <c r="M3" s="21" t="s">
        <v>30</v>
      </c>
      <c r="N3" s="21" t="s">
        <v>31</v>
      </c>
      <c r="O3" s="22">
        <v>-49999999.999899998</v>
      </c>
      <c r="P3" s="22">
        <v>0</v>
      </c>
      <c r="Q3" s="22">
        <v>1.0000169277191162E-4</v>
      </c>
      <c r="R3" s="22">
        <v>-50000000.000000015</v>
      </c>
      <c r="S3" s="22">
        <v>-49999999.999899998</v>
      </c>
      <c r="T3" s="21" t="s">
        <v>28</v>
      </c>
      <c r="U3" s="21" t="s">
        <v>29</v>
      </c>
      <c r="V3" s="22">
        <v>0</v>
      </c>
      <c r="W3" s="22">
        <v>0</v>
      </c>
      <c r="X3" s="22">
        <f>+V3+W3</f>
        <v>0</v>
      </c>
      <c r="Y3" s="21">
        <v>0</v>
      </c>
      <c r="Z3" s="21">
        <v>0</v>
      </c>
      <c r="AA3" s="21">
        <v>0</v>
      </c>
      <c r="AB3" s="21"/>
      <c r="AC3" s="21"/>
    </row>
    <row r="4" spans="1:30" x14ac:dyDescent="0.35">
      <c r="A4" s="21" t="s">
        <v>23</v>
      </c>
      <c r="B4" s="21" t="s">
        <v>27</v>
      </c>
      <c r="C4" s="21" t="s">
        <v>32</v>
      </c>
      <c r="D4" s="21" t="s">
        <v>33</v>
      </c>
      <c r="E4" s="21" t="s">
        <v>24</v>
      </c>
      <c r="F4" s="21" t="s">
        <v>24</v>
      </c>
      <c r="G4" s="21" t="s">
        <v>24</v>
      </c>
      <c r="H4" s="21" t="s">
        <v>24</v>
      </c>
      <c r="I4" s="21" t="s">
        <v>24</v>
      </c>
      <c r="J4" s="21" t="s">
        <v>24</v>
      </c>
      <c r="K4" s="21" t="s">
        <v>25</v>
      </c>
      <c r="L4" s="21" t="s">
        <v>26</v>
      </c>
      <c r="M4" s="21" t="s">
        <v>30</v>
      </c>
      <c r="N4" s="21" t="s">
        <v>31</v>
      </c>
      <c r="O4" s="22">
        <v>-75000000</v>
      </c>
      <c r="P4" s="22">
        <v>0</v>
      </c>
      <c r="Q4" s="22">
        <v>-125000000</v>
      </c>
      <c r="R4" s="22">
        <v>50000000</v>
      </c>
      <c r="S4" s="22">
        <f>+R4</f>
        <v>50000000</v>
      </c>
      <c r="T4" s="21" t="s">
        <v>34</v>
      </c>
      <c r="U4" s="21" t="s">
        <v>35</v>
      </c>
      <c r="V4" s="22">
        <v>0</v>
      </c>
      <c r="W4" s="22">
        <v>0</v>
      </c>
      <c r="X4" s="22">
        <f t="shared" ref="X4:X66" si="1">+V4+W4</f>
        <v>0</v>
      </c>
      <c r="Y4" s="21">
        <v>0</v>
      </c>
      <c r="Z4" s="21">
        <v>0</v>
      </c>
      <c r="AA4" s="21">
        <v>0</v>
      </c>
      <c r="AB4" s="21"/>
      <c r="AC4" s="21"/>
    </row>
    <row r="5" spans="1:30" x14ac:dyDescent="0.35">
      <c r="A5" s="21" t="s">
        <v>23</v>
      </c>
      <c r="B5" s="21" t="s">
        <v>27</v>
      </c>
      <c r="C5" s="21" t="s">
        <v>32</v>
      </c>
      <c r="D5" s="21" t="s">
        <v>33</v>
      </c>
      <c r="E5" s="21" t="s">
        <v>24</v>
      </c>
      <c r="F5" s="21" t="s">
        <v>24</v>
      </c>
      <c r="G5" s="21" t="s">
        <v>24</v>
      </c>
      <c r="H5" s="21" t="s">
        <v>24</v>
      </c>
      <c r="I5" s="21" t="s">
        <v>24</v>
      </c>
      <c r="J5" s="21" t="s">
        <v>24</v>
      </c>
      <c r="K5" s="21" t="s">
        <v>25</v>
      </c>
      <c r="L5" s="21" t="s">
        <v>26</v>
      </c>
      <c r="M5" s="21" t="s">
        <v>38</v>
      </c>
      <c r="N5" s="21" t="s">
        <v>38</v>
      </c>
      <c r="O5" s="22">
        <v>-54999999.999899998</v>
      </c>
      <c r="P5" s="22">
        <v>0</v>
      </c>
      <c r="Q5" s="22">
        <v>-55000000</v>
      </c>
      <c r="R5" s="22">
        <v>1.0000169277191162E-4</v>
      </c>
      <c r="S5" s="22">
        <v>0</v>
      </c>
      <c r="T5" s="21" t="s">
        <v>36</v>
      </c>
      <c r="U5" s="21" t="s">
        <v>37</v>
      </c>
      <c r="V5" s="22">
        <v>0</v>
      </c>
      <c r="W5" s="22">
        <v>0</v>
      </c>
      <c r="X5" s="22">
        <f t="shared" si="1"/>
        <v>0</v>
      </c>
      <c r="Y5" s="21">
        <v>0</v>
      </c>
      <c r="Z5" s="21">
        <v>0</v>
      </c>
      <c r="AA5" s="21">
        <v>0</v>
      </c>
      <c r="AB5" s="21"/>
      <c r="AC5" s="21"/>
    </row>
    <row r="6" spans="1:30" s="2" customFormat="1" ht="38.6" x14ac:dyDescent="0.4">
      <c r="A6" s="11" t="s">
        <v>23</v>
      </c>
      <c r="B6" s="11" t="s">
        <v>27</v>
      </c>
      <c r="C6" s="11" t="s">
        <v>32</v>
      </c>
      <c r="D6" s="11" t="s">
        <v>33</v>
      </c>
      <c r="E6" s="11" t="s">
        <v>24</v>
      </c>
      <c r="F6" s="11" t="s">
        <v>24</v>
      </c>
      <c r="G6" s="11" t="s">
        <v>24</v>
      </c>
      <c r="H6" s="11" t="s">
        <v>24</v>
      </c>
      <c r="I6" s="11" t="s">
        <v>24</v>
      </c>
      <c r="J6" s="11" t="s">
        <v>24</v>
      </c>
      <c r="K6" s="11" t="s">
        <v>39</v>
      </c>
      <c r="L6" s="11" t="s">
        <v>26</v>
      </c>
      <c r="M6" s="11" t="s">
        <v>42</v>
      </c>
      <c r="N6" s="11" t="s">
        <v>43</v>
      </c>
      <c r="O6" s="13">
        <v>-911869.99968000012</v>
      </c>
      <c r="P6" s="13">
        <v>-541356</v>
      </c>
      <c r="Q6" s="13">
        <v>-125636.4997</v>
      </c>
      <c r="R6" s="13">
        <v>-786233.49997999985</v>
      </c>
      <c r="S6" s="13">
        <v>-370513.99967999995</v>
      </c>
      <c r="T6" s="11" t="s">
        <v>40</v>
      </c>
      <c r="U6" s="11" t="s">
        <v>41</v>
      </c>
      <c r="V6" s="13">
        <f>+S6</f>
        <v>-370513.99967999995</v>
      </c>
      <c r="W6" s="13">
        <v>0</v>
      </c>
      <c r="X6" s="13">
        <f t="shared" si="1"/>
        <v>-370513.99967999995</v>
      </c>
      <c r="Y6" s="11">
        <v>0</v>
      </c>
      <c r="Z6" s="13">
        <f>+P6-Q6</f>
        <v>-415719.50030000001</v>
      </c>
      <c r="AA6" s="11">
        <v>0</v>
      </c>
      <c r="AB6" s="11"/>
      <c r="AC6" s="14" t="s">
        <v>195</v>
      </c>
    </row>
    <row r="7" spans="1:30" s="2" customFormat="1" ht="40.950000000000003" customHeight="1" x14ac:dyDescent="0.4">
      <c r="A7" s="11" t="s">
        <v>23</v>
      </c>
      <c r="B7" s="11" t="s">
        <v>27</v>
      </c>
      <c r="C7" s="11" t="s">
        <v>32</v>
      </c>
      <c r="D7" s="11" t="s">
        <v>33</v>
      </c>
      <c r="E7" s="11" t="s">
        <v>63</v>
      </c>
      <c r="F7" s="11" t="s">
        <v>66</v>
      </c>
      <c r="G7" s="11" t="s">
        <v>64</v>
      </c>
      <c r="H7" s="11" t="s">
        <v>67</v>
      </c>
      <c r="I7" s="11" t="s">
        <v>65</v>
      </c>
      <c r="J7" s="11" t="s">
        <v>68</v>
      </c>
      <c r="K7" s="11" t="s">
        <v>58</v>
      </c>
      <c r="L7" s="11" t="s">
        <v>26</v>
      </c>
      <c r="M7" s="11" t="s">
        <v>38</v>
      </c>
      <c r="N7" s="11" t="s">
        <v>38</v>
      </c>
      <c r="O7" s="13">
        <v>-984445.55931239179</v>
      </c>
      <c r="P7" s="13">
        <v>0</v>
      </c>
      <c r="Q7" s="13">
        <v>-840010.01967747766</v>
      </c>
      <c r="R7" s="13">
        <v>-144435.53963491396</v>
      </c>
      <c r="S7" s="13">
        <v>-144435.53963491396</v>
      </c>
      <c r="T7" s="11" t="s">
        <v>61</v>
      </c>
      <c r="U7" s="11" t="s">
        <v>62</v>
      </c>
      <c r="V7" s="13">
        <v>0</v>
      </c>
      <c r="W7" s="13">
        <v>0</v>
      </c>
      <c r="X7" s="13">
        <f>+V7+W7</f>
        <v>0</v>
      </c>
      <c r="Y7" s="11">
        <v>0</v>
      </c>
      <c r="Z7" s="11">
        <v>0</v>
      </c>
      <c r="AA7" s="11">
        <v>0</v>
      </c>
      <c r="AB7" s="11"/>
      <c r="AC7" s="44" t="s">
        <v>215</v>
      </c>
    </row>
    <row r="8" spans="1:30" s="2" customFormat="1" ht="40.950000000000003" customHeight="1" x14ac:dyDescent="0.4">
      <c r="A8" s="11" t="s">
        <v>23</v>
      </c>
      <c r="B8" s="11" t="s">
        <v>27</v>
      </c>
      <c r="C8" s="11" t="s">
        <v>32</v>
      </c>
      <c r="D8" s="11" t="s">
        <v>33</v>
      </c>
      <c r="E8" s="11" t="s">
        <v>63</v>
      </c>
      <c r="F8" s="11" t="s">
        <v>66</v>
      </c>
      <c r="G8" s="11" t="s">
        <v>64</v>
      </c>
      <c r="H8" s="11" t="s">
        <v>67</v>
      </c>
      <c r="I8" s="11" t="s">
        <v>65</v>
      </c>
      <c r="J8" s="11" t="s">
        <v>68</v>
      </c>
      <c r="K8" s="11" t="s">
        <v>58</v>
      </c>
      <c r="L8" s="11" t="s">
        <v>26</v>
      </c>
      <c r="M8" s="11" t="s">
        <v>38</v>
      </c>
      <c r="N8" s="11" t="s">
        <v>38</v>
      </c>
      <c r="O8" s="13">
        <v>-209024.11166709528</v>
      </c>
      <c r="P8" s="13">
        <v>-79186</v>
      </c>
      <c r="Q8" s="13">
        <f>-149973.744014686-777</f>
        <v>-150750.744014686</v>
      </c>
      <c r="R8" s="13">
        <f>+O8-Q8</f>
        <v>-58273.367652409273</v>
      </c>
      <c r="S8" s="13">
        <f>+R8</f>
        <v>-58273.367652409273</v>
      </c>
      <c r="T8" s="11" t="s">
        <v>59</v>
      </c>
      <c r="U8" s="11" t="s">
        <v>60</v>
      </c>
      <c r="V8" s="13">
        <f>+S8+S9+S10+S7</f>
        <v>-210369.97368147279</v>
      </c>
      <c r="W8" s="13">
        <v>0</v>
      </c>
      <c r="X8" s="13">
        <f t="shared" si="1"/>
        <v>-210369.97368147279</v>
      </c>
      <c r="Y8" s="11">
        <v>0</v>
      </c>
      <c r="Z8" s="11">
        <v>0</v>
      </c>
      <c r="AA8" s="11">
        <v>0</v>
      </c>
      <c r="AB8" s="11"/>
      <c r="AC8" s="45"/>
    </row>
    <row r="9" spans="1:30" x14ac:dyDescent="0.35">
      <c r="A9" s="21" t="s">
        <v>23</v>
      </c>
      <c r="B9" s="21" t="s">
        <v>27</v>
      </c>
      <c r="C9" s="21" t="s">
        <v>32</v>
      </c>
      <c r="D9" s="21" t="s">
        <v>33</v>
      </c>
      <c r="E9" s="21" t="s">
        <v>63</v>
      </c>
      <c r="F9" s="21" t="s">
        <v>66</v>
      </c>
      <c r="G9" s="21" t="s">
        <v>64</v>
      </c>
      <c r="H9" s="21" t="s">
        <v>67</v>
      </c>
      <c r="I9" s="21" t="s">
        <v>65</v>
      </c>
      <c r="J9" s="21" t="s">
        <v>68</v>
      </c>
      <c r="K9" s="21" t="s">
        <v>58</v>
      </c>
      <c r="L9" s="21" t="s">
        <v>26</v>
      </c>
      <c r="M9" s="21" t="s">
        <v>38</v>
      </c>
      <c r="N9" s="21" t="s">
        <v>38</v>
      </c>
      <c r="O9" s="22">
        <v>0</v>
      </c>
      <c r="P9" s="22">
        <v>0</v>
      </c>
      <c r="Q9" s="22">
        <v>-9.134615384615385</v>
      </c>
      <c r="R9" s="22">
        <v>9.134615384615385</v>
      </c>
      <c r="S9" s="22">
        <f>+R9</f>
        <v>9.134615384615385</v>
      </c>
      <c r="T9" s="21" t="s">
        <v>76</v>
      </c>
      <c r="U9" s="21" t="s">
        <v>77</v>
      </c>
      <c r="V9" s="22">
        <v>0</v>
      </c>
      <c r="W9" s="22">
        <v>0</v>
      </c>
      <c r="X9" s="22">
        <f t="shared" si="1"/>
        <v>0</v>
      </c>
      <c r="Y9" s="21">
        <v>0</v>
      </c>
      <c r="Z9" s="21">
        <v>0</v>
      </c>
      <c r="AA9" s="21">
        <v>0</v>
      </c>
      <c r="AB9" s="21"/>
      <c r="AC9" s="21"/>
    </row>
    <row r="10" spans="1:30" x14ac:dyDescent="0.35">
      <c r="A10" s="21" t="s">
        <v>23</v>
      </c>
      <c r="B10" s="21" t="s">
        <v>27</v>
      </c>
      <c r="C10" s="21" t="s">
        <v>32</v>
      </c>
      <c r="D10" s="21" t="s">
        <v>33</v>
      </c>
      <c r="E10" s="21" t="s">
        <v>63</v>
      </c>
      <c r="F10" s="21" t="s">
        <v>66</v>
      </c>
      <c r="G10" s="21" t="s">
        <v>64</v>
      </c>
      <c r="H10" s="21" t="s">
        <v>67</v>
      </c>
      <c r="I10" s="21" t="s">
        <v>65</v>
      </c>
      <c r="J10" s="21" t="s">
        <v>68</v>
      </c>
      <c r="K10" s="21" t="s">
        <v>58</v>
      </c>
      <c r="L10" s="21" t="s">
        <v>26</v>
      </c>
      <c r="M10" s="21" t="s">
        <v>38</v>
      </c>
      <c r="N10" s="21" t="s">
        <v>38</v>
      </c>
      <c r="O10" s="22">
        <v>-7670.201009534173</v>
      </c>
      <c r="P10" s="22">
        <v>0</v>
      </c>
      <c r="Q10" s="22">
        <v>0</v>
      </c>
      <c r="R10" s="22">
        <v>-7670.201009534173</v>
      </c>
      <c r="S10" s="22">
        <v>-7670.201009534173</v>
      </c>
      <c r="T10" s="21" t="s">
        <v>75</v>
      </c>
      <c r="U10" s="21" t="s">
        <v>58</v>
      </c>
      <c r="V10" s="22">
        <v>0</v>
      </c>
      <c r="W10" s="22">
        <v>0</v>
      </c>
      <c r="X10" s="22">
        <f t="shared" si="1"/>
        <v>0</v>
      </c>
      <c r="Y10" s="21">
        <v>0</v>
      </c>
      <c r="Z10" s="21">
        <v>0</v>
      </c>
      <c r="AA10" s="21">
        <v>0</v>
      </c>
      <c r="AB10" s="21"/>
      <c r="AC10" s="21"/>
    </row>
    <row r="11" spans="1:30" x14ac:dyDescent="0.35">
      <c r="A11" s="21" t="s">
        <v>23</v>
      </c>
      <c r="B11" s="21" t="s">
        <v>27</v>
      </c>
      <c r="C11" s="21" t="s">
        <v>32</v>
      </c>
      <c r="D11" s="21" t="s">
        <v>33</v>
      </c>
      <c r="E11" s="21" t="s">
        <v>63</v>
      </c>
      <c r="F11" s="21" t="s">
        <v>66</v>
      </c>
      <c r="G11" s="21" t="s">
        <v>64</v>
      </c>
      <c r="H11" s="21" t="s">
        <v>67</v>
      </c>
      <c r="I11" s="21" t="s">
        <v>65</v>
      </c>
      <c r="J11" s="21" t="s">
        <v>68</v>
      </c>
      <c r="K11" s="21" t="s">
        <v>58</v>
      </c>
      <c r="L11" s="21" t="s">
        <v>26</v>
      </c>
      <c r="M11" s="21" t="s">
        <v>71</v>
      </c>
      <c r="N11" s="21" t="s">
        <v>72</v>
      </c>
      <c r="O11" s="22">
        <v>-182490.75099450001</v>
      </c>
      <c r="P11" s="22">
        <v>0</v>
      </c>
      <c r="Q11" s="22">
        <v>-175972.98595499998</v>
      </c>
      <c r="R11" s="22">
        <v>-6517.7650395000237</v>
      </c>
      <c r="S11" s="22">
        <v>-6517.7650395000237</v>
      </c>
      <c r="T11" s="21" t="s">
        <v>69</v>
      </c>
      <c r="U11" s="21" t="s">
        <v>70</v>
      </c>
      <c r="V11" s="22">
        <v>0</v>
      </c>
      <c r="W11" s="22">
        <f>+S11</f>
        <v>-6517.7650395000237</v>
      </c>
      <c r="X11" s="22">
        <f t="shared" si="1"/>
        <v>-6517.7650395000237</v>
      </c>
      <c r="Y11" s="21">
        <v>0</v>
      </c>
      <c r="Z11" s="21">
        <v>0</v>
      </c>
      <c r="AA11" s="21">
        <v>0</v>
      </c>
      <c r="AB11" s="12" t="s">
        <v>169</v>
      </c>
      <c r="AC11" s="21"/>
    </row>
    <row r="12" spans="1:30" x14ac:dyDescent="0.35">
      <c r="A12" s="21" t="s">
        <v>23</v>
      </c>
      <c r="B12" s="21" t="s">
        <v>27</v>
      </c>
      <c r="C12" s="21" t="s">
        <v>32</v>
      </c>
      <c r="D12" s="21" t="s">
        <v>33</v>
      </c>
      <c r="E12" s="21" t="s">
        <v>63</v>
      </c>
      <c r="F12" s="21" t="s">
        <v>66</v>
      </c>
      <c r="G12" s="21" t="s">
        <v>64</v>
      </c>
      <c r="H12" s="21" t="s">
        <v>67</v>
      </c>
      <c r="I12" s="21" t="s">
        <v>65</v>
      </c>
      <c r="J12" s="21" t="s">
        <v>68</v>
      </c>
      <c r="K12" s="21" t="s">
        <v>58</v>
      </c>
      <c r="L12" s="21" t="s">
        <v>26</v>
      </c>
      <c r="M12" s="21" t="s">
        <v>73</v>
      </c>
      <c r="N12" s="21" t="s">
        <v>74</v>
      </c>
      <c r="O12" s="22">
        <v>-57.692307692307693</v>
      </c>
      <c r="P12" s="22">
        <v>0</v>
      </c>
      <c r="Q12" s="22">
        <v>0</v>
      </c>
      <c r="R12" s="22">
        <v>-57.692307692307693</v>
      </c>
      <c r="S12" s="22">
        <v>-57.692307692307693</v>
      </c>
      <c r="T12" s="21" t="s">
        <v>59</v>
      </c>
      <c r="U12" s="21" t="s">
        <v>60</v>
      </c>
      <c r="V12" s="22">
        <f t="shared" ref="V12:V13" si="2">+S12</f>
        <v>-57.692307692307693</v>
      </c>
      <c r="W12" s="22">
        <v>0</v>
      </c>
      <c r="X12" s="22">
        <f t="shared" si="1"/>
        <v>-57.692307692307693</v>
      </c>
      <c r="Y12" s="21">
        <v>0</v>
      </c>
      <c r="Z12" s="21">
        <v>0</v>
      </c>
      <c r="AA12" s="21">
        <v>0</v>
      </c>
      <c r="AB12" s="21"/>
      <c r="AC12" s="21"/>
    </row>
    <row r="13" spans="1:30" x14ac:dyDescent="0.35">
      <c r="A13" s="21" t="s">
        <v>23</v>
      </c>
      <c r="B13" s="21" t="s">
        <v>27</v>
      </c>
      <c r="C13" s="21" t="s">
        <v>32</v>
      </c>
      <c r="D13" s="21" t="s">
        <v>33</v>
      </c>
      <c r="E13" s="21" t="s">
        <v>63</v>
      </c>
      <c r="F13" s="21" t="s">
        <v>66</v>
      </c>
      <c r="G13" s="21" t="s">
        <v>64</v>
      </c>
      <c r="H13" s="21" t="s">
        <v>67</v>
      </c>
      <c r="I13" s="21" t="s">
        <v>65</v>
      </c>
      <c r="J13" s="21" t="s">
        <v>68</v>
      </c>
      <c r="K13" s="21" t="s">
        <v>58</v>
      </c>
      <c r="L13" s="21" t="s">
        <v>26</v>
      </c>
      <c r="M13" s="21" t="s">
        <v>73</v>
      </c>
      <c r="N13" s="21" t="s">
        <v>74</v>
      </c>
      <c r="O13" s="22">
        <v>-1817.7692307692309</v>
      </c>
      <c r="P13" s="22">
        <v>0</v>
      </c>
      <c r="Q13" s="22">
        <v>-1072.5060200832477</v>
      </c>
      <c r="R13" s="22">
        <v>-745.26321068598327</v>
      </c>
      <c r="S13" s="22">
        <v>-745.26321068598327</v>
      </c>
      <c r="T13" s="21" t="s">
        <v>61</v>
      </c>
      <c r="U13" s="21" t="s">
        <v>62</v>
      </c>
      <c r="V13" s="22">
        <f t="shared" si="2"/>
        <v>-745.26321068598327</v>
      </c>
      <c r="W13" s="22">
        <v>0</v>
      </c>
      <c r="X13" s="22">
        <f t="shared" si="1"/>
        <v>-745.26321068598327</v>
      </c>
      <c r="Y13" s="21">
        <v>0</v>
      </c>
      <c r="Z13" s="21">
        <v>0</v>
      </c>
      <c r="AA13" s="21">
        <v>0</v>
      </c>
      <c r="AB13" s="21"/>
      <c r="AC13" s="21"/>
    </row>
    <row r="14" spans="1:30" x14ac:dyDescent="0.35">
      <c r="A14" s="21" t="s">
        <v>23</v>
      </c>
      <c r="B14" s="21" t="s">
        <v>27</v>
      </c>
      <c r="C14" s="21" t="s">
        <v>32</v>
      </c>
      <c r="D14" s="21" t="s">
        <v>33</v>
      </c>
      <c r="E14" s="21" t="s">
        <v>63</v>
      </c>
      <c r="F14" s="21" t="s">
        <v>66</v>
      </c>
      <c r="G14" s="21" t="s">
        <v>64</v>
      </c>
      <c r="H14" s="21" t="s">
        <v>67</v>
      </c>
      <c r="I14" s="21" t="s">
        <v>78</v>
      </c>
      <c r="J14" s="21" t="s">
        <v>79</v>
      </c>
      <c r="K14" s="21" t="s">
        <v>58</v>
      </c>
      <c r="L14" s="21" t="s">
        <v>26</v>
      </c>
      <c r="M14" s="21" t="s">
        <v>38</v>
      </c>
      <c r="N14" s="21" t="s">
        <v>38</v>
      </c>
      <c r="O14" s="22">
        <v>-17999.999899999999</v>
      </c>
      <c r="P14" s="22">
        <v>0</v>
      </c>
      <c r="Q14" s="22">
        <v>-18000</v>
      </c>
      <c r="R14" s="22">
        <v>1.0000000474974513E-4</v>
      </c>
      <c r="S14" s="22">
        <v>0</v>
      </c>
      <c r="T14" s="21" t="s">
        <v>69</v>
      </c>
      <c r="U14" s="21" t="s">
        <v>70</v>
      </c>
      <c r="V14" s="22">
        <v>0</v>
      </c>
      <c r="W14" s="22">
        <v>0</v>
      </c>
      <c r="X14" s="22">
        <f t="shared" si="1"/>
        <v>0</v>
      </c>
      <c r="Y14" s="21">
        <v>0</v>
      </c>
      <c r="Z14" s="21">
        <v>0</v>
      </c>
      <c r="AA14" s="21">
        <v>0</v>
      </c>
      <c r="AB14" s="21"/>
      <c r="AC14" s="21"/>
    </row>
    <row r="15" spans="1:30" ht="33.65" customHeight="1" x14ac:dyDescent="0.35">
      <c r="A15" s="21" t="s">
        <v>23</v>
      </c>
      <c r="B15" s="21" t="s">
        <v>27</v>
      </c>
      <c r="C15" s="21" t="s">
        <v>32</v>
      </c>
      <c r="D15" s="21" t="s">
        <v>33</v>
      </c>
      <c r="E15" s="21" t="s">
        <v>63</v>
      </c>
      <c r="F15" s="21" t="s">
        <v>66</v>
      </c>
      <c r="G15" s="21" t="s">
        <v>64</v>
      </c>
      <c r="H15" s="21" t="s">
        <v>67</v>
      </c>
      <c r="I15" s="21" t="s">
        <v>78</v>
      </c>
      <c r="J15" s="21" t="s">
        <v>79</v>
      </c>
      <c r="K15" s="21" t="s">
        <v>58</v>
      </c>
      <c r="L15" s="21" t="s">
        <v>26</v>
      </c>
      <c r="M15" s="21" t="s">
        <v>38</v>
      </c>
      <c r="N15" s="21" t="s">
        <v>38</v>
      </c>
      <c r="O15" s="22">
        <v>-428269.11295099201</v>
      </c>
      <c r="P15" s="22">
        <v>0</v>
      </c>
      <c r="Q15" s="22">
        <v>-396579.23043869808</v>
      </c>
      <c r="R15" s="22">
        <v>-31689.882512294003</v>
      </c>
      <c r="S15" s="22">
        <v>-31689.882512294003</v>
      </c>
      <c r="T15" s="21" t="s">
        <v>61</v>
      </c>
      <c r="U15" s="21" t="s">
        <v>62</v>
      </c>
      <c r="V15" s="22">
        <f>+S15</f>
        <v>-31689.882512294003</v>
      </c>
      <c r="W15" s="22">
        <v>0</v>
      </c>
      <c r="X15" s="22">
        <f t="shared" si="1"/>
        <v>-31689.882512294003</v>
      </c>
      <c r="Y15" s="21">
        <v>0</v>
      </c>
      <c r="Z15" s="21">
        <v>0</v>
      </c>
      <c r="AA15" s="21">
        <v>0</v>
      </c>
      <c r="AB15" s="21"/>
      <c r="AC15" s="44" t="s">
        <v>248</v>
      </c>
    </row>
    <row r="16" spans="1:30" ht="33.65" customHeight="1" x14ac:dyDescent="0.35">
      <c r="A16" s="21" t="s">
        <v>23</v>
      </c>
      <c r="B16" s="21" t="s">
        <v>27</v>
      </c>
      <c r="C16" s="21" t="s">
        <v>32</v>
      </c>
      <c r="D16" s="21" t="s">
        <v>33</v>
      </c>
      <c r="E16" s="21" t="s">
        <v>63</v>
      </c>
      <c r="F16" s="21" t="s">
        <v>66</v>
      </c>
      <c r="G16" s="21" t="s">
        <v>64</v>
      </c>
      <c r="H16" s="21" t="s">
        <v>67</v>
      </c>
      <c r="I16" s="21" t="s">
        <v>78</v>
      </c>
      <c r="J16" s="21" t="s">
        <v>79</v>
      </c>
      <c r="K16" s="21" t="s">
        <v>58</v>
      </c>
      <c r="L16" s="21" t="s">
        <v>26</v>
      </c>
      <c r="M16" s="21" t="s">
        <v>38</v>
      </c>
      <c r="N16" s="21" t="s">
        <v>38</v>
      </c>
      <c r="O16" s="22">
        <v>-108040.58590725355</v>
      </c>
      <c r="P16" s="22">
        <v>-11719</v>
      </c>
      <c r="Q16" s="22">
        <v>-83737.262035780717</v>
      </c>
      <c r="R16" s="22">
        <v>-24303.323871472821</v>
      </c>
      <c r="S16" s="22">
        <v>-24303.323871472821</v>
      </c>
      <c r="T16" s="21" t="s">
        <v>59</v>
      </c>
      <c r="U16" s="21" t="s">
        <v>60</v>
      </c>
      <c r="V16" s="22">
        <f>+S16+S17+S18</f>
        <v>-26704.12975270077</v>
      </c>
      <c r="W16" s="22">
        <v>0</v>
      </c>
      <c r="X16" s="22">
        <f t="shared" si="1"/>
        <v>-26704.12975270077</v>
      </c>
      <c r="Y16" s="21">
        <v>0</v>
      </c>
      <c r="Z16" s="21">
        <v>0</v>
      </c>
      <c r="AA16" s="21">
        <v>0</v>
      </c>
      <c r="AB16" s="21"/>
      <c r="AC16" s="57"/>
    </row>
    <row r="17" spans="1:29" ht="14.6" x14ac:dyDescent="0.35">
      <c r="A17" s="21" t="s">
        <v>23</v>
      </c>
      <c r="B17" s="21" t="s">
        <v>27</v>
      </c>
      <c r="C17" s="21" t="s">
        <v>32</v>
      </c>
      <c r="D17" s="21" t="s">
        <v>33</v>
      </c>
      <c r="E17" s="21" t="s">
        <v>63</v>
      </c>
      <c r="F17" s="21" t="s">
        <v>66</v>
      </c>
      <c r="G17" s="21" t="s">
        <v>64</v>
      </c>
      <c r="H17" s="21" t="s">
        <v>67</v>
      </c>
      <c r="I17" s="21" t="s">
        <v>78</v>
      </c>
      <c r="J17" s="21" t="s">
        <v>79</v>
      </c>
      <c r="K17" s="21" t="s">
        <v>58</v>
      </c>
      <c r="L17" s="21" t="s">
        <v>26</v>
      </c>
      <c r="M17" s="21" t="s">
        <v>38</v>
      </c>
      <c r="N17" s="21" t="s">
        <v>38</v>
      </c>
      <c r="O17" s="22">
        <v>0</v>
      </c>
      <c r="P17" s="22">
        <v>0</v>
      </c>
      <c r="Q17" s="22">
        <v>-54.807692307692307</v>
      </c>
      <c r="R17" s="22">
        <v>54.807692307692307</v>
      </c>
      <c r="S17" s="22">
        <v>55</v>
      </c>
      <c r="T17" s="21" t="s">
        <v>76</v>
      </c>
      <c r="U17" s="21" t="s">
        <v>77</v>
      </c>
      <c r="V17" s="22">
        <v>0</v>
      </c>
      <c r="W17" s="22">
        <v>0</v>
      </c>
      <c r="X17" s="22">
        <f t="shared" si="1"/>
        <v>0</v>
      </c>
      <c r="Y17" s="21">
        <v>0</v>
      </c>
      <c r="Z17" s="21">
        <v>0</v>
      </c>
      <c r="AA17" s="21">
        <v>0</v>
      </c>
      <c r="AB17" s="21"/>
      <c r="AC17" s="34"/>
    </row>
    <row r="18" spans="1:29" ht="14.6" x14ac:dyDescent="0.35">
      <c r="A18" s="21" t="s">
        <v>23</v>
      </c>
      <c r="B18" s="21" t="s">
        <v>27</v>
      </c>
      <c r="C18" s="21" t="s">
        <v>32</v>
      </c>
      <c r="D18" s="21" t="s">
        <v>33</v>
      </c>
      <c r="E18" s="21" t="s">
        <v>63</v>
      </c>
      <c r="F18" s="21" t="s">
        <v>66</v>
      </c>
      <c r="G18" s="21" t="s">
        <v>64</v>
      </c>
      <c r="H18" s="21" t="s">
        <v>67</v>
      </c>
      <c r="I18" s="21" t="s">
        <v>78</v>
      </c>
      <c r="J18" s="21" t="s">
        <v>79</v>
      </c>
      <c r="K18" s="21" t="s">
        <v>58</v>
      </c>
      <c r="L18" s="21" t="s">
        <v>26</v>
      </c>
      <c r="M18" s="21" t="s">
        <v>38</v>
      </c>
      <c r="N18" s="21" t="s">
        <v>38</v>
      </c>
      <c r="O18" s="22">
        <v>-2455.8058812279487</v>
      </c>
      <c r="P18" s="22">
        <v>0</v>
      </c>
      <c r="Q18" s="22">
        <v>0</v>
      </c>
      <c r="R18" s="22">
        <v>-2455.8058812279487</v>
      </c>
      <c r="S18" s="22">
        <v>-2455.8058812279487</v>
      </c>
      <c r="T18" s="21" t="s">
        <v>75</v>
      </c>
      <c r="U18" s="21" t="s">
        <v>58</v>
      </c>
      <c r="V18" s="22">
        <v>0</v>
      </c>
      <c r="W18" s="22">
        <v>0</v>
      </c>
      <c r="X18" s="22">
        <f t="shared" si="1"/>
        <v>0</v>
      </c>
      <c r="Y18" s="21">
        <v>0</v>
      </c>
      <c r="Z18" s="21">
        <v>0</v>
      </c>
      <c r="AA18" s="21">
        <v>0</v>
      </c>
      <c r="AB18" s="21"/>
      <c r="AC18" s="34"/>
    </row>
    <row r="19" spans="1:29" x14ac:dyDescent="0.35">
      <c r="A19" s="21" t="s">
        <v>23</v>
      </c>
      <c r="B19" s="21" t="s">
        <v>27</v>
      </c>
      <c r="C19" s="21" t="s">
        <v>32</v>
      </c>
      <c r="D19" s="21" t="s">
        <v>33</v>
      </c>
      <c r="E19" s="21" t="s">
        <v>63</v>
      </c>
      <c r="F19" s="21" t="s">
        <v>66</v>
      </c>
      <c r="G19" s="21" t="s">
        <v>64</v>
      </c>
      <c r="H19" s="21" t="s">
        <v>67</v>
      </c>
      <c r="I19" s="21" t="s">
        <v>78</v>
      </c>
      <c r="J19" s="21" t="s">
        <v>79</v>
      </c>
      <c r="K19" s="21" t="s">
        <v>58</v>
      </c>
      <c r="L19" s="21" t="s">
        <v>26</v>
      </c>
      <c r="M19" s="21" t="s">
        <v>73</v>
      </c>
      <c r="N19" s="21" t="s">
        <v>74</v>
      </c>
      <c r="O19" s="22">
        <v>-10906.615384615387</v>
      </c>
      <c r="P19" s="22">
        <v>0</v>
      </c>
      <c r="Q19" s="22">
        <v>-6435.0361204994861</v>
      </c>
      <c r="R19" s="22">
        <v>-4471.5792641159005</v>
      </c>
      <c r="S19" s="22">
        <v>-4471.5792641159005</v>
      </c>
      <c r="T19" s="21" t="s">
        <v>61</v>
      </c>
      <c r="U19" s="21" t="s">
        <v>62</v>
      </c>
      <c r="V19" s="22">
        <f t="shared" ref="V19:V20" si="3">+S19</f>
        <v>-4471.5792641159005</v>
      </c>
      <c r="W19" s="22">
        <v>0</v>
      </c>
      <c r="X19" s="22">
        <f t="shared" si="1"/>
        <v>-4471.5792641159005</v>
      </c>
      <c r="Y19" s="21">
        <v>0</v>
      </c>
      <c r="Z19" s="21">
        <v>0</v>
      </c>
      <c r="AA19" s="21">
        <v>0</v>
      </c>
      <c r="AB19" s="21"/>
      <c r="AC19" s="21"/>
    </row>
    <row r="20" spans="1:29" x14ac:dyDescent="0.35">
      <c r="A20" s="21" t="s">
        <v>23</v>
      </c>
      <c r="B20" s="21" t="s">
        <v>27</v>
      </c>
      <c r="C20" s="21" t="s">
        <v>32</v>
      </c>
      <c r="D20" s="21" t="s">
        <v>33</v>
      </c>
      <c r="E20" s="21" t="s">
        <v>63</v>
      </c>
      <c r="F20" s="21" t="s">
        <v>66</v>
      </c>
      <c r="G20" s="21" t="s">
        <v>64</v>
      </c>
      <c r="H20" s="21" t="s">
        <v>67</v>
      </c>
      <c r="I20" s="21" t="s">
        <v>78</v>
      </c>
      <c r="J20" s="21" t="s">
        <v>79</v>
      </c>
      <c r="K20" s="21" t="s">
        <v>58</v>
      </c>
      <c r="L20" s="21" t="s">
        <v>26</v>
      </c>
      <c r="M20" s="21" t="s">
        <v>73</v>
      </c>
      <c r="N20" s="21" t="s">
        <v>74</v>
      </c>
      <c r="O20" s="22">
        <v>-346.15384615384613</v>
      </c>
      <c r="P20" s="22">
        <v>0</v>
      </c>
      <c r="Q20" s="22">
        <v>0</v>
      </c>
      <c r="R20" s="22">
        <v>-346.15384615384613</v>
      </c>
      <c r="S20" s="22">
        <v>-346.15384615384613</v>
      </c>
      <c r="T20" s="21" t="s">
        <v>59</v>
      </c>
      <c r="U20" s="21" t="s">
        <v>60</v>
      </c>
      <c r="V20" s="22">
        <f t="shared" si="3"/>
        <v>-346.15384615384613</v>
      </c>
      <c r="W20" s="22">
        <v>0</v>
      </c>
      <c r="X20" s="22">
        <f t="shared" si="1"/>
        <v>-346.15384615384613</v>
      </c>
      <c r="Y20" s="21">
        <v>0</v>
      </c>
      <c r="Z20" s="21">
        <v>0</v>
      </c>
      <c r="AA20" s="21">
        <v>0</v>
      </c>
      <c r="AB20" s="21"/>
      <c r="AC20" s="21"/>
    </row>
    <row r="21" spans="1:29" x14ac:dyDescent="0.35">
      <c r="A21" s="21" t="s">
        <v>23</v>
      </c>
      <c r="B21" s="21" t="s">
        <v>27</v>
      </c>
      <c r="C21" s="21" t="s">
        <v>32</v>
      </c>
      <c r="D21" s="21" t="s">
        <v>33</v>
      </c>
      <c r="E21" s="21" t="s">
        <v>63</v>
      </c>
      <c r="F21" s="21" t="s">
        <v>66</v>
      </c>
      <c r="G21" s="21" t="s">
        <v>64</v>
      </c>
      <c r="H21" s="21" t="s">
        <v>67</v>
      </c>
      <c r="I21" s="21" t="s">
        <v>80</v>
      </c>
      <c r="J21" s="21" t="s">
        <v>81</v>
      </c>
      <c r="K21" s="21" t="s">
        <v>58</v>
      </c>
      <c r="L21" s="21" t="s">
        <v>26</v>
      </c>
      <c r="M21" s="21" t="s">
        <v>71</v>
      </c>
      <c r="N21" s="21" t="s">
        <v>72</v>
      </c>
      <c r="O21" s="22">
        <v>-1009.2500055</v>
      </c>
      <c r="P21" s="22">
        <v>0</v>
      </c>
      <c r="Q21" s="22">
        <v>-973.20404500000006</v>
      </c>
      <c r="R21" s="22">
        <v>-36.045960499999978</v>
      </c>
      <c r="S21" s="22">
        <v>-36.045960499999978</v>
      </c>
      <c r="T21" s="21" t="s">
        <v>69</v>
      </c>
      <c r="U21" s="21" t="s">
        <v>70</v>
      </c>
      <c r="V21" s="22">
        <v>0</v>
      </c>
      <c r="W21" s="22">
        <f>+S21</f>
        <v>-36.045960499999978</v>
      </c>
      <c r="X21" s="22">
        <f t="shared" si="1"/>
        <v>-36.045960499999978</v>
      </c>
      <c r="Y21" s="21">
        <v>0</v>
      </c>
      <c r="Z21" s="21">
        <v>0</v>
      </c>
      <c r="AA21" s="21">
        <v>0</v>
      </c>
      <c r="AB21" s="21"/>
      <c r="AC21" s="21"/>
    </row>
    <row r="22" spans="1:29" x14ac:dyDescent="0.35">
      <c r="A22" s="21" t="s">
        <v>23</v>
      </c>
      <c r="B22" s="21" t="s">
        <v>27</v>
      </c>
      <c r="C22" s="21" t="s">
        <v>32</v>
      </c>
      <c r="D22" s="21" t="s">
        <v>33</v>
      </c>
      <c r="E22" s="21" t="s">
        <v>63</v>
      </c>
      <c r="F22" s="21" t="s">
        <v>66</v>
      </c>
      <c r="G22" s="21" t="s">
        <v>64</v>
      </c>
      <c r="H22" s="21" t="s">
        <v>67</v>
      </c>
      <c r="I22" s="21" t="s">
        <v>80</v>
      </c>
      <c r="J22" s="21" t="s">
        <v>81</v>
      </c>
      <c r="K22" s="21" t="s">
        <v>58</v>
      </c>
      <c r="L22" s="21" t="s">
        <v>26</v>
      </c>
      <c r="M22" s="21" t="s">
        <v>73</v>
      </c>
      <c r="N22" s="21" t="s">
        <v>74</v>
      </c>
      <c r="O22" s="22">
        <v>-3635.5384615384619</v>
      </c>
      <c r="P22" s="22">
        <v>0</v>
      </c>
      <c r="Q22" s="22">
        <v>-2145.0120401664954</v>
      </c>
      <c r="R22" s="22">
        <v>-1490.5264213719661</v>
      </c>
      <c r="S22" s="22">
        <v>-1490.5264213719661</v>
      </c>
      <c r="T22" s="21" t="s">
        <v>61</v>
      </c>
      <c r="U22" s="21" t="s">
        <v>62</v>
      </c>
      <c r="V22" s="22">
        <f>+S22</f>
        <v>-1490.5264213719661</v>
      </c>
      <c r="W22" s="22">
        <v>0</v>
      </c>
      <c r="X22" s="22">
        <f t="shared" si="1"/>
        <v>-1490.5264213719661</v>
      </c>
      <c r="Y22" s="21">
        <v>0</v>
      </c>
      <c r="Z22" s="21">
        <v>0</v>
      </c>
      <c r="AA22" s="21">
        <v>0</v>
      </c>
      <c r="AB22" s="21"/>
      <c r="AC22" s="21"/>
    </row>
    <row r="23" spans="1:29" x14ac:dyDescent="0.35">
      <c r="A23" s="21" t="s">
        <v>23</v>
      </c>
      <c r="B23" s="21" t="s">
        <v>27</v>
      </c>
      <c r="C23" s="21" t="s">
        <v>32</v>
      </c>
      <c r="D23" s="21" t="s">
        <v>33</v>
      </c>
      <c r="E23" s="21" t="s">
        <v>63</v>
      </c>
      <c r="F23" s="21" t="s">
        <v>66</v>
      </c>
      <c r="G23" s="21" t="s">
        <v>64</v>
      </c>
      <c r="H23" s="21" t="s">
        <v>67</v>
      </c>
      <c r="I23" s="21" t="s">
        <v>80</v>
      </c>
      <c r="J23" s="21" t="s">
        <v>81</v>
      </c>
      <c r="K23" s="21" t="s">
        <v>58</v>
      </c>
      <c r="L23" s="21" t="s">
        <v>26</v>
      </c>
      <c r="M23" s="21" t="s">
        <v>73</v>
      </c>
      <c r="N23" s="21" t="s">
        <v>74</v>
      </c>
      <c r="O23" s="22">
        <v>-115.38461538461539</v>
      </c>
      <c r="P23" s="22">
        <v>0</v>
      </c>
      <c r="Q23" s="22">
        <v>0</v>
      </c>
      <c r="R23" s="22">
        <v>-115.38461538461539</v>
      </c>
      <c r="S23" s="22">
        <v>-115.38461538461539</v>
      </c>
      <c r="T23" s="21" t="s">
        <v>59</v>
      </c>
      <c r="U23" s="21" t="s">
        <v>60</v>
      </c>
      <c r="V23" s="22">
        <f t="shared" ref="V23:V24" si="4">+S23</f>
        <v>-115.38461538461539</v>
      </c>
      <c r="W23" s="22">
        <v>0</v>
      </c>
      <c r="X23" s="22">
        <f t="shared" si="1"/>
        <v>-115.38461538461539</v>
      </c>
      <c r="Y23" s="21">
        <v>0</v>
      </c>
      <c r="Z23" s="21">
        <v>0</v>
      </c>
      <c r="AA23" s="21">
        <v>0</v>
      </c>
      <c r="AB23" s="21"/>
      <c r="AC23" s="21"/>
    </row>
    <row r="24" spans="1:29" x14ac:dyDescent="0.35">
      <c r="A24" s="21" t="s">
        <v>23</v>
      </c>
      <c r="B24" s="21" t="s">
        <v>27</v>
      </c>
      <c r="C24" s="21" t="s">
        <v>32</v>
      </c>
      <c r="D24" s="21" t="s">
        <v>33</v>
      </c>
      <c r="E24" s="21" t="s">
        <v>63</v>
      </c>
      <c r="F24" s="21" t="s">
        <v>66</v>
      </c>
      <c r="G24" s="21" t="s">
        <v>64</v>
      </c>
      <c r="H24" s="21" t="s">
        <v>67</v>
      </c>
      <c r="I24" s="21" t="s">
        <v>80</v>
      </c>
      <c r="J24" s="21" t="s">
        <v>81</v>
      </c>
      <c r="K24" s="21" t="s">
        <v>58</v>
      </c>
      <c r="L24" s="21" t="s">
        <v>26</v>
      </c>
      <c r="M24" s="21" t="s">
        <v>38</v>
      </c>
      <c r="N24" s="21" t="s">
        <v>38</v>
      </c>
      <c r="O24" s="22">
        <v>-142756.370983664</v>
      </c>
      <c r="P24" s="22">
        <v>0</v>
      </c>
      <c r="Q24" s="22">
        <v>-132193.07681289935</v>
      </c>
      <c r="R24" s="22">
        <v>-10563.294170764671</v>
      </c>
      <c r="S24" s="22">
        <v>-10563.294170764671</v>
      </c>
      <c r="T24" s="21" t="s">
        <v>61</v>
      </c>
      <c r="U24" s="21" t="s">
        <v>62</v>
      </c>
      <c r="V24" s="22">
        <f t="shared" si="4"/>
        <v>-10563.294170764671</v>
      </c>
      <c r="W24" s="22">
        <v>0</v>
      </c>
      <c r="X24" s="22">
        <f t="shared" si="1"/>
        <v>-10563.294170764671</v>
      </c>
      <c r="Y24" s="21">
        <v>0</v>
      </c>
      <c r="Z24" s="21">
        <v>0</v>
      </c>
      <c r="AA24" s="21">
        <v>0</v>
      </c>
      <c r="AB24" s="21"/>
      <c r="AC24" s="21"/>
    </row>
    <row r="25" spans="1:29" x14ac:dyDescent="0.35">
      <c r="A25" s="21" t="s">
        <v>23</v>
      </c>
      <c r="B25" s="21" t="s">
        <v>27</v>
      </c>
      <c r="C25" s="21" t="s">
        <v>32</v>
      </c>
      <c r="D25" s="21" t="s">
        <v>33</v>
      </c>
      <c r="E25" s="21" t="s">
        <v>63</v>
      </c>
      <c r="F25" s="21" t="s">
        <v>66</v>
      </c>
      <c r="G25" s="21" t="s">
        <v>64</v>
      </c>
      <c r="H25" s="21" t="s">
        <v>67</v>
      </c>
      <c r="I25" s="21" t="s">
        <v>80</v>
      </c>
      <c r="J25" s="21" t="s">
        <v>81</v>
      </c>
      <c r="K25" s="21" t="s">
        <v>58</v>
      </c>
      <c r="L25" s="21" t="s">
        <v>26</v>
      </c>
      <c r="M25" s="21" t="s">
        <v>38</v>
      </c>
      <c r="N25" s="21" t="s">
        <v>38</v>
      </c>
      <c r="O25" s="22">
        <v>-61758.195302417851</v>
      </c>
      <c r="P25" s="22">
        <v>-2621</v>
      </c>
      <c r="Q25" s="22">
        <v>-53657.087345260254</v>
      </c>
      <c r="R25" s="22">
        <v>-8101.1079571576065</v>
      </c>
      <c r="S25" s="22">
        <v>-8101.1079571576065</v>
      </c>
      <c r="T25" s="21" t="s">
        <v>59</v>
      </c>
      <c r="U25" s="21" t="s">
        <v>60</v>
      </c>
      <c r="V25" s="22">
        <f>+S25+S26+S27</f>
        <v>-8901.4406867976923</v>
      </c>
      <c r="W25" s="22">
        <v>0</v>
      </c>
      <c r="X25" s="22">
        <f t="shared" si="1"/>
        <v>-8901.4406867976923</v>
      </c>
      <c r="Y25" s="21">
        <v>0</v>
      </c>
      <c r="Z25" s="21">
        <v>0</v>
      </c>
      <c r="AA25" s="21">
        <v>0</v>
      </c>
      <c r="AB25" s="21"/>
      <c r="AC25" s="21"/>
    </row>
    <row r="26" spans="1:29" x14ac:dyDescent="0.35">
      <c r="A26" s="21" t="s">
        <v>23</v>
      </c>
      <c r="B26" s="21" t="s">
        <v>27</v>
      </c>
      <c r="C26" s="21" t="s">
        <v>32</v>
      </c>
      <c r="D26" s="21" t="s">
        <v>33</v>
      </c>
      <c r="E26" s="21" t="s">
        <v>63</v>
      </c>
      <c r="F26" s="21" t="s">
        <v>66</v>
      </c>
      <c r="G26" s="21" t="s">
        <v>64</v>
      </c>
      <c r="H26" s="21" t="s">
        <v>67</v>
      </c>
      <c r="I26" s="21" t="s">
        <v>80</v>
      </c>
      <c r="J26" s="21" t="s">
        <v>81</v>
      </c>
      <c r="K26" s="21" t="s">
        <v>58</v>
      </c>
      <c r="L26" s="21" t="s">
        <v>26</v>
      </c>
      <c r="M26" s="21" t="s">
        <v>38</v>
      </c>
      <c r="N26" s="21" t="s">
        <v>38</v>
      </c>
      <c r="O26" s="22">
        <v>0</v>
      </c>
      <c r="P26" s="22">
        <v>0</v>
      </c>
      <c r="Q26" s="22">
        <v>-18.26923076923077</v>
      </c>
      <c r="R26" s="22">
        <v>18.26923076923077</v>
      </c>
      <c r="S26" s="22">
        <f>+R26</f>
        <v>18.26923076923077</v>
      </c>
      <c r="T26" s="21" t="s">
        <v>76</v>
      </c>
      <c r="U26" s="21" t="s">
        <v>77</v>
      </c>
      <c r="V26" s="22">
        <v>0</v>
      </c>
      <c r="W26" s="22">
        <v>0</v>
      </c>
      <c r="X26" s="22">
        <f t="shared" si="1"/>
        <v>0</v>
      </c>
      <c r="Y26" s="21">
        <v>0</v>
      </c>
      <c r="Z26" s="21">
        <v>0</v>
      </c>
      <c r="AA26" s="21">
        <v>0</v>
      </c>
      <c r="AB26" s="21"/>
      <c r="AC26" s="21"/>
    </row>
    <row r="27" spans="1:29" x14ac:dyDescent="0.35">
      <c r="A27" s="21" t="s">
        <v>23</v>
      </c>
      <c r="B27" s="21" t="s">
        <v>27</v>
      </c>
      <c r="C27" s="21" t="s">
        <v>32</v>
      </c>
      <c r="D27" s="21" t="s">
        <v>33</v>
      </c>
      <c r="E27" s="21" t="s">
        <v>63</v>
      </c>
      <c r="F27" s="21" t="s">
        <v>66</v>
      </c>
      <c r="G27" s="21" t="s">
        <v>64</v>
      </c>
      <c r="H27" s="21" t="s">
        <v>67</v>
      </c>
      <c r="I27" s="21" t="s">
        <v>80</v>
      </c>
      <c r="J27" s="21" t="s">
        <v>81</v>
      </c>
      <c r="K27" s="21" t="s">
        <v>58</v>
      </c>
      <c r="L27" s="21" t="s">
        <v>26</v>
      </c>
      <c r="M27" s="21" t="s">
        <v>38</v>
      </c>
      <c r="N27" s="21" t="s">
        <v>38</v>
      </c>
      <c r="O27" s="22">
        <v>-818.60196040931623</v>
      </c>
      <c r="P27" s="22">
        <v>0</v>
      </c>
      <c r="Q27" s="22">
        <v>0</v>
      </c>
      <c r="R27" s="22">
        <v>-818.60196040931623</v>
      </c>
      <c r="S27" s="22">
        <v>-818.60196040931623</v>
      </c>
      <c r="T27" s="21" t="s">
        <v>75</v>
      </c>
      <c r="U27" s="21" t="s">
        <v>58</v>
      </c>
      <c r="V27" s="22">
        <v>0</v>
      </c>
      <c r="W27" s="22">
        <v>0</v>
      </c>
      <c r="X27" s="22">
        <f t="shared" si="1"/>
        <v>0</v>
      </c>
      <c r="Y27" s="21">
        <v>0</v>
      </c>
      <c r="Z27" s="21">
        <v>0</v>
      </c>
      <c r="AA27" s="21">
        <v>0</v>
      </c>
      <c r="AB27" s="21"/>
      <c r="AC27" s="21"/>
    </row>
    <row r="28" spans="1:29" ht="31" customHeight="1" x14ac:dyDescent="0.35">
      <c r="A28" s="21" t="s">
        <v>23</v>
      </c>
      <c r="B28" s="21" t="s">
        <v>27</v>
      </c>
      <c r="C28" s="21" t="s">
        <v>32</v>
      </c>
      <c r="D28" s="21" t="s">
        <v>33</v>
      </c>
      <c r="E28" s="21" t="s">
        <v>63</v>
      </c>
      <c r="F28" s="21" t="s">
        <v>66</v>
      </c>
      <c r="G28" s="21" t="s">
        <v>88</v>
      </c>
      <c r="H28" s="21" t="s">
        <v>90</v>
      </c>
      <c r="I28" s="21" t="s">
        <v>89</v>
      </c>
      <c r="J28" s="21" t="s">
        <v>91</v>
      </c>
      <c r="K28" s="21" t="s">
        <v>58</v>
      </c>
      <c r="L28" s="21" t="s">
        <v>26</v>
      </c>
      <c r="M28" s="21" t="s">
        <v>38</v>
      </c>
      <c r="N28" s="21" t="s">
        <v>38</v>
      </c>
      <c r="O28" s="22">
        <v>-325286.28485944698</v>
      </c>
      <c r="P28" s="22">
        <v>0</v>
      </c>
      <c r="Q28" s="22">
        <v>-305351.08732665464</v>
      </c>
      <c r="R28" s="22">
        <v>-19935.197532792372</v>
      </c>
      <c r="S28" s="22">
        <v>-19935.197532792372</v>
      </c>
      <c r="T28" s="21" t="s">
        <v>61</v>
      </c>
      <c r="U28" s="21" t="s">
        <v>62</v>
      </c>
      <c r="V28" s="22">
        <f>+S28</f>
        <v>-19935.197532792372</v>
      </c>
      <c r="W28" s="22">
        <v>0</v>
      </c>
      <c r="X28" s="22">
        <f t="shared" si="1"/>
        <v>-19935.197532792372</v>
      </c>
      <c r="Y28" s="11">
        <v>0</v>
      </c>
      <c r="Z28" s="11">
        <v>0</v>
      </c>
      <c r="AA28" s="11">
        <v>0</v>
      </c>
      <c r="AB28" s="21"/>
      <c r="AC28" s="49" t="s">
        <v>216</v>
      </c>
    </row>
    <row r="29" spans="1:29" ht="31" customHeight="1" x14ac:dyDescent="0.35">
      <c r="A29" s="21" t="s">
        <v>23</v>
      </c>
      <c r="B29" s="21" t="s">
        <v>27</v>
      </c>
      <c r="C29" s="21" t="s">
        <v>32</v>
      </c>
      <c r="D29" s="21" t="s">
        <v>33</v>
      </c>
      <c r="E29" s="21" t="s">
        <v>63</v>
      </c>
      <c r="F29" s="21" t="s">
        <v>66</v>
      </c>
      <c r="G29" s="21" t="s">
        <v>88</v>
      </c>
      <c r="H29" s="21" t="s">
        <v>90</v>
      </c>
      <c r="I29" s="21" t="s">
        <v>89</v>
      </c>
      <c r="J29" s="21" t="s">
        <v>91</v>
      </c>
      <c r="K29" s="21" t="s">
        <v>58</v>
      </c>
      <c r="L29" s="21" t="s">
        <v>26</v>
      </c>
      <c r="M29" s="21" t="s">
        <v>38</v>
      </c>
      <c r="N29" s="21" t="s">
        <v>38</v>
      </c>
      <c r="O29" s="22">
        <v>-361140.20406242734</v>
      </c>
      <c r="P29" s="22">
        <v>-60347</v>
      </c>
      <c r="Q29" s="22">
        <v>-106663.76663782884</v>
      </c>
      <c r="R29" s="22">
        <v>-254476.43742459849</v>
      </c>
      <c r="S29" s="22">
        <v>-254476.43742459849</v>
      </c>
      <c r="T29" s="21" t="s">
        <v>59</v>
      </c>
      <c r="U29" s="21" t="s">
        <v>60</v>
      </c>
      <c r="V29" s="22">
        <f>+S29+S30+S31</f>
        <v>-256691.9707892648</v>
      </c>
      <c r="W29" s="22">
        <v>0</v>
      </c>
      <c r="X29" s="22">
        <f t="shared" si="1"/>
        <v>-256691.9707892648</v>
      </c>
      <c r="Y29" s="11">
        <v>0</v>
      </c>
      <c r="Z29" s="11">
        <v>0</v>
      </c>
      <c r="AA29" s="11">
        <v>0</v>
      </c>
      <c r="AB29" s="21"/>
      <c r="AC29" s="50"/>
    </row>
    <row r="30" spans="1:29" ht="31" customHeight="1" x14ac:dyDescent="0.35">
      <c r="A30" s="21" t="s">
        <v>23</v>
      </c>
      <c r="B30" s="21" t="s">
        <v>27</v>
      </c>
      <c r="C30" s="21" t="s">
        <v>32</v>
      </c>
      <c r="D30" s="21" t="s">
        <v>33</v>
      </c>
      <c r="E30" s="21" t="s">
        <v>63</v>
      </c>
      <c r="F30" s="21" t="s">
        <v>66</v>
      </c>
      <c r="G30" s="21" t="s">
        <v>88</v>
      </c>
      <c r="H30" s="21" t="s">
        <v>90</v>
      </c>
      <c r="I30" s="21" t="s">
        <v>89</v>
      </c>
      <c r="J30" s="21" t="s">
        <v>91</v>
      </c>
      <c r="K30" s="21" t="s">
        <v>58</v>
      </c>
      <c r="L30" s="21" t="s">
        <v>26</v>
      </c>
      <c r="M30" s="21" t="s">
        <v>38</v>
      </c>
      <c r="N30" s="21" t="s">
        <v>38</v>
      </c>
      <c r="O30" s="22">
        <v>0</v>
      </c>
      <c r="P30" s="22">
        <v>0</v>
      </c>
      <c r="Q30" s="22">
        <v>-27.403846153846153</v>
      </c>
      <c r="R30" s="22">
        <v>27.403846153846153</v>
      </c>
      <c r="S30" s="22">
        <f>+R30</f>
        <v>27.403846153846153</v>
      </c>
      <c r="T30" s="21" t="s">
        <v>76</v>
      </c>
      <c r="U30" s="21" t="s">
        <v>77</v>
      </c>
      <c r="V30" s="22">
        <v>0</v>
      </c>
      <c r="W30" s="22">
        <v>0</v>
      </c>
      <c r="X30" s="22">
        <f t="shared" si="1"/>
        <v>0</v>
      </c>
      <c r="Y30" s="11">
        <v>0</v>
      </c>
      <c r="Z30" s="11">
        <v>0</v>
      </c>
      <c r="AA30" s="11">
        <v>0</v>
      </c>
      <c r="AB30" s="21"/>
      <c r="AC30" s="50"/>
    </row>
    <row r="31" spans="1:29" ht="31" customHeight="1" x14ac:dyDescent="0.35">
      <c r="A31" s="21" t="s">
        <v>23</v>
      </c>
      <c r="B31" s="21" t="s">
        <v>27</v>
      </c>
      <c r="C31" s="21" t="s">
        <v>32</v>
      </c>
      <c r="D31" s="21" t="s">
        <v>33</v>
      </c>
      <c r="E31" s="21" t="s">
        <v>63</v>
      </c>
      <c r="F31" s="21" t="s">
        <v>66</v>
      </c>
      <c r="G31" s="21" t="s">
        <v>88</v>
      </c>
      <c r="H31" s="21" t="s">
        <v>90</v>
      </c>
      <c r="I31" s="21" t="s">
        <v>89</v>
      </c>
      <c r="J31" s="21" t="s">
        <v>91</v>
      </c>
      <c r="K31" s="21" t="s">
        <v>58</v>
      </c>
      <c r="L31" s="21" t="s">
        <v>26</v>
      </c>
      <c r="M31" s="21" t="s">
        <v>38</v>
      </c>
      <c r="N31" s="21" t="s">
        <v>38</v>
      </c>
      <c r="O31" s="22">
        <v>-2242.9372108201596</v>
      </c>
      <c r="P31" s="22">
        <v>0</v>
      </c>
      <c r="Q31" s="22">
        <v>0</v>
      </c>
      <c r="R31" s="22">
        <v>-2242.9372108201596</v>
      </c>
      <c r="S31" s="22">
        <v>-2242.9372108201596</v>
      </c>
      <c r="T31" s="21" t="s">
        <v>75</v>
      </c>
      <c r="U31" s="21" t="s">
        <v>58</v>
      </c>
      <c r="V31" s="22">
        <v>0</v>
      </c>
      <c r="W31" s="22">
        <v>0</v>
      </c>
      <c r="X31" s="22">
        <f t="shared" si="1"/>
        <v>0</v>
      </c>
      <c r="Y31" s="11">
        <v>0</v>
      </c>
      <c r="Z31" s="11">
        <v>0</v>
      </c>
      <c r="AA31" s="11">
        <v>0</v>
      </c>
      <c r="AB31" s="21"/>
      <c r="AC31" s="50"/>
    </row>
    <row r="32" spans="1:29" x14ac:dyDescent="0.35">
      <c r="A32" s="21" t="s">
        <v>23</v>
      </c>
      <c r="B32" s="21" t="s">
        <v>27</v>
      </c>
      <c r="C32" s="21" t="s">
        <v>32</v>
      </c>
      <c r="D32" s="21" t="s">
        <v>33</v>
      </c>
      <c r="E32" s="21" t="s">
        <v>63</v>
      </c>
      <c r="F32" s="21" t="s">
        <v>66</v>
      </c>
      <c r="G32" s="21" t="s">
        <v>88</v>
      </c>
      <c r="H32" s="21" t="s">
        <v>90</v>
      </c>
      <c r="I32" s="21" t="s">
        <v>89</v>
      </c>
      <c r="J32" s="21" t="s">
        <v>91</v>
      </c>
      <c r="K32" s="21" t="s">
        <v>58</v>
      </c>
      <c r="L32" s="21" t="s">
        <v>26</v>
      </c>
      <c r="M32" s="21" t="s">
        <v>92</v>
      </c>
      <c r="N32" s="21" t="s">
        <v>93</v>
      </c>
      <c r="O32" s="22">
        <v>-300000</v>
      </c>
      <c r="P32" s="22">
        <v>0</v>
      </c>
      <c r="Q32" s="22">
        <v>-299999.35999999999</v>
      </c>
      <c r="R32" s="22">
        <v>-0.64000000001396984</v>
      </c>
      <c r="S32" s="22">
        <v>-0.64000000001396984</v>
      </c>
      <c r="T32" s="21" t="s">
        <v>69</v>
      </c>
      <c r="U32" s="21" t="s">
        <v>70</v>
      </c>
      <c r="V32" s="22">
        <v>0</v>
      </c>
      <c r="W32" s="22">
        <v>0</v>
      </c>
      <c r="X32" s="22">
        <f t="shared" si="1"/>
        <v>0</v>
      </c>
      <c r="Y32" s="21">
        <v>0</v>
      </c>
      <c r="Z32" s="22">
        <f>+S32</f>
        <v>-0.64000000001396984</v>
      </c>
      <c r="AA32" s="21">
        <v>0</v>
      </c>
      <c r="AB32" s="21"/>
      <c r="AC32" s="21"/>
    </row>
    <row r="33" spans="1:29" x14ac:dyDescent="0.35">
      <c r="A33" s="21" t="s">
        <v>23</v>
      </c>
      <c r="B33" s="21" t="s">
        <v>27</v>
      </c>
      <c r="C33" s="21" t="s">
        <v>32</v>
      </c>
      <c r="D33" s="21" t="s">
        <v>33</v>
      </c>
      <c r="E33" s="21" t="s">
        <v>63</v>
      </c>
      <c r="F33" s="21" t="s">
        <v>66</v>
      </c>
      <c r="G33" s="21" t="s">
        <v>88</v>
      </c>
      <c r="H33" s="21" t="s">
        <v>90</v>
      </c>
      <c r="I33" s="21" t="s">
        <v>89</v>
      </c>
      <c r="J33" s="21" t="s">
        <v>91</v>
      </c>
      <c r="K33" s="21" t="s">
        <v>58</v>
      </c>
      <c r="L33" s="21" t="s">
        <v>26</v>
      </c>
      <c r="M33" s="21" t="s">
        <v>73</v>
      </c>
      <c r="N33" s="21" t="s">
        <v>74</v>
      </c>
      <c r="O33" s="22">
        <v>-5453.3076923076933</v>
      </c>
      <c r="P33" s="22">
        <v>0</v>
      </c>
      <c r="Q33" s="22">
        <v>-3217.518060249743</v>
      </c>
      <c r="R33" s="22">
        <v>-2235.7896320579498</v>
      </c>
      <c r="S33" s="22">
        <v>-2235.7896320579498</v>
      </c>
      <c r="T33" s="21" t="s">
        <v>61</v>
      </c>
      <c r="U33" s="21" t="s">
        <v>62</v>
      </c>
      <c r="V33" s="22">
        <f t="shared" ref="V33:V34" si="5">+S33</f>
        <v>-2235.7896320579498</v>
      </c>
      <c r="W33" s="22">
        <v>0</v>
      </c>
      <c r="X33" s="22">
        <f t="shared" si="1"/>
        <v>-2235.7896320579498</v>
      </c>
      <c r="Y33" s="21">
        <v>0</v>
      </c>
      <c r="Z33" s="21">
        <v>0</v>
      </c>
      <c r="AA33" s="21">
        <v>0</v>
      </c>
      <c r="AB33" s="21"/>
      <c r="AC33" s="21"/>
    </row>
    <row r="34" spans="1:29" x14ac:dyDescent="0.35">
      <c r="A34" s="21" t="s">
        <v>23</v>
      </c>
      <c r="B34" s="21" t="s">
        <v>27</v>
      </c>
      <c r="C34" s="21" t="s">
        <v>32</v>
      </c>
      <c r="D34" s="21" t="s">
        <v>33</v>
      </c>
      <c r="E34" s="21" t="s">
        <v>63</v>
      </c>
      <c r="F34" s="21" t="s">
        <v>66</v>
      </c>
      <c r="G34" s="21" t="s">
        <v>88</v>
      </c>
      <c r="H34" s="21" t="s">
        <v>90</v>
      </c>
      <c r="I34" s="21" t="s">
        <v>89</v>
      </c>
      <c r="J34" s="21" t="s">
        <v>91</v>
      </c>
      <c r="K34" s="21" t="s">
        <v>58</v>
      </c>
      <c r="L34" s="21" t="s">
        <v>26</v>
      </c>
      <c r="M34" s="21" t="s">
        <v>73</v>
      </c>
      <c r="N34" s="21" t="s">
        <v>74</v>
      </c>
      <c r="O34" s="22">
        <v>-173.07692307692309</v>
      </c>
      <c r="P34" s="22">
        <v>0</v>
      </c>
      <c r="Q34" s="22">
        <v>0</v>
      </c>
      <c r="R34" s="22">
        <v>-173.07692307692309</v>
      </c>
      <c r="S34" s="22">
        <v>-173.07692307692309</v>
      </c>
      <c r="T34" s="21" t="s">
        <v>59</v>
      </c>
      <c r="U34" s="21" t="s">
        <v>60</v>
      </c>
      <c r="V34" s="22">
        <f t="shared" si="5"/>
        <v>-173.07692307692309</v>
      </c>
      <c r="W34" s="22">
        <v>0</v>
      </c>
      <c r="X34" s="22">
        <f t="shared" si="1"/>
        <v>-173.07692307692309</v>
      </c>
      <c r="Y34" s="21">
        <v>0</v>
      </c>
      <c r="Z34" s="21">
        <v>0</v>
      </c>
      <c r="AA34" s="21">
        <v>0</v>
      </c>
      <c r="AB34" s="21"/>
      <c r="AC34" s="21"/>
    </row>
    <row r="35" spans="1:29" x14ac:dyDescent="0.35">
      <c r="A35" s="21" t="s">
        <v>23</v>
      </c>
      <c r="B35" s="21" t="s">
        <v>27</v>
      </c>
      <c r="C35" s="21" t="s">
        <v>32</v>
      </c>
      <c r="D35" s="21" t="s">
        <v>33</v>
      </c>
      <c r="E35" s="21" t="s">
        <v>63</v>
      </c>
      <c r="F35" s="21" t="s">
        <v>66</v>
      </c>
      <c r="G35" s="21" t="s">
        <v>88</v>
      </c>
      <c r="H35" s="21" t="s">
        <v>90</v>
      </c>
      <c r="I35" s="21" t="s">
        <v>94</v>
      </c>
      <c r="J35" s="21" t="s">
        <v>95</v>
      </c>
      <c r="K35" s="21" t="s">
        <v>58</v>
      </c>
      <c r="L35" s="21" t="s">
        <v>26</v>
      </c>
      <c r="M35" s="21" t="s">
        <v>92</v>
      </c>
      <c r="N35" s="21" t="s">
        <v>93</v>
      </c>
      <c r="O35" s="22">
        <v>-200000</v>
      </c>
      <c r="P35" s="22">
        <v>0</v>
      </c>
      <c r="Q35" s="22">
        <v>-199999.8</v>
      </c>
      <c r="R35" s="22">
        <v>-0.20000000001164153</v>
      </c>
      <c r="S35" s="22">
        <v>-0.20000000001164153</v>
      </c>
      <c r="T35" s="21" t="s">
        <v>69</v>
      </c>
      <c r="U35" s="21" t="s">
        <v>70</v>
      </c>
      <c r="V35" s="22">
        <v>0</v>
      </c>
      <c r="W35" s="22">
        <v>0</v>
      </c>
      <c r="X35" s="22">
        <f t="shared" si="1"/>
        <v>0</v>
      </c>
      <c r="Y35" s="21">
        <v>0</v>
      </c>
      <c r="Z35" s="21">
        <v>0</v>
      </c>
      <c r="AA35" s="21">
        <v>0</v>
      </c>
      <c r="AB35" s="21"/>
      <c r="AC35" s="21"/>
    </row>
    <row r="36" spans="1:29" ht="26.7" customHeight="1" x14ac:dyDescent="0.35">
      <c r="A36" s="21" t="s">
        <v>23</v>
      </c>
      <c r="B36" s="21" t="s">
        <v>27</v>
      </c>
      <c r="C36" s="21" t="s">
        <v>32</v>
      </c>
      <c r="D36" s="21" t="s">
        <v>33</v>
      </c>
      <c r="E36" s="21" t="s">
        <v>63</v>
      </c>
      <c r="F36" s="21" t="s">
        <v>66</v>
      </c>
      <c r="G36" s="21" t="s">
        <v>88</v>
      </c>
      <c r="H36" s="21" t="s">
        <v>90</v>
      </c>
      <c r="I36" s="21" t="s">
        <v>94</v>
      </c>
      <c r="J36" s="21" t="s">
        <v>95</v>
      </c>
      <c r="K36" s="21" t="s">
        <v>58</v>
      </c>
      <c r="L36" s="21" t="s">
        <v>26</v>
      </c>
      <c r="M36" s="21" t="s">
        <v>38</v>
      </c>
      <c r="N36" s="21" t="s">
        <v>38</v>
      </c>
      <c r="O36" s="22">
        <v>-295798.64391351596</v>
      </c>
      <c r="P36" s="22">
        <v>0</v>
      </c>
      <c r="Q36" s="22">
        <v>-282167.66173465812</v>
      </c>
      <c r="R36" s="22">
        <v>-13630.982178857885</v>
      </c>
      <c r="S36" s="22">
        <v>-13630.982178857885</v>
      </c>
      <c r="T36" s="21" t="s">
        <v>61</v>
      </c>
      <c r="U36" s="21" t="s">
        <v>62</v>
      </c>
      <c r="V36" s="22">
        <f>+S36</f>
        <v>-13630.982178857885</v>
      </c>
      <c r="W36" s="22">
        <v>0</v>
      </c>
      <c r="X36" s="22">
        <f t="shared" si="1"/>
        <v>-13630.982178857885</v>
      </c>
      <c r="Y36" s="11">
        <v>0</v>
      </c>
      <c r="Z36" s="11">
        <v>0</v>
      </c>
      <c r="AA36" s="11">
        <v>0</v>
      </c>
      <c r="AB36" s="21"/>
      <c r="AC36" s="55" t="s">
        <v>196</v>
      </c>
    </row>
    <row r="37" spans="1:29" ht="26.7" customHeight="1" x14ac:dyDescent="0.35">
      <c r="A37" s="21" t="s">
        <v>23</v>
      </c>
      <c r="B37" s="21" t="s">
        <v>27</v>
      </c>
      <c r="C37" s="21" t="s">
        <v>32</v>
      </c>
      <c r="D37" s="21" t="s">
        <v>33</v>
      </c>
      <c r="E37" s="21" t="s">
        <v>63</v>
      </c>
      <c r="F37" s="21" t="s">
        <v>66</v>
      </c>
      <c r="G37" s="21" t="s">
        <v>88</v>
      </c>
      <c r="H37" s="21" t="s">
        <v>90</v>
      </c>
      <c r="I37" s="21" t="s">
        <v>94</v>
      </c>
      <c r="J37" s="21" t="s">
        <v>95</v>
      </c>
      <c r="K37" s="21" t="s">
        <v>58</v>
      </c>
      <c r="L37" s="21" t="s">
        <v>26</v>
      </c>
      <c r="M37" s="21" t="s">
        <v>38</v>
      </c>
      <c r="N37" s="21" t="s">
        <v>38</v>
      </c>
      <c r="O37" s="22">
        <v>-250561.94341733243</v>
      </c>
      <c r="P37" s="22">
        <v>-48130</v>
      </c>
      <c r="Q37" s="22">
        <v>-69246.827123719675</v>
      </c>
      <c r="R37" s="22">
        <v>-181315.11629361272</v>
      </c>
      <c r="S37" s="22">
        <v>-181315.11629361272</v>
      </c>
      <c r="T37" s="21" t="s">
        <v>59</v>
      </c>
      <c r="U37" s="21" t="s">
        <v>60</v>
      </c>
      <c r="V37" s="22">
        <f>+S37+S38+S39</f>
        <v>-182486.87164383038</v>
      </c>
      <c r="W37" s="22">
        <v>0</v>
      </c>
      <c r="X37" s="22">
        <f t="shared" si="1"/>
        <v>-182486.87164383038</v>
      </c>
      <c r="Y37" s="11">
        <v>0</v>
      </c>
      <c r="Z37" s="11">
        <v>0</v>
      </c>
      <c r="AA37" s="11">
        <v>0</v>
      </c>
      <c r="AB37" s="21"/>
      <c r="AC37" s="56"/>
    </row>
    <row r="38" spans="1:29" ht="26.7" customHeight="1" x14ac:dyDescent="0.35">
      <c r="A38" s="21" t="s">
        <v>23</v>
      </c>
      <c r="B38" s="21" t="s">
        <v>27</v>
      </c>
      <c r="C38" s="21" t="s">
        <v>32</v>
      </c>
      <c r="D38" s="21" t="s">
        <v>33</v>
      </c>
      <c r="E38" s="21" t="s">
        <v>63</v>
      </c>
      <c r="F38" s="21" t="s">
        <v>66</v>
      </c>
      <c r="G38" s="21" t="s">
        <v>88</v>
      </c>
      <c r="H38" s="21" t="s">
        <v>90</v>
      </c>
      <c r="I38" s="21" t="s">
        <v>94</v>
      </c>
      <c r="J38" s="21" t="s">
        <v>95</v>
      </c>
      <c r="K38" s="21" t="s">
        <v>58</v>
      </c>
      <c r="L38" s="21" t="s">
        <v>26</v>
      </c>
      <c r="M38" s="21" t="s">
        <v>38</v>
      </c>
      <c r="N38" s="21" t="s">
        <v>38</v>
      </c>
      <c r="O38" s="22">
        <v>0</v>
      </c>
      <c r="P38" s="22">
        <v>0</v>
      </c>
      <c r="Q38" s="22">
        <v>-9.134615384615385</v>
      </c>
      <c r="R38" s="22">
        <v>9.134615384615385</v>
      </c>
      <c r="S38" s="22">
        <f>+R38</f>
        <v>9.134615384615385</v>
      </c>
      <c r="T38" s="21" t="s">
        <v>76</v>
      </c>
      <c r="U38" s="21" t="s">
        <v>77</v>
      </c>
      <c r="V38" s="22">
        <v>0</v>
      </c>
      <c r="W38" s="22">
        <v>0</v>
      </c>
      <c r="X38" s="22">
        <f>+V38+W38</f>
        <v>0</v>
      </c>
      <c r="Y38" s="11">
        <v>0</v>
      </c>
      <c r="Z38" s="11">
        <v>0</v>
      </c>
      <c r="AA38" s="11">
        <v>0</v>
      </c>
      <c r="AB38" s="21"/>
      <c r="AC38" s="56"/>
    </row>
    <row r="39" spans="1:29" ht="26.7" customHeight="1" x14ac:dyDescent="0.35">
      <c r="A39" s="21" t="s">
        <v>23</v>
      </c>
      <c r="B39" s="21" t="s">
        <v>27</v>
      </c>
      <c r="C39" s="21" t="s">
        <v>32</v>
      </c>
      <c r="D39" s="21" t="s">
        <v>33</v>
      </c>
      <c r="E39" s="21" t="s">
        <v>63</v>
      </c>
      <c r="F39" s="21" t="s">
        <v>66</v>
      </c>
      <c r="G39" s="21" t="s">
        <v>88</v>
      </c>
      <c r="H39" s="21" t="s">
        <v>90</v>
      </c>
      <c r="I39" s="21" t="s">
        <v>94</v>
      </c>
      <c r="J39" s="21" t="s">
        <v>95</v>
      </c>
      <c r="K39" s="21" t="s">
        <v>58</v>
      </c>
      <c r="L39" s="21" t="s">
        <v>26</v>
      </c>
      <c r="M39" s="21" t="s">
        <v>38</v>
      </c>
      <c r="N39" s="21" t="s">
        <v>38</v>
      </c>
      <c r="O39" s="22">
        <v>-1180.8899656022704</v>
      </c>
      <c r="P39" s="22">
        <v>0</v>
      </c>
      <c r="Q39" s="22">
        <v>0</v>
      </c>
      <c r="R39" s="22">
        <v>-1180.8899656022704</v>
      </c>
      <c r="S39" s="22">
        <v>-1180.8899656022704</v>
      </c>
      <c r="T39" s="21" t="s">
        <v>75</v>
      </c>
      <c r="U39" s="21" t="s">
        <v>58</v>
      </c>
      <c r="V39" s="22">
        <v>0</v>
      </c>
      <c r="W39" s="22">
        <v>0</v>
      </c>
      <c r="X39" s="22">
        <f>+V39+W39</f>
        <v>0</v>
      </c>
      <c r="Y39" s="11">
        <v>0</v>
      </c>
      <c r="Z39" s="11">
        <v>0</v>
      </c>
      <c r="AA39" s="11">
        <v>0</v>
      </c>
      <c r="AB39" s="21"/>
      <c r="AC39" s="56"/>
    </row>
    <row r="40" spans="1:29" x14ac:dyDescent="0.35">
      <c r="A40" s="21" t="s">
        <v>23</v>
      </c>
      <c r="B40" s="21" t="s">
        <v>27</v>
      </c>
      <c r="C40" s="21" t="s">
        <v>32</v>
      </c>
      <c r="D40" s="21" t="s">
        <v>33</v>
      </c>
      <c r="E40" s="21" t="s">
        <v>63</v>
      </c>
      <c r="F40" s="21" t="s">
        <v>66</v>
      </c>
      <c r="G40" s="21" t="s">
        <v>88</v>
      </c>
      <c r="H40" s="21" t="s">
        <v>90</v>
      </c>
      <c r="I40" s="21" t="s">
        <v>94</v>
      </c>
      <c r="J40" s="21" t="s">
        <v>95</v>
      </c>
      <c r="K40" s="21" t="s">
        <v>58</v>
      </c>
      <c r="L40" s="21" t="s">
        <v>26</v>
      </c>
      <c r="M40" s="21" t="s">
        <v>73</v>
      </c>
      <c r="N40" s="21" t="s">
        <v>74</v>
      </c>
      <c r="O40" s="22">
        <v>-57.692307692307693</v>
      </c>
      <c r="P40" s="22">
        <v>0</v>
      </c>
      <c r="Q40" s="22">
        <v>0</v>
      </c>
      <c r="R40" s="22">
        <v>-57.692307692307693</v>
      </c>
      <c r="S40" s="22">
        <v>-57.692307692307693</v>
      </c>
      <c r="T40" s="21" t="s">
        <v>59</v>
      </c>
      <c r="U40" s="21" t="s">
        <v>60</v>
      </c>
      <c r="V40" s="22">
        <f t="shared" ref="V40:V41" si="6">+S40</f>
        <v>-57.692307692307693</v>
      </c>
      <c r="W40" s="22">
        <v>0</v>
      </c>
      <c r="X40" s="22">
        <f t="shared" si="1"/>
        <v>-57.692307692307693</v>
      </c>
      <c r="Y40" s="21">
        <v>0</v>
      </c>
      <c r="Z40" s="21">
        <v>0</v>
      </c>
      <c r="AA40" s="21">
        <v>0</v>
      </c>
      <c r="AB40" s="21"/>
      <c r="AC40" s="21"/>
    </row>
    <row r="41" spans="1:29" ht="13" customHeight="1" x14ac:dyDescent="0.35">
      <c r="A41" s="21" t="s">
        <v>23</v>
      </c>
      <c r="B41" s="21" t="s">
        <v>27</v>
      </c>
      <c r="C41" s="21" t="s">
        <v>32</v>
      </c>
      <c r="D41" s="21" t="s">
        <v>33</v>
      </c>
      <c r="E41" s="21" t="s">
        <v>63</v>
      </c>
      <c r="F41" s="21" t="s">
        <v>66</v>
      </c>
      <c r="G41" s="21" t="s">
        <v>88</v>
      </c>
      <c r="H41" s="21" t="s">
        <v>90</v>
      </c>
      <c r="I41" s="21" t="s">
        <v>94</v>
      </c>
      <c r="J41" s="21" t="s">
        <v>95</v>
      </c>
      <c r="K41" s="21" t="s">
        <v>58</v>
      </c>
      <c r="L41" s="21" t="s">
        <v>26</v>
      </c>
      <c r="M41" s="21" t="s">
        <v>73</v>
      </c>
      <c r="N41" s="21" t="s">
        <v>74</v>
      </c>
      <c r="O41" s="22">
        <v>-1817.7692307692309</v>
      </c>
      <c r="P41" s="22">
        <v>0</v>
      </c>
      <c r="Q41" s="22">
        <v>-1072.5060200832477</v>
      </c>
      <c r="R41" s="22">
        <v>-745.26321068598327</v>
      </c>
      <c r="S41" s="22">
        <v>-745.26321068598327</v>
      </c>
      <c r="T41" s="21" t="s">
        <v>61</v>
      </c>
      <c r="U41" s="21" t="s">
        <v>62</v>
      </c>
      <c r="V41" s="22">
        <f t="shared" si="6"/>
        <v>-745.26321068598327</v>
      </c>
      <c r="W41" s="22">
        <v>0</v>
      </c>
      <c r="X41" s="22">
        <f t="shared" si="1"/>
        <v>-745.26321068598327</v>
      </c>
      <c r="Y41" s="21">
        <v>0</v>
      </c>
      <c r="Z41" s="21">
        <v>0</v>
      </c>
      <c r="AA41" s="21">
        <v>0</v>
      </c>
      <c r="AB41" s="21"/>
      <c r="AC41" s="21"/>
    </row>
    <row r="42" spans="1:29" s="2" customFormat="1" ht="13" customHeight="1" x14ac:dyDescent="0.35">
      <c r="A42" s="11" t="s">
        <v>23</v>
      </c>
      <c r="B42" s="11" t="s">
        <v>27</v>
      </c>
      <c r="C42" s="11" t="s">
        <v>32</v>
      </c>
      <c r="D42" s="11" t="s">
        <v>33</v>
      </c>
      <c r="E42" s="11" t="s">
        <v>96</v>
      </c>
      <c r="F42" s="11" t="s">
        <v>99</v>
      </c>
      <c r="G42" s="11" t="s">
        <v>97</v>
      </c>
      <c r="H42" s="11" t="s">
        <v>100</v>
      </c>
      <c r="I42" s="11" t="s">
        <v>98</v>
      </c>
      <c r="J42" s="11" t="s">
        <v>101</v>
      </c>
      <c r="K42" s="11" t="s">
        <v>58</v>
      </c>
      <c r="L42" s="11" t="s">
        <v>26</v>
      </c>
      <c r="M42" s="11" t="s">
        <v>38</v>
      </c>
      <c r="N42" s="11" t="s">
        <v>38</v>
      </c>
      <c r="O42" s="13">
        <v>-386935.33950926963</v>
      </c>
      <c r="P42" s="13">
        <v>-88947</v>
      </c>
      <c r="Q42" s="13">
        <v>-273392.19537589472</v>
      </c>
      <c r="R42" s="13">
        <v>-113543.1441333749</v>
      </c>
      <c r="S42" s="13">
        <v>-113543.1441333749</v>
      </c>
      <c r="T42" s="11" t="s">
        <v>61</v>
      </c>
      <c r="U42" s="11" t="s">
        <v>62</v>
      </c>
      <c r="V42" s="13">
        <v>0</v>
      </c>
      <c r="W42" s="13">
        <v>0</v>
      </c>
      <c r="X42" s="13">
        <f>+V42+W42</f>
        <v>0</v>
      </c>
      <c r="Y42" s="21">
        <v>0</v>
      </c>
      <c r="Z42" s="21">
        <v>0</v>
      </c>
      <c r="AA42" s="13">
        <f>+S42</f>
        <v>-113543.1441333749</v>
      </c>
      <c r="AB42" s="46" t="s">
        <v>197</v>
      </c>
      <c r="AC42" s="46" t="s">
        <v>200</v>
      </c>
    </row>
    <row r="43" spans="1:29" s="2" customFormat="1" ht="13" customHeight="1" x14ac:dyDescent="0.35">
      <c r="A43" s="11" t="s">
        <v>23</v>
      </c>
      <c r="B43" s="11" t="s">
        <v>27</v>
      </c>
      <c r="C43" s="11" t="s">
        <v>32</v>
      </c>
      <c r="D43" s="11" t="s">
        <v>33</v>
      </c>
      <c r="E43" s="11" t="s">
        <v>96</v>
      </c>
      <c r="F43" s="11" t="s">
        <v>99</v>
      </c>
      <c r="G43" s="11" t="s">
        <v>97</v>
      </c>
      <c r="H43" s="11" t="s">
        <v>100</v>
      </c>
      <c r="I43" s="11" t="s">
        <v>98</v>
      </c>
      <c r="J43" s="11" t="s">
        <v>101</v>
      </c>
      <c r="K43" s="11" t="s">
        <v>58</v>
      </c>
      <c r="L43" s="11" t="s">
        <v>26</v>
      </c>
      <c r="M43" s="11" t="s">
        <v>38</v>
      </c>
      <c r="N43" s="11" t="s">
        <v>38</v>
      </c>
      <c r="O43" s="13">
        <v>-87211.04083722661</v>
      </c>
      <c r="P43" s="13">
        <v>0</v>
      </c>
      <c r="Q43" s="13">
        <v>-44360.258769186796</v>
      </c>
      <c r="R43" s="13">
        <v>-42850.782068039822</v>
      </c>
      <c r="S43" s="13">
        <v>-42850.782068039822</v>
      </c>
      <c r="T43" s="11" t="s">
        <v>59</v>
      </c>
      <c r="U43" s="11" t="s">
        <v>60</v>
      </c>
      <c r="V43" s="13">
        <v>0</v>
      </c>
      <c r="W43" s="13">
        <v>0</v>
      </c>
      <c r="X43" s="13">
        <f t="shared" si="1"/>
        <v>0</v>
      </c>
      <c r="Y43" s="21">
        <v>0</v>
      </c>
      <c r="Z43" s="21">
        <v>0</v>
      </c>
      <c r="AA43" s="13">
        <f>+S43+S44+S45</f>
        <v>-43772.300759672849</v>
      </c>
      <c r="AB43" s="47"/>
      <c r="AC43" s="47"/>
    </row>
    <row r="44" spans="1:29" x14ac:dyDescent="0.35">
      <c r="A44" s="21" t="s">
        <v>23</v>
      </c>
      <c r="B44" s="21" t="s">
        <v>27</v>
      </c>
      <c r="C44" s="21" t="s">
        <v>32</v>
      </c>
      <c r="D44" s="21" t="s">
        <v>33</v>
      </c>
      <c r="E44" s="21" t="s">
        <v>96</v>
      </c>
      <c r="F44" s="21" t="s">
        <v>99</v>
      </c>
      <c r="G44" s="21" t="s">
        <v>97</v>
      </c>
      <c r="H44" s="21" t="s">
        <v>100</v>
      </c>
      <c r="I44" s="21" t="s">
        <v>98</v>
      </c>
      <c r="J44" s="21" t="s">
        <v>101</v>
      </c>
      <c r="K44" s="21" t="s">
        <v>58</v>
      </c>
      <c r="L44" s="21" t="s">
        <v>26</v>
      </c>
      <c r="M44" s="21" t="s">
        <v>38</v>
      </c>
      <c r="N44" s="21" t="s">
        <v>38</v>
      </c>
      <c r="O44" s="22">
        <v>-939.78792240226176</v>
      </c>
      <c r="P44" s="22">
        <v>0</v>
      </c>
      <c r="Q44" s="22">
        <v>0</v>
      </c>
      <c r="R44" s="22">
        <v>-939.78792240226176</v>
      </c>
      <c r="S44" s="22">
        <v>-939.78792240226176</v>
      </c>
      <c r="T44" s="21" t="s">
        <v>75</v>
      </c>
      <c r="U44" s="21" t="s">
        <v>58</v>
      </c>
      <c r="V44" s="22">
        <v>0</v>
      </c>
      <c r="W44" s="22">
        <v>0</v>
      </c>
      <c r="X44" s="22">
        <f t="shared" si="1"/>
        <v>0</v>
      </c>
      <c r="Y44" s="21">
        <v>0</v>
      </c>
      <c r="Z44" s="21">
        <v>0</v>
      </c>
      <c r="AA44" s="21">
        <v>0</v>
      </c>
      <c r="AB44" s="47"/>
      <c r="AC44" s="47"/>
    </row>
    <row r="45" spans="1:29" x14ac:dyDescent="0.35">
      <c r="A45" s="21" t="s">
        <v>23</v>
      </c>
      <c r="B45" s="21" t="s">
        <v>27</v>
      </c>
      <c r="C45" s="21" t="s">
        <v>32</v>
      </c>
      <c r="D45" s="21" t="s">
        <v>33</v>
      </c>
      <c r="E45" s="21" t="s">
        <v>96</v>
      </c>
      <c r="F45" s="21" t="s">
        <v>99</v>
      </c>
      <c r="G45" s="21" t="s">
        <v>97</v>
      </c>
      <c r="H45" s="21" t="s">
        <v>100</v>
      </c>
      <c r="I45" s="21" t="s">
        <v>98</v>
      </c>
      <c r="J45" s="21" t="s">
        <v>101</v>
      </c>
      <c r="K45" s="21" t="s">
        <v>58</v>
      </c>
      <c r="L45" s="21" t="s">
        <v>26</v>
      </c>
      <c r="M45" s="21" t="s">
        <v>38</v>
      </c>
      <c r="N45" s="21" t="s">
        <v>38</v>
      </c>
      <c r="O45" s="22">
        <v>0</v>
      </c>
      <c r="P45" s="22">
        <v>0</v>
      </c>
      <c r="Q45" s="22">
        <v>-18.26923076923077</v>
      </c>
      <c r="R45" s="22">
        <v>18.26923076923077</v>
      </c>
      <c r="S45" s="22">
        <f>+R45</f>
        <v>18.26923076923077</v>
      </c>
      <c r="T45" s="21" t="s">
        <v>76</v>
      </c>
      <c r="U45" s="21" t="s">
        <v>77</v>
      </c>
      <c r="V45" s="22">
        <v>0</v>
      </c>
      <c r="W45" s="22">
        <v>0</v>
      </c>
      <c r="X45" s="22">
        <f t="shared" si="1"/>
        <v>0</v>
      </c>
      <c r="Y45" s="21">
        <v>0</v>
      </c>
      <c r="Z45" s="21">
        <v>0</v>
      </c>
      <c r="AA45" s="21">
        <v>0</v>
      </c>
      <c r="AB45" s="47"/>
      <c r="AC45" s="47"/>
    </row>
    <row r="46" spans="1:29" x14ac:dyDescent="0.35">
      <c r="A46" s="21" t="s">
        <v>23</v>
      </c>
      <c r="B46" s="21" t="s">
        <v>27</v>
      </c>
      <c r="C46" s="21" t="s">
        <v>32</v>
      </c>
      <c r="D46" s="21" t="s">
        <v>33</v>
      </c>
      <c r="E46" s="21" t="s">
        <v>96</v>
      </c>
      <c r="F46" s="21" t="s">
        <v>99</v>
      </c>
      <c r="G46" s="21" t="s">
        <v>97</v>
      </c>
      <c r="H46" s="21" t="s">
        <v>100</v>
      </c>
      <c r="I46" s="21" t="s">
        <v>98</v>
      </c>
      <c r="J46" s="21" t="s">
        <v>101</v>
      </c>
      <c r="K46" s="21" t="s">
        <v>58</v>
      </c>
      <c r="L46" s="21" t="s">
        <v>26</v>
      </c>
      <c r="M46" s="21" t="s">
        <v>73</v>
      </c>
      <c r="N46" s="21" t="s">
        <v>74</v>
      </c>
      <c r="O46" s="22">
        <v>-3635.5384615384619</v>
      </c>
      <c r="P46" s="22">
        <v>0</v>
      </c>
      <c r="Q46" s="22">
        <v>-3176.0808735247629</v>
      </c>
      <c r="R46" s="22">
        <v>-459.45758801369925</v>
      </c>
      <c r="S46" s="22">
        <v>-459.45758801369925</v>
      </c>
      <c r="T46" s="21" t="s">
        <v>61</v>
      </c>
      <c r="U46" s="21" t="s">
        <v>62</v>
      </c>
      <c r="V46" s="22">
        <v>0</v>
      </c>
      <c r="W46" s="22">
        <v>0</v>
      </c>
      <c r="X46" s="22">
        <f t="shared" si="1"/>
        <v>0</v>
      </c>
      <c r="Y46" s="21">
        <v>0</v>
      </c>
      <c r="Z46" s="21">
        <v>0</v>
      </c>
      <c r="AA46" s="22">
        <f>+S46</f>
        <v>-459.45758801369925</v>
      </c>
      <c r="AB46" s="47"/>
      <c r="AC46" s="47"/>
    </row>
    <row r="47" spans="1:29" x14ac:dyDescent="0.35">
      <c r="A47" s="21" t="s">
        <v>23</v>
      </c>
      <c r="B47" s="21" t="s">
        <v>27</v>
      </c>
      <c r="C47" s="21" t="s">
        <v>32</v>
      </c>
      <c r="D47" s="21" t="s">
        <v>33</v>
      </c>
      <c r="E47" s="21" t="s">
        <v>96</v>
      </c>
      <c r="F47" s="21" t="s">
        <v>99</v>
      </c>
      <c r="G47" s="21" t="s">
        <v>97</v>
      </c>
      <c r="H47" s="21" t="s">
        <v>100</v>
      </c>
      <c r="I47" s="21" t="s">
        <v>98</v>
      </c>
      <c r="J47" s="21" t="s">
        <v>101</v>
      </c>
      <c r="K47" s="21" t="s">
        <v>58</v>
      </c>
      <c r="L47" s="21" t="s">
        <v>26</v>
      </c>
      <c r="M47" s="21" t="s">
        <v>73</v>
      </c>
      <c r="N47" s="21" t="s">
        <v>74</v>
      </c>
      <c r="O47" s="22">
        <v>-1918.3846153846155</v>
      </c>
      <c r="P47" s="22">
        <v>-1803</v>
      </c>
      <c r="Q47" s="22">
        <v>0</v>
      </c>
      <c r="R47" s="22">
        <v>-1918.3846153846155</v>
      </c>
      <c r="S47" s="22">
        <f>+R47</f>
        <v>-1918.3846153846155</v>
      </c>
      <c r="T47" s="21" t="s">
        <v>59</v>
      </c>
      <c r="U47" s="21" t="s">
        <v>60</v>
      </c>
      <c r="V47" s="22">
        <v>0</v>
      </c>
      <c r="W47" s="22">
        <v>0</v>
      </c>
      <c r="X47" s="22">
        <f>+V47+W47</f>
        <v>0</v>
      </c>
      <c r="Y47" s="21">
        <v>0</v>
      </c>
      <c r="Z47" s="21">
        <v>0</v>
      </c>
      <c r="AA47" s="22">
        <f>+S47</f>
        <v>-1918.3846153846155</v>
      </c>
      <c r="AB47" s="48"/>
      <c r="AC47" s="47"/>
    </row>
    <row r="48" spans="1:29" ht="14.6" x14ac:dyDescent="0.4">
      <c r="A48" s="21" t="s">
        <v>23</v>
      </c>
      <c r="B48" s="21" t="s">
        <v>27</v>
      </c>
      <c r="C48" s="21" t="s">
        <v>32</v>
      </c>
      <c r="D48" s="21" t="s">
        <v>33</v>
      </c>
      <c r="E48" s="21" t="s">
        <v>96</v>
      </c>
      <c r="F48" s="21" t="s">
        <v>99</v>
      </c>
      <c r="G48" s="21" t="s">
        <v>97</v>
      </c>
      <c r="H48" s="21" t="s">
        <v>100</v>
      </c>
      <c r="I48" s="21" t="s">
        <v>98</v>
      </c>
      <c r="J48" s="21" t="s">
        <v>101</v>
      </c>
      <c r="K48" s="21" t="s">
        <v>58</v>
      </c>
      <c r="L48" s="21" t="s">
        <v>26</v>
      </c>
      <c r="M48" s="21" t="s">
        <v>104</v>
      </c>
      <c r="N48" s="21" t="s">
        <v>105</v>
      </c>
      <c r="O48" s="22">
        <v>-7952</v>
      </c>
      <c r="P48" s="22">
        <v>-7952</v>
      </c>
      <c r="Q48" s="22">
        <v>-49489.279999999999</v>
      </c>
      <c r="R48" s="22">
        <v>41537.279999999999</v>
      </c>
      <c r="S48" s="22">
        <v>0</v>
      </c>
      <c r="T48" s="21" t="s">
        <v>59</v>
      </c>
      <c r="U48" s="21" t="s">
        <v>60</v>
      </c>
      <c r="V48" s="22">
        <v>0</v>
      </c>
      <c r="W48" s="22">
        <v>0</v>
      </c>
      <c r="X48" s="22">
        <f>+V48+W48</f>
        <v>0</v>
      </c>
      <c r="Y48" s="22">
        <f>+R48</f>
        <v>41537.279999999999</v>
      </c>
      <c r="Z48" s="21">
        <v>0</v>
      </c>
      <c r="AA48" s="21">
        <v>0</v>
      </c>
      <c r="AB48" s="29"/>
      <c r="AC48" s="29"/>
    </row>
    <row r="49" spans="1:29" ht="14.6" x14ac:dyDescent="0.4">
      <c r="A49" s="21" t="s">
        <v>23</v>
      </c>
      <c r="B49" s="21" t="s">
        <v>27</v>
      </c>
      <c r="C49" s="21" t="s">
        <v>32</v>
      </c>
      <c r="D49" s="21" t="s">
        <v>33</v>
      </c>
      <c r="E49" s="21" t="s">
        <v>96</v>
      </c>
      <c r="F49" s="21" t="s">
        <v>99</v>
      </c>
      <c r="G49" s="21" t="s">
        <v>97</v>
      </c>
      <c r="H49" s="21" t="s">
        <v>100</v>
      </c>
      <c r="I49" s="21" t="s">
        <v>98</v>
      </c>
      <c r="J49" s="21" t="s">
        <v>101</v>
      </c>
      <c r="K49" s="21" t="s">
        <v>58</v>
      </c>
      <c r="L49" s="21" t="s">
        <v>26</v>
      </c>
      <c r="M49" s="21" t="s">
        <v>104</v>
      </c>
      <c r="N49" s="21" t="s">
        <v>105</v>
      </c>
      <c r="O49" s="22">
        <v>-159759.9999</v>
      </c>
      <c r="P49" s="22">
        <v>-159759.9999</v>
      </c>
      <c r="Q49" s="22">
        <f>-82302.1094-21768</f>
        <v>-104070.1094</v>
      </c>
      <c r="R49" s="22">
        <f>+O49-Q49</f>
        <v>-55689.890499999994</v>
      </c>
      <c r="S49" s="22">
        <v>0</v>
      </c>
      <c r="T49" s="21" t="s">
        <v>61</v>
      </c>
      <c r="U49" s="21" t="s">
        <v>62</v>
      </c>
      <c r="V49" s="22">
        <v>0</v>
      </c>
      <c r="W49" s="22">
        <v>0</v>
      </c>
      <c r="X49" s="22">
        <f t="shared" si="1"/>
        <v>0</v>
      </c>
      <c r="Y49" s="22">
        <f>+R49</f>
        <v>-55689.890499999994</v>
      </c>
      <c r="Z49" s="21">
        <v>0</v>
      </c>
      <c r="AA49" s="21">
        <v>0</v>
      </c>
      <c r="AB49" s="29"/>
      <c r="AC49" s="29"/>
    </row>
    <row r="50" spans="1:29" s="2" customFormat="1" ht="51.45" x14ac:dyDescent="0.4">
      <c r="A50" s="11" t="s">
        <v>23</v>
      </c>
      <c r="B50" s="11" t="s">
        <v>27</v>
      </c>
      <c r="C50" s="11" t="s">
        <v>32</v>
      </c>
      <c r="D50" s="11" t="s">
        <v>33</v>
      </c>
      <c r="E50" s="11" t="s">
        <v>96</v>
      </c>
      <c r="F50" s="11" t="s">
        <v>99</v>
      </c>
      <c r="G50" s="11" t="s">
        <v>97</v>
      </c>
      <c r="H50" s="11" t="s">
        <v>100</v>
      </c>
      <c r="I50" s="11" t="s">
        <v>106</v>
      </c>
      <c r="J50" s="11" t="s">
        <v>107</v>
      </c>
      <c r="K50" s="11" t="s">
        <v>58</v>
      </c>
      <c r="L50" s="11" t="s">
        <v>26</v>
      </c>
      <c r="M50" s="11" t="s">
        <v>42</v>
      </c>
      <c r="N50" s="11" t="s">
        <v>43</v>
      </c>
      <c r="O50" s="13">
        <v>-694527.99989000009</v>
      </c>
      <c r="P50" s="13">
        <v>-550000</v>
      </c>
      <c r="Q50" s="13">
        <v>-577268.33000000007</v>
      </c>
      <c r="R50" s="13">
        <v>-117259.66989000005</v>
      </c>
      <c r="S50" s="13">
        <v>-117259.66989000005</v>
      </c>
      <c r="T50" s="11" t="s">
        <v>69</v>
      </c>
      <c r="U50" s="11" t="s">
        <v>70</v>
      </c>
      <c r="V50" s="15">
        <v>0</v>
      </c>
      <c r="W50" s="13">
        <v>0</v>
      </c>
      <c r="X50" s="13">
        <f t="shared" si="1"/>
        <v>0</v>
      </c>
      <c r="Y50" s="11">
        <v>0</v>
      </c>
      <c r="Z50" s="13">
        <v>-92260</v>
      </c>
      <c r="AA50" s="13">
        <f>+S50-Z50</f>
        <v>-24999.669890000048</v>
      </c>
      <c r="AB50" s="14" t="s">
        <v>197</v>
      </c>
      <c r="AC50" s="14" t="s">
        <v>198</v>
      </c>
    </row>
    <row r="51" spans="1:29" s="2" customFormat="1" ht="154.30000000000001" x14ac:dyDescent="0.4">
      <c r="A51" s="11" t="s">
        <v>23</v>
      </c>
      <c r="B51" s="11" t="s">
        <v>27</v>
      </c>
      <c r="C51" s="11" t="s">
        <v>32</v>
      </c>
      <c r="D51" s="11" t="s">
        <v>33</v>
      </c>
      <c r="E51" s="11" t="s">
        <v>96</v>
      </c>
      <c r="F51" s="11" t="s">
        <v>99</v>
      </c>
      <c r="G51" s="11" t="s">
        <v>97</v>
      </c>
      <c r="H51" s="11" t="s">
        <v>100</v>
      </c>
      <c r="I51" s="11" t="s">
        <v>106</v>
      </c>
      <c r="J51" s="11" t="s">
        <v>107</v>
      </c>
      <c r="K51" s="11" t="s">
        <v>58</v>
      </c>
      <c r="L51" s="11" t="s">
        <v>26</v>
      </c>
      <c r="M51" s="11" t="s">
        <v>38</v>
      </c>
      <c r="N51" s="11" t="s">
        <v>38</v>
      </c>
      <c r="O51" s="13">
        <v>-4412301.0004700003</v>
      </c>
      <c r="P51" s="13">
        <v>-245994</v>
      </c>
      <c r="Q51" s="13">
        <v>-2713423.73</v>
      </c>
      <c r="R51" s="13">
        <v>-1698877.2704699996</v>
      </c>
      <c r="S51" s="13">
        <v>-1698877.2704699996</v>
      </c>
      <c r="T51" s="11" t="s">
        <v>69</v>
      </c>
      <c r="U51" s="11" t="s">
        <v>70</v>
      </c>
      <c r="V51" s="15">
        <v>0</v>
      </c>
      <c r="W51" s="13">
        <v>0</v>
      </c>
      <c r="X51" s="13">
        <f t="shared" si="1"/>
        <v>0</v>
      </c>
      <c r="Y51" s="11">
        <v>0</v>
      </c>
      <c r="Z51" s="11">
        <v>0</v>
      </c>
      <c r="AA51" s="13">
        <f>+S51</f>
        <v>-1698877.2704699996</v>
      </c>
      <c r="AB51" s="14" t="s">
        <v>197</v>
      </c>
      <c r="AC51" s="14" t="s">
        <v>199</v>
      </c>
    </row>
    <row r="52" spans="1:29" s="2" customFormat="1" ht="27" customHeight="1" x14ac:dyDescent="0.4">
      <c r="A52" s="11" t="s">
        <v>23</v>
      </c>
      <c r="B52" s="11" t="s">
        <v>27</v>
      </c>
      <c r="C52" s="11" t="s">
        <v>32</v>
      </c>
      <c r="D52" s="11" t="s">
        <v>33</v>
      </c>
      <c r="E52" s="11" t="s">
        <v>96</v>
      </c>
      <c r="F52" s="11" t="s">
        <v>99</v>
      </c>
      <c r="G52" s="11" t="s">
        <v>97</v>
      </c>
      <c r="H52" s="11" t="s">
        <v>100</v>
      </c>
      <c r="I52" s="11" t="s">
        <v>106</v>
      </c>
      <c r="J52" s="11" t="s">
        <v>107</v>
      </c>
      <c r="K52" s="11" t="s">
        <v>58</v>
      </c>
      <c r="L52" s="11" t="s">
        <v>26</v>
      </c>
      <c r="M52" s="11" t="s">
        <v>38</v>
      </c>
      <c r="N52" s="11" t="s">
        <v>38</v>
      </c>
      <c r="O52" s="13">
        <v>-2090255.3271823591</v>
      </c>
      <c r="P52" s="13">
        <v>-426262.99999999988</v>
      </c>
      <c r="Q52" s="13">
        <v>-1517124.0267223446</v>
      </c>
      <c r="R52" s="13">
        <v>-573131.30046001438</v>
      </c>
      <c r="S52" s="13">
        <v>-573131.30046001438</v>
      </c>
      <c r="T52" s="11" t="s">
        <v>61</v>
      </c>
      <c r="U52" s="11" t="s">
        <v>62</v>
      </c>
      <c r="V52" s="15">
        <v>0</v>
      </c>
      <c r="W52" s="13">
        <v>0</v>
      </c>
      <c r="X52" s="13">
        <f t="shared" si="1"/>
        <v>0</v>
      </c>
      <c r="Y52" s="11">
        <v>0</v>
      </c>
      <c r="Z52" s="11">
        <v>0</v>
      </c>
      <c r="AA52" s="13">
        <f>+S52</f>
        <v>-573131.30046001438</v>
      </c>
      <c r="AB52" s="49" t="s">
        <v>197</v>
      </c>
      <c r="AC52" s="49" t="s">
        <v>256</v>
      </c>
    </row>
    <row r="53" spans="1:29" s="2" customFormat="1" ht="27" customHeight="1" x14ac:dyDescent="0.4">
      <c r="A53" s="11" t="s">
        <v>23</v>
      </c>
      <c r="B53" s="11" t="s">
        <v>27</v>
      </c>
      <c r="C53" s="11" t="s">
        <v>32</v>
      </c>
      <c r="D53" s="11" t="s">
        <v>33</v>
      </c>
      <c r="E53" s="11" t="s">
        <v>96</v>
      </c>
      <c r="F53" s="11" t="s">
        <v>99</v>
      </c>
      <c r="G53" s="11" t="s">
        <v>97</v>
      </c>
      <c r="H53" s="11" t="s">
        <v>100</v>
      </c>
      <c r="I53" s="11" t="s">
        <v>106</v>
      </c>
      <c r="J53" s="11" t="s">
        <v>107</v>
      </c>
      <c r="K53" s="11" t="s">
        <v>58</v>
      </c>
      <c r="L53" s="11" t="s">
        <v>26</v>
      </c>
      <c r="M53" s="11" t="s">
        <v>38</v>
      </c>
      <c r="N53" s="11" t="s">
        <v>38</v>
      </c>
      <c r="O53" s="13">
        <v>-715584.61280912301</v>
      </c>
      <c r="P53" s="13">
        <v>-64001.999999999993</v>
      </c>
      <c r="Q53" s="13">
        <v>-407198.95275636029</v>
      </c>
      <c r="R53" s="13">
        <v>-308385.66005276277</v>
      </c>
      <c r="S53" s="13">
        <v>-308385.66005276277</v>
      </c>
      <c r="T53" s="11" t="s">
        <v>59</v>
      </c>
      <c r="U53" s="11" t="s">
        <v>60</v>
      </c>
      <c r="V53" s="15">
        <v>0</v>
      </c>
      <c r="W53" s="13">
        <v>0</v>
      </c>
      <c r="X53" s="13">
        <f t="shared" si="1"/>
        <v>0</v>
      </c>
      <c r="Y53" s="11">
        <v>0</v>
      </c>
      <c r="Z53" s="11">
        <v>0</v>
      </c>
      <c r="AA53" s="13">
        <f>+S53+S54+S55</f>
        <v>-312063.17234550888</v>
      </c>
      <c r="AB53" s="50"/>
      <c r="AC53" s="50"/>
    </row>
    <row r="54" spans="1:29" s="2" customFormat="1" ht="27" customHeight="1" x14ac:dyDescent="0.4">
      <c r="A54" s="11" t="s">
        <v>23</v>
      </c>
      <c r="B54" s="11" t="s">
        <v>27</v>
      </c>
      <c r="C54" s="11" t="s">
        <v>32</v>
      </c>
      <c r="D54" s="11" t="s">
        <v>33</v>
      </c>
      <c r="E54" s="11" t="s">
        <v>96</v>
      </c>
      <c r="F54" s="11" t="s">
        <v>99</v>
      </c>
      <c r="G54" s="11" t="s">
        <v>97</v>
      </c>
      <c r="H54" s="11" t="s">
        <v>100</v>
      </c>
      <c r="I54" s="11" t="s">
        <v>106</v>
      </c>
      <c r="J54" s="11" t="s">
        <v>107</v>
      </c>
      <c r="K54" s="11" t="s">
        <v>58</v>
      </c>
      <c r="L54" s="11" t="s">
        <v>26</v>
      </c>
      <c r="M54" s="11" t="s">
        <v>38</v>
      </c>
      <c r="N54" s="11" t="s">
        <v>38</v>
      </c>
      <c r="O54" s="13">
        <v>0</v>
      </c>
      <c r="P54" s="13">
        <v>0</v>
      </c>
      <c r="Q54" s="13">
        <v>-63.942307692307693</v>
      </c>
      <c r="R54" s="13">
        <v>63.942307692307693</v>
      </c>
      <c r="S54" s="13">
        <f>+R54</f>
        <v>63.942307692307693</v>
      </c>
      <c r="T54" s="11" t="s">
        <v>76</v>
      </c>
      <c r="U54" s="11" t="s">
        <v>77</v>
      </c>
      <c r="V54" s="13">
        <v>0</v>
      </c>
      <c r="W54" s="13">
        <v>0</v>
      </c>
      <c r="X54" s="13">
        <f t="shared" si="1"/>
        <v>0</v>
      </c>
      <c r="Y54" s="11">
        <v>0</v>
      </c>
      <c r="Z54" s="11">
        <v>0</v>
      </c>
      <c r="AA54" s="12">
        <v>0</v>
      </c>
      <c r="AB54" s="50"/>
      <c r="AC54" s="50"/>
    </row>
    <row r="55" spans="1:29" s="2" customFormat="1" ht="27" customHeight="1" x14ac:dyDescent="0.4">
      <c r="A55" s="11" t="s">
        <v>23</v>
      </c>
      <c r="B55" s="11" t="s">
        <v>27</v>
      </c>
      <c r="C55" s="11" t="s">
        <v>32</v>
      </c>
      <c r="D55" s="11" t="s">
        <v>33</v>
      </c>
      <c r="E55" s="11" t="s">
        <v>96</v>
      </c>
      <c r="F55" s="11" t="s">
        <v>99</v>
      </c>
      <c r="G55" s="11" t="s">
        <v>97</v>
      </c>
      <c r="H55" s="11" t="s">
        <v>100</v>
      </c>
      <c r="I55" s="11" t="s">
        <v>106</v>
      </c>
      <c r="J55" s="11" t="s">
        <v>107</v>
      </c>
      <c r="K55" s="11" t="s">
        <v>58</v>
      </c>
      <c r="L55" s="11" t="s">
        <v>26</v>
      </c>
      <c r="M55" s="11" t="s">
        <v>38</v>
      </c>
      <c r="N55" s="11" t="s">
        <v>38</v>
      </c>
      <c r="O55" s="13">
        <v>-3741.4546004383947</v>
      </c>
      <c r="P55" s="13">
        <v>0</v>
      </c>
      <c r="Q55" s="13">
        <v>0</v>
      </c>
      <c r="R55" s="13">
        <v>-3741.4546004383947</v>
      </c>
      <c r="S55" s="13">
        <v>-3741.4546004383947</v>
      </c>
      <c r="T55" s="11" t="s">
        <v>75</v>
      </c>
      <c r="U55" s="11" t="s">
        <v>58</v>
      </c>
      <c r="V55" s="13">
        <v>0</v>
      </c>
      <c r="W55" s="13">
        <v>0</v>
      </c>
      <c r="X55" s="13">
        <f t="shared" si="1"/>
        <v>0</v>
      </c>
      <c r="Y55" s="11">
        <v>0</v>
      </c>
      <c r="Z55" s="11">
        <v>0</v>
      </c>
      <c r="AA55" s="12">
        <v>0</v>
      </c>
      <c r="AB55" s="50"/>
      <c r="AC55" s="50"/>
    </row>
    <row r="56" spans="1:29" s="3" customFormat="1" x14ac:dyDescent="0.35">
      <c r="A56" s="30" t="s">
        <v>23</v>
      </c>
      <c r="B56" s="30" t="s">
        <v>27</v>
      </c>
      <c r="C56" s="30" t="s">
        <v>32</v>
      </c>
      <c r="D56" s="30" t="s">
        <v>33</v>
      </c>
      <c r="E56" s="30" t="s">
        <v>96</v>
      </c>
      <c r="F56" s="30" t="s">
        <v>99</v>
      </c>
      <c r="G56" s="30" t="s">
        <v>97</v>
      </c>
      <c r="H56" s="30" t="s">
        <v>100</v>
      </c>
      <c r="I56" s="30" t="s">
        <v>106</v>
      </c>
      <c r="J56" s="30" t="s">
        <v>107</v>
      </c>
      <c r="K56" s="21" t="s">
        <v>58</v>
      </c>
      <c r="L56" s="21" t="s">
        <v>26</v>
      </c>
      <c r="M56" s="30" t="s">
        <v>71</v>
      </c>
      <c r="N56" s="30" t="s">
        <v>72</v>
      </c>
      <c r="O56" s="31">
        <v>-856731.47101523995</v>
      </c>
      <c r="P56" s="31">
        <v>-3008.1518999999998</v>
      </c>
      <c r="Q56" s="31">
        <f>-856776.45512+45</f>
        <v>-856731.45512000006</v>
      </c>
      <c r="R56" s="31">
        <v>0</v>
      </c>
      <c r="S56" s="31">
        <f>+R56</f>
        <v>0</v>
      </c>
      <c r="T56" s="30" t="s">
        <v>69</v>
      </c>
      <c r="U56" s="21" t="s">
        <v>70</v>
      </c>
      <c r="V56" s="31">
        <f>+S56-W56</f>
        <v>1560.46</v>
      </c>
      <c r="W56" s="31">
        <v>-1560.46</v>
      </c>
      <c r="X56" s="31">
        <f t="shared" si="1"/>
        <v>0</v>
      </c>
      <c r="Y56" s="11">
        <v>0</v>
      </c>
      <c r="Z56" s="11">
        <v>0</v>
      </c>
      <c r="AA56" s="30">
        <v>0</v>
      </c>
      <c r="AB56" s="12"/>
      <c r="AC56" s="30"/>
    </row>
    <row r="57" spans="1:29" s="2" customFormat="1" ht="29.7" customHeight="1" x14ac:dyDescent="0.4">
      <c r="A57" s="11" t="s">
        <v>23</v>
      </c>
      <c r="B57" s="11" t="s">
        <v>27</v>
      </c>
      <c r="C57" s="11" t="s">
        <v>32</v>
      </c>
      <c r="D57" s="11" t="s">
        <v>33</v>
      </c>
      <c r="E57" s="11" t="s">
        <v>96</v>
      </c>
      <c r="F57" s="11" t="s">
        <v>99</v>
      </c>
      <c r="G57" s="11" t="s">
        <v>97</v>
      </c>
      <c r="H57" s="11" t="s">
        <v>100</v>
      </c>
      <c r="I57" s="11" t="s">
        <v>106</v>
      </c>
      <c r="J57" s="11" t="s">
        <v>107</v>
      </c>
      <c r="K57" s="11" t="s">
        <v>58</v>
      </c>
      <c r="L57" s="11" t="s">
        <v>26</v>
      </c>
      <c r="M57" s="11" t="s">
        <v>73</v>
      </c>
      <c r="N57" s="11" t="s">
        <v>74</v>
      </c>
      <c r="O57" s="13">
        <v>-12724.384615384617</v>
      </c>
      <c r="P57" s="13">
        <v>0</v>
      </c>
      <c r="Q57" s="13">
        <v>-12581.681773632043</v>
      </c>
      <c r="R57" s="13">
        <v>-142.70284175257393</v>
      </c>
      <c r="S57" s="13">
        <v>-142.70284175257393</v>
      </c>
      <c r="T57" s="11" t="s">
        <v>61</v>
      </c>
      <c r="U57" s="11" t="s">
        <v>62</v>
      </c>
      <c r="V57" s="13">
        <v>0</v>
      </c>
      <c r="W57" s="13">
        <v>0</v>
      </c>
      <c r="X57" s="13">
        <f t="shared" si="1"/>
        <v>0</v>
      </c>
      <c r="Y57" s="11">
        <v>0</v>
      </c>
      <c r="Z57" s="11">
        <v>0</v>
      </c>
      <c r="AA57" s="13">
        <f>+S57</f>
        <v>-142.70284175257393</v>
      </c>
      <c r="AB57" s="49" t="s">
        <v>197</v>
      </c>
      <c r="AC57" s="11"/>
    </row>
    <row r="58" spans="1:29" s="2" customFormat="1" ht="29.7" customHeight="1" x14ac:dyDescent="0.4">
      <c r="A58" s="11" t="s">
        <v>23</v>
      </c>
      <c r="B58" s="11" t="s">
        <v>27</v>
      </c>
      <c r="C58" s="11" t="s">
        <v>32</v>
      </c>
      <c r="D58" s="11" t="s">
        <v>33</v>
      </c>
      <c r="E58" s="11" t="s">
        <v>96</v>
      </c>
      <c r="F58" s="11" t="s">
        <v>99</v>
      </c>
      <c r="G58" s="11" t="s">
        <v>97</v>
      </c>
      <c r="H58" s="11" t="s">
        <v>100</v>
      </c>
      <c r="I58" s="11" t="s">
        <v>106</v>
      </c>
      <c r="J58" s="11" t="s">
        <v>107</v>
      </c>
      <c r="K58" s="11" t="s">
        <v>58</v>
      </c>
      <c r="L58" s="11" t="s">
        <v>26</v>
      </c>
      <c r="M58" s="11" t="s">
        <v>73</v>
      </c>
      <c r="N58" s="11" t="s">
        <v>74</v>
      </c>
      <c r="O58" s="13">
        <v>-9276.8461538461543</v>
      </c>
      <c r="P58" s="13">
        <v>-8873</v>
      </c>
      <c r="Q58" s="13">
        <v>0</v>
      </c>
      <c r="R58" s="13">
        <v>-9276.8461538461543</v>
      </c>
      <c r="S58" s="13">
        <f>+R58</f>
        <v>-9276.8461538461543</v>
      </c>
      <c r="T58" s="11" t="s">
        <v>59</v>
      </c>
      <c r="U58" s="11" t="s">
        <v>60</v>
      </c>
      <c r="V58" s="13">
        <v>0</v>
      </c>
      <c r="W58" s="13">
        <v>0</v>
      </c>
      <c r="X58" s="13">
        <f t="shared" si="1"/>
        <v>0</v>
      </c>
      <c r="Y58" s="11">
        <v>0</v>
      </c>
      <c r="Z58" s="11">
        <v>0</v>
      </c>
      <c r="AA58" s="13">
        <f>+S58</f>
        <v>-9276.8461538461543</v>
      </c>
      <c r="AB58" s="50"/>
      <c r="AC58" s="11"/>
    </row>
    <row r="59" spans="1:29" ht="14.6" x14ac:dyDescent="0.4">
      <c r="A59" s="21" t="s">
        <v>23</v>
      </c>
      <c r="B59" s="21" t="s">
        <v>27</v>
      </c>
      <c r="C59" s="21" t="s">
        <v>32</v>
      </c>
      <c r="D59" s="21" t="s">
        <v>33</v>
      </c>
      <c r="E59" s="21" t="s">
        <v>96</v>
      </c>
      <c r="F59" s="21" t="s">
        <v>99</v>
      </c>
      <c r="G59" s="21" t="s">
        <v>97</v>
      </c>
      <c r="H59" s="21" t="s">
        <v>100</v>
      </c>
      <c r="I59" s="21" t="s">
        <v>106</v>
      </c>
      <c r="J59" s="21" t="s">
        <v>107</v>
      </c>
      <c r="K59" s="21" t="s">
        <v>58</v>
      </c>
      <c r="L59" s="21" t="s">
        <v>26</v>
      </c>
      <c r="M59" s="21" t="s">
        <v>56</v>
      </c>
      <c r="N59" s="21" t="s">
        <v>57</v>
      </c>
      <c r="O59" s="22">
        <v>-73110</v>
      </c>
      <c r="P59" s="22">
        <v>-73110</v>
      </c>
      <c r="Q59" s="22">
        <f>-363056+360000</f>
        <v>-3056</v>
      </c>
      <c r="R59" s="22">
        <f>+O59-Q59</f>
        <v>-70054</v>
      </c>
      <c r="S59" s="22">
        <v>0</v>
      </c>
      <c r="T59" s="21" t="s">
        <v>59</v>
      </c>
      <c r="U59" s="21" t="s">
        <v>60</v>
      </c>
      <c r="V59" s="22">
        <v>0</v>
      </c>
      <c r="W59" s="22">
        <v>0</v>
      </c>
      <c r="X59" s="22">
        <f t="shared" si="1"/>
        <v>0</v>
      </c>
      <c r="Y59" s="22">
        <f>+R59+R60+R61</f>
        <v>-19</v>
      </c>
      <c r="Z59" s="11">
        <v>0</v>
      </c>
      <c r="AA59" s="21">
        <v>0</v>
      </c>
      <c r="AB59" s="29"/>
      <c r="AC59" s="21"/>
    </row>
    <row r="60" spans="1:29" ht="14.6" x14ac:dyDescent="0.4">
      <c r="A60" s="21" t="s">
        <v>23</v>
      </c>
      <c r="B60" s="21" t="s">
        <v>27</v>
      </c>
      <c r="C60" s="21" t="s">
        <v>32</v>
      </c>
      <c r="D60" s="21" t="s">
        <v>33</v>
      </c>
      <c r="E60" s="21" t="s">
        <v>96</v>
      </c>
      <c r="F60" s="21" t="s">
        <v>99</v>
      </c>
      <c r="G60" s="21" t="s">
        <v>97</v>
      </c>
      <c r="H60" s="21" t="s">
        <v>100</v>
      </c>
      <c r="I60" s="21" t="s">
        <v>106</v>
      </c>
      <c r="J60" s="21" t="s">
        <v>107</v>
      </c>
      <c r="K60" s="21" t="s">
        <v>58</v>
      </c>
      <c r="L60" s="21" t="s">
        <v>26</v>
      </c>
      <c r="M60" s="21" t="s">
        <v>56</v>
      </c>
      <c r="N60" s="21" t="s">
        <v>57</v>
      </c>
      <c r="O60" s="22">
        <v>0</v>
      </c>
      <c r="P60" s="22">
        <v>0</v>
      </c>
      <c r="Q60" s="22">
        <v>-10035</v>
      </c>
      <c r="R60" s="22">
        <v>10035</v>
      </c>
      <c r="S60" s="22">
        <v>0</v>
      </c>
      <c r="T60" s="21" t="s">
        <v>61</v>
      </c>
      <c r="U60" s="21" t="s">
        <v>62</v>
      </c>
      <c r="V60" s="22">
        <v>0</v>
      </c>
      <c r="W60" s="22">
        <v>0</v>
      </c>
      <c r="X60" s="22">
        <f t="shared" si="1"/>
        <v>0</v>
      </c>
      <c r="Y60" s="21">
        <v>0</v>
      </c>
      <c r="Z60" s="11">
        <v>0</v>
      </c>
      <c r="AA60" s="21">
        <v>0</v>
      </c>
      <c r="AB60" s="29"/>
      <c r="AC60" s="21"/>
    </row>
    <row r="61" spans="1:29" ht="14.6" x14ac:dyDescent="0.4">
      <c r="A61" s="21" t="s">
        <v>23</v>
      </c>
      <c r="B61" s="21" t="s">
        <v>27</v>
      </c>
      <c r="C61" s="21" t="s">
        <v>32</v>
      </c>
      <c r="D61" s="21" t="s">
        <v>33</v>
      </c>
      <c r="E61" s="21" t="s">
        <v>96</v>
      </c>
      <c r="F61" s="21" t="s">
        <v>99</v>
      </c>
      <c r="G61" s="21" t="s">
        <v>97</v>
      </c>
      <c r="H61" s="21" t="s">
        <v>100</v>
      </c>
      <c r="I61" s="21" t="s">
        <v>106</v>
      </c>
      <c r="J61" s="21" t="s">
        <v>107</v>
      </c>
      <c r="K61" s="21" t="s">
        <v>58</v>
      </c>
      <c r="L61" s="21" t="s">
        <v>26</v>
      </c>
      <c r="M61" s="21" t="s">
        <v>56</v>
      </c>
      <c r="N61" s="21" t="s">
        <v>57</v>
      </c>
      <c r="O61" s="22">
        <v>-300000</v>
      </c>
      <c r="P61" s="22">
        <v>-300000</v>
      </c>
      <c r="Q61" s="22">
        <v>-360000</v>
      </c>
      <c r="R61" s="22">
        <f>+O61-Q61</f>
        <v>60000</v>
      </c>
      <c r="S61" s="22">
        <v>0</v>
      </c>
      <c r="T61" s="21" t="s">
        <v>69</v>
      </c>
      <c r="U61" s="21" t="s">
        <v>70</v>
      </c>
      <c r="V61" s="22">
        <v>0</v>
      </c>
      <c r="W61" s="22">
        <v>0</v>
      </c>
      <c r="X61" s="22">
        <f t="shared" si="1"/>
        <v>0</v>
      </c>
      <c r="Y61" s="21">
        <v>0</v>
      </c>
      <c r="Z61" s="11">
        <v>0</v>
      </c>
      <c r="AA61" s="21">
        <v>0</v>
      </c>
      <c r="AB61" s="29"/>
      <c r="AC61" s="21"/>
    </row>
    <row r="62" spans="1:29" s="2" customFormat="1" ht="25.75" x14ac:dyDescent="0.4">
      <c r="A62" s="11" t="s">
        <v>23</v>
      </c>
      <c r="B62" s="11" t="s">
        <v>27</v>
      </c>
      <c r="C62" s="11" t="s">
        <v>32</v>
      </c>
      <c r="D62" s="11" t="s">
        <v>33</v>
      </c>
      <c r="E62" s="11" t="s">
        <v>96</v>
      </c>
      <c r="F62" s="11" t="s">
        <v>99</v>
      </c>
      <c r="G62" s="11" t="s">
        <v>97</v>
      </c>
      <c r="H62" s="11" t="s">
        <v>100</v>
      </c>
      <c r="I62" s="11" t="s">
        <v>106</v>
      </c>
      <c r="J62" s="11" t="s">
        <v>107</v>
      </c>
      <c r="K62" s="11" t="s">
        <v>58</v>
      </c>
      <c r="L62" s="11" t="s">
        <v>26</v>
      </c>
      <c r="M62" s="11" t="s">
        <v>104</v>
      </c>
      <c r="N62" s="11" t="s">
        <v>105</v>
      </c>
      <c r="O62" s="13">
        <v>-404061.9999</v>
      </c>
      <c r="P62" s="13">
        <v>-404061.9999</v>
      </c>
      <c r="Q62" s="13">
        <v>-175189.36999999997</v>
      </c>
      <c r="R62" s="13">
        <v>-228872.62989999994</v>
      </c>
      <c r="S62" s="13">
        <v>0</v>
      </c>
      <c r="T62" s="11" t="s">
        <v>69</v>
      </c>
      <c r="U62" s="11" t="s">
        <v>70</v>
      </c>
      <c r="V62" s="13">
        <v>0</v>
      </c>
      <c r="W62" s="13">
        <v>0</v>
      </c>
      <c r="X62" s="13">
        <f t="shared" si="1"/>
        <v>0</v>
      </c>
      <c r="Y62" s="13">
        <f>+R62</f>
        <v>-228872.62989999994</v>
      </c>
      <c r="Z62" s="11">
        <v>0</v>
      </c>
      <c r="AA62" s="11">
        <v>0</v>
      </c>
      <c r="AB62" s="11"/>
      <c r="AC62" s="28" t="s">
        <v>252</v>
      </c>
    </row>
    <row r="63" spans="1:29" ht="14.6" x14ac:dyDescent="0.4">
      <c r="A63" s="21" t="s">
        <v>23</v>
      </c>
      <c r="B63" s="21" t="s">
        <v>27</v>
      </c>
      <c r="C63" s="21" t="s">
        <v>32</v>
      </c>
      <c r="D63" s="21" t="s">
        <v>33</v>
      </c>
      <c r="E63" s="21" t="s">
        <v>96</v>
      </c>
      <c r="F63" s="21" t="s">
        <v>99</v>
      </c>
      <c r="G63" s="21" t="s">
        <v>97</v>
      </c>
      <c r="H63" s="21" t="s">
        <v>100</v>
      </c>
      <c r="I63" s="21" t="s">
        <v>106</v>
      </c>
      <c r="J63" s="21" t="s">
        <v>107</v>
      </c>
      <c r="K63" s="21" t="s">
        <v>58</v>
      </c>
      <c r="L63" s="21" t="s">
        <v>26</v>
      </c>
      <c r="M63" s="21" t="s">
        <v>115</v>
      </c>
      <c r="N63" s="21" t="s">
        <v>116</v>
      </c>
      <c r="O63" s="22">
        <v>-71089.999999999985</v>
      </c>
      <c r="P63" s="22">
        <v>-71089.999999999985</v>
      </c>
      <c r="Q63" s="22">
        <v>-117964.43340680022</v>
      </c>
      <c r="R63" s="22">
        <v>46874.433406800235</v>
      </c>
      <c r="S63" s="22">
        <v>0</v>
      </c>
      <c r="T63" s="21" t="s">
        <v>59</v>
      </c>
      <c r="U63" s="21" t="s">
        <v>60</v>
      </c>
      <c r="V63" s="22">
        <v>0</v>
      </c>
      <c r="W63" s="22">
        <v>0</v>
      </c>
      <c r="X63" s="22">
        <f t="shared" si="1"/>
        <v>0</v>
      </c>
      <c r="Y63" s="21">
        <v>0</v>
      </c>
      <c r="Z63" s="11">
        <v>0</v>
      </c>
      <c r="AA63" s="21">
        <v>0</v>
      </c>
      <c r="AB63" s="29"/>
      <c r="AC63" s="21"/>
    </row>
    <row r="64" spans="1:29" ht="14.6" x14ac:dyDescent="0.4">
      <c r="A64" s="21" t="s">
        <v>23</v>
      </c>
      <c r="B64" s="21" t="s">
        <v>27</v>
      </c>
      <c r="C64" s="21" t="s">
        <v>32</v>
      </c>
      <c r="D64" s="21" t="s">
        <v>33</v>
      </c>
      <c r="E64" s="21" t="s">
        <v>96</v>
      </c>
      <c r="F64" s="21" t="s">
        <v>99</v>
      </c>
      <c r="G64" s="21" t="s">
        <v>97</v>
      </c>
      <c r="H64" s="21" t="s">
        <v>100</v>
      </c>
      <c r="I64" s="21" t="s">
        <v>106</v>
      </c>
      <c r="J64" s="21" t="s">
        <v>107</v>
      </c>
      <c r="K64" s="21" t="s">
        <v>58</v>
      </c>
      <c r="L64" s="21" t="s">
        <v>26</v>
      </c>
      <c r="M64" s="21" t="s">
        <v>115</v>
      </c>
      <c r="N64" s="21" t="s">
        <v>116</v>
      </c>
      <c r="O64" s="22">
        <v>-115000</v>
      </c>
      <c r="P64" s="22">
        <v>-115000</v>
      </c>
      <c r="Q64" s="22">
        <v>-44545.956612551163</v>
      </c>
      <c r="R64" s="22">
        <v>-70454.043387448852</v>
      </c>
      <c r="S64" s="22">
        <v>0</v>
      </c>
      <c r="T64" s="21" t="s">
        <v>61</v>
      </c>
      <c r="U64" s="21" t="s">
        <v>62</v>
      </c>
      <c r="V64" s="22">
        <v>0</v>
      </c>
      <c r="W64" s="22">
        <v>0</v>
      </c>
      <c r="X64" s="22">
        <f t="shared" si="1"/>
        <v>0</v>
      </c>
      <c r="Y64" s="22">
        <f>+R64+R63</f>
        <v>-23579.609980648616</v>
      </c>
      <c r="Z64" s="11">
        <v>0</v>
      </c>
      <c r="AA64" s="21">
        <v>0</v>
      </c>
      <c r="AB64" s="29"/>
      <c r="AC64" s="21"/>
    </row>
    <row r="65" spans="1:30" s="2" customFormat="1" ht="64.3" x14ac:dyDescent="0.4">
      <c r="A65" s="11" t="s">
        <v>23</v>
      </c>
      <c r="B65" s="11" t="s">
        <v>27</v>
      </c>
      <c r="C65" s="11" t="s">
        <v>32</v>
      </c>
      <c r="D65" s="11" t="s">
        <v>33</v>
      </c>
      <c r="E65" s="11" t="s">
        <v>96</v>
      </c>
      <c r="F65" s="11" t="s">
        <v>99</v>
      </c>
      <c r="G65" s="11" t="s">
        <v>97</v>
      </c>
      <c r="H65" s="11" t="s">
        <v>100</v>
      </c>
      <c r="I65" s="11" t="s">
        <v>106</v>
      </c>
      <c r="J65" s="11" t="s">
        <v>107</v>
      </c>
      <c r="K65" s="11" t="s">
        <v>58</v>
      </c>
      <c r="L65" s="11" t="s">
        <v>26</v>
      </c>
      <c r="M65" s="11" t="s">
        <v>108</v>
      </c>
      <c r="N65" s="11" t="s">
        <v>109</v>
      </c>
      <c r="O65" s="13">
        <v>-162359</v>
      </c>
      <c r="P65" s="13">
        <v>0</v>
      </c>
      <c r="Q65" s="13">
        <v>0</v>
      </c>
      <c r="R65" s="13">
        <v>-162359</v>
      </c>
      <c r="S65" s="13">
        <v>-162359</v>
      </c>
      <c r="T65" s="11" t="s">
        <v>59</v>
      </c>
      <c r="U65" s="11" t="s">
        <v>60</v>
      </c>
      <c r="V65" s="13">
        <v>0</v>
      </c>
      <c r="W65" s="13">
        <v>0</v>
      </c>
      <c r="X65" s="13">
        <f t="shared" si="1"/>
        <v>0</v>
      </c>
      <c r="Y65" s="11">
        <v>0</v>
      </c>
      <c r="Z65" s="11">
        <v>0</v>
      </c>
      <c r="AA65" s="13">
        <f>+S65</f>
        <v>-162359</v>
      </c>
      <c r="AB65" s="14" t="s">
        <v>197</v>
      </c>
      <c r="AC65" s="14" t="s">
        <v>201</v>
      </c>
    </row>
    <row r="66" spans="1:30" s="2" customFormat="1" ht="38.6" x14ac:dyDescent="0.4">
      <c r="A66" s="11" t="s">
        <v>23</v>
      </c>
      <c r="B66" s="11" t="s">
        <v>27</v>
      </c>
      <c r="C66" s="11" t="s">
        <v>32</v>
      </c>
      <c r="D66" s="11" t="s">
        <v>33</v>
      </c>
      <c r="E66" s="11" t="s">
        <v>96</v>
      </c>
      <c r="F66" s="11" t="s">
        <v>99</v>
      </c>
      <c r="G66" s="11" t="s">
        <v>97</v>
      </c>
      <c r="H66" s="11" t="s">
        <v>100</v>
      </c>
      <c r="I66" s="11" t="s">
        <v>117</v>
      </c>
      <c r="J66" s="11" t="s">
        <v>118</v>
      </c>
      <c r="K66" s="11" t="s">
        <v>58</v>
      </c>
      <c r="L66" s="11" t="s">
        <v>26</v>
      </c>
      <c r="M66" s="11" t="s">
        <v>38</v>
      </c>
      <c r="N66" s="11" t="s">
        <v>38</v>
      </c>
      <c r="O66" s="13">
        <v>-80000</v>
      </c>
      <c r="P66" s="13">
        <v>0</v>
      </c>
      <c r="Q66" s="13">
        <v>9.3220005510374904E-5</v>
      </c>
      <c r="R66" s="13">
        <v>-80000.000093220006</v>
      </c>
      <c r="S66" s="13">
        <v>-80000</v>
      </c>
      <c r="T66" s="11" t="s">
        <v>69</v>
      </c>
      <c r="U66" s="11" t="s">
        <v>70</v>
      </c>
      <c r="V66" s="13">
        <v>0</v>
      </c>
      <c r="W66" s="13">
        <v>0</v>
      </c>
      <c r="X66" s="13">
        <f t="shared" si="1"/>
        <v>0</v>
      </c>
      <c r="Y66" s="11">
        <v>0</v>
      </c>
      <c r="Z66" s="11">
        <v>0</v>
      </c>
      <c r="AA66" s="13">
        <f>+S66</f>
        <v>-80000</v>
      </c>
      <c r="AB66" s="49" t="s">
        <v>197</v>
      </c>
      <c r="AC66" s="14" t="s">
        <v>205</v>
      </c>
      <c r="AD66" s="27"/>
    </row>
    <row r="67" spans="1:30" s="2" customFormat="1" ht="38.6" x14ac:dyDescent="0.4">
      <c r="A67" s="11" t="s">
        <v>23</v>
      </c>
      <c r="B67" s="11" t="s">
        <v>27</v>
      </c>
      <c r="C67" s="11" t="s">
        <v>32</v>
      </c>
      <c r="D67" s="11" t="s">
        <v>33</v>
      </c>
      <c r="E67" s="11" t="s">
        <v>96</v>
      </c>
      <c r="F67" s="11" t="s">
        <v>99</v>
      </c>
      <c r="G67" s="11" t="s">
        <v>97</v>
      </c>
      <c r="H67" s="11" t="s">
        <v>100</v>
      </c>
      <c r="I67" s="11" t="s">
        <v>117</v>
      </c>
      <c r="J67" s="11" t="s">
        <v>118</v>
      </c>
      <c r="K67" s="11" t="s">
        <v>58</v>
      </c>
      <c r="L67" s="11" t="s">
        <v>26</v>
      </c>
      <c r="M67" s="11" t="s">
        <v>38</v>
      </c>
      <c r="N67" s="11" t="s">
        <v>38</v>
      </c>
      <c r="O67" s="13">
        <v>-756190.49105337134</v>
      </c>
      <c r="P67" s="13">
        <v>-172766</v>
      </c>
      <c r="Q67" s="13">
        <v>-539567.75907561847</v>
      </c>
      <c r="R67" s="13">
        <v>-216622.7319777529</v>
      </c>
      <c r="S67" s="13">
        <v>-216622.7319777529</v>
      </c>
      <c r="T67" s="11" t="s">
        <v>61</v>
      </c>
      <c r="U67" s="11" t="s">
        <v>62</v>
      </c>
      <c r="V67" s="13">
        <v>0</v>
      </c>
      <c r="W67" s="13">
        <v>0</v>
      </c>
      <c r="X67" s="13">
        <f t="shared" ref="X67:X128" si="7">+V67+W67</f>
        <v>0</v>
      </c>
      <c r="Y67" s="11">
        <v>0</v>
      </c>
      <c r="Z67" s="11">
        <v>0</v>
      </c>
      <c r="AA67" s="13">
        <f>+S67</f>
        <v>-216622.7319777529</v>
      </c>
      <c r="AB67" s="50"/>
      <c r="AC67" s="28" t="s">
        <v>203</v>
      </c>
      <c r="AD67" s="27"/>
    </row>
    <row r="68" spans="1:30" s="2" customFormat="1" ht="51.45" x14ac:dyDescent="0.4">
      <c r="A68" s="11" t="s">
        <v>23</v>
      </c>
      <c r="B68" s="11" t="s">
        <v>27</v>
      </c>
      <c r="C68" s="11" t="s">
        <v>32</v>
      </c>
      <c r="D68" s="11" t="s">
        <v>33</v>
      </c>
      <c r="E68" s="11" t="s">
        <v>96</v>
      </c>
      <c r="F68" s="11" t="s">
        <v>99</v>
      </c>
      <c r="G68" s="11" t="s">
        <v>97</v>
      </c>
      <c r="H68" s="11" t="s">
        <v>100</v>
      </c>
      <c r="I68" s="11" t="s">
        <v>117</v>
      </c>
      <c r="J68" s="11" t="s">
        <v>118</v>
      </c>
      <c r="K68" s="11" t="s">
        <v>58</v>
      </c>
      <c r="L68" s="11" t="s">
        <v>26</v>
      </c>
      <c r="M68" s="11" t="s">
        <v>38</v>
      </c>
      <c r="N68" s="11" t="s">
        <v>38</v>
      </c>
      <c r="O68" s="13">
        <v>-319027.33054138161</v>
      </c>
      <c r="P68" s="13">
        <v>-64001</v>
      </c>
      <c r="Q68" s="13">
        <v>-44734.979288245639</v>
      </c>
      <c r="R68" s="13">
        <v>-274292.35125313594</v>
      </c>
      <c r="S68" s="13">
        <f>+R68</f>
        <v>-274292.35125313594</v>
      </c>
      <c r="T68" s="11" t="s">
        <v>59</v>
      </c>
      <c r="U68" s="11" t="s">
        <v>60</v>
      </c>
      <c r="V68" s="13">
        <v>0</v>
      </c>
      <c r="W68" s="13">
        <v>0</v>
      </c>
      <c r="X68" s="13">
        <f t="shared" si="7"/>
        <v>0</v>
      </c>
      <c r="Y68" s="11">
        <v>0</v>
      </c>
      <c r="Z68" s="11">
        <v>0</v>
      </c>
      <c r="AA68" s="13">
        <f>+S68+S69+S70</f>
        <v>-278849.18569753243</v>
      </c>
      <c r="AB68" s="51"/>
      <c r="AC68" s="28" t="s">
        <v>204</v>
      </c>
      <c r="AD68" s="27"/>
    </row>
    <row r="69" spans="1:30" ht="14.6" x14ac:dyDescent="0.4">
      <c r="A69" s="21" t="s">
        <v>23</v>
      </c>
      <c r="B69" s="21" t="s">
        <v>27</v>
      </c>
      <c r="C69" s="21" t="s">
        <v>32</v>
      </c>
      <c r="D69" s="21" t="s">
        <v>33</v>
      </c>
      <c r="E69" s="21" t="s">
        <v>96</v>
      </c>
      <c r="F69" s="21" t="s">
        <v>99</v>
      </c>
      <c r="G69" s="21" t="s">
        <v>97</v>
      </c>
      <c r="H69" s="21" t="s">
        <v>100</v>
      </c>
      <c r="I69" s="21" t="s">
        <v>117</v>
      </c>
      <c r="J69" s="21" t="s">
        <v>118</v>
      </c>
      <c r="K69" s="21" t="s">
        <v>58</v>
      </c>
      <c r="L69" s="21" t="s">
        <v>26</v>
      </c>
      <c r="M69" s="21" t="s">
        <v>38</v>
      </c>
      <c r="N69" s="21" t="s">
        <v>38</v>
      </c>
      <c r="O69" s="22">
        <v>0</v>
      </c>
      <c r="P69" s="22">
        <v>0</v>
      </c>
      <c r="Q69" s="22">
        <v>-9.134615384615385</v>
      </c>
      <c r="R69" s="22">
        <v>9.134615384615385</v>
      </c>
      <c r="S69" s="22">
        <f>+R69</f>
        <v>9.134615384615385</v>
      </c>
      <c r="T69" s="21" t="s">
        <v>76</v>
      </c>
      <c r="U69" s="21" t="s">
        <v>77</v>
      </c>
      <c r="V69" s="22">
        <v>0</v>
      </c>
      <c r="W69" s="22">
        <v>0</v>
      </c>
      <c r="X69" s="22">
        <f t="shared" si="7"/>
        <v>0</v>
      </c>
      <c r="Y69" s="11">
        <v>0</v>
      </c>
      <c r="Z69" s="11">
        <v>0</v>
      </c>
      <c r="AA69" s="21">
        <v>0</v>
      </c>
      <c r="AB69" s="21"/>
      <c r="AC69" s="21"/>
      <c r="AD69"/>
    </row>
    <row r="70" spans="1:30" ht="14.6" x14ac:dyDescent="0.4">
      <c r="A70" s="21" t="s">
        <v>23</v>
      </c>
      <c r="B70" s="21" t="s">
        <v>27</v>
      </c>
      <c r="C70" s="21" t="s">
        <v>32</v>
      </c>
      <c r="D70" s="21" t="s">
        <v>33</v>
      </c>
      <c r="E70" s="21" t="s">
        <v>96</v>
      </c>
      <c r="F70" s="21" t="s">
        <v>99</v>
      </c>
      <c r="G70" s="21" t="s">
        <v>97</v>
      </c>
      <c r="H70" s="21" t="s">
        <v>100</v>
      </c>
      <c r="I70" s="21" t="s">
        <v>117</v>
      </c>
      <c r="J70" s="21" t="s">
        <v>118</v>
      </c>
      <c r="K70" s="21" t="s">
        <v>58</v>
      </c>
      <c r="L70" s="21" t="s">
        <v>26</v>
      </c>
      <c r="M70" s="21" t="s">
        <v>38</v>
      </c>
      <c r="N70" s="21" t="s">
        <v>38</v>
      </c>
      <c r="O70" s="22">
        <v>-4565.9690597811323</v>
      </c>
      <c r="P70" s="22">
        <v>0</v>
      </c>
      <c r="Q70" s="22">
        <v>0</v>
      </c>
      <c r="R70" s="22">
        <v>-4565.9690597811323</v>
      </c>
      <c r="S70" s="22">
        <v>-4565.9690597811323</v>
      </c>
      <c r="T70" s="21" t="s">
        <v>75</v>
      </c>
      <c r="U70" s="21" t="s">
        <v>58</v>
      </c>
      <c r="V70" s="22">
        <v>0</v>
      </c>
      <c r="W70" s="22">
        <v>0</v>
      </c>
      <c r="X70" s="22">
        <f t="shared" si="7"/>
        <v>0</v>
      </c>
      <c r="Y70" s="11">
        <v>0</v>
      </c>
      <c r="Z70" s="11">
        <v>0</v>
      </c>
      <c r="AA70" s="21">
        <v>0</v>
      </c>
      <c r="AB70" s="21"/>
      <c r="AC70" s="21"/>
      <c r="AD70"/>
    </row>
    <row r="71" spans="1:30" s="4" customFormat="1" ht="64.3" x14ac:dyDescent="0.4">
      <c r="A71" s="12" t="s">
        <v>23</v>
      </c>
      <c r="B71" s="12" t="s">
        <v>27</v>
      </c>
      <c r="C71" s="12" t="s">
        <v>32</v>
      </c>
      <c r="D71" s="12" t="s">
        <v>33</v>
      </c>
      <c r="E71" s="12" t="s">
        <v>96</v>
      </c>
      <c r="F71" s="12" t="s">
        <v>99</v>
      </c>
      <c r="G71" s="12" t="s">
        <v>97</v>
      </c>
      <c r="H71" s="12" t="s">
        <v>100</v>
      </c>
      <c r="I71" s="12" t="s">
        <v>117</v>
      </c>
      <c r="J71" s="12" t="s">
        <v>118</v>
      </c>
      <c r="K71" s="11" t="s">
        <v>58</v>
      </c>
      <c r="L71" s="11" t="s">
        <v>26</v>
      </c>
      <c r="M71" s="12" t="s">
        <v>71</v>
      </c>
      <c r="N71" s="12" t="s">
        <v>72</v>
      </c>
      <c r="O71" s="15">
        <v>-1959.8451979800002</v>
      </c>
      <c r="P71" s="15">
        <v>-10.7052</v>
      </c>
      <c r="Q71" s="15">
        <v>-45</v>
      </c>
      <c r="R71" s="15">
        <f>+O71-Q71</f>
        <v>-1914.8451979800002</v>
      </c>
      <c r="S71" s="15">
        <f>+R71</f>
        <v>-1914.8451979800002</v>
      </c>
      <c r="T71" s="12" t="s">
        <v>69</v>
      </c>
      <c r="U71" s="11" t="s">
        <v>70</v>
      </c>
      <c r="V71" s="15">
        <f>+S71-W71</f>
        <v>-1907.4451979800001</v>
      </c>
      <c r="W71" s="15">
        <v>-7.4</v>
      </c>
      <c r="X71" s="15">
        <f t="shared" si="7"/>
        <v>-1914.8451979800002</v>
      </c>
      <c r="Y71" s="11">
        <v>0</v>
      </c>
      <c r="Z71" s="11">
        <v>0</v>
      </c>
      <c r="AA71" s="12">
        <v>0</v>
      </c>
      <c r="AB71" s="17" t="s">
        <v>208</v>
      </c>
      <c r="AC71" s="12"/>
      <c r="AD71" s="27"/>
    </row>
    <row r="72" spans="1:30" s="2" customFormat="1" ht="28.4" customHeight="1" x14ac:dyDescent="0.4">
      <c r="A72" s="11" t="s">
        <v>23</v>
      </c>
      <c r="B72" s="11" t="s">
        <v>27</v>
      </c>
      <c r="C72" s="11" t="s">
        <v>32</v>
      </c>
      <c r="D72" s="11" t="s">
        <v>33</v>
      </c>
      <c r="E72" s="11" t="s">
        <v>96</v>
      </c>
      <c r="F72" s="11" t="s">
        <v>99</v>
      </c>
      <c r="G72" s="11" t="s">
        <v>97</v>
      </c>
      <c r="H72" s="11" t="s">
        <v>100</v>
      </c>
      <c r="I72" s="11" t="s">
        <v>117</v>
      </c>
      <c r="J72" s="11" t="s">
        <v>118</v>
      </c>
      <c r="K72" s="11" t="s">
        <v>58</v>
      </c>
      <c r="L72" s="11" t="s">
        <v>26</v>
      </c>
      <c r="M72" s="11" t="s">
        <v>73</v>
      </c>
      <c r="N72" s="11" t="s">
        <v>74</v>
      </c>
      <c r="O72" s="13">
        <v>-1817.7692307692309</v>
      </c>
      <c r="P72" s="13">
        <v>0</v>
      </c>
      <c r="Q72" s="13">
        <v>-1218.902925984366</v>
      </c>
      <c r="R72" s="13">
        <v>-598.86630478486472</v>
      </c>
      <c r="S72" s="13">
        <v>-598.86630478486472</v>
      </c>
      <c r="T72" s="11" t="s">
        <v>61</v>
      </c>
      <c r="U72" s="11" t="s">
        <v>62</v>
      </c>
      <c r="V72" s="13">
        <v>0</v>
      </c>
      <c r="W72" s="13">
        <v>0</v>
      </c>
      <c r="X72" s="13">
        <f t="shared" si="7"/>
        <v>0</v>
      </c>
      <c r="Y72" s="11">
        <v>0</v>
      </c>
      <c r="Z72" s="11">
        <v>0</v>
      </c>
      <c r="AA72" s="13">
        <f>+S72</f>
        <v>-598.86630478486472</v>
      </c>
      <c r="AB72" s="49" t="s">
        <v>197</v>
      </c>
      <c r="AC72" s="11"/>
      <c r="AD72" s="27"/>
    </row>
    <row r="73" spans="1:30" s="2" customFormat="1" ht="28.4" customHeight="1" x14ac:dyDescent="0.4">
      <c r="A73" s="11" t="s">
        <v>23</v>
      </c>
      <c r="B73" s="11" t="s">
        <v>27</v>
      </c>
      <c r="C73" s="11" t="s">
        <v>32</v>
      </c>
      <c r="D73" s="11" t="s">
        <v>33</v>
      </c>
      <c r="E73" s="11" t="s">
        <v>96</v>
      </c>
      <c r="F73" s="11" t="s">
        <v>99</v>
      </c>
      <c r="G73" s="11" t="s">
        <v>97</v>
      </c>
      <c r="H73" s="11" t="s">
        <v>100</v>
      </c>
      <c r="I73" s="11" t="s">
        <v>117</v>
      </c>
      <c r="J73" s="11" t="s">
        <v>118</v>
      </c>
      <c r="K73" s="11" t="s">
        <v>58</v>
      </c>
      <c r="L73" s="11" t="s">
        <v>26</v>
      </c>
      <c r="M73" s="11" t="s">
        <v>73</v>
      </c>
      <c r="N73" s="11" t="s">
        <v>74</v>
      </c>
      <c r="O73" s="13">
        <v>-313.69230769230768</v>
      </c>
      <c r="P73" s="13">
        <v>-256</v>
      </c>
      <c r="Q73" s="13">
        <v>0</v>
      </c>
      <c r="R73" s="13">
        <v>-313.69230769230768</v>
      </c>
      <c r="S73" s="13">
        <f>+R73</f>
        <v>-313.69230769230768</v>
      </c>
      <c r="T73" s="11" t="s">
        <v>59</v>
      </c>
      <c r="U73" s="11" t="s">
        <v>60</v>
      </c>
      <c r="V73" s="13">
        <v>0</v>
      </c>
      <c r="W73" s="13">
        <v>0</v>
      </c>
      <c r="X73" s="13">
        <f t="shared" si="7"/>
        <v>0</v>
      </c>
      <c r="Y73" s="11">
        <v>0</v>
      </c>
      <c r="Z73" s="11">
        <v>0</v>
      </c>
      <c r="AA73" s="13">
        <f>+S73</f>
        <v>-313.69230769230768</v>
      </c>
      <c r="AB73" s="50"/>
      <c r="AC73" s="11"/>
      <c r="AD73" s="27"/>
    </row>
    <row r="74" spans="1:30" ht="17.149999999999999" customHeight="1" x14ac:dyDescent="0.4">
      <c r="A74" s="21" t="s">
        <v>23</v>
      </c>
      <c r="B74" s="21" t="s">
        <v>27</v>
      </c>
      <c r="C74" s="21" t="s">
        <v>32</v>
      </c>
      <c r="D74" s="21" t="s">
        <v>33</v>
      </c>
      <c r="E74" s="21" t="s">
        <v>96</v>
      </c>
      <c r="F74" s="21" t="s">
        <v>99</v>
      </c>
      <c r="G74" s="21" t="s">
        <v>97</v>
      </c>
      <c r="H74" s="21" t="s">
        <v>100</v>
      </c>
      <c r="I74" s="21" t="s">
        <v>117</v>
      </c>
      <c r="J74" s="21" t="s">
        <v>118</v>
      </c>
      <c r="K74" s="21" t="s">
        <v>58</v>
      </c>
      <c r="L74" s="21" t="s">
        <v>26</v>
      </c>
      <c r="M74" s="21" t="s">
        <v>115</v>
      </c>
      <c r="N74" s="21" t="s">
        <v>116</v>
      </c>
      <c r="O74" s="22">
        <v>-96577</v>
      </c>
      <c r="P74" s="22">
        <v>-96577</v>
      </c>
      <c r="Q74" s="22">
        <v>-63037.03649319979</v>
      </c>
      <c r="R74" s="22">
        <v>-33539.96350680021</v>
      </c>
      <c r="S74" s="22">
        <v>0</v>
      </c>
      <c r="T74" s="21" t="s">
        <v>59</v>
      </c>
      <c r="U74" s="21" t="s">
        <v>60</v>
      </c>
      <c r="V74" s="22">
        <v>0</v>
      </c>
      <c r="W74" s="22">
        <v>0</v>
      </c>
      <c r="X74" s="22">
        <f t="shared" si="7"/>
        <v>0</v>
      </c>
      <c r="Y74" s="22">
        <f>+R74+R75</f>
        <v>-10421.500119351371</v>
      </c>
      <c r="Z74" s="11">
        <v>0</v>
      </c>
      <c r="AA74" s="21">
        <v>0</v>
      </c>
      <c r="AB74" s="21"/>
      <c r="AC74" s="21"/>
      <c r="AD74"/>
    </row>
    <row r="75" spans="1:30" ht="14.6" x14ac:dyDescent="0.4">
      <c r="A75" s="21" t="s">
        <v>23</v>
      </c>
      <c r="B75" s="21" t="s">
        <v>27</v>
      </c>
      <c r="C75" s="21" t="s">
        <v>32</v>
      </c>
      <c r="D75" s="21" t="s">
        <v>33</v>
      </c>
      <c r="E75" s="21" t="s">
        <v>96</v>
      </c>
      <c r="F75" s="21" t="s">
        <v>99</v>
      </c>
      <c r="G75" s="21" t="s">
        <v>97</v>
      </c>
      <c r="H75" s="21" t="s">
        <v>100</v>
      </c>
      <c r="I75" s="21" t="s">
        <v>117</v>
      </c>
      <c r="J75" s="21" t="s">
        <v>118</v>
      </c>
      <c r="K75" s="21" t="s">
        <v>58</v>
      </c>
      <c r="L75" s="21" t="s">
        <v>26</v>
      </c>
      <c r="M75" s="21" t="s">
        <v>115</v>
      </c>
      <c r="N75" s="21" t="s">
        <v>116</v>
      </c>
      <c r="O75" s="22">
        <v>0</v>
      </c>
      <c r="P75" s="22">
        <v>0</v>
      </c>
      <c r="Q75" s="22">
        <v>-23118.463387448839</v>
      </c>
      <c r="R75" s="22">
        <v>23118.463387448839</v>
      </c>
      <c r="S75" s="22">
        <v>0</v>
      </c>
      <c r="T75" s="21" t="s">
        <v>61</v>
      </c>
      <c r="U75" s="21" t="s">
        <v>62</v>
      </c>
      <c r="V75" s="22">
        <v>0</v>
      </c>
      <c r="W75" s="22">
        <v>0</v>
      </c>
      <c r="X75" s="22">
        <f t="shared" si="7"/>
        <v>0</v>
      </c>
      <c r="Y75" s="21">
        <v>0</v>
      </c>
      <c r="Z75" s="21">
        <v>0</v>
      </c>
      <c r="AA75" s="21">
        <v>0</v>
      </c>
      <c r="AB75" s="21"/>
      <c r="AC75" s="21"/>
      <c r="AD75"/>
    </row>
    <row r="76" spans="1:30" s="2" customFormat="1" ht="30.65" customHeight="1" x14ac:dyDescent="0.35">
      <c r="A76" s="11" t="s">
        <v>23</v>
      </c>
      <c r="B76" s="11" t="s">
        <v>27</v>
      </c>
      <c r="C76" s="11" t="s">
        <v>32</v>
      </c>
      <c r="D76" s="11" t="s">
        <v>33</v>
      </c>
      <c r="E76" s="11" t="s">
        <v>96</v>
      </c>
      <c r="F76" s="11" t="s">
        <v>99</v>
      </c>
      <c r="G76" s="11" t="s">
        <v>97</v>
      </c>
      <c r="H76" s="11" t="s">
        <v>100</v>
      </c>
      <c r="I76" s="11" t="s">
        <v>117</v>
      </c>
      <c r="J76" s="11" t="s">
        <v>118</v>
      </c>
      <c r="K76" s="11" t="s">
        <v>58</v>
      </c>
      <c r="L76" s="11" t="s">
        <v>26</v>
      </c>
      <c r="M76" s="11" t="s">
        <v>108</v>
      </c>
      <c r="N76" s="11" t="s">
        <v>109</v>
      </c>
      <c r="O76" s="13">
        <v>-150000</v>
      </c>
      <c r="P76" s="13">
        <v>0</v>
      </c>
      <c r="Q76" s="13">
        <v>0</v>
      </c>
      <c r="R76" s="13">
        <v>-150000</v>
      </c>
      <c r="S76" s="13">
        <v>-150000</v>
      </c>
      <c r="T76" s="11" t="s">
        <v>59</v>
      </c>
      <c r="U76" s="11" t="s">
        <v>60</v>
      </c>
      <c r="V76" s="13">
        <v>0</v>
      </c>
      <c r="W76" s="13">
        <v>0</v>
      </c>
      <c r="X76" s="13">
        <f t="shared" si="7"/>
        <v>0</v>
      </c>
      <c r="Y76" s="21">
        <v>0</v>
      </c>
      <c r="Z76" s="21">
        <v>0</v>
      </c>
      <c r="AA76" s="13">
        <f>+S76</f>
        <v>-150000</v>
      </c>
      <c r="AB76" s="49" t="s">
        <v>197</v>
      </c>
      <c r="AC76" s="49" t="s">
        <v>202</v>
      </c>
      <c r="AD76" s="27"/>
    </row>
    <row r="77" spans="1:30" s="2" customFormat="1" ht="30.65" customHeight="1" x14ac:dyDescent="0.35">
      <c r="A77" s="11" t="s">
        <v>23</v>
      </c>
      <c r="B77" s="11" t="s">
        <v>27</v>
      </c>
      <c r="C77" s="11" t="s">
        <v>32</v>
      </c>
      <c r="D77" s="11" t="s">
        <v>33</v>
      </c>
      <c r="E77" s="11" t="s">
        <v>96</v>
      </c>
      <c r="F77" s="11" t="s">
        <v>99</v>
      </c>
      <c r="G77" s="11" t="s">
        <v>97</v>
      </c>
      <c r="H77" s="11" t="s">
        <v>100</v>
      </c>
      <c r="I77" s="11" t="s">
        <v>117</v>
      </c>
      <c r="J77" s="11" t="s">
        <v>118</v>
      </c>
      <c r="K77" s="11" t="s">
        <v>58</v>
      </c>
      <c r="L77" s="11" t="s">
        <v>26</v>
      </c>
      <c r="M77" s="11" t="s">
        <v>108</v>
      </c>
      <c r="N77" s="11" t="s">
        <v>109</v>
      </c>
      <c r="O77" s="13">
        <v>-80000</v>
      </c>
      <c r="P77" s="13">
        <v>0</v>
      </c>
      <c r="Q77" s="13">
        <v>-80000</v>
      </c>
      <c r="R77" s="13">
        <v>0</v>
      </c>
      <c r="S77" s="13">
        <v>0</v>
      </c>
      <c r="T77" s="11" t="s">
        <v>69</v>
      </c>
      <c r="U77" s="11" t="s">
        <v>70</v>
      </c>
      <c r="V77" s="13">
        <v>0</v>
      </c>
      <c r="W77" s="13">
        <v>0</v>
      </c>
      <c r="X77" s="13">
        <f t="shared" si="7"/>
        <v>0</v>
      </c>
      <c r="Y77" s="21">
        <v>0</v>
      </c>
      <c r="Z77" s="21">
        <v>0</v>
      </c>
      <c r="AA77" s="11">
        <v>0</v>
      </c>
      <c r="AB77" s="50"/>
      <c r="AC77" s="50"/>
    </row>
    <row r="78" spans="1:30" s="2" customFormat="1" ht="38.6" x14ac:dyDescent="0.35">
      <c r="A78" s="11" t="s">
        <v>23</v>
      </c>
      <c r="B78" s="11" t="s">
        <v>27</v>
      </c>
      <c r="C78" s="11" t="s">
        <v>32</v>
      </c>
      <c r="D78" s="11" t="s">
        <v>33</v>
      </c>
      <c r="E78" s="11" t="s">
        <v>96</v>
      </c>
      <c r="F78" s="11" t="s">
        <v>99</v>
      </c>
      <c r="G78" s="11" t="s">
        <v>97</v>
      </c>
      <c r="H78" s="11" t="s">
        <v>100</v>
      </c>
      <c r="I78" s="11" t="s">
        <v>119</v>
      </c>
      <c r="J78" s="11" t="s">
        <v>120</v>
      </c>
      <c r="K78" s="11" t="s">
        <v>58</v>
      </c>
      <c r="L78" s="11" t="s">
        <v>26</v>
      </c>
      <c r="M78" s="11" t="s">
        <v>38</v>
      </c>
      <c r="N78" s="11" t="s">
        <v>38</v>
      </c>
      <c r="O78" s="13">
        <v>-161873.08543160066</v>
      </c>
      <c r="P78" s="13">
        <v>-49722</v>
      </c>
      <c r="Q78" s="13">
        <v>-100532.65593634633</v>
      </c>
      <c r="R78" s="13">
        <v>-61340.429495254313</v>
      </c>
      <c r="S78" s="13">
        <v>-61340.429495254313</v>
      </c>
      <c r="T78" s="11" t="s">
        <v>61</v>
      </c>
      <c r="U78" s="11" t="s">
        <v>62</v>
      </c>
      <c r="V78" s="13">
        <v>0</v>
      </c>
      <c r="W78" s="13">
        <v>0</v>
      </c>
      <c r="X78" s="13">
        <f t="shared" si="7"/>
        <v>0</v>
      </c>
      <c r="Y78" s="21">
        <v>0</v>
      </c>
      <c r="Z78" s="21">
        <v>0</v>
      </c>
      <c r="AA78" s="13">
        <f>+S78</f>
        <v>-61340.429495254313</v>
      </c>
      <c r="AB78" s="49" t="s">
        <v>197</v>
      </c>
      <c r="AC78" s="28" t="s">
        <v>206</v>
      </c>
    </row>
    <row r="79" spans="1:30" s="2" customFormat="1" ht="38.6" x14ac:dyDescent="0.35">
      <c r="A79" s="11" t="s">
        <v>23</v>
      </c>
      <c r="B79" s="11" t="s">
        <v>27</v>
      </c>
      <c r="C79" s="11" t="s">
        <v>32</v>
      </c>
      <c r="D79" s="11" t="s">
        <v>33</v>
      </c>
      <c r="E79" s="11" t="s">
        <v>96</v>
      </c>
      <c r="F79" s="11" t="s">
        <v>99</v>
      </c>
      <c r="G79" s="11" t="s">
        <v>97</v>
      </c>
      <c r="H79" s="11" t="s">
        <v>100</v>
      </c>
      <c r="I79" s="11" t="s">
        <v>119</v>
      </c>
      <c r="J79" s="11" t="s">
        <v>120</v>
      </c>
      <c r="K79" s="11" t="s">
        <v>58</v>
      </c>
      <c r="L79" s="11" t="s">
        <v>26</v>
      </c>
      <c r="M79" s="11" t="s">
        <v>38</v>
      </c>
      <c r="N79" s="11" t="s">
        <v>38</v>
      </c>
      <c r="O79" s="13">
        <v>-40183.012254389003</v>
      </c>
      <c r="P79" s="13">
        <v>0</v>
      </c>
      <c r="Q79" s="13">
        <v>-16852.031452581345</v>
      </c>
      <c r="R79" s="13">
        <v>-23330.980801807658</v>
      </c>
      <c r="S79" s="13">
        <v>-23330.980801807658</v>
      </c>
      <c r="T79" s="11" t="s">
        <v>59</v>
      </c>
      <c r="U79" s="11" t="s">
        <v>60</v>
      </c>
      <c r="V79" s="13">
        <v>0</v>
      </c>
      <c r="W79" s="13">
        <v>0</v>
      </c>
      <c r="X79" s="13">
        <f t="shared" si="7"/>
        <v>0</v>
      </c>
      <c r="Y79" s="21">
        <v>0</v>
      </c>
      <c r="Z79" s="21">
        <v>0</v>
      </c>
      <c r="AA79" s="13">
        <f>+S79+S80+S81</f>
        <v>-24033.466514187541</v>
      </c>
      <c r="AB79" s="50"/>
      <c r="AC79" s="28" t="s">
        <v>207</v>
      </c>
    </row>
    <row r="80" spans="1:30" x14ac:dyDescent="0.35">
      <c r="A80" s="21" t="s">
        <v>23</v>
      </c>
      <c r="B80" s="21" t="s">
        <v>27</v>
      </c>
      <c r="C80" s="21" t="s">
        <v>32</v>
      </c>
      <c r="D80" s="21" t="s">
        <v>33</v>
      </c>
      <c r="E80" s="21" t="s">
        <v>96</v>
      </c>
      <c r="F80" s="21" t="s">
        <v>99</v>
      </c>
      <c r="G80" s="21" t="s">
        <v>97</v>
      </c>
      <c r="H80" s="21" t="s">
        <v>100</v>
      </c>
      <c r="I80" s="21" t="s">
        <v>119</v>
      </c>
      <c r="J80" s="21" t="s">
        <v>120</v>
      </c>
      <c r="K80" s="21" t="s">
        <v>58</v>
      </c>
      <c r="L80" s="21" t="s">
        <v>26</v>
      </c>
      <c r="M80" s="21" t="s">
        <v>38</v>
      </c>
      <c r="N80" s="21" t="s">
        <v>38</v>
      </c>
      <c r="O80" s="22">
        <v>0</v>
      </c>
      <c r="P80" s="22">
        <v>0</v>
      </c>
      <c r="Q80" s="22">
        <v>-9.134615384615385</v>
      </c>
      <c r="R80" s="22">
        <v>9.134615384615385</v>
      </c>
      <c r="S80" s="22">
        <f>+R80</f>
        <v>9.134615384615385</v>
      </c>
      <c r="T80" s="21" t="s">
        <v>76</v>
      </c>
      <c r="U80" s="21" t="s">
        <v>77</v>
      </c>
      <c r="V80" s="22">
        <v>0</v>
      </c>
      <c r="W80" s="22">
        <v>0</v>
      </c>
      <c r="X80" s="22">
        <f t="shared" si="7"/>
        <v>0</v>
      </c>
      <c r="Y80" s="21">
        <v>0</v>
      </c>
      <c r="Z80" s="21">
        <v>0</v>
      </c>
      <c r="AA80" s="22">
        <v>0</v>
      </c>
      <c r="AB80" s="51"/>
      <c r="AC80" s="21"/>
    </row>
    <row r="81" spans="1:30" x14ac:dyDescent="0.35">
      <c r="A81" s="21" t="s">
        <v>23</v>
      </c>
      <c r="B81" s="21" t="s">
        <v>27</v>
      </c>
      <c r="C81" s="21" t="s">
        <v>32</v>
      </c>
      <c r="D81" s="21" t="s">
        <v>33</v>
      </c>
      <c r="E81" s="21" t="s">
        <v>96</v>
      </c>
      <c r="F81" s="21" t="s">
        <v>99</v>
      </c>
      <c r="G81" s="21" t="s">
        <v>97</v>
      </c>
      <c r="H81" s="21" t="s">
        <v>100</v>
      </c>
      <c r="I81" s="21" t="s">
        <v>119</v>
      </c>
      <c r="J81" s="21" t="s">
        <v>120</v>
      </c>
      <c r="K81" s="21" t="s">
        <v>58</v>
      </c>
      <c r="L81" s="21" t="s">
        <v>26</v>
      </c>
      <c r="M81" s="21" t="s">
        <v>38</v>
      </c>
      <c r="N81" s="21" t="s">
        <v>38</v>
      </c>
      <c r="O81" s="22">
        <v>-711.6203277645003</v>
      </c>
      <c r="P81" s="22">
        <v>0</v>
      </c>
      <c r="Q81" s="22">
        <v>0</v>
      </c>
      <c r="R81" s="22">
        <v>-711.6203277645003</v>
      </c>
      <c r="S81" s="22">
        <v>-711.6203277645003</v>
      </c>
      <c r="T81" s="21" t="s">
        <v>75</v>
      </c>
      <c r="U81" s="21" t="s">
        <v>58</v>
      </c>
      <c r="V81" s="22">
        <v>0</v>
      </c>
      <c r="W81" s="22">
        <v>0</v>
      </c>
      <c r="X81" s="22">
        <f t="shared" si="7"/>
        <v>0</v>
      </c>
      <c r="Y81" s="21">
        <v>0</v>
      </c>
      <c r="Z81" s="21">
        <v>0</v>
      </c>
      <c r="AA81" s="22">
        <v>0</v>
      </c>
      <c r="AB81" s="51"/>
      <c r="AC81" s="21"/>
    </row>
    <row r="82" spans="1:30" x14ac:dyDescent="0.35">
      <c r="A82" s="21" t="s">
        <v>23</v>
      </c>
      <c r="B82" s="21" t="s">
        <v>27</v>
      </c>
      <c r="C82" s="21" t="s">
        <v>32</v>
      </c>
      <c r="D82" s="21" t="s">
        <v>33</v>
      </c>
      <c r="E82" s="21" t="s">
        <v>96</v>
      </c>
      <c r="F82" s="21" t="s">
        <v>99</v>
      </c>
      <c r="G82" s="21" t="s">
        <v>97</v>
      </c>
      <c r="H82" s="21" t="s">
        <v>100</v>
      </c>
      <c r="I82" s="21" t="s">
        <v>119</v>
      </c>
      <c r="J82" s="21" t="s">
        <v>120</v>
      </c>
      <c r="K82" s="21" t="s">
        <v>58</v>
      </c>
      <c r="L82" s="21" t="s">
        <v>26</v>
      </c>
      <c r="M82" s="21" t="s">
        <v>73</v>
      </c>
      <c r="N82" s="21" t="s">
        <v>74</v>
      </c>
      <c r="O82" s="22">
        <v>-1817.7692307692309</v>
      </c>
      <c r="P82" s="22">
        <v>0</v>
      </c>
      <c r="Q82" s="22">
        <v>-1219.4747888980423</v>
      </c>
      <c r="R82" s="22">
        <v>-598.2944418711885</v>
      </c>
      <c r="S82" s="22">
        <v>-598.2944418711885</v>
      </c>
      <c r="T82" s="21" t="s">
        <v>61</v>
      </c>
      <c r="U82" s="21" t="s">
        <v>62</v>
      </c>
      <c r="V82" s="22">
        <v>0</v>
      </c>
      <c r="W82" s="22">
        <v>0</v>
      </c>
      <c r="X82" s="22">
        <f t="shared" si="7"/>
        <v>0</v>
      </c>
      <c r="Y82" s="21">
        <v>0</v>
      </c>
      <c r="Z82" s="21">
        <v>0</v>
      </c>
      <c r="AA82" s="22">
        <f t="shared" ref="AA82:AA83" si="8">+S82</f>
        <v>-598.2944418711885</v>
      </c>
      <c r="AB82" s="51"/>
      <c r="AC82" s="21"/>
    </row>
    <row r="83" spans="1:30" x14ac:dyDescent="0.35">
      <c r="A83" s="21" t="s">
        <v>23</v>
      </c>
      <c r="B83" s="21" t="s">
        <v>27</v>
      </c>
      <c r="C83" s="21" t="s">
        <v>32</v>
      </c>
      <c r="D83" s="21" t="s">
        <v>33</v>
      </c>
      <c r="E83" s="21" t="s">
        <v>96</v>
      </c>
      <c r="F83" s="21" t="s">
        <v>99</v>
      </c>
      <c r="G83" s="21" t="s">
        <v>97</v>
      </c>
      <c r="H83" s="21" t="s">
        <v>100</v>
      </c>
      <c r="I83" s="21" t="s">
        <v>119</v>
      </c>
      <c r="J83" s="21" t="s">
        <v>120</v>
      </c>
      <c r="K83" s="21" t="s">
        <v>58</v>
      </c>
      <c r="L83" s="21" t="s">
        <v>26</v>
      </c>
      <c r="M83" s="21" t="s">
        <v>73</v>
      </c>
      <c r="N83" s="21" t="s">
        <v>74</v>
      </c>
      <c r="O83" s="22">
        <v>-314.69230769230768</v>
      </c>
      <c r="P83" s="22">
        <v>-257</v>
      </c>
      <c r="Q83" s="22">
        <v>0</v>
      </c>
      <c r="R83" s="22">
        <v>-314.69230769230768</v>
      </c>
      <c r="S83" s="22">
        <f>+R83</f>
        <v>-314.69230769230768</v>
      </c>
      <c r="T83" s="21" t="s">
        <v>59</v>
      </c>
      <c r="U83" s="21" t="s">
        <v>60</v>
      </c>
      <c r="V83" s="22">
        <v>0</v>
      </c>
      <c r="W83" s="22">
        <v>0</v>
      </c>
      <c r="X83" s="22">
        <f t="shared" si="7"/>
        <v>0</v>
      </c>
      <c r="Y83" s="21">
        <v>0</v>
      </c>
      <c r="Z83" s="21">
        <v>0</v>
      </c>
      <c r="AA83" s="22">
        <f t="shared" si="8"/>
        <v>-314.69230769230768</v>
      </c>
      <c r="AB83" s="51"/>
      <c r="AC83" s="21"/>
    </row>
    <row r="84" spans="1:30" x14ac:dyDescent="0.35">
      <c r="A84" s="21" t="s">
        <v>23</v>
      </c>
      <c r="B84" s="21" t="s">
        <v>27</v>
      </c>
      <c r="C84" s="21" t="s">
        <v>32</v>
      </c>
      <c r="D84" s="21" t="s">
        <v>33</v>
      </c>
      <c r="E84" s="21" t="s">
        <v>96</v>
      </c>
      <c r="F84" s="21" t="s">
        <v>99</v>
      </c>
      <c r="G84" s="21" t="s">
        <v>97</v>
      </c>
      <c r="H84" s="21" t="s">
        <v>100</v>
      </c>
      <c r="I84" s="21" t="s">
        <v>121</v>
      </c>
      <c r="J84" s="21" t="s">
        <v>122</v>
      </c>
      <c r="K84" s="21" t="s">
        <v>58</v>
      </c>
      <c r="L84" s="21" t="s">
        <v>26</v>
      </c>
      <c r="M84" s="21" t="s">
        <v>38</v>
      </c>
      <c r="N84" s="21" t="s">
        <v>38</v>
      </c>
      <c r="O84" s="22">
        <v>-16481</v>
      </c>
      <c r="P84" s="22">
        <v>-16481</v>
      </c>
      <c r="Q84" s="22">
        <v>0</v>
      </c>
      <c r="R84" s="22">
        <v>-16481</v>
      </c>
      <c r="S84" s="22">
        <v>0</v>
      </c>
      <c r="T84" s="21" t="s">
        <v>61</v>
      </c>
      <c r="U84" s="21" t="s">
        <v>62</v>
      </c>
      <c r="V84" s="22">
        <v>0</v>
      </c>
      <c r="W84" s="22">
        <v>0</v>
      </c>
      <c r="X84" s="22">
        <f t="shared" si="7"/>
        <v>0</v>
      </c>
      <c r="Y84" s="21">
        <v>0</v>
      </c>
      <c r="Z84" s="21">
        <v>0</v>
      </c>
      <c r="AA84" s="21">
        <v>0</v>
      </c>
      <c r="AB84" s="21"/>
      <c r="AC84" s="21"/>
    </row>
    <row r="85" spans="1:30" x14ac:dyDescent="0.35">
      <c r="A85" s="21" t="s">
        <v>23</v>
      </c>
      <c r="B85" s="21" t="s">
        <v>27</v>
      </c>
      <c r="C85" s="21" t="s">
        <v>32</v>
      </c>
      <c r="D85" s="21" t="s">
        <v>33</v>
      </c>
      <c r="E85" s="21" t="s">
        <v>96</v>
      </c>
      <c r="F85" s="21" t="s">
        <v>99</v>
      </c>
      <c r="G85" s="21" t="s">
        <v>97</v>
      </c>
      <c r="H85" s="21" t="s">
        <v>100</v>
      </c>
      <c r="I85" s="21" t="s">
        <v>121</v>
      </c>
      <c r="J85" s="21" t="s">
        <v>122</v>
      </c>
      <c r="K85" s="21" t="s">
        <v>58</v>
      </c>
      <c r="L85" s="21" t="s">
        <v>26</v>
      </c>
      <c r="M85" s="21" t="s">
        <v>38</v>
      </c>
      <c r="N85" s="21" t="s">
        <v>38</v>
      </c>
      <c r="O85" s="22">
        <v>0</v>
      </c>
      <c r="P85" s="22">
        <v>0</v>
      </c>
      <c r="Q85" s="22">
        <v>-16481</v>
      </c>
      <c r="R85" s="22">
        <v>16481</v>
      </c>
      <c r="S85" s="22">
        <v>0</v>
      </c>
      <c r="T85" s="21" t="s">
        <v>59</v>
      </c>
      <c r="U85" s="21" t="s">
        <v>60</v>
      </c>
      <c r="V85" s="22">
        <v>0</v>
      </c>
      <c r="W85" s="22">
        <v>0</v>
      </c>
      <c r="X85" s="22">
        <f t="shared" si="7"/>
        <v>0</v>
      </c>
      <c r="Y85" s="21">
        <v>0</v>
      </c>
      <c r="Z85" s="21">
        <v>0</v>
      </c>
      <c r="AA85" s="21">
        <v>0</v>
      </c>
      <c r="AB85" s="21"/>
      <c r="AC85" s="21"/>
    </row>
    <row r="86" spans="1:30" s="2" customFormat="1" ht="13" customHeight="1" x14ac:dyDescent="0.35">
      <c r="A86" s="11" t="s">
        <v>23</v>
      </c>
      <c r="B86" s="11" t="s">
        <v>27</v>
      </c>
      <c r="C86" s="11" t="s">
        <v>32</v>
      </c>
      <c r="D86" s="11" t="s">
        <v>33</v>
      </c>
      <c r="E86" s="11" t="s">
        <v>96</v>
      </c>
      <c r="F86" s="11" t="s">
        <v>99</v>
      </c>
      <c r="G86" s="11" t="s">
        <v>97</v>
      </c>
      <c r="H86" s="11" t="s">
        <v>100</v>
      </c>
      <c r="I86" s="11" t="s">
        <v>125</v>
      </c>
      <c r="J86" s="11" t="s">
        <v>126</v>
      </c>
      <c r="K86" s="11" t="s">
        <v>58</v>
      </c>
      <c r="L86" s="11" t="s">
        <v>26</v>
      </c>
      <c r="M86" s="11" t="s">
        <v>38</v>
      </c>
      <c r="N86" s="11" t="s">
        <v>38</v>
      </c>
      <c r="O86" s="13">
        <v>-307025.13855247101</v>
      </c>
      <c r="P86" s="13">
        <v>-122365</v>
      </c>
      <c r="Q86" s="13">
        <v>-210737.6322120353</v>
      </c>
      <c r="R86" s="13">
        <v>-96287.506340435721</v>
      </c>
      <c r="S86" s="13">
        <v>-96287.506340435721</v>
      </c>
      <c r="T86" s="11" t="s">
        <v>61</v>
      </c>
      <c r="U86" s="11" t="s">
        <v>62</v>
      </c>
      <c r="V86" s="13">
        <v>0</v>
      </c>
      <c r="W86" s="13">
        <v>0</v>
      </c>
      <c r="X86" s="13">
        <f>+V86+W86</f>
        <v>0</v>
      </c>
      <c r="Y86" s="21">
        <v>0</v>
      </c>
      <c r="Z86" s="21">
        <v>0</v>
      </c>
      <c r="AA86" s="13">
        <f>+S86+S89+S88+S87</f>
        <v>-77855.616297279747</v>
      </c>
      <c r="AB86" s="49" t="s">
        <v>197</v>
      </c>
      <c r="AC86" s="52" t="s">
        <v>217</v>
      </c>
      <c r="AD86" s="27"/>
    </row>
    <row r="87" spans="1:30" s="2" customFormat="1" ht="13" customHeight="1" x14ac:dyDescent="0.35">
      <c r="A87" s="11" t="s">
        <v>23</v>
      </c>
      <c r="B87" s="11" t="s">
        <v>27</v>
      </c>
      <c r="C87" s="11" t="s">
        <v>32</v>
      </c>
      <c r="D87" s="11" t="s">
        <v>33</v>
      </c>
      <c r="E87" s="11" t="s">
        <v>96</v>
      </c>
      <c r="F87" s="11" t="s">
        <v>99</v>
      </c>
      <c r="G87" s="11" t="s">
        <v>97</v>
      </c>
      <c r="H87" s="11" t="s">
        <v>100</v>
      </c>
      <c r="I87" s="11" t="s">
        <v>125</v>
      </c>
      <c r="J87" s="11" t="s">
        <v>126</v>
      </c>
      <c r="K87" s="11" t="s">
        <v>58</v>
      </c>
      <c r="L87" s="11" t="s">
        <v>26</v>
      </c>
      <c r="M87" s="11" t="s">
        <v>38</v>
      </c>
      <c r="N87" s="11" t="s">
        <v>38</v>
      </c>
      <c r="O87" s="13">
        <v>-17486.59814261799</v>
      </c>
      <c r="P87" s="13">
        <v>0</v>
      </c>
      <c r="Q87" s="13">
        <v>-36503.241936329294</v>
      </c>
      <c r="R87" s="13">
        <v>19016.643793711301</v>
      </c>
      <c r="S87" s="13">
        <f>+R87</f>
        <v>19016.643793711301</v>
      </c>
      <c r="T87" s="11" t="s">
        <v>59</v>
      </c>
      <c r="U87" s="11" t="s">
        <v>60</v>
      </c>
      <c r="V87" s="13">
        <v>0</v>
      </c>
      <c r="W87" s="13">
        <v>0</v>
      </c>
      <c r="X87" s="13">
        <f>+V87+W87</f>
        <v>0</v>
      </c>
      <c r="Y87" s="21">
        <v>0</v>
      </c>
      <c r="Z87" s="21">
        <v>0</v>
      </c>
      <c r="AA87" s="11">
        <v>0</v>
      </c>
      <c r="AB87" s="50"/>
      <c r="AC87" s="53"/>
      <c r="AD87" s="27"/>
    </row>
    <row r="88" spans="1:30" s="2" customFormat="1" ht="13" customHeight="1" x14ac:dyDescent="0.35">
      <c r="A88" s="11" t="s">
        <v>23</v>
      </c>
      <c r="B88" s="11" t="s">
        <v>27</v>
      </c>
      <c r="C88" s="11" t="s">
        <v>32</v>
      </c>
      <c r="D88" s="11" t="s">
        <v>33</v>
      </c>
      <c r="E88" s="11" t="s">
        <v>96</v>
      </c>
      <c r="F88" s="11" t="s">
        <v>99</v>
      </c>
      <c r="G88" s="11" t="s">
        <v>97</v>
      </c>
      <c r="H88" s="11" t="s">
        <v>100</v>
      </c>
      <c r="I88" s="11" t="s">
        <v>125</v>
      </c>
      <c r="J88" s="11" t="s">
        <v>126</v>
      </c>
      <c r="K88" s="11" t="s">
        <v>58</v>
      </c>
      <c r="L88" s="11" t="s">
        <v>26</v>
      </c>
      <c r="M88" s="11" t="s">
        <v>38</v>
      </c>
      <c r="N88" s="11" t="s">
        <v>38</v>
      </c>
      <c r="O88" s="13">
        <v>-593.88836593992608</v>
      </c>
      <c r="P88" s="13">
        <v>0</v>
      </c>
      <c r="Q88" s="13">
        <v>0</v>
      </c>
      <c r="R88" s="13">
        <v>-593.88836593992608</v>
      </c>
      <c r="S88" s="13">
        <v>-593.88836593992608</v>
      </c>
      <c r="T88" s="11" t="s">
        <v>75</v>
      </c>
      <c r="U88" s="11" t="s">
        <v>58</v>
      </c>
      <c r="V88" s="13">
        <v>0</v>
      </c>
      <c r="W88" s="13">
        <v>0</v>
      </c>
      <c r="X88" s="13">
        <f>+V88+W88</f>
        <v>0</v>
      </c>
      <c r="Y88" s="21">
        <v>0</v>
      </c>
      <c r="Z88" s="21">
        <v>0</v>
      </c>
      <c r="AA88" s="11">
        <v>0</v>
      </c>
      <c r="AB88" s="51"/>
      <c r="AC88" s="53"/>
      <c r="AD88" s="27"/>
    </row>
    <row r="89" spans="1:30" s="2" customFormat="1" ht="13" customHeight="1" x14ac:dyDescent="0.35">
      <c r="A89" s="11" t="s">
        <v>23</v>
      </c>
      <c r="B89" s="11" t="s">
        <v>27</v>
      </c>
      <c r="C89" s="11" t="s">
        <v>32</v>
      </c>
      <c r="D89" s="11" t="s">
        <v>33</v>
      </c>
      <c r="E89" s="11" t="s">
        <v>96</v>
      </c>
      <c r="F89" s="11" t="s">
        <v>99</v>
      </c>
      <c r="G89" s="11" t="s">
        <v>97</v>
      </c>
      <c r="H89" s="11" t="s">
        <v>100</v>
      </c>
      <c r="I89" s="11" t="s">
        <v>125</v>
      </c>
      <c r="J89" s="11" t="s">
        <v>126</v>
      </c>
      <c r="K89" s="11" t="s">
        <v>58</v>
      </c>
      <c r="L89" s="11" t="s">
        <v>26</v>
      </c>
      <c r="M89" s="11" t="s">
        <v>38</v>
      </c>
      <c r="N89" s="11" t="s">
        <v>38</v>
      </c>
      <c r="O89" s="13">
        <v>0</v>
      </c>
      <c r="P89" s="13">
        <v>0</v>
      </c>
      <c r="Q89" s="13">
        <v>-9.134615384615385</v>
      </c>
      <c r="R89" s="13">
        <v>9.134615384615385</v>
      </c>
      <c r="S89" s="13">
        <f>+R89</f>
        <v>9.134615384615385</v>
      </c>
      <c r="T89" s="11" t="s">
        <v>76</v>
      </c>
      <c r="U89" s="11" t="s">
        <v>77</v>
      </c>
      <c r="V89" s="13">
        <v>0</v>
      </c>
      <c r="W89" s="13">
        <v>0</v>
      </c>
      <c r="X89" s="13">
        <f t="shared" si="7"/>
        <v>0</v>
      </c>
      <c r="Y89" s="21">
        <v>0</v>
      </c>
      <c r="Z89" s="21">
        <v>0</v>
      </c>
      <c r="AA89" s="13">
        <f>+V89</f>
        <v>0</v>
      </c>
      <c r="AB89" s="51"/>
      <c r="AC89" s="53"/>
      <c r="AD89" s="27"/>
    </row>
    <row r="90" spans="1:30" s="2" customFormat="1" ht="45.65" customHeight="1" x14ac:dyDescent="0.35">
      <c r="A90" s="11" t="s">
        <v>23</v>
      </c>
      <c r="B90" s="11" t="s">
        <v>27</v>
      </c>
      <c r="C90" s="11" t="s">
        <v>32</v>
      </c>
      <c r="D90" s="11" t="s">
        <v>33</v>
      </c>
      <c r="E90" s="11" t="s">
        <v>96</v>
      </c>
      <c r="F90" s="11" t="s">
        <v>99</v>
      </c>
      <c r="G90" s="11" t="s">
        <v>97</v>
      </c>
      <c r="H90" s="11" t="s">
        <v>100</v>
      </c>
      <c r="I90" s="11" t="s">
        <v>125</v>
      </c>
      <c r="J90" s="11" t="s">
        <v>126</v>
      </c>
      <c r="K90" s="11" t="s">
        <v>58</v>
      </c>
      <c r="L90" s="11" t="s">
        <v>26</v>
      </c>
      <c r="M90" s="11" t="s">
        <v>38</v>
      </c>
      <c r="N90" s="11" t="s">
        <v>38</v>
      </c>
      <c r="O90" s="13">
        <v>-563408.99989999994</v>
      </c>
      <c r="P90" s="13">
        <v>-363409</v>
      </c>
      <c r="Q90" s="13">
        <v>-488311.65</v>
      </c>
      <c r="R90" s="13">
        <v>-75097.349899999972</v>
      </c>
      <c r="S90" s="13">
        <v>-75097.349899999972</v>
      </c>
      <c r="T90" s="11" t="s">
        <v>102</v>
      </c>
      <c r="U90" s="11" t="s">
        <v>103</v>
      </c>
      <c r="V90" s="13">
        <v>0</v>
      </c>
      <c r="W90" s="13">
        <v>0</v>
      </c>
      <c r="X90" s="13">
        <f t="shared" si="7"/>
        <v>0</v>
      </c>
      <c r="Y90" s="21">
        <v>0</v>
      </c>
      <c r="Z90" s="21">
        <v>0</v>
      </c>
      <c r="AA90" s="13">
        <f>+S90</f>
        <v>-75097.349899999972</v>
      </c>
      <c r="AB90" s="51"/>
      <c r="AC90" s="14" t="s">
        <v>209</v>
      </c>
      <c r="AD90" s="27"/>
    </row>
    <row r="91" spans="1:30" s="3" customFormat="1" ht="14.6" x14ac:dyDescent="0.4">
      <c r="A91" s="30" t="s">
        <v>23</v>
      </c>
      <c r="B91" s="30" t="s">
        <v>27</v>
      </c>
      <c r="C91" s="30" t="s">
        <v>32</v>
      </c>
      <c r="D91" s="30" t="s">
        <v>33</v>
      </c>
      <c r="E91" s="30" t="s">
        <v>96</v>
      </c>
      <c r="F91" s="30" t="s">
        <v>99</v>
      </c>
      <c r="G91" s="30" t="s">
        <v>97</v>
      </c>
      <c r="H91" s="30" t="s">
        <v>100</v>
      </c>
      <c r="I91" s="30" t="s">
        <v>125</v>
      </c>
      <c r="J91" s="30" t="s">
        <v>126</v>
      </c>
      <c r="K91" s="21" t="s">
        <v>58</v>
      </c>
      <c r="L91" s="21" t="s">
        <v>26</v>
      </c>
      <c r="M91" s="30" t="s">
        <v>71</v>
      </c>
      <c r="N91" s="30" t="s">
        <v>72</v>
      </c>
      <c r="O91" s="31">
        <v>-119446.53987677999</v>
      </c>
      <c r="P91" s="31">
        <v>-549</v>
      </c>
      <c r="Q91" s="31">
        <v>-119446.5399</v>
      </c>
      <c r="R91" s="31">
        <v>2.3220008017688087E-5</v>
      </c>
      <c r="S91" s="31">
        <v>0</v>
      </c>
      <c r="T91" s="30" t="s">
        <v>69</v>
      </c>
      <c r="U91" s="21" t="s">
        <v>70</v>
      </c>
      <c r="V91" s="31">
        <f>+S91-W91</f>
        <v>347.38</v>
      </c>
      <c r="W91" s="31">
        <v>-347.38</v>
      </c>
      <c r="X91" s="31">
        <f t="shared" si="7"/>
        <v>0</v>
      </c>
      <c r="Y91" s="21">
        <v>0</v>
      </c>
      <c r="Z91" s="21">
        <v>0</v>
      </c>
      <c r="AA91" s="30">
        <v>0</v>
      </c>
      <c r="AB91" s="54"/>
      <c r="AC91" s="30"/>
      <c r="AD91"/>
    </row>
    <row r="92" spans="1:30" ht="14.6" x14ac:dyDescent="0.4">
      <c r="A92" s="21" t="s">
        <v>23</v>
      </c>
      <c r="B92" s="21" t="s">
        <v>27</v>
      </c>
      <c r="C92" s="21" t="s">
        <v>32</v>
      </c>
      <c r="D92" s="21" t="s">
        <v>33</v>
      </c>
      <c r="E92" s="21" t="s">
        <v>96</v>
      </c>
      <c r="F92" s="21" t="s">
        <v>99</v>
      </c>
      <c r="G92" s="21" t="s">
        <v>97</v>
      </c>
      <c r="H92" s="21" t="s">
        <v>100</v>
      </c>
      <c r="I92" s="21" t="s">
        <v>125</v>
      </c>
      <c r="J92" s="21" t="s">
        <v>126</v>
      </c>
      <c r="K92" s="21" t="s">
        <v>58</v>
      </c>
      <c r="L92" s="21" t="s">
        <v>26</v>
      </c>
      <c r="M92" s="21" t="s">
        <v>73</v>
      </c>
      <c r="N92" s="21" t="s">
        <v>74</v>
      </c>
      <c r="O92" s="22">
        <v>-1817.7692307692309</v>
      </c>
      <c r="P92" s="22">
        <v>0</v>
      </c>
      <c r="Q92" s="22">
        <v>-1702.6989509544678</v>
      </c>
      <c r="R92" s="22">
        <v>-115.07027981476278</v>
      </c>
      <c r="S92" s="22">
        <v>-115.07027981476278</v>
      </c>
      <c r="T92" s="21" t="s">
        <v>61</v>
      </c>
      <c r="U92" s="21" t="s">
        <v>62</v>
      </c>
      <c r="V92" s="22">
        <v>0</v>
      </c>
      <c r="W92" s="22">
        <v>0</v>
      </c>
      <c r="X92" s="22">
        <f t="shared" si="7"/>
        <v>0</v>
      </c>
      <c r="Y92" s="21">
        <v>0</v>
      </c>
      <c r="Z92" s="21">
        <v>0</v>
      </c>
      <c r="AA92" s="22">
        <f>+S92</f>
        <v>-115.07027981476278</v>
      </c>
      <c r="AB92" s="51"/>
      <c r="AC92" s="21"/>
      <c r="AD92"/>
    </row>
    <row r="93" spans="1:30" ht="14.6" x14ac:dyDescent="0.4">
      <c r="A93" s="21" t="s">
        <v>23</v>
      </c>
      <c r="B93" s="21" t="s">
        <v>27</v>
      </c>
      <c r="C93" s="21" t="s">
        <v>32</v>
      </c>
      <c r="D93" s="21" t="s">
        <v>33</v>
      </c>
      <c r="E93" s="21" t="s">
        <v>96</v>
      </c>
      <c r="F93" s="21" t="s">
        <v>99</v>
      </c>
      <c r="G93" s="21" t="s">
        <v>97</v>
      </c>
      <c r="H93" s="21" t="s">
        <v>100</v>
      </c>
      <c r="I93" s="21" t="s">
        <v>125</v>
      </c>
      <c r="J93" s="21" t="s">
        <v>126</v>
      </c>
      <c r="K93" s="21" t="s">
        <v>58</v>
      </c>
      <c r="L93" s="21" t="s">
        <v>26</v>
      </c>
      <c r="M93" s="21" t="s">
        <v>73</v>
      </c>
      <c r="N93" s="21" t="s">
        <v>74</v>
      </c>
      <c r="O93" s="22">
        <v>-1159.6923076923076</v>
      </c>
      <c r="P93" s="22">
        <v>-1102</v>
      </c>
      <c r="Q93" s="22">
        <v>0</v>
      </c>
      <c r="R93" s="22">
        <v>-1159.6923076923076</v>
      </c>
      <c r="S93" s="22">
        <f>+R93</f>
        <v>-1159.6923076923076</v>
      </c>
      <c r="T93" s="21" t="s">
        <v>59</v>
      </c>
      <c r="U93" s="21" t="s">
        <v>60</v>
      </c>
      <c r="V93" s="22">
        <v>0</v>
      </c>
      <c r="W93" s="22">
        <v>0</v>
      </c>
      <c r="X93" s="22">
        <f>+V93+W93</f>
        <v>0</v>
      </c>
      <c r="Y93" s="21">
        <v>0</v>
      </c>
      <c r="Z93" s="21">
        <v>0</v>
      </c>
      <c r="AA93" s="22">
        <f>+S93</f>
        <v>-1159.6923076923076</v>
      </c>
      <c r="AB93" s="51"/>
      <c r="AC93" s="21"/>
      <c r="AD93"/>
    </row>
    <row r="94" spans="1:30" ht="13" customHeight="1" x14ac:dyDescent="0.35">
      <c r="A94" s="21" t="s">
        <v>23</v>
      </c>
      <c r="B94" s="21" t="s">
        <v>27</v>
      </c>
      <c r="C94" s="21" t="s">
        <v>32</v>
      </c>
      <c r="D94" s="21" t="s">
        <v>33</v>
      </c>
      <c r="E94" s="21" t="s">
        <v>96</v>
      </c>
      <c r="F94" s="21" t="s">
        <v>99</v>
      </c>
      <c r="G94" s="21" t="s">
        <v>97</v>
      </c>
      <c r="H94" s="21" t="s">
        <v>100</v>
      </c>
      <c r="I94" s="21" t="s">
        <v>129</v>
      </c>
      <c r="J94" s="21" t="s">
        <v>130</v>
      </c>
      <c r="K94" s="21" t="s">
        <v>58</v>
      </c>
      <c r="L94" s="21" t="s">
        <v>26</v>
      </c>
      <c r="M94" s="21" t="s">
        <v>38</v>
      </c>
      <c r="N94" s="21" t="s">
        <v>38</v>
      </c>
      <c r="O94" s="22">
        <v>-15263.562070338699</v>
      </c>
      <c r="P94" s="22">
        <v>0</v>
      </c>
      <c r="Q94" s="22">
        <v>-16887.925461564984</v>
      </c>
      <c r="R94" s="22">
        <v>1624.3633912262903</v>
      </c>
      <c r="S94" s="22">
        <f>+R94</f>
        <v>1624.3633912262903</v>
      </c>
      <c r="T94" s="21" t="s">
        <v>59</v>
      </c>
      <c r="U94" s="21" t="s">
        <v>60</v>
      </c>
      <c r="V94" s="22">
        <v>0</v>
      </c>
      <c r="W94" s="22">
        <v>0</v>
      </c>
      <c r="X94" s="22">
        <f t="shared" si="7"/>
        <v>0</v>
      </c>
      <c r="Y94" s="21">
        <v>0</v>
      </c>
      <c r="Z94" s="21">
        <v>0</v>
      </c>
      <c r="AA94" s="22">
        <f>+V94</f>
        <v>0</v>
      </c>
      <c r="AB94" s="46" t="s">
        <v>197</v>
      </c>
      <c r="AC94" s="21"/>
    </row>
    <row r="95" spans="1:30" ht="13" customHeight="1" x14ac:dyDescent="0.35">
      <c r="A95" s="21" t="s">
        <v>23</v>
      </c>
      <c r="B95" s="21" t="s">
        <v>27</v>
      </c>
      <c r="C95" s="21" t="s">
        <v>32</v>
      </c>
      <c r="D95" s="21" t="s">
        <v>33</v>
      </c>
      <c r="E95" s="21" t="s">
        <v>96</v>
      </c>
      <c r="F95" s="21" t="s">
        <v>99</v>
      </c>
      <c r="G95" s="21" t="s">
        <v>97</v>
      </c>
      <c r="H95" s="21" t="s">
        <v>100</v>
      </c>
      <c r="I95" s="21" t="s">
        <v>129</v>
      </c>
      <c r="J95" s="21" t="s">
        <v>130</v>
      </c>
      <c r="K95" s="21" t="s">
        <v>58</v>
      </c>
      <c r="L95" s="21" t="s">
        <v>26</v>
      </c>
      <c r="M95" s="21" t="s">
        <v>38</v>
      </c>
      <c r="N95" s="21" t="s">
        <v>38</v>
      </c>
      <c r="O95" s="22">
        <v>-494.88358154041589</v>
      </c>
      <c r="P95" s="22">
        <v>0</v>
      </c>
      <c r="Q95" s="22">
        <v>0</v>
      </c>
      <c r="R95" s="22">
        <v>-494.88358154041589</v>
      </c>
      <c r="S95" s="22">
        <v>-494.88358154041589</v>
      </c>
      <c r="T95" s="21" t="s">
        <v>75</v>
      </c>
      <c r="U95" s="21" t="s">
        <v>58</v>
      </c>
      <c r="V95" s="22">
        <v>0</v>
      </c>
      <c r="W95" s="22">
        <v>0</v>
      </c>
      <c r="X95" s="22">
        <f t="shared" si="7"/>
        <v>0</v>
      </c>
      <c r="Y95" s="21">
        <v>0</v>
      </c>
      <c r="Z95" s="21">
        <v>0</v>
      </c>
      <c r="AA95" s="22">
        <f t="shared" ref="AA95:AA96" si="9">+V95</f>
        <v>0</v>
      </c>
      <c r="AB95" s="47"/>
      <c r="AC95" s="21"/>
    </row>
    <row r="96" spans="1:30" ht="13" customHeight="1" x14ac:dyDescent="0.35">
      <c r="A96" s="21" t="s">
        <v>23</v>
      </c>
      <c r="B96" s="21" t="s">
        <v>27</v>
      </c>
      <c r="C96" s="21" t="s">
        <v>32</v>
      </c>
      <c r="D96" s="21" t="s">
        <v>33</v>
      </c>
      <c r="E96" s="21" t="s">
        <v>96</v>
      </c>
      <c r="F96" s="21" t="s">
        <v>99</v>
      </c>
      <c r="G96" s="21" t="s">
        <v>97</v>
      </c>
      <c r="H96" s="21" t="s">
        <v>100</v>
      </c>
      <c r="I96" s="21" t="s">
        <v>129</v>
      </c>
      <c r="J96" s="21" t="s">
        <v>130</v>
      </c>
      <c r="K96" s="21" t="s">
        <v>58</v>
      </c>
      <c r="L96" s="21" t="s">
        <v>26</v>
      </c>
      <c r="M96" s="21" t="s">
        <v>38</v>
      </c>
      <c r="N96" s="21" t="s">
        <v>38</v>
      </c>
      <c r="O96" s="22">
        <v>0</v>
      </c>
      <c r="P96" s="22">
        <v>0</v>
      </c>
      <c r="Q96" s="22">
        <v>-9.134615384615385</v>
      </c>
      <c r="R96" s="22">
        <v>9.134615384615385</v>
      </c>
      <c r="S96" s="22">
        <f>+R96</f>
        <v>9.134615384615385</v>
      </c>
      <c r="T96" s="21" t="s">
        <v>76</v>
      </c>
      <c r="U96" s="21" t="s">
        <v>77</v>
      </c>
      <c r="V96" s="22">
        <v>0</v>
      </c>
      <c r="W96" s="22">
        <v>0</v>
      </c>
      <c r="X96" s="22">
        <f t="shared" si="7"/>
        <v>0</v>
      </c>
      <c r="Y96" s="21">
        <v>0</v>
      </c>
      <c r="Z96" s="21">
        <v>0</v>
      </c>
      <c r="AA96" s="22">
        <f t="shared" si="9"/>
        <v>0</v>
      </c>
      <c r="AB96" s="47"/>
      <c r="AC96" s="21"/>
    </row>
    <row r="97" spans="1:29" ht="13" customHeight="1" x14ac:dyDescent="0.35">
      <c r="A97" s="21" t="s">
        <v>23</v>
      </c>
      <c r="B97" s="21" t="s">
        <v>27</v>
      </c>
      <c r="C97" s="21" t="s">
        <v>32</v>
      </c>
      <c r="D97" s="21" t="s">
        <v>33</v>
      </c>
      <c r="E97" s="21" t="s">
        <v>96</v>
      </c>
      <c r="F97" s="21" t="s">
        <v>99</v>
      </c>
      <c r="G97" s="21" t="s">
        <v>97</v>
      </c>
      <c r="H97" s="21" t="s">
        <v>100</v>
      </c>
      <c r="I97" s="21" t="s">
        <v>129</v>
      </c>
      <c r="J97" s="21" t="s">
        <v>130</v>
      </c>
      <c r="K97" s="21" t="s">
        <v>58</v>
      </c>
      <c r="L97" s="21" t="s">
        <v>26</v>
      </c>
      <c r="M97" s="21" t="s">
        <v>38</v>
      </c>
      <c r="N97" s="21" t="s">
        <v>38</v>
      </c>
      <c r="O97" s="22">
        <v>-147168.5406284341</v>
      </c>
      <c r="P97" s="22">
        <v>-23268</v>
      </c>
      <c r="Q97" s="22">
        <v>-133158.33148956313</v>
      </c>
      <c r="R97" s="22">
        <v>-14010.209138870974</v>
      </c>
      <c r="S97" s="22">
        <v>-14010.209138870974</v>
      </c>
      <c r="T97" s="21" t="s">
        <v>61</v>
      </c>
      <c r="U97" s="21" t="s">
        <v>62</v>
      </c>
      <c r="V97" s="22">
        <v>0</v>
      </c>
      <c r="W97" s="22">
        <v>0</v>
      </c>
      <c r="X97" s="22">
        <f t="shared" si="7"/>
        <v>0</v>
      </c>
      <c r="Y97" s="21">
        <v>0</v>
      </c>
      <c r="Z97" s="21">
        <v>0</v>
      </c>
      <c r="AA97" s="22">
        <f>+S97+S94+S95+S96</f>
        <v>-12871.594713800485</v>
      </c>
      <c r="AB97" s="47"/>
      <c r="AC97" s="21"/>
    </row>
    <row r="98" spans="1:29" ht="13" customHeight="1" x14ac:dyDescent="0.35">
      <c r="A98" s="21" t="s">
        <v>23</v>
      </c>
      <c r="B98" s="21" t="s">
        <v>27</v>
      </c>
      <c r="C98" s="21" t="s">
        <v>32</v>
      </c>
      <c r="D98" s="21" t="s">
        <v>33</v>
      </c>
      <c r="E98" s="21" t="s">
        <v>96</v>
      </c>
      <c r="F98" s="21" t="s">
        <v>99</v>
      </c>
      <c r="G98" s="21" t="s">
        <v>97</v>
      </c>
      <c r="H98" s="21" t="s">
        <v>100</v>
      </c>
      <c r="I98" s="21" t="s">
        <v>129</v>
      </c>
      <c r="J98" s="21" t="s">
        <v>130</v>
      </c>
      <c r="K98" s="21" t="s">
        <v>58</v>
      </c>
      <c r="L98" s="21" t="s">
        <v>26</v>
      </c>
      <c r="M98" s="21" t="s">
        <v>73</v>
      </c>
      <c r="N98" s="21" t="s">
        <v>74</v>
      </c>
      <c r="O98" s="22">
        <v>-313.69230769230768</v>
      </c>
      <c r="P98" s="22">
        <v>-256</v>
      </c>
      <c r="Q98" s="22">
        <v>0</v>
      </c>
      <c r="R98" s="22">
        <v>-313.69230769230768</v>
      </c>
      <c r="S98" s="22">
        <f>+R98</f>
        <v>-313.69230769230768</v>
      </c>
      <c r="T98" s="21" t="s">
        <v>59</v>
      </c>
      <c r="U98" s="21" t="s">
        <v>60</v>
      </c>
      <c r="V98" s="22">
        <v>0</v>
      </c>
      <c r="W98" s="22">
        <v>0</v>
      </c>
      <c r="X98" s="22">
        <f t="shared" si="7"/>
        <v>0</v>
      </c>
      <c r="Y98" s="21">
        <v>0</v>
      </c>
      <c r="Z98" s="21">
        <v>0</v>
      </c>
      <c r="AA98" s="22">
        <f>+S98</f>
        <v>-313.69230769230768</v>
      </c>
      <c r="AB98" s="47"/>
      <c r="AC98" s="21"/>
    </row>
    <row r="99" spans="1:29" ht="13" customHeight="1" x14ac:dyDescent="0.35">
      <c r="A99" s="21" t="s">
        <v>23</v>
      </c>
      <c r="B99" s="21" t="s">
        <v>27</v>
      </c>
      <c r="C99" s="21" t="s">
        <v>32</v>
      </c>
      <c r="D99" s="21" t="s">
        <v>33</v>
      </c>
      <c r="E99" s="21" t="s">
        <v>96</v>
      </c>
      <c r="F99" s="21" t="s">
        <v>99</v>
      </c>
      <c r="G99" s="21" t="s">
        <v>97</v>
      </c>
      <c r="H99" s="21" t="s">
        <v>100</v>
      </c>
      <c r="I99" s="21" t="s">
        <v>129</v>
      </c>
      <c r="J99" s="21" t="s">
        <v>130</v>
      </c>
      <c r="K99" s="21" t="s">
        <v>58</v>
      </c>
      <c r="L99" s="21" t="s">
        <v>26</v>
      </c>
      <c r="M99" s="21" t="s">
        <v>73</v>
      </c>
      <c r="N99" s="21" t="s">
        <v>74</v>
      </c>
      <c r="O99" s="22">
        <v>-1817.7692307692309</v>
      </c>
      <c r="P99" s="22">
        <v>0</v>
      </c>
      <c r="Q99" s="22">
        <v>-1218.902925984366</v>
      </c>
      <c r="R99" s="22">
        <v>-598.86630478486495</v>
      </c>
      <c r="S99" s="22">
        <v>-598.86630478486495</v>
      </c>
      <c r="T99" s="21" t="s">
        <v>61</v>
      </c>
      <c r="U99" s="21" t="s">
        <v>62</v>
      </c>
      <c r="V99" s="22">
        <v>0</v>
      </c>
      <c r="W99" s="22">
        <v>0</v>
      </c>
      <c r="X99" s="22">
        <f t="shared" si="7"/>
        <v>0</v>
      </c>
      <c r="Y99" s="21">
        <v>0</v>
      </c>
      <c r="Z99" s="21">
        <v>0</v>
      </c>
      <c r="AA99" s="22">
        <f>+S99</f>
        <v>-598.86630478486495</v>
      </c>
      <c r="AB99" s="48"/>
      <c r="AC99" s="21"/>
    </row>
    <row r="100" spans="1:29" ht="13" customHeight="1" x14ac:dyDescent="0.35">
      <c r="A100" s="21" t="s">
        <v>23</v>
      </c>
      <c r="B100" s="21" t="s">
        <v>27</v>
      </c>
      <c r="C100" s="21" t="s">
        <v>32</v>
      </c>
      <c r="D100" s="21" t="s">
        <v>33</v>
      </c>
      <c r="E100" s="21" t="s">
        <v>96</v>
      </c>
      <c r="F100" s="21" t="s">
        <v>99</v>
      </c>
      <c r="G100" s="21" t="s">
        <v>97</v>
      </c>
      <c r="H100" s="21" t="s">
        <v>100</v>
      </c>
      <c r="I100" s="21" t="s">
        <v>131</v>
      </c>
      <c r="J100" s="21" t="s">
        <v>132</v>
      </c>
      <c r="K100" s="21" t="s">
        <v>58</v>
      </c>
      <c r="L100" s="21" t="s">
        <v>26</v>
      </c>
      <c r="M100" s="21" t="s">
        <v>38</v>
      </c>
      <c r="N100" s="21" t="s">
        <v>38</v>
      </c>
      <c r="O100" s="22">
        <v>0</v>
      </c>
      <c r="P100" s="22">
        <v>0</v>
      </c>
      <c r="Q100" s="22">
        <v>-9.134615384615385</v>
      </c>
      <c r="R100" s="22">
        <v>9.134615384615385</v>
      </c>
      <c r="S100" s="22">
        <f>+R100</f>
        <v>9.134615384615385</v>
      </c>
      <c r="T100" s="21" t="s">
        <v>76</v>
      </c>
      <c r="U100" s="21" t="s">
        <v>77</v>
      </c>
      <c r="V100" s="22">
        <v>0</v>
      </c>
      <c r="W100" s="22">
        <v>0</v>
      </c>
      <c r="X100" s="22">
        <f t="shared" si="7"/>
        <v>0</v>
      </c>
      <c r="Y100" s="21">
        <v>0</v>
      </c>
      <c r="Z100" s="21">
        <v>0</v>
      </c>
      <c r="AA100" s="21">
        <v>0</v>
      </c>
      <c r="AB100" s="49" t="s">
        <v>197</v>
      </c>
      <c r="AC100" s="21"/>
    </row>
    <row r="101" spans="1:29" ht="13" customHeight="1" x14ac:dyDescent="0.35">
      <c r="A101" s="21" t="s">
        <v>23</v>
      </c>
      <c r="B101" s="21" t="s">
        <v>27</v>
      </c>
      <c r="C101" s="21" t="s">
        <v>32</v>
      </c>
      <c r="D101" s="21" t="s">
        <v>33</v>
      </c>
      <c r="E101" s="21" t="s">
        <v>96</v>
      </c>
      <c r="F101" s="21" t="s">
        <v>99</v>
      </c>
      <c r="G101" s="21" t="s">
        <v>97</v>
      </c>
      <c r="H101" s="21" t="s">
        <v>100</v>
      </c>
      <c r="I101" s="21" t="s">
        <v>131</v>
      </c>
      <c r="J101" s="21" t="s">
        <v>132</v>
      </c>
      <c r="K101" s="21" t="s">
        <v>58</v>
      </c>
      <c r="L101" s="21" t="s">
        <v>26</v>
      </c>
      <c r="M101" s="21" t="s">
        <v>38</v>
      </c>
      <c r="N101" s="21" t="s">
        <v>38</v>
      </c>
      <c r="O101" s="22">
        <v>-495.14253040981299</v>
      </c>
      <c r="P101" s="22">
        <v>0</v>
      </c>
      <c r="Q101" s="22">
        <v>0</v>
      </c>
      <c r="R101" s="22">
        <v>-495.14253040981299</v>
      </c>
      <c r="S101" s="22">
        <v>-495.14253040981299</v>
      </c>
      <c r="T101" s="21" t="s">
        <v>75</v>
      </c>
      <c r="U101" s="21" t="s">
        <v>58</v>
      </c>
      <c r="V101" s="22">
        <v>0</v>
      </c>
      <c r="W101" s="22">
        <v>0</v>
      </c>
      <c r="X101" s="22">
        <f t="shared" si="7"/>
        <v>0</v>
      </c>
      <c r="Y101" s="21">
        <v>0</v>
      </c>
      <c r="Z101" s="21">
        <v>0</v>
      </c>
      <c r="AA101" s="21">
        <v>0</v>
      </c>
      <c r="AB101" s="50"/>
      <c r="AC101" s="21"/>
    </row>
    <row r="102" spans="1:29" x14ac:dyDescent="0.35">
      <c r="A102" s="21" t="s">
        <v>23</v>
      </c>
      <c r="B102" s="21" t="s">
        <v>27</v>
      </c>
      <c r="C102" s="21" t="s">
        <v>32</v>
      </c>
      <c r="D102" s="21" t="s">
        <v>33</v>
      </c>
      <c r="E102" s="21" t="s">
        <v>96</v>
      </c>
      <c r="F102" s="21" t="s">
        <v>99</v>
      </c>
      <c r="G102" s="21" t="s">
        <v>97</v>
      </c>
      <c r="H102" s="21" t="s">
        <v>100</v>
      </c>
      <c r="I102" s="21" t="s">
        <v>131</v>
      </c>
      <c r="J102" s="21" t="s">
        <v>132</v>
      </c>
      <c r="K102" s="21" t="s">
        <v>58</v>
      </c>
      <c r="L102" s="21" t="s">
        <v>26</v>
      </c>
      <c r="M102" s="21" t="s">
        <v>38</v>
      </c>
      <c r="N102" s="21" t="s">
        <v>38</v>
      </c>
      <c r="O102" s="22">
        <v>-15269.376462855551</v>
      </c>
      <c r="P102" s="22">
        <v>0</v>
      </c>
      <c r="Q102" s="22">
        <v>-16894.818181202558</v>
      </c>
      <c r="R102" s="22">
        <v>1625.441718347005</v>
      </c>
      <c r="S102" s="22">
        <f>+R102</f>
        <v>1625.441718347005</v>
      </c>
      <c r="T102" s="21" t="s">
        <v>59</v>
      </c>
      <c r="U102" s="21" t="s">
        <v>60</v>
      </c>
      <c r="V102" s="22">
        <v>0</v>
      </c>
      <c r="W102" s="22">
        <v>0</v>
      </c>
      <c r="X102" s="22">
        <f t="shared" si="7"/>
        <v>0</v>
      </c>
      <c r="Y102" s="21">
        <v>0</v>
      </c>
      <c r="Z102" s="21">
        <v>0</v>
      </c>
      <c r="AA102" s="21">
        <v>0</v>
      </c>
      <c r="AB102" s="50"/>
      <c r="AC102" s="21"/>
    </row>
    <row r="103" spans="1:29" x14ac:dyDescent="0.35">
      <c r="A103" s="21" t="s">
        <v>23</v>
      </c>
      <c r="B103" s="21" t="s">
        <v>27</v>
      </c>
      <c r="C103" s="21" t="s">
        <v>32</v>
      </c>
      <c r="D103" s="21" t="s">
        <v>33</v>
      </c>
      <c r="E103" s="21" t="s">
        <v>96</v>
      </c>
      <c r="F103" s="21" t="s">
        <v>99</v>
      </c>
      <c r="G103" s="21" t="s">
        <v>97</v>
      </c>
      <c r="H103" s="21" t="s">
        <v>100</v>
      </c>
      <c r="I103" s="21" t="s">
        <v>131</v>
      </c>
      <c r="J103" s="21" t="s">
        <v>132</v>
      </c>
      <c r="K103" s="21" t="s">
        <v>58</v>
      </c>
      <c r="L103" s="21" t="s">
        <v>26</v>
      </c>
      <c r="M103" s="21" t="s">
        <v>38</v>
      </c>
      <c r="N103" s="21" t="s">
        <v>38</v>
      </c>
      <c r="O103" s="22">
        <v>-147804.45849571578</v>
      </c>
      <c r="P103" s="22">
        <v>-23745</v>
      </c>
      <c r="Q103" s="22">
        <v>-133361.24160479195</v>
      </c>
      <c r="R103" s="22">
        <v>-14443.216890923839</v>
      </c>
      <c r="S103" s="22">
        <v>-14443.216890923839</v>
      </c>
      <c r="T103" s="21" t="s">
        <v>61</v>
      </c>
      <c r="U103" s="21" t="s">
        <v>62</v>
      </c>
      <c r="V103" s="22">
        <v>0</v>
      </c>
      <c r="W103" s="22">
        <v>0</v>
      </c>
      <c r="X103" s="22">
        <f t="shared" si="7"/>
        <v>0</v>
      </c>
      <c r="Y103" s="21">
        <v>0</v>
      </c>
      <c r="Z103" s="21">
        <v>0</v>
      </c>
      <c r="AA103" s="22">
        <f>+S103+S102+S101+S100</f>
        <v>-13303.783087602033</v>
      </c>
      <c r="AB103" s="50"/>
      <c r="AC103" s="21"/>
    </row>
    <row r="104" spans="1:29" x14ac:dyDescent="0.35">
      <c r="A104" s="21" t="s">
        <v>23</v>
      </c>
      <c r="B104" s="21" t="s">
        <v>27</v>
      </c>
      <c r="C104" s="21" t="s">
        <v>32</v>
      </c>
      <c r="D104" s="21" t="s">
        <v>33</v>
      </c>
      <c r="E104" s="21" t="s">
        <v>96</v>
      </c>
      <c r="F104" s="21" t="s">
        <v>99</v>
      </c>
      <c r="G104" s="21" t="s">
        <v>97</v>
      </c>
      <c r="H104" s="21" t="s">
        <v>100</v>
      </c>
      <c r="I104" s="21" t="s">
        <v>131</v>
      </c>
      <c r="J104" s="21" t="s">
        <v>132</v>
      </c>
      <c r="K104" s="21" t="s">
        <v>58</v>
      </c>
      <c r="L104" s="21" t="s">
        <v>26</v>
      </c>
      <c r="M104" s="21" t="s">
        <v>73</v>
      </c>
      <c r="N104" s="21" t="s">
        <v>74</v>
      </c>
      <c r="O104" s="22">
        <v>-1817.7692307692309</v>
      </c>
      <c r="P104" s="22">
        <v>0</v>
      </c>
      <c r="Q104" s="22">
        <v>-1218.902925984366</v>
      </c>
      <c r="R104" s="22">
        <v>-598.86630478486495</v>
      </c>
      <c r="S104" s="22">
        <v>-598.86630478486495</v>
      </c>
      <c r="T104" s="21" t="s">
        <v>61</v>
      </c>
      <c r="U104" s="21" t="s">
        <v>62</v>
      </c>
      <c r="V104" s="22">
        <v>0</v>
      </c>
      <c r="W104" s="22">
        <v>0</v>
      </c>
      <c r="X104" s="22">
        <f t="shared" si="7"/>
        <v>0</v>
      </c>
      <c r="Y104" s="21">
        <v>0</v>
      </c>
      <c r="Z104" s="21">
        <v>0</v>
      </c>
      <c r="AA104" s="22">
        <f>+S104</f>
        <v>-598.86630478486495</v>
      </c>
      <c r="AB104" s="50"/>
      <c r="AC104" s="21"/>
    </row>
    <row r="105" spans="1:29" x14ac:dyDescent="0.35">
      <c r="A105" s="21" t="s">
        <v>23</v>
      </c>
      <c r="B105" s="21" t="s">
        <v>27</v>
      </c>
      <c r="C105" s="21" t="s">
        <v>32</v>
      </c>
      <c r="D105" s="21" t="s">
        <v>33</v>
      </c>
      <c r="E105" s="21" t="s">
        <v>96</v>
      </c>
      <c r="F105" s="21" t="s">
        <v>99</v>
      </c>
      <c r="G105" s="21" t="s">
        <v>97</v>
      </c>
      <c r="H105" s="21" t="s">
        <v>100</v>
      </c>
      <c r="I105" s="21" t="s">
        <v>131</v>
      </c>
      <c r="J105" s="21" t="s">
        <v>132</v>
      </c>
      <c r="K105" s="21" t="s">
        <v>58</v>
      </c>
      <c r="L105" s="21" t="s">
        <v>26</v>
      </c>
      <c r="M105" s="21" t="s">
        <v>73</v>
      </c>
      <c r="N105" s="21" t="s">
        <v>74</v>
      </c>
      <c r="O105" s="22">
        <v>-313.69230769230768</v>
      </c>
      <c r="P105" s="22">
        <v>-256</v>
      </c>
      <c r="Q105" s="22">
        <v>0</v>
      </c>
      <c r="R105" s="22">
        <v>-313.69230769230768</v>
      </c>
      <c r="S105" s="22">
        <f>+R105</f>
        <v>-313.69230769230768</v>
      </c>
      <c r="T105" s="21" t="s">
        <v>59</v>
      </c>
      <c r="U105" s="21" t="s">
        <v>60</v>
      </c>
      <c r="V105" s="22">
        <v>0</v>
      </c>
      <c r="W105" s="22">
        <v>0</v>
      </c>
      <c r="X105" s="22">
        <f t="shared" si="7"/>
        <v>0</v>
      </c>
      <c r="Y105" s="21">
        <v>0</v>
      </c>
      <c r="Z105" s="21">
        <v>0</v>
      </c>
      <c r="AA105" s="22">
        <f>+S105</f>
        <v>-313.69230769230768</v>
      </c>
      <c r="AB105" s="50"/>
      <c r="AC105" s="21"/>
    </row>
    <row r="106" spans="1:29" s="2" customFormat="1" ht="46.4" customHeight="1" x14ac:dyDescent="0.35">
      <c r="A106" s="11" t="s">
        <v>23</v>
      </c>
      <c r="B106" s="11" t="s">
        <v>27</v>
      </c>
      <c r="C106" s="11" t="s">
        <v>32</v>
      </c>
      <c r="D106" s="11" t="s">
        <v>33</v>
      </c>
      <c r="E106" s="11" t="s">
        <v>133</v>
      </c>
      <c r="F106" s="11" t="s">
        <v>136</v>
      </c>
      <c r="G106" s="11" t="s">
        <v>134</v>
      </c>
      <c r="H106" s="11" t="s">
        <v>137</v>
      </c>
      <c r="I106" s="11" t="s">
        <v>135</v>
      </c>
      <c r="J106" s="11" t="s">
        <v>138</v>
      </c>
      <c r="K106" s="11" t="s">
        <v>58</v>
      </c>
      <c r="L106" s="11" t="s">
        <v>26</v>
      </c>
      <c r="M106" s="11" t="s">
        <v>38</v>
      </c>
      <c r="N106" s="11" t="s">
        <v>38</v>
      </c>
      <c r="O106" s="13">
        <v>-9700</v>
      </c>
      <c r="P106" s="13">
        <v>0</v>
      </c>
      <c r="Q106" s="13">
        <v>-5000</v>
      </c>
      <c r="R106" s="13">
        <v>-4700</v>
      </c>
      <c r="S106" s="13">
        <v>-4700</v>
      </c>
      <c r="T106" s="11" t="s">
        <v>139</v>
      </c>
      <c r="U106" s="11" t="s">
        <v>140</v>
      </c>
      <c r="V106" s="13">
        <f>+S106</f>
        <v>-4700</v>
      </c>
      <c r="W106" s="13">
        <v>0</v>
      </c>
      <c r="X106" s="13">
        <f t="shared" si="7"/>
        <v>-4700</v>
      </c>
      <c r="Y106" s="21">
        <v>0</v>
      </c>
      <c r="Z106" s="21">
        <v>0</v>
      </c>
      <c r="AA106" s="11"/>
      <c r="AB106" s="11"/>
      <c r="AC106" s="14" t="s">
        <v>212</v>
      </c>
    </row>
    <row r="107" spans="1:29" s="2" customFormat="1" ht="295.75" x14ac:dyDescent="0.4">
      <c r="A107" s="11" t="s">
        <v>23</v>
      </c>
      <c r="B107" s="11" t="s">
        <v>27</v>
      </c>
      <c r="C107" s="11" t="s">
        <v>32</v>
      </c>
      <c r="D107" s="11" t="s">
        <v>33</v>
      </c>
      <c r="E107" s="11" t="s">
        <v>133</v>
      </c>
      <c r="F107" s="11" t="s">
        <v>136</v>
      </c>
      <c r="G107" s="11" t="s">
        <v>134</v>
      </c>
      <c r="H107" s="11" t="s">
        <v>137</v>
      </c>
      <c r="I107" s="11" t="s">
        <v>135</v>
      </c>
      <c r="J107" s="11" t="s">
        <v>138</v>
      </c>
      <c r="K107" s="11" t="s">
        <v>58</v>
      </c>
      <c r="L107" s="11" t="s">
        <v>26</v>
      </c>
      <c r="M107" s="11" t="s">
        <v>38</v>
      </c>
      <c r="N107" s="11" t="s">
        <v>38</v>
      </c>
      <c r="O107" s="13">
        <v>-71538180.940321594</v>
      </c>
      <c r="P107" s="13">
        <v>-32953866.84</v>
      </c>
      <c r="Q107" s="13">
        <f>-42462292.6386+8000</f>
        <v>-42454292.638599999</v>
      </c>
      <c r="R107" s="13">
        <f>+O107-Q107</f>
        <v>-29083888.301721595</v>
      </c>
      <c r="S107" s="13">
        <f>+R107</f>
        <v>-29083888.301721595</v>
      </c>
      <c r="T107" s="11" t="s">
        <v>69</v>
      </c>
      <c r="U107" s="11" t="s">
        <v>70</v>
      </c>
      <c r="V107" s="13">
        <f>+S107+S108+S109+S110+S111</f>
        <v>-32244988.140290566</v>
      </c>
      <c r="W107" s="13">
        <v>0</v>
      </c>
      <c r="X107" s="13">
        <f t="shared" si="7"/>
        <v>-32244988.140290566</v>
      </c>
      <c r="Y107" s="11">
        <v>0</v>
      </c>
      <c r="Z107" s="11">
        <v>0</v>
      </c>
      <c r="AA107" s="11">
        <v>0</v>
      </c>
      <c r="AB107" s="14"/>
      <c r="AC107" s="14" t="s">
        <v>211</v>
      </c>
    </row>
    <row r="108" spans="1:29" x14ac:dyDescent="0.35">
      <c r="A108" s="21" t="s">
        <v>23</v>
      </c>
      <c r="B108" s="21" t="s">
        <v>27</v>
      </c>
      <c r="C108" s="21" t="s">
        <v>32</v>
      </c>
      <c r="D108" s="21" t="s">
        <v>33</v>
      </c>
      <c r="E108" s="21" t="s">
        <v>133</v>
      </c>
      <c r="F108" s="21" t="s">
        <v>136</v>
      </c>
      <c r="G108" s="21" t="s">
        <v>134</v>
      </c>
      <c r="H108" s="21" t="s">
        <v>137</v>
      </c>
      <c r="I108" s="21" t="s">
        <v>135</v>
      </c>
      <c r="J108" s="21" t="s">
        <v>138</v>
      </c>
      <c r="K108" s="21" t="s">
        <v>58</v>
      </c>
      <c r="L108" s="21" t="s">
        <v>26</v>
      </c>
      <c r="M108" s="21" t="s">
        <v>38</v>
      </c>
      <c r="N108" s="21" t="s">
        <v>38</v>
      </c>
      <c r="O108" s="22">
        <v>-2055782.4828246557</v>
      </c>
      <c r="P108" s="22">
        <v>-229757.00000000009</v>
      </c>
      <c r="Q108" s="22">
        <v>-1468382.7946515973</v>
      </c>
      <c r="R108" s="22">
        <f>+O108-Q108</f>
        <v>-587399.68817305844</v>
      </c>
      <c r="S108" s="22">
        <v>-587399.68817305937</v>
      </c>
      <c r="T108" s="21" t="s">
        <v>61</v>
      </c>
      <c r="U108" s="21" t="s">
        <v>62</v>
      </c>
      <c r="V108" s="22">
        <v>0</v>
      </c>
      <c r="W108" s="22">
        <v>0</v>
      </c>
      <c r="X108" s="22">
        <f t="shared" si="7"/>
        <v>0</v>
      </c>
      <c r="Y108" s="21">
        <v>0</v>
      </c>
      <c r="Z108" s="21">
        <v>0</v>
      </c>
      <c r="AA108" s="21">
        <v>0</v>
      </c>
      <c r="AB108" s="21"/>
      <c r="AC108" s="21"/>
    </row>
    <row r="109" spans="1:29" x14ac:dyDescent="0.35">
      <c r="A109" s="21" t="s">
        <v>23</v>
      </c>
      <c r="B109" s="21" t="s">
        <v>27</v>
      </c>
      <c r="C109" s="21" t="s">
        <v>32</v>
      </c>
      <c r="D109" s="21" t="s">
        <v>33</v>
      </c>
      <c r="E109" s="21" t="s">
        <v>133</v>
      </c>
      <c r="F109" s="21" t="s">
        <v>136</v>
      </c>
      <c r="G109" s="21" t="s">
        <v>134</v>
      </c>
      <c r="H109" s="21" t="s">
        <v>137</v>
      </c>
      <c r="I109" s="21" t="s">
        <v>135</v>
      </c>
      <c r="J109" s="21" t="s">
        <v>138</v>
      </c>
      <c r="K109" s="21" t="s">
        <v>58</v>
      </c>
      <c r="L109" s="21" t="s">
        <v>26</v>
      </c>
      <c r="M109" s="21" t="s">
        <v>38</v>
      </c>
      <c r="N109" s="21" t="s">
        <v>38</v>
      </c>
      <c r="O109" s="22">
        <v>-3108347.2424481334</v>
      </c>
      <c r="P109" s="22">
        <v>-2263541.9999000002</v>
      </c>
      <c r="Q109" s="22">
        <v>-537848.42297078448</v>
      </c>
      <c r="R109" s="22">
        <f>+O109-Q109</f>
        <v>-2570498.8194773491</v>
      </c>
      <c r="S109" s="22">
        <f>+O109-Q109</f>
        <v>-2570498.8194773491</v>
      </c>
      <c r="T109" s="21" t="s">
        <v>59</v>
      </c>
      <c r="U109" s="21" t="s">
        <v>60</v>
      </c>
      <c r="V109" s="22">
        <v>0</v>
      </c>
      <c r="W109" s="22">
        <v>0</v>
      </c>
      <c r="X109" s="22">
        <f t="shared" si="7"/>
        <v>0</v>
      </c>
      <c r="Y109" s="21">
        <v>0</v>
      </c>
      <c r="Z109" s="21">
        <v>0</v>
      </c>
      <c r="AA109" s="21">
        <v>0</v>
      </c>
      <c r="AB109" s="21"/>
      <c r="AC109" s="21"/>
    </row>
    <row r="110" spans="1:29" x14ac:dyDescent="0.35">
      <c r="A110" s="21" t="s">
        <v>23</v>
      </c>
      <c r="B110" s="21" t="s">
        <v>27</v>
      </c>
      <c r="C110" s="21" t="s">
        <v>32</v>
      </c>
      <c r="D110" s="21" t="s">
        <v>33</v>
      </c>
      <c r="E110" s="21" t="s">
        <v>133</v>
      </c>
      <c r="F110" s="21" t="s">
        <v>136</v>
      </c>
      <c r="G110" s="21" t="s">
        <v>134</v>
      </c>
      <c r="H110" s="21" t="s">
        <v>137</v>
      </c>
      <c r="I110" s="21" t="s">
        <v>135</v>
      </c>
      <c r="J110" s="21" t="s">
        <v>138</v>
      </c>
      <c r="K110" s="21" t="s">
        <v>58</v>
      </c>
      <c r="L110" s="21" t="s">
        <v>26</v>
      </c>
      <c r="M110" s="21" t="s">
        <v>38</v>
      </c>
      <c r="N110" s="21" t="s">
        <v>38</v>
      </c>
      <c r="O110" s="22">
        <v>0</v>
      </c>
      <c r="P110" s="22">
        <v>0</v>
      </c>
      <c r="Q110" s="22">
        <v>-73.076923076923066</v>
      </c>
      <c r="R110" s="22">
        <v>73.076923076923066</v>
      </c>
      <c r="S110" s="22">
        <f>+R110</f>
        <v>73.076923076923066</v>
      </c>
      <c r="T110" s="21" t="s">
        <v>76</v>
      </c>
      <c r="U110" s="21" t="s">
        <v>77</v>
      </c>
      <c r="V110" s="22">
        <v>0</v>
      </c>
      <c r="W110" s="22">
        <v>0</v>
      </c>
      <c r="X110" s="22">
        <f t="shared" si="7"/>
        <v>0</v>
      </c>
      <c r="Y110" s="21">
        <v>0</v>
      </c>
      <c r="Z110" s="21">
        <v>0</v>
      </c>
      <c r="AA110" s="21">
        <v>0</v>
      </c>
      <c r="AB110" s="21"/>
      <c r="AC110" s="21"/>
    </row>
    <row r="111" spans="1:29" x14ac:dyDescent="0.35">
      <c r="A111" s="21" t="s">
        <v>23</v>
      </c>
      <c r="B111" s="21" t="s">
        <v>27</v>
      </c>
      <c r="C111" s="21" t="s">
        <v>32</v>
      </c>
      <c r="D111" s="21" t="s">
        <v>33</v>
      </c>
      <c r="E111" s="21" t="s">
        <v>133</v>
      </c>
      <c r="F111" s="21" t="s">
        <v>136</v>
      </c>
      <c r="G111" s="21" t="s">
        <v>134</v>
      </c>
      <c r="H111" s="21" t="s">
        <v>137</v>
      </c>
      <c r="I111" s="21" t="s">
        <v>135</v>
      </c>
      <c r="J111" s="21" t="s">
        <v>138</v>
      </c>
      <c r="K111" s="21" t="s">
        <v>58</v>
      </c>
      <c r="L111" s="21" t="s">
        <v>26</v>
      </c>
      <c r="M111" s="21" t="s">
        <v>38</v>
      </c>
      <c r="N111" s="21" t="s">
        <v>38</v>
      </c>
      <c r="O111" s="22">
        <v>-3274.4078416372649</v>
      </c>
      <c r="P111" s="22">
        <v>0</v>
      </c>
      <c r="Q111" s="22">
        <v>0</v>
      </c>
      <c r="R111" s="22">
        <v>-3274.4078416372649</v>
      </c>
      <c r="S111" s="22">
        <v>-3274.4078416372649</v>
      </c>
      <c r="T111" s="21" t="s">
        <v>75</v>
      </c>
      <c r="U111" s="21" t="s">
        <v>58</v>
      </c>
      <c r="V111" s="22">
        <v>0</v>
      </c>
      <c r="W111" s="22">
        <v>0</v>
      </c>
      <c r="X111" s="22">
        <f t="shared" si="7"/>
        <v>0</v>
      </c>
      <c r="Y111" s="21">
        <v>0</v>
      </c>
      <c r="Z111" s="21">
        <v>0</v>
      </c>
      <c r="AA111" s="21">
        <v>0</v>
      </c>
      <c r="AB111" s="21"/>
      <c r="AC111" s="21"/>
    </row>
    <row r="112" spans="1:29" s="2" customFormat="1" ht="59.15" customHeight="1" x14ac:dyDescent="0.4">
      <c r="A112" s="11" t="s">
        <v>23</v>
      </c>
      <c r="B112" s="11" t="s">
        <v>27</v>
      </c>
      <c r="C112" s="11" t="s">
        <v>32</v>
      </c>
      <c r="D112" s="11" t="s">
        <v>33</v>
      </c>
      <c r="E112" s="11" t="s">
        <v>133</v>
      </c>
      <c r="F112" s="11" t="s">
        <v>136</v>
      </c>
      <c r="G112" s="11" t="s">
        <v>134</v>
      </c>
      <c r="H112" s="11" t="s">
        <v>137</v>
      </c>
      <c r="I112" s="11" t="s">
        <v>135</v>
      </c>
      <c r="J112" s="11" t="s">
        <v>138</v>
      </c>
      <c r="K112" s="11" t="s">
        <v>58</v>
      </c>
      <c r="L112" s="11" t="s">
        <v>26</v>
      </c>
      <c r="M112" s="11" t="s">
        <v>71</v>
      </c>
      <c r="N112" s="11" t="s">
        <v>72</v>
      </c>
      <c r="O112" s="13">
        <v>-5915751.1439737808</v>
      </c>
      <c r="P112" s="13">
        <v>-282812.58</v>
      </c>
      <c r="Q112" s="13">
        <v>-4882017.4786200002</v>
      </c>
      <c r="R112" s="13">
        <v>-1033733.6653537801</v>
      </c>
      <c r="S112" s="13">
        <v>-1033733.6653537801</v>
      </c>
      <c r="T112" s="11" t="s">
        <v>69</v>
      </c>
      <c r="U112" s="11" t="s">
        <v>70</v>
      </c>
      <c r="V112" s="13">
        <f>+S112-W112</f>
        <v>-65677.850099998876</v>
      </c>
      <c r="W112" s="13">
        <v>-968055.81525378127</v>
      </c>
      <c r="X112" s="13">
        <f t="shared" si="7"/>
        <v>-1033733.6653537801</v>
      </c>
      <c r="Y112" s="11">
        <v>0</v>
      </c>
      <c r="Z112" s="11">
        <v>0</v>
      </c>
      <c r="AA112" s="11">
        <v>0</v>
      </c>
      <c r="AB112" s="11"/>
      <c r="AC112" s="14" t="s">
        <v>210</v>
      </c>
    </row>
    <row r="113" spans="1:29" x14ac:dyDescent="0.35">
      <c r="A113" s="21" t="s">
        <v>23</v>
      </c>
      <c r="B113" s="21" t="s">
        <v>27</v>
      </c>
      <c r="C113" s="21" t="s">
        <v>32</v>
      </c>
      <c r="D113" s="21" t="s">
        <v>33</v>
      </c>
      <c r="E113" s="21" t="s">
        <v>133</v>
      </c>
      <c r="F113" s="21" t="s">
        <v>136</v>
      </c>
      <c r="G113" s="21" t="s">
        <v>134</v>
      </c>
      <c r="H113" s="21" t="s">
        <v>137</v>
      </c>
      <c r="I113" s="21" t="s">
        <v>135</v>
      </c>
      <c r="J113" s="21" t="s">
        <v>138</v>
      </c>
      <c r="K113" s="21" t="s">
        <v>58</v>
      </c>
      <c r="L113" s="21" t="s">
        <v>26</v>
      </c>
      <c r="M113" s="21" t="s">
        <v>73</v>
      </c>
      <c r="N113" s="21" t="s">
        <v>74</v>
      </c>
      <c r="O113" s="22">
        <v>-14542.153846153849</v>
      </c>
      <c r="P113" s="22">
        <v>0</v>
      </c>
      <c r="Q113" s="22">
        <v>-12382.364673699323</v>
      </c>
      <c r="R113" s="22">
        <v>-2159.7891724545252</v>
      </c>
      <c r="S113" s="22">
        <v>-2159.7891724545252</v>
      </c>
      <c r="T113" s="21" t="s">
        <v>61</v>
      </c>
      <c r="U113" s="21" t="s">
        <v>62</v>
      </c>
      <c r="V113" s="22">
        <f>+S113</f>
        <v>-2159.7891724545252</v>
      </c>
      <c r="W113" s="22">
        <v>0</v>
      </c>
      <c r="X113" s="22">
        <f t="shared" si="7"/>
        <v>-2159.7891724545252</v>
      </c>
      <c r="Y113" s="21">
        <v>0</v>
      </c>
      <c r="Z113" s="21">
        <v>0</v>
      </c>
      <c r="AA113" s="21">
        <v>0</v>
      </c>
      <c r="AB113" s="21"/>
      <c r="AC113" s="21"/>
    </row>
    <row r="114" spans="1:29" x14ac:dyDescent="0.35">
      <c r="A114" s="21" t="s">
        <v>23</v>
      </c>
      <c r="B114" s="21" t="s">
        <v>27</v>
      </c>
      <c r="C114" s="21" t="s">
        <v>32</v>
      </c>
      <c r="D114" s="21" t="s">
        <v>33</v>
      </c>
      <c r="E114" s="21" t="s">
        <v>133</v>
      </c>
      <c r="F114" s="21" t="s">
        <v>136</v>
      </c>
      <c r="G114" s="21" t="s">
        <v>134</v>
      </c>
      <c r="H114" s="21" t="s">
        <v>137</v>
      </c>
      <c r="I114" s="21" t="s">
        <v>135</v>
      </c>
      <c r="J114" s="21" t="s">
        <v>138</v>
      </c>
      <c r="K114" s="21" t="s">
        <v>58</v>
      </c>
      <c r="L114" s="21" t="s">
        <v>26</v>
      </c>
      <c r="M114" s="21" t="s">
        <v>73</v>
      </c>
      <c r="N114" s="21" t="s">
        <v>74</v>
      </c>
      <c r="O114" s="22">
        <v>-7110.5384615384601</v>
      </c>
      <c r="P114" s="22">
        <v>-6648.9999999999991</v>
      </c>
      <c r="Q114" s="22">
        <v>0</v>
      </c>
      <c r="R114" s="22">
        <v>-7110.5384615384601</v>
      </c>
      <c r="S114" s="22">
        <f>+R114</f>
        <v>-7110.5384615384601</v>
      </c>
      <c r="T114" s="21" t="s">
        <v>59</v>
      </c>
      <c r="U114" s="21" t="s">
        <v>60</v>
      </c>
      <c r="V114" s="22">
        <f>+S114</f>
        <v>-7110.5384615384601</v>
      </c>
      <c r="W114" s="22">
        <v>0</v>
      </c>
      <c r="X114" s="22">
        <f t="shared" si="7"/>
        <v>-7110.5384615384601</v>
      </c>
      <c r="Y114" s="21">
        <v>0</v>
      </c>
      <c r="Z114" s="21">
        <v>0</v>
      </c>
      <c r="AA114" s="21">
        <v>0</v>
      </c>
      <c r="AB114" s="21"/>
      <c r="AC114" s="21"/>
    </row>
    <row r="115" spans="1:29" x14ac:dyDescent="0.35">
      <c r="A115" s="21" t="s">
        <v>23</v>
      </c>
      <c r="B115" s="21" t="s">
        <v>27</v>
      </c>
      <c r="C115" s="21" t="s">
        <v>32</v>
      </c>
      <c r="D115" s="21" t="s">
        <v>33</v>
      </c>
      <c r="E115" s="21" t="s">
        <v>133</v>
      </c>
      <c r="F115" s="21" t="s">
        <v>136</v>
      </c>
      <c r="G115" s="21" t="s">
        <v>134</v>
      </c>
      <c r="H115" s="21" t="s">
        <v>137</v>
      </c>
      <c r="I115" s="21" t="s">
        <v>141</v>
      </c>
      <c r="J115" s="21" t="s">
        <v>142</v>
      </c>
      <c r="K115" s="21" t="s">
        <v>58</v>
      </c>
      <c r="L115" s="21" t="s">
        <v>26</v>
      </c>
      <c r="M115" s="21" t="s">
        <v>38</v>
      </c>
      <c r="N115" s="21" t="s">
        <v>38</v>
      </c>
      <c r="O115" s="22">
        <v>-300</v>
      </c>
      <c r="P115" s="22">
        <v>0</v>
      </c>
      <c r="Q115" s="22">
        <v>0</v>
      </c>
      <c r="R115" s="22">
        <v>-300</v>
      </c>
      <c r="S115" s="22">
        <v>-300</v>
      </c>
      <c r="T115" s="21" t="s">
        <v>139</v>
      </c>
      <c r="U115" s="21" t="s">
        <v>140</v>
      </c>
      <c r="V115" s="22">
        <f>+S115</f>
        <v>-300</v>
      </c>
      <c r="W115" s="22">
        <v>0</v>
      </c>
      <c r="X115" s="22">
        <f t="shared" si="7"/>
        <v>-300</v>
      </c>
      <c r="Y115" s="21">
        <v>0</v>
      </c>
      <c r="Z115" s="21">
        <v>0</v>
      </c>
      <c r="AA115" s="21">
        <v>0</v>
      </c>
      <c r="AB115" s="21"/>
      <c r="AC115" s="21"/>
    </row>
    <row r="116" spans="1:29" x14ac:dyDescent="0.35">
      <c r="A116" s="21" t="s">
        <v>23</v>
      </c>
      <c r="B116" s="21" t="s">
        <v>27</v>
      </c>
      <c r="C116" s="21" t="s">
        <v>32</v>
      </c>
      <c r="D116" s="21" t="s">
        <v>33</v>
      </c>
      <c r="E116" s="21" t="s">
        <v>133</v>
      </c>
      <c r="F116" s="21" t="s">
        <v>136</v>
      </c>
      <c r="G116" s="21" t="s">
        <v>134</v>
      </c>
      <c r="H116" s="21" t="s">
        <v>137</v>
      </c>
      <c r="I116" s="21" t="s">
        <v>141</v>
      </c>
      <c r="J116" s="21" t="s">
        <v>142</v>
      </c>
      <c r="K116" s="21" t="s">
        <v>58</v>
      </c>
      <c r="L116" s="21" t="s">
        <v>26</v>
      </c>
      <c r="M116" s="21" t="s">
        <v>38</v>
      </c>
      <c r="N116" s="21" t="s">
        <v>38</v>
      </c>
      <c r="O116" s="22">
        <v>-321723.99999879999</v>
      </c>
      <c r="P116" s="22">
        <v>-59029</v>
      </c>
      <c r="Q116" s="22">
        <v>-82831.930500000002</v>
      </c>
      <c r="R116" s="22">
        <v>-238892.06949879997</v>
      </c>
      <c r="S116" s="22">
        <v>-238892.06949879997</v>
      </c>
      <c r="T116" s="21" t="s">
        <v>69</v>
      </c>
      <c r="U116" s="21" t="s">
        <v>70</v>
      </c>
      <c r="V116" s="22">
        <f>+S116+S117+S118+S119+S120</f>
        <v>-297490.74384354183</v>
      </c>
      <c r="W116" s="22">
        <v>0</v>
      </c>
      <c r="X116" s="22">
        <f t="shared" si="7"/>
        <v>-297490.74384354183</v>
      </c>
      <c r="Y116" s="21">
        <v>0</v>
      </c>
      <c r="Z116" s="21">
        <v>0</v>
      </c>
      <c r="AA116" s="21">
        <v>0</v>
      </c>
      <c r="AB116" s="21"/>
      <c r="AC116" s="11" t="s">
        <v>213</v>
      </c>
    </row>
    <row r="117" spans="1:29" ht="14.6" x14ac:dyDescent="0.35">
      <c r="A117" s="21" t="s">
        <v>23</v>
      </c>
      <c r="B117" s="21" t="s">
        <v>27</v>
      </c>
      <c r="C117" s="21" t="s">
        <v>32</v>
      </c>
      <c r="D117" s="21" t="s">
        <v>33</v>
      </c>
      <c r="E117" s="21" t="s">
        <v>133</v>
      </c>
      <c r="F117" s="21" t="s">
        <v>136</v>
      </c>
      <c r="G117" s="21" t="s">
        <v>134</v>
      </c>
      <c r="H117" s="21" t="s">
        <v>137</v>
      </c>
      <c r="I117" s="21" t="s">
        <v>141</v>
      </c>
      <c r="J117" s="21" t="s">
        <v>142</v>
      </c>
      <c r="K117" s="21" t="s">
        <v>58</v>
      </c>
      <c r="L117" s="21" t="s">
        <v>26</v>
      </c>
      <c r="M117" s="21" t="s">
        <v>38</v>
      </c>
      <c r="N117" s="21" t="s">
        <v>38</v>
      </c>
      <c r="O117" s="22">
        <v>-192527.37098366403</v>
      </c>
      <c r="P117" s="22">
        <v>-49771</v>
      </c>
      <c r="Q117" s="22">
        <v>-132193.07681289938</v>
      </c>
      <c r="R117" s="22">
        <v>-60334.294170764675</v>
      </c>
      <c r="S117" s="22">
        <v>-60334.294170764675</v>
      </c>
      <c r="T117" s="21" t="s">
        <v>61</v>
      </c>
      <c r="U117" s="21" t="s">
        <v>62</v>
      </c>
      <c r="V117" s="22">
        <v>0</v>
      </c>
      <c r="W117" s="22">
        <v>0</v>
      </c>
      <c r="X117" s="22">
        <f t="shared" si="7"/>
        <v>0</v>
      </c>
      <c r="Y117" s="21">
        <v>0</v>
      </c>
      <c r="Z117" s="21">
        <v>0</v>
      </c>
      <c r="AA117" s="21">
        <v>0</v>
      </c>
      <c r="AB117" s="21"/>
      <c r="AC117" s="26"/>
    </row>
    <row r="118" spans="1:29" ht="14.6" x14ac:dyDescent="0.4">
      <c r="A118" s="21" t="s">
        <v>23</v>
      </c>
      <c r="B118" s="21" t="s">
        <v>27</v>
      </c>
      <c r="C118" s="21" t="s">
        <v>32</v>
      </c>
      <c r="D118" s="21" t="s">
        <v>33</v>
      </c>
      <c r="E118" s="21" t="s">
        <v>133</v>
      </c>
      <c r="F118" s="21" t="s">
        <v>136</v>
      </c>
      <c r="G118" s="21" t="s">
        <v>134</v>
      </c>
      <c r="H118" s="21" t="s">
        <v>137</v>
      </c>
      <c r="I118" s="21" t="s">
        <v>141</v>
      </c>
      <c r="J118" s="21" t="s">
        <v>142</v>
      </c>
      <c r="K118" s="21" t="s">
        <v>58</v>
      </c>
      <c r="L118" s="21" t="s">
        <v>26</v>
      </c>
      <c r="M118" s="21" t="s">
        <v>38</v>
      </c>
      <c r="N118" s="21" t="s">
        <v>38</v>
      </c>
      <c r="O118" s="22">
        <v>-26683.810687033238</v>
      </c>
      <c r="P118" s="22">
        <v>0</v>
      </c>
      <c r="Q118" s="22">
        <v>-29219.763242696143</v>
      </c>
      <c r="R118" s="22">
        <v>2535.9525556628996</v>
      </c>
      <c r="S118" s="22">
        <f>+R118</f>
        <v>2535.9525556628996</v>
      </c>
      <c r="T118" s="21" t="s">
        <v>59</v>
      </c>
      <c r="U118" s="21" t="s">
        <v>60</v>
      </c>
      <c r="V118" s="22">
        <v>0</v>
      </c>
      <c r="W118" s="22">
        <v>0</v>
      </c>
      <c r="X118" s="22">
        <f t="shared" si="7"/>
        <v>0</v>
      </c>
      <c r="Y118" s="21">
        <v>0</v>
      </c>
      <c r="Z118" s="21">
        <v>0</v>
      </c>
      <c r="AA118" s="21">
        <v>0</v>
      </c>
      <c r="AB118" s="21"/>
      <c r="AC118" s="32"/>
    </row>
    <row r="119" spans="1:29" ht="14.6" x14ac:dyDescent="0.4">
      <c r="A119" s="21" t="s">
        <v>23</v>
      </c>
      <c r="B119" s="21" t="s">
        <v>27</v>
      </c>
      <c r="C119" s="21" t="s">
        <v>32</v>
      </c>
      <c r="D119" s="21" t="s">
        <v>33</v>
      </c>
      <c r="E119" s="21" t="s">
        <v>133</v>
      </c>
      <c r="F119" s="21" t="s">
        <v>136</v>
      </c>
      <c r="G119" s="21" t="s">
        <v>134</v>
      </c>
      <c r="H119" s="21" t="s">
        <v>137</v>
      </c>
      <c r="I119" s="21" t="s">
        <v>141</v>
      </c>
      <c r="J119" s="21" t="s">
        <v>142</v>
      </c>
      <c r="K119" s="21" t="s">
        <v>58</v>
      </c>
      <c r="L119" s="21" t="s">
        <v>26</v>
      </c>
      <c r="M119" s="21" t="s">
        <v>38</v>
      </c>
      <c r="N119" s="21" t="s">
        <v>38</v>
      </c>
      <c r="O119" s="22">
        <v>0</v>
      </c>
      <c r="P119" s="22">
        <v>0</v>
      </c>
      <c r="Q119" s="22">
        <v>-18.26923076923077</v>
      </c>
      <c r="R119" s="22">
        <v>18.26923076923077</v>
      </c>
      <c r="S119" s="22">
        <f>+R119</f>
        <v>18.26923076923077</v>
      </c>
      <c r="T119" s="21" t="s">
        <v>76</v>
      </c>
      <c r="U119" s="21" t="s">
        <v>77</v>
      </c>
      <c r="V119" s="22">
        <v>0</v>
      </c>
      <c r="W119" s="22">
        <v>0</v>
      </c>
      <c r="X119" s="22">
        <f t="shared" si="7"/>
        <v>0</v>
      </c>
      <c r="Y119" s="21">
        <v>0</v>
      </c>
      <c r="Z119" s="21">
        <v>0</v>
      </c>
      <c r="AA119" s="21">
        <v>0</v>
      </c>
      <c r="AB119" s="21"/>
      <c r="AC119" s="32"/>
    </row>
    <row r="120" spans="1:29" ht="14.6" x14ac:dyDescent="0.4">
      <c r="A120" s="21" t="s">
        <v>23</v>
      </c>
      <c r="B120" s="21" t="s">
        <v>27</v>
      </c>
      <c r="C120" s="21" t="s">
        <v>32</v>
      </c>
      <c r="D120" s="21" t="s">
        <v>33</v>
      </c>
      <c r="E120" s="21" t="s">
        <v>133</v>
      </c>
      <c r="F120" s="21" t="s">
        <v>136</v>
      </c>
      <c r="G120" s="21" t="s">
        <v>134</v>
      </c>
      <c r="H120" s="21" t="s">
        <v>137</v>
      </c>
      <c r="I120" s="21" t="s">
        <v>141</v>
      </c>
      <c r="J120" s="21" t="s">
        <v>142</v>
      </c>
      <c r="K120" s="21" t="s">
        <v>58</v>
      </c>
      <c r="L120" s="21" t="s">
        <v>26</v>
      </c>
      <c r="M120" s="21" t="s">
        <v>38</v>
      </c>
      <c r="N120" s="21" t="s">
        <v>38</v>
      </c>
      <c r="O120" s="22">
        <v>-818.60196040931623</v>
      </c>
      <c r="P120" s="22">
        <v>0</v>
      </c>
      <c r="Q120" s="22">
        <v>0</v>
      </c>
      <c r="R120" s="22">
        <v>-818.60196040931623</v>
      </c>
      <c r="S120" s="22">
        <v>-818.60196040931623</v>
      </c>
      <c r="T120" s="21" t="s">
        <v>75</v>
      </c>
      <c r="U120" s="21" t="s">
        <v>58</v>
      </c>
      <c r="V120" s="22">
        <v>0</v>
      </c>
      <c r="W120" s="22">
        <v>0</v>
      </c>
      <c r="X120" s="22">
        <f t="shared" si="7"/>
        <v>0</v>
      </c>
      <c r="Y120" s="21">
        <v>0</v>
      </c>
      <c r="Z120" s="21">
        <v>0</v>
      </c>
      <c r="AA120" s="21">
        <v>0</v>
      </c>
      <c r="AB120" s="21"/>
      <c r="AC120" s="32"/>
    </row>
    <row r="121" spans="1:29" x14ac:dyDescent="0.35">
      <c r="A121" s="21" t="s">
        <v>23</v>
      </c>
      <c r="B121" s="21" t="s">
        <v>27</v>
      </c>
      <c r="C121" s="21" t="s">
        <v>32</v>
      </c>
      <c r="D121" s="21" t="s">
        <v>33</v>
      </c>
      <c r="E121" s="21" t="s">
        <v>133</v>
      </c>
      <c r="F121" s="21" t="s">
        <v>136</v>
      </c>
      <c r="G121" s="21" t="s">
        <v>134</v>
      </c>
      <c r="H121" s="21" t="s">
        <v>137</v>
      </c>
      <c r="I121" s="21" t="s">
        <v>141</v>
      </c>
      <c r="J121" s="21" t="s">
        <v>142</v>
      </c>
      <c r="K121" s="21" t="s">
        <v>58</v>
      </c>
      <c r="L121" s="21" t="s">
        <v>26</v>
      </c>
      <c r="M121" s="21" t="s">
        <v>73</v>
      </c>
      <c r="N121" s="21" t="s">
        <v>74</v>
      </c>
      <c r="O121" s="22">
        <v>-3635.5384615384619</v>
      </c>
      <c r="P121" s="22">
        <v>0</v>
      </c>
      <c r="Q121" s="22">
        <v>-2145.0120401664954</v>
      </c>
      <c r="R121" s="22">
        <v>-1490.5264213719663</v>
      </c>
      <c r="S121" s="22">
        <v>-1490.5264213719663</v>
      </c>
      <c r="T121" s="21" t="s">
        <v>61</v>
      </c>
      <c r="U121" s="21" t="s">
        <v>62</v>
      </c>
      <c r="V121" s="22">
        <f>+S121</f>
        <v>-1490.5264213719663</v>
      </c>
      <c r="W121" s="22">
        <v>0</v>
      </c>
      <c r="X121" s="22">
        <f t="shared" si="7"/>
        <v>-1490.5264213719663</v>
      </c>
      <c r="Y121" s="21">
        <v>0</v>
      </c>
      <c r="Z121" s="21">
        <v>0</v>
      </c>
      <c r="AA121" s="21">
        <v>0</v>
      </c>
      <c r="AB121" s="21"/>
      <c r="AC121" s="21"/>
    </row>
    <row r="122" spans="1:29" x14ac:dyDescent="0.35">
      <c r="A122" s="21" t="s">
        <v>23</v>
      </c>
      <c r="B122" s="21" t="s">
        <v>27</v>
      </c>
      <c r="C122" s="21" t="s">
        <v>32</v>
      </c>
      <c r="D122" s="21" t="s">
        <v>33</v>
      </c>
      <c r="E122" s="21" t="s">
        <v>133</v>
      </c>
      <c r="F122" s="21" t="s">
        <v>136</v>
      </c>
      <c r="G122" s="21" t="s">
        <v>134</v>
      </c>
      <c r="H122" s="21" t="s">
        <v>137</v>
      </c>
      <c r="I122" s="21" t="s">
        <v>141</v>
      </c>
      <c r="J122" s="21" t="s">
        <v>142</v>
      </c>
      <c r="K122" s="21" t="s">
        <v>58</v>
      </c>
      <c r="L122" s="21" t="s">
        <v>26</v>
      </c>
      <c r="M122" s="21" t="s">
        <v>73</v>
      </c>
      <c r="N122" s="21" t="s">
        <v>74</v>
      </c>
      <c r="O122" s="22">
        <v>-115.38461538461539</v>
      </c>
      <c r="P122" s="22">
        <v>0</v>
      </c>
      <c r="Q122" s="22">
        <v>0</v>
      </c>
      <c r="R122" s="22">
        <v>-115.38461538461539</v>
      </c>
      <c r="S122" s="22">
        <v>-115.38461538461539</v>
      </c>
      <c r="T122" s="21" t="s">
        <v>59</v>
      </c>
      <c r="U122" s="21" t="s">
        <v>60</v>
      </c>
      <c r="V122" s="22">
        <f>+S122</f>
        <v>-115.38461538461539</v>
      </c>
      <c r="W122" s="22">
        <v>0</v>
      </c>
      <c r="X122" s="22">
        <f t="shared" si="7"/>
        <v>-115.38461538461539</v>
      </c>
      <c r="Y122" s="21">
        <v>0</v>
      </c>
      <c r="Z122" s="21">
        <v>0</v>
      </c>
      <c r="AA122" s="21">
        <v>0</v>
      </c>
      <c r="AB122" s="21"/>
      <c r="AC122" s="21"/>
    </row>
    <row r="123" spans="1:29" s="2" customFormat="1" ht="23.7" customHeight="1" x14ac:dyDescent="0.4">
      <c r="A123" s="11" t="s">
        <v>23</v>
      </c>
      <c r="B123" s="11" t="s">
        <v>27</v>
      </c>
      <c r="C123" s="11" t="s">
        <v>32</v>
      </c>
      <c r="D123" s="11" t="s">
        <v>33</v>
      </c>
      <c r="E123" s="11" t="s">
        <v>133</v>
      </c>
      <c r="F123" s="11" t="s">
        <v>136</v>
      </c>
      <c r="G123" s="11" t="s">
        <v>143</v>
      </c>
      <c r="H123" s="11" t="s">
        <v>145</v>
      </c>
      <c r="I123" s="11" t="s">
        <v>144</v>
      </c>
      <c r="J123" s="11" t="s">
        <v>146</v>
      </c>
      <c r="K123" s="11" t="s">
        <v>58</v>
      </c>
      <c r="L123" s="11" t="s">
        <v>26</v>
      </c>
      <c r="M123" s="11" t="s">
        <v>38</v>
      </c>
      <c r="N123" s="11" t="s">
        <v>38</v>
      </c>
      <c r="O123" s="13">
        <f>-17488979.9605208-20000</f>
        <v>-17508979.9605208</v>
      </c>
      <c r="P123" s="13">
        <v>-6293822.7599899992</v>
      </c>
      <c r="Q123" s="13">
        <v>-13233452.249700001</v>
      </c>
      <c r="R123" s="13">
        <f>-4255527.7108208-20000</f>
        <v>-4275527.7108207997</v>
      </c>
      <c r="S123" s="13">
        <f>-4255527.7108208-20000</f>
        <v>-4275527.7108207997</v>
      </c>
      <c r="T123" s="11" t="s">
        <v>69</v>
      </c>
      <c r="U123" s="11" t="s">
        <v>70</v>
      </c>
      <c r="V123" s="13">
        <f>+S123+S124+S125+S126+S127</f>
        <v>-5197386.0603590654</v>
      </c>
      <c r="W123" s="13">
        <v>0</v>
      </c>
      <c r="X123" s="13">
        <f t="shared" si="7"/>
        <v>-5197386.0603590654</v>
      </c>
      <c r="Y123" s="11">
        <v>0</v>
      </c>
      <c r="Z123" s="11">
        <v>0</v>
      </c>
      <c r="AA123" s="11">
        <v>0</v>
      </c>
      <c r="AB123" s="11"/>
      <c r="AC123" s="49" t="s">
        <v>218</v>
      </c>
    </row>
    <row r="124" spans="1:29" ht="23.7" customHeight="1" x14ac:dyDescent="0.35">
      <c r="A124" s="21" t="s">
        <v>23</v>
      </c>
      <c r="B124" s="21" t="s">
        <v>27</v>
      </c>
      <c r="C124" s="21" t="s">
        <v>32</v>
      </c>
      <c r="D124" s="21" t="s">
        <v>33</v>
      </c>
      <c r="E124" s="21" t="s">
        <v>133</v>
      </c>
      <c r="F124" s="21" t="s">
        <v>136</v>
      </c>
      <c r="G124" s="21" t="s">
        <v>143</v>
      </c>
      <c r="H124" s="21" t="s">
        <v>145</v>
      </c>
      <c r="I124" s="21" t="s">
        <v>144</v>
      </c>
      <c r="J124" s="21" t="s">
        <v>146</v>
      </c>
      <c r="K124" s="21" t="s">
        <v>58</v>
      </c>
      <c r="L124" s="21" t="s">
        <v>26</v>
      </c>
      <c r="M124" s="21" t="s">
        <v>38</v>
      </c>
      <c r="N124" s="21" t="s">
        <v>38</v>
      </c>
      <c r="O124" s="22">
        <v>-1282862.3340617509</v>
      </c>
      <c r="P124" s="22">
        <v>-717755</v>
      </c>
      <c r="Q124" s="22">
        <v>-579296.26657027751</v>
      </c>
      <c r="R124" s="22">
        <v>-703566.06749147351</v>
      </c>
      <c r="S124" s="22">
        <f>+O124-Q124</f>
        <v>-703566.0674914734</v>
      </c>
      <c r="T124" s="21" t="s">
        <v>61</v>
      </c>
      <c r="U124" s="21" t="s">
        <v>62</v>
      </c>
      <c r="V124" s="22">
        <v>0</v>
      </c>
      <c r="W124" s="22">
        <v>0</v>
      </c>
      <c r="X124" s="22">
        <f t="shared" si="7"/>
        <v>0</v>
      </c>
      <c r="Y124" s="21">
        <v>0</v>
      </c>
      <c r="Z124" s="21">
        <v>0</v>
      </c>
      <c r="AA124" s="21">
        <v>0</v>
      </c>
      <c r="AB124" s="21"/>
      <c r="AC124" s="50"/>
    </row>
    <row r="125" spans="1:29" ht="23.7" customHeight="1" x14ac:dyDescent="0.35">
      <c r="A125" s="21" t="s">
        <v>23</v>
      </c>
      <c r="B125" s="21" t="s">
        <v>27</v>
      </c>
      <c r="C125" s="21" t="s">
        <v>32</v>
      </c>
      <c r="D125" s="21" t="s">
        <v>33</v>
      </c>
      <c r="E125" s="21" t="s">
        <v>133</v>
      </c>
      <c r="F125" s="21" t="s">
        <v>136</v>
      </c>
      <c r="G125" s="21" t="s">
        <v>143</v>
      </c>
      <c r="H125" s="21" t="s">
        <v>145</v>
      </c>
      <c r="I125" s="21" t="s">
        <v>144</v>
      </c>
      <c r="J125" s="21" t="s">
        <v>146</v>
      </c>
      <c r="K125" s="21" t="s">
        <v>58</v>
      </c>
      <c r="L125" s="21" t="s">
        <v>26</v>
      </c>
      <c r="M125" s="21" t="s">
        <v>38</v>
      </c>
      <c r="N125" s="21" t="s">
        <v>38</v>
      </c>
      <c r="O125" s="22">
        <v>-453777.1560387229</v>
      </c>
      <c r="P125" s="22">
        <v>-170920</v>
      </c>
      <c r="Q125" s="22">
        <v>-242637.26582379729</v>
      </c>
      <c r="R125" s="22">
        <v>-211139.8902149256</v>
      </c>
      <c r="S125" s="22">
        <v>-211139.8902149256</v>
      </c>
      <c r="T125" s="21" t="s">
        <v>59</v>
      </c>
      <c r="U125" s="21" t="s">
        <v>60</v>
      </c>
      <c r="V125" s="22">
        <v>0</v>
      </c>
      <c r="W125" s="22">
        <v>0</v>
      </c>
      <c r="X125" s="22">
        <f t="shared" si="7"/>
        <v>0</v>
      </c>
      <c r="Y125" s="21">
        <v>0</v>
      </c>
      <c r="Z125" s="21">
        <v>0</v>
      </c>
      <c r="AA125" s="21">
        <v>0</v>
      </c>
      <c r="AB125" s="21"/>
      <c r="AC125" s="50"/>
    </row>
    <row r="126" spans="1:29" ht="23.7" customHeight="1" x14ac:dyDescent="0.35">
      <c r="A126" s="21" t="s">
        <v>23</v>
      </c>
      <c r="B126" s="21" t="s">
        <v>27</v>
      </c>
      <c r="C126" s="21" t="s">
        <v>32</v>
      </c>
      <c r="D126" s="21" t="s">
        <v>33</v>
      </c>
      <c r="E126" s="21" t="s">
        <v>133</v>
      </c>
      <c r="F126" s="21" t="s">
        <v>136</v>
      </c>
      <c r="G126" s="21" t="s">
        <v>143</v>
      </c>
      <c r="H126" s="21" t="s">
        <v>145</v>
      </c>
      <c r="I126" s="21" t="s">
        <v>144</v>
      </c>
      <c r="J126" s="21" t="s">
        <v>146</v>
      </c>
      <c r="K126" s="21" t="s">
        <v>58</v>
      </c>
      <c r="L126" s="21" t="s">
        <v>26</v>
      </c>
      <c r="M126" s="21" t="s">
        <v>38</v>
      </c>
      <c r="N126" s="21" t="s">
        <v>38</v>
      </c>
      <c r="O126" s="22">
        <v>0</v>
      </c>
      <c r="P126" s="22">
        <v>0</v>
      </c>
      <c r="Q126" s="22">
        <v>-54.807692307692321</v>
      </c>
      <c r="R126" s="22">
        <v>54.807692307692321</v>
      </c>
      <c r="S126" s="22">
        <f>+R126</f>
        <v>54.807692307692321</v>
      </c>
      <c r="T126" s="21" t="s">
        <v>76</v>
      </c>
      <c r="U126" s="21" t="s">
        <v>77</v>
      </c>
      <c r="V126" s="22">
        <v>0</v>
      </c>
      <c r="W126" s="22">
        <v>0</v>
      </c>
      <c r="X126" s="22">
        <f t="shared" si="7"/>
        <v>0</v>
      </c>
      <c r="Y126" s="21">
        <v>0</v>
      </c>
      <c r="Z126" s="21">
        <v>0</v>
      </c>
      <c r="AA126" s="21">
        <v>0</v>
      </c>
      <c r="AB126" s="21"/>
      <c r="AC126" s="50"/>
    </row>
    <row r="127" spans="1:29" ht="23.7" customHeight="1" x14ac:dyDescent="0.35">
      <c r="A127" s="21" t="s">
        <v>23</v>
      </c>
      <c r="B127" s="21" t="s">
        <v>27</v>
      </c>
      <c r="C127" s="21" t="s">
        <v>32</v>
      </c>
      <c r="D127" s="21" t="s">
        <v>33</v>
      </c>
      <c r="E127" s="21" t="s">
        <v>133</v>
      </c>
      <c r="F127" s="21" t="s">
        <v>136</v>
      </c>
      <c r="G127" s="21" t="s">
        <v>143</v>
      </c>
      <c r="H127" s="21" t="s">
        <v>145</v>
      </c>
      <c r="I127" s="21" t="s">
        <v>144</v>
      </c>
      <c r="J127" s="21" t="s">
        <v>146</v>
      </c>
      <c r="K127" s="21" t="s">
        <v>58</v>
      </c>
      <c r="L127" s="21" t="s">
        <v>26</v>
      </c>
      <c r="M127" s="21" t="s">
        <v>38</v>
      </c>
      <c r="N127" s="21" t="s">
        <v>38</v>
      </c>
      <c r="O127" s="22">
        <v>-7207.1995241746345</v>
      </c>
      <c r="P127" s="22">
        <v>0</v>
      </c>
      <c r="Q127" s="22">
        <v>0</v>
      </c>
      <c r="R127" s="22">
        <v>-7207.1995241746345</v>
      </c>
      <c r="S127" s="22">
        <v>-7207.1995241746345</v>
      </c>
      <c r="T127" s="21" t="s">
        <v>75</v>
      </c>
      <c r="U127" s="21" t="s">
        <v>58</v>
      </c>
      <c r="V127" s="22">
        <v>0</v>
      </c>
      <c r="W127" s="22">
        <v>0</v>
      </c>
      <c r="X127" s="22">
        <f t="shared" si="7"/>
        <v>0</v>
      </c>
      <c r="Y127" s="21">
        <v>0</v>
      </c>
      <c r="Z127" s="21">
        <v>0</v>
      </c>
      <c r="AA127" s="21">
        <v>0</v>
      </c>
      <c r="AB127" s="21"/>
      <c r="AC127" s="50"/>
    </row>
    <row r="128" spans="1:29" x14ac:dyDescent="0.35">
      <c r="A128" s="21" t="s">
        <v>23</v>
      </c>
      <c r="B128" s="21" t="s">
        <v>27</v>
      </c>
      <c r="C128" s="21" t="s">
        <v>32</v>
      </c>
      <c r="D128" s="21" t="s">
        <v>33</v>
      </c>
      <c r="E128" s="21" t="s">
        <v>133</v>
      </c>
      <c r="F128" s="21" t="s">
        <v>136</v>
      </c>
      <c r="G128" s="21" t="s">
        <v>143</v>
      </c>
      <c r="H128" s="21" t="s">
        <v>145</v>
      </c>
      <c r="I128" s="21" t="s">
        <v>144</v>
      </c>
      <c r="J128" s="21" t="s">
        <v>146</v>
      </c>
      <c r="K128" s="21" t="s">
        <v>58</v>
      </c>
      <c r="L128" s="21" t="s">
        <v>26</v>
      </c>
      <c r="M128" s="21" t="s">
        <v>71</v>
      </c>
      <c r="N128" s="21" t="s">
        <v>72</v>
      </c>
      <c r="O128" s="22">
        <v>-23173.951999039982</v>
      </c>
      <c r="P128" s="22">
        <v>0</v>
      </c>
      <c r="Q128" s="22">
        <v>-9600.0038600000007</v>
      </c>
      <c r="R128" s="22">
        <v>-13573.948139039981</v>
      </c>
      <c r="S128" s="22">
        <v>-13573.948139039981</v>
      </c>
      <c r="T128" s="21" t="s">
        <v>69</v>
      </c>
      <c r="U128" s="21" t="s">
        <v>70</v>
      </c>
      <c r="V128" s="22">
        <f>+S128-W128</f>
        <v>7195.3229000000174</v>
      </c>
      <c r="W128" s="22">
        <v>-20769.271039039999</v>
      </c>
      <c r="X128" s="22">
        <f t="shared" si="7"/>
        <v>-13573.948139039981</v>
      </c>
      <c r="Y128" s="21">
        <v>0</v>
      </c>
      <c r="Z128" s="21">
        <v>0</v>
      </c>
      <c r="AA128" s="21">
        <v>0</v>
      </c>
      <c r="AB128" s="21"/>
      <c r="AC128" s="21"/>
    </row>
    <row r="129" spans="1:29" s="2" customFormat="1" ht="61" customHeight="1" x14ac:dyDescent="0.4">
      <c r="A129" s="11" t="s">
        <v>23</v>
      </c>
      <c r="B129" s="11" t="s">
        <v>27</v>
      </c>
      <c r="C129" s="11" t="s">
        <v>32</v>
      </c>
      <c r="D129" s="11" t="s">
        <v>33</v>
      </c>
      <c r="E129" s="11" t="s">
        <v>133</v>
      </c>
      <c r="F129" s="11" t="s">
        <v>136</v>
      </c>
      <c r="G129" s="11" t="s">
        <v>143</v>
      </c>
      <c r="H129" s="11" t="s">
        <v>145</v>
      </c>
      <c r="I129" s="11" t="s">
        <v>144</v>
      </c>
      <c r="J129" s="11" t="s">
        <v>146</v>
      </c>
      <c r="K129" s="11" t="s">
        <v>58</v>
      </c>
      <c r="L129" s="11" t="s">
        <v>26</v>
      </c>
      <c r="M129" s="11" t="s">
        <v>73</v>
      </c>
      <c r="N129" s="11" t="s">
        <v>74</v>
      </c>
      <c r="O129" s="13">
        <v>-41356.828000000001</v>
      </c>
      <c r="P129" s="13">
        <v>-18793</v>
      </c>
      <c r="Q129" s="13">
        <v>-10554.45804</v>
      </c>
      <c r="R129" s="13">
        <v>-30802.369959999996</v>
      </c>
      <c r="S129" s="13">
        <f>+R129</f>
        <v>-30802.369959999996</v>
      </c>
      <c r="T129" s="11" t="s">
        <v>69</v>
      </c>
      <c r="U129" s="11" t="s">
        <v>70</v>
      </c>
      <c r="V129" s="13">
        <f>+S129</f>
        <v>-30802.369959999996</v>
      </c>
      <c r="W129" s="13">
        <v>0</v>
      </c>
      <c r="X129" s="13">
        <f t="shared" ref="X129:X157" si="10">+V129+W129</f>
        <v>-30802.369959999996</v>
      </c>
      <c r="Y129" s="11">
        <v>0</v>
      </c>
      <c r="Z129" s="11">
        <v>0</v>
      </c>
      <c r="AA129" s="11">
        <v>0</v>
      </c>
      <c r="AB129" s="11"/>
      <c r="AC129" s="14" t="s">
        <v>219</v>
      </c>
    </row>
    <row r="130" spans="1:29" x14ac:dyDescent="0.35">
      <c r="A130" s="21" t="s">
        <v>23</v>
      </c>
      <c r="B130" s="21" t="s">
        <v>27</v>
      </c>
      <c r="C130" s="21" t="s">
        <v>32</v>
      </c>
      <c r="D130" s="21" t="s">
        <v>33</v>
      </c>
      <c r="E130" s="21" t="s">
        <v>133</v>
      </c>
      <c r="F130" s="21" t="s">
        <v>136</v>
      </c>
      <c r="G130" s="21" t="s">
        <v>143</v>
      </c>
      <c r="H130" s="21" t="s">
        <v>145</v>
      </c>
      <c r="I130" s="21" t="s">
        <v>144</v>
      </c>
      <c r="J130" s="21" t="s">
        <v>146</v>
      </c>
      <c r="K130" s="21" t="s">
        <v>58</v>
      </c>
      <c r="L130" s="21" t="s">
        <v>26</v>
      </c>
      <c r="M130" s="21" t="s">
        <v>73</v>
      </c>
      <c r="N130" s="21" t="s">
        <v>74</v>
      </c>
      <c r="O130" s="22">
        <v>-23395.764776579384</v>
      </c>
      <c r="P130" s="22">
        <v>0</v>
      </c>
      <c r="Q130" s="22">
        <v>-18082.253862780592</v>
      </c>
      <c r="R130" s="22">
        <v>-5313.5109137987929</v>
      </c>
      <c r="S130" s="22">
        <v>-5313.5109137987929</v>
      </c>
      <c r="T130" s="21" t="s">
        <v>61</v>
      </c>
      <c r="U130" s="21" t="s">
        <v>62</v>
      </c>
      <c r="V130" s="22">
        <f t="shared" ref="V130:V131" si="11">+S130</f>
        <v>-5313.5109137987929</v>
      </c>
      <c r="W130" s="22">
        <v>0</v>
      </c>
      <c r="X130" s="22">
        <f t="shared" si="10"/>
        <v>-5313.5109137987929</v>
      </c>
      <c r="Y130" s="21">
        <v>0</v>
      </c>
      <c r="Z130" s="21">
        <v>0</v>
      </c>
      <c r="AA130" s="21">
        <v>0</v>
      </c>
      <c r="AB130" s="21"/>
      <c r="AC130" s="21"/>
    </row>
    <row r="131" spans="1:29" x14ac:dyDescent="0.35">
      <c r="A131" s="21" t="s">
        <v>23</v>
      </c>
      <c r="B131" s="21" t="s">
        <v>27</v>
      </c>
      <c r="C131" s="21" t="s">
        <v>32</v>
      </c>
      <c r="D131" s="21" t="s">
        <v>33</v>
      </c>
      <c r="E131" s="21" t="s">
        <v>133</v>
      </c>
      <c r="F131" s="21" t="s">
        <v>136</v>
      </c>
      <c r="G131" s="21" t="s">
        <v>143</v>
      </c>
      <c r="H131" s="21" t="s">
        <v>145</v>
      </c>
      <c r="I131" s="21" t="s">
        <v>144</v>
      </c>
      <c r="J131" s="21" t="s">
        <v>146</v>
      </c>
      <c r="K131" s="21" t="s">
        <v>58</v>
      </c>
      <c r="L131" s="21" t="s">
        <v>26</v>
      </c>
      <c r="M131" s="21" t="s">
        <v>73</v>
      </c>
      <c r="N131" s="21" t="s">
        <v>74</v>
      </c>
      <c r="O131" s="22">
        <v>-8224.1538461538457</v>
      </c>
      <c r="P131" s="22">
        <v>-7878</v>
      </c>
      <c r="Q131" s="22">
        <v>0</v>
      </c>
      <c r="R131" s="22">
        <v>-8224.1538461538457</v>
      </c>
      <c r="S131" s="22">
        <f>+R131</f>
        <v>-8224.1538461538457</v>
      </c>
      <c r="T131" s="21" t="s">
        <v>59</v>
      </c>
      <c r="U131" s="21" t="s">
        <v>60</v>
      </c>
      <c r="V131" s="22">
        <f t="shared" si="11"/>
        <v>-8224.1538461538457</v>
      </c>
      <c r="W131" s="22">
        <v>0</v>
      </c>
      <c r="X131" s="22">
        <f t="shared" si="10"/>
        <v>-8224.1538461538457</v>
      </c>
      <c r="Y131" s="21">
        <v>0</v>
      </c>
      <c r="Z131" s="21">
        <v>0</v>
      </c>
      <c r="AA131" s="21">
        <v>0</v>
      </c>
      <c r="AB131" s="21"/>
      <c r="AC131" s="21"/>
    </row>
    <row r="132" spans="1:29" x14ac:dyDescent="0.35">
      <c r="A132" s="21" t="s">
        <v>23</v>
      </c>
      <c r="B132" s="21" t="s">
        <v>27</v>
      </c>
      <c r="C132" s="21" t="s">
        <v>32</v>
      </c>
      <c r="D132" s="21" t="s">
        <v>33</v>
      </c>
      <c r="E132" s="21" t="s">
        <v>133</v>
      </c>
      <c r="F132" s="21" t="s">
        <v>136</v>
      </c>
      <c r="G132" s="21" t="s">
        <v>143</v>
      </c>
      <c r="H132" s="21" t="s">
        <v>145</v>
      </c>
      <c r="I132" s="21" t="s">
        <v>144</v>
      </c>
      <c r="J132" s="21" t="s">
        <v>146</v>
      </c>
      <c r="K132" s="21" t="s">
        <v>58</v>
      </c>
      <c r="L132" s="21" t="s">
        <v>26</v>
      </c>
      <c r="M132" s="21" t="s">
        <v>147</v>
      </c>
      <c r="N132" s="21" t="s">
        <v>148</v>
      </c>
      <c r="O132" s="22">
        <v>-95860.25</v>
      </c>
      <c r="P132" s="22">
        <v>0</v>
      </c>
      <c r="Q132" s="22">
        <v>-95861.681622000004</v>
      </c>
      <c r="R132" s="22">
        <v>1.4316220000036992</v>
      </c>
      <c r="S132" s="22">
        <v>0</v>
      </c>
      <c r="T132" s="21" t="s">
        <v>69</v>
      </c>
      <c r="U132" s="21" t="s">
        <v>70</v>
      </c>
      <c r="V132" s="22">
        <v>0</v>
      </c>
      <c r="W132" s="22">
        <v>0</v>
      </c>
      <c r="X132" s="22">
        <f t="shared" si="10"/>
        <v>0</v>
      </c>
      <c r="Y132" s="21">
        <v>0</v>
      </c>
      <c r="Z132" s="21">
        <v>0</v>
      </c>
      <c r="AA132" s="21">
        <v>0</v>
      </c>
      <c r="AB132" s="21"/>
      <c r="AC132" s="21"/>
    </row>
    <row r="133" spans="1:29" s="2" customFormat="1" ht="94" customHeight="1" x14ac:dyDescent="0.4">
      <c r="A133" s="11" t="s">
        <v>23</v>
      </c>
      <c r="B133" s="11" t="s">
        <v>27</v>
      </c>
      <c r="C133" s="11" t="s">
        <v>32</v>
      </c>
      <c r="D133" s="11" t="s">
        <v>33</v>
      </c>
      <c r="E133" s="11" t="s">
        <v>133</v>
      </c>
      <c r="F133" s="11" t="s">
        <v>136</v>
      </c>
      <c r="G133" s="11" t="s">
        <v>143</v>
      </c>
      <c r="H133" s="11" t="s">
        <v>145</v>
      </c>
      <c r="I133" s="11" t="s">
        <v>149</v>
      </c>
      <c r="J133" s="11" t="s">
        <v>150</v>
      </c>
      <c r="K133" s="11" t="s">
        <v>58</v>
      </c>
      <c r="L133" s="11" t="s">
        <v>26</v>
      </c>
      <c r="M133" s="11" t="s">
        <v>151</v>
      </c>
      <c r="N133" s="11" t="s">
        <v>152</v>
      </c>
      <c r="O133" s="13">
        <v>-3999999.9999899999</v>
      </c>
      <c r="P133" s="13">
        <v>-2500000</v>
      </c>
      <c r="Q133" s="13">
        <v>-972352.65999999992</v>
      </c>
      <c r="R133" s="13">
        <v>-3027647.3399899998</v>
      </c>
      <c r="S133" s="13">
        <v>-1499999.9999899999</v>
      </c>
      <c r="T133" s="11" t="s">
        <v>69</v>
      </c>
      <c r="U133" s="11" t="s">
        <v>70</v>
      </c>
      <c r="V133" s="13">
        <v>0</v>
      </c>
      <c r="W133" s="13">
        <v>-1499999.9999899999</v>
      </c>
      <c r="X133" s="13">
        <f t="shared" si="10"/>
        <v>-1499999.9999899999</v>
      </c>
      <c r="Y133" s="11">
        <v>0</v>
      </c>
      <c r="Z133" s="13">
        <f>+P133-Q133</f>
        <v>-1527647.34</v>
      </c>
      <c r="AA133" s="11">
        <v>0</v>
      </c>
      <c r="AB133" s="11"/>
      <c r="AC133" s="14" t="s">
        <v>249</v>
      </c>
    </row>
    <row r="134" spans="1:29" s="2" customFormat="1" ht="73" customHeight="1" x14ac:dyDescent="0.4">
      <c r="A134" s="11" t="s">
        <v>23</v>
      </c>
      <c r="B134" s="11" t="s">
        <v>27</v>
      </c>
      <c r="C134" s="11" t="s">
        <v>32</v>
      </c>
      <c r="D134" s="11" t="s">
        <v>33</v>
      </c>
      <c r="E134" s="11" t="s">
        <v>133</v>
      </c>
      <c r="F134" s="11" t="s">
        <v>136</v>
      </c>
      <c r="G134" s="11" t="s">
        <v>143</v>
      </c>
      <c r="H134" s="11" t="s">
        <v>145</v>
      </c>
      <c r="I134" s="11" t="s">
        <v>149</v>
      </c>
      <c r="J134" s="11" t="s">
        <v>150</v>
      </c>
      <c r="K134" s="11" t="s">
        <v>58</v>
      </c>
      <c r="L134" s="11" t="s">
        <v>26</v>
      </c>
      <c r="M134" s="11" t="s">
        <v>38</v>
      </c>
      <c r="N134" s="11" t="s">
        <v>38</v>
      </c>
      <c r="O134" s="13">
        <v>-6634844.1004604008</v>
      </c>
      <c r="P134" s="13">
        <v>-1251225.9999899999</v>
      </c>
      <c r="Q134" s="13">
        <v>-5979626.3399999999</v>
      </c>
      <c r="R134" s="13">
        <v>-655217.76046039909</v>
      </c>
      <c r="S134" s="13">
        <v>-655217.76046039909</v>
      </c>
      <c r="T134" s="11" t="s">
        <v>69</v>
      </c>
      <c r="U134" s="11" t="s">
        <v>70</v>
      </c>
      <c r="V134" s="13">
        <f>+S134</f>
        <v>-655217.76046039909</v>
      </c>
      <c r="W134" s="13">
        <v>0</v>
      </c>
      <c r="X134" s="13">
        <f t="shared" si="10"/>
        <v>-655217.76046039909</v>
      </c>
      <c r="Y134" s="11">
        <v>0</v>
      </c>
      <c r="Z134" s="11">
        <v>0</v>
      </c>
      <c r="AA134" s="11">
        <v>0</v>
      </c>
      <c r="AB134" s="11"/>
      <c r="AC134" s="14" t="s">
        <v>220</v>
      </c>
    </row>
    <row r="135" spans="1:29" ht="30.45" customHeight="1" x14ac:dyDescent="0.35">
      <c r="A135" s="21" t="s">
        <v>23</v>
      </c>
      <c r="B135" s="21" t="s">
        <v>27</v>
      </c>
      <c r="C135" s="21" t="s">
        <v>32</v>
      </c>
      <c r="D135" s="21" t="s">
        <v>33</v>
      </c>
      <c r="E135" s="21" t="s">
        <v>133</v>
      </c>
      <c r="F135" s="21" t="s">
        <v>136</v>
      </c>
      <c r="G135" s="21" t="s">
        <v>143</v>
      </c>
      <c r="H135" s="21" t="s">
        <v>145</v>
      </c>
      <c r="I135" s="21" t="s">
        <v>149</v>
      </c>
      <c r="J135" s="21" t="s">
        <v>150</v>
      </c>
      <c r="K135" s="21" t="s">
        <v>58</v>
      </c>
      <c r="L135" s="21" t="s">
        <v>26</v>
      </c>
      <c r="M135" s="21" t="s">
        <v>38</v>
      </c>
      <c r="N135" s="21" t="s">
        <v>38</v>
      </c>
      <c r="O135" s="22">
        <v>-471748.39968987176</v>
      </c>
      <c r="P135" s="22">
        <v>-63404.999999999993</v>
      </c>
      <c r="Q135" s="22">
        <v>-330471.45805308362</v>
      </c>
      <c r="R135" s="22">
        <v>-141276.94163678819</v>
      </c>
      <c r="S135" s="22">
        <v>-141276.94163678819</v>
      </c>
      <c r="T135" s="21" t="s">
        <v>61</v>
      </c>
      <c r="U135" s="21" t="s">
        <v>62</v>
      </c>
      <c r="V135" s="22">
        <f t="shared" ref="V135" si="12">+S135</f>
        <v>-141276.94163678819</v>
      </c>
      <c r="W135" s="22">
        <v>0</v>
      </c>
      <c r="X135" s="22">
        <f t="shared" si="10"/>
        <v>-141276.94163678819</v>
      </c>
      <c r="Y135" s="11">
        <v>0</v>
      </c>
      <c r="Z135" s="11">
        <v>0</v>
      </c>
      <c r="AA135" s="11">
        <v>0</v>
      </c>
      <c r="AB135" s="21"/>
      <c r="AC135" s="46" t="s">
        <v>223</v>
      </c>
    </row>
    <row r="136" spans="1:29" ht="27.45" customHeight="1" x14ac:dyDescent="0.35">
      <c r="A136" s="21" t="s">
        <v>23</v>
      </c>
      <c r="B136" s="21" t="s">
        <v>27</v>
      </c>
      <c r="C136" s="21" t="s">
        <v>32</v>
      </c>
      <c r="D136" s="21" t="s">
        <v>33</v>
      </c>
      <c r="E136" s="21" t="s">
        <v>133</v>
      </c>
      <c r="F136" s="21" t="s">
        <v>136</v>
      </c>
      <c r="G136" s="21" t="s">
        <v>143</v>
      </c>
      <c r="H136" s="21" t="s">
        <v>145</v>
      </c>
      <c r="I136" s="21" t="s">
        <v>149</v>
      </c>
      <c r="J136" s="21" t="s">
        <v>150</v>
      </c>
      <c r="K136" s="21" t="s">
        <v>58</v>
      </c>
      <c r="L136" s="21" t="s">
        <v>26</v>
      </c>
      <c r="M136" s="21" t="s">
        <v>38</v>
      </c>
      <c r="N136" s="21" t="s">
        <v>38</v>
      </c>
      <c r="O136" s="22">
        <v>-133334.17047190535</v>
      </c>
      <c r="P136" s="22">
        <v>-64001</v>
      </c>
      <c r="Q136" s="22">
        <v>-76999.654389741991</v>
      </c>
      <c r="R136" s="22">
        <v>-56334.516082163376</v>
      </c>
      <c r="S136" s="22">
        <v>-56334.516082163376</v>
      </c>
      <c r="T136" s="21" t="s">
        <v>59</v>
      </c>
      <c r="U136" s="21" t="s">
        <v>60</v>
      </c>
      <c r="V136" s="22">
        <f>+S136+S137+S138</f>
        <v>-60549.766596779562</v>
      </c>
      <c r="W136" s="22">
        <v>0</v>
      </c>
      <c r="X136" s="22">
        <f t="shared" si="10"/>
        <v>-60549.766596779562</v>
      </c>
      <c r="Y136" s="11">
        <v>0</v>
      </c>
      <c r="Z136" s="11">
        <v>0</v>
      </c>
      <c r="AA136" s="11">
        <v>0</v>
      </c>
      <c r="AB136" s="21"/>
      <c r="AC136" s="45"/>
    </row>
    <row r="137" spans="1:29" x14ac:dyDescent="0.35">
      <c r="A137" s="21" t="s">
        <v>23</v>
      </c>
      <c r="B137" s="21" t="s">
        <v>27</v>
      </c>
      <c r="C137" s="21" t="s">
        <v>32</v>
      </c>
      <c r="D137" s="21" t="s">
        <v>33</v>
      </c>
      <c r="E137" s="21" t="s">
        <v>133</v>
      </c>
      <c r="F137" s="21" t="s">
        <v>136</v>
      </c>
      <c r="G137" s="21" t="s">
        <v>143</v>
      </c>
      <c r="H137" s="21" t="s">
        <v>145</v>
      </c>
      <c r="I137" s="21" t="s">
        <v>149</v>
      </c>
      <c r="J137" s="21" t="s">
        <v>150</v>
      </c>
      <c r="K137" s="21" t="s">
        <v>58</v>
      </c>
      <c r="L137" s="21" t="s">
        <v>26</v>
      </c>
      <c r="M137" s="21" t="s">
        <v>38</v>
      </c>
      <c r="N137" s="21" t="s">
        <v>38</v>
      </c>
      <c r="O137" s="22">
        <v>0</v>
      </c>
      <c r="P137" s="22">
        <v>0</v>
      </c>
      <c r="Q137" s="22">
        <v>-36.53846153846154</v>
      </c>
      <c r="R137" s="22">
        <v>36.53846153846154</v>
      </c>
      <c r="S137" s="22">
        <f>+R137</f>
        <v>36.53846153846154</v>
      </c>
      <c r="T137" s="21" t="s">
        <v>76</v>
      </c>
      <c r="U137" s="21" t="s">
        <v>77</v>
      </c>
      <c r="V137" s="22">
        <v>0</v>
      </c>
      <c r="W137" s="22">
        <v>0</v>
      </c>
      <c r="X137" s="22">
        <f t="shared" si="10"/>
        <v>0</v>
      </c>
      <c r="Y137" s="21">
        <v>0</v>
      </c>
      <c r="Z137" s="21">
        <v>0</v>
      </c>
      <c r="AA137" s="21">
        <v>0</v>
      </c>
      <c r="AB137" s="21"/>
      <c r="AC137" s="21"/>
    </row>
    <row r="138" spans="1:29" x14ac:dyDescent="0.35">
      <c r="A138" s="21" t="s">
        <v>23</v>
      </c>
      <c r="B138" s="21" t="s">
        <v>27</v>
      </c>
      <c r="C138" s="21" t="s">
        <v>32</v>
      </c>
      <c r="D138" s="21" t="s">
        <v>33</v>
      </c>
      <c r="E138" s="21" t="s">
        <v>133</v>
      </c>
      <c r="F138" s="21" t="s">
        <v>136</v>
      </c>
      <c r="G138" s="21" t="s">
        <v>143</v>
      </c>
      <c r="H138" s="21" t="s">
        <v>145</v>
      </c>
      <c r="I138" s="21" t="s">
        <v>149</v>
      </c>
      <c r="J138" s="21" t="s">
        <v>150</v>
      </c>
      <c r="K138" s="21" t="s">
        <v>58</v>
      </c>
      <c r="L138" s="21" t="s">
        <v>26</v>
      </c>
      <c r="M138" s="21" t="s">
        <v>38</v>
      </c>
      <c r="N138" s="21" t="s">
        <v>38</v>
      </c>
      <c r="O138" s="22">
        <v>-4251.7889761546485</v>
      </c>
      <c r="P138" s="22">
        <v>0</v>
      </c>
      <c r="Q138" s="22">
        <v>0</v>
      </c>
      <c r="R138" s="22">
        <v>-4251.7889761546485</v>
      </c>
      <c r="S138" s="22">
        <v>-4251.7889761546485</v>
      </c>
      <c r="T138" s="21" t="s">
        <v>75</v>
      </c>
      <c r="U138" s="21" t="s">
        <v>58</v>
      </c>
      <c r="V138" s="22">
        <v>0</v>
      </c>
      <c r="W138" s="22">
        <v>0</v>
      </c>
      <c r="X138" s="22">
        <f t="shared" si="10"/>
        <v>0</v>
      </c>
      <c r="Y138" s="21">
        <v>0</v>
      </c>
      <c r="Z138" s="21">
        <v>0</v>
      </c>
      <c r="AA138" s="21">
        <v>0</v>
      </c>
      <c r="AB138" s="21"/>
      <c r="AC138" s="21"/>
    </row>
    <row r="139" spans="1:29" x14ac:dyDescent="0.35">
      <c r="A139" s="21" t="s">
        <v>23</v>
      </c>
      <c r="B139" s="21" t="s">
        <v>27</v>
      </c>
      <c r="C139" s="21" t="s">
        <v>32</v>
      </c>
      <c r="D139" s="21" t="s">
        <v>33</v>
      </c>
      <c r="E139" s="21" t="s">
        <v>133</v>
      </c>
      <c r="F139" s="21" t="s">
        <v>136</v>
      </c>
      <c r="G139" s="21" t="s">
        <v>143</v>
      </c>
      <c r="H139" s="21" t="s">
        <v>145</v>
      </c>
      <c r="I139" s="21" t="s">
        <v>149</v>
      </c>
      <c r="J139" s="21" t="s">
        <v>150</v>
      </c>
      <c r="K139" s="21" t="s">
        <v>58</v>
      </c>
      <c r="L139" s="21" t="s">
        <v>26</v>
      </c>
      <c r="M139" s="21" t="s">
        <v>73</v>
      </c>
      <c r="N139" s="21" t="s">
        <v>74</v>
      </c>
      <c r="O139" s="22">
        <v>-16872.615616898926</v>
      </c>
      <c r="P139" s="22">
        <v>0</v>
      </c>
      <c r="Q139" s="22">
        <v>-12197.481393707792</v>
      </c>
      <c r="R139" s="22">
        <v>-4675.1342231911312</v>
      </c>
      <c r="S139" s="22">
        <v>-4675.1342231911312</v>
      </c>
      <c r="T139" s="21" t="s">
        <v>61</v>
      </c>
      <c r="U139" s="21" t="s">
        <v>62</v>
      </c>
      <c r="V139" s="22">
        <f>+S139</f>
        <v>-4675.1342231911312</v>
      </c>
      <c r="W139" s="22">
        <v>0</v>
      </c>
      <c r="X139" s="22">
        <f t="shared" si="10"/>
        <v>-4675.1342231911312</v>
      </c>
      <c r="Y139" s="21">
        <v>0</v>
      </c>
      <c r="Z139" s="21">
        <v>0</v>
      </c>
      <c r="AA139" s="21">
        <v>0</v>
      </c>
      <c r="AB139" s="21"/>
      <c r="AC139" s="21"/>
    </row>
    <row r="140" spans="1:29" x14ac:dyDescent="0.35">
      <c r="A140" s="21" t="s">
        <v>23</v>
      </c>
      <c r="B140" s="21" t="s">
        <v>27</v>
      </c>
      <c r="C140" s="21" t="s">
        <v>32</v>
      </c>
      <c r="D140" s="21" t="s">
        <v>33</v>
      </c>
      <c r="E140" s="21" t="s">
        <v>133</v>
      </c>
      <c r="F140" s="21" t="s">
        <v>136</v>
      </c>
      <c r="G140" s="21" t="s">
        <v>143</v>
      </c>
      <c r="H140" s="21" t="s">
        <v>145</v>
      </c>
      <c r="I140" s="21" t="s">
        <v>149</v>
      </c>
      <c r="J140" s="21" t="s">
        <v>150</v>
      </c>
      <c r="K140" s="21" t="s">
        <v>58</v>
      </c>
      <c r="L140" s="21" t="s">
        <v>26</v>
      </c>
      <c r="M140" s="21" t="s">
        <v>73</v>
      </c>
      <c r="N140" s="21" t="s">
        <v>74</v>
      </c>
      <c r="O140" s="22">
        <v>-4456.7692307692305</v>
      </c>
      <c r="P140" s="22">
        <v>-4226</v>
      </c>
      <c r="Q140" s="22">
        <v>0</v>
      </c>
      <c r="R140" s="22">
        <v>-4456.7692307692305</v>
      </c>
      <c r="S140" s="22">
        <f>+R140</f>
        <v>-4456.7692307692305</v>
      </c>
      <c r="T140" s="21" t="s">
        <v>59</v>
      </c>
      <c r="U140" s="21" t="s">
        <v>60</v>
      </c>
      <c r="V140" s="22">
        <f>+S140</f>
        <v>-4456.7692307692305</v>
      </c>
      <c r="W140" s="22">
        <v>0</v>
      </c>
      <c r="X140" s="22">
        <f t="shared" si="10"/>
        <v>-4456.7692307692305</v>
      </c>
      <c r="Y140" s="21">
        <v>0</v>
      </c>
      <c r="Z140" s="21">
        <v>0</v>
      </c>
      <c r="AA140" s="11">
        <v>0</v>
      </c>
      <c r="AB140" s="21"/>
      <c r="AC140" s="21"/>
    </row>
    <row r="141" spans="1:29" s="2" customFormat="1" ht="180" x14ac:dyDescent="0.4">
      <c r="A141" s="11" t="s">
        <v>23</v>
      </c>
      <c r="B141" s="11" t="s">
        <v>27</v>
      </c>
      <c r="C141" s="11" t="s">
        <v>32</v>
      </c>
      <c r="D141" s="11" t="s">
        <v>33</v>
      </c>
      <c r="E141" s="11" t="s">
        <v>133</v>
      </c>
      <c r="F141" s="11" t="s">
        <v>136</v>
      </c>
      <c r="G141" s="11" t="s">
        <v>143</v>
      </c>
      <c r="H141" s="11" t="s">
        <v>145</v>
      </c>
      <c r="I141" s="11" t="s">
        <v>153</v>
      </c>
      <c r="J141" s="11" t="s">
        <v>154</v>
      </c>
      <c r="K141" s="11" t="s">
        <v>58</v>
      </c>
      <c r="L141" s="11" t="s">
        <v>26</v>
      </c>
      <c r="M141" s="11" t="s">
        <v>38</v>
      </c>
      <c r="N141" s="11" t="s">
        <v>38</v>
      </c>
      <c r="O141" s="13">
        <v>-18752525.644160397</v>
      </c>
      <c r="P141" s="13">
        <v>-6609889.5440999996</v>
      </c>
      <c r="Q141" s="13">
        <f>-15545160.08-8000</f>
        <v>-15553160.08</v>
      </c>
      <c r="R141" s="13">
        <f>+O141-Q141</f>
        <v>-3199365.5641603973</v>
      </c>
      <c r="S141" s="13">
        <f>-3207365.5641604+8000</f>
        <v>-3199365.5641604001</v>
      </c>
      <c r="T141" s="11" t="s">
        <v>69</v>
      </c>
      <c r="U141" s="11" t="s">
        <v>70</v>
      </c>
      <c r="V141" s="13">
        <f>+S141-Z141</f>
        <v>-3192088.5641604001</v>
      </c>
      <c r="W141" s="13">
        <v>0</v>
      </c>
      <c r="X141" s="13">
        <f t="shared" si="10"/>
        <v>-3192088.5641604001</v>
      </c>
      <c r="Y141" s="11">
        <v>0</v>
      </c>
      <c r="Z141" s="15">
        <v>-7277</v>
      </c>
      <c r="AA141" s="11">
        <v>0</v>
      </c>
      <c r="AB141" s="17" t="s">
        <v>222</v>
      </c>
      <c r="AC141" s="14" t="s">
        <v>221</v>
      </c>
    </row>
    <row r="142" spans="1:29" ht="29.25" customHeight="1" x14ac:dyDescent="0.35">
      <c r="A142" s="21" t="s">
        <v>23</v>
      </c>
      <c r="B142" s="21" t="s">
        <v>27</v>
      </c>
      <c r="C142" s="21" t="s">
        <v>32</v>
      </c>
      <c r="D142" s="21" t="s">
        <v>33</v>
      </c>
      <c r="E142" s="21" t="s">
        <v>133</v>
      </c>
      <c r="F142" s="21" t="s">
        <v>136</v>
      </c>
      <c r="G142" s="21" t="s">
        <v>143</v>
      </c>
      <c r="H142" s="21" t="s">
        <v>145</v>
      </c>
      <c r="I142" s="21" t="s">
        <v>153</v>
      </c>
      <c r="J142" s="21" t="s">
        <v>154</v>
      </c>
      <c r="K142" s="21" t="s">
        <v>58</v>
      </c>
      <c r="L142" s="21" t="s">
        <v>26</v>
      </c>
      <c r="M142" s="21" t="s">
        <v>38</v>
      </c>
      <c r="N142" s="21" t="s">
        <v>38</v>
      </c>
      <c r="O142" s="22">
        <v>-1236813.0575213684</v>
      </c>
      <c r="P142" s="22">
        <v>-202646</v>
      </c>
      <c r="Q142" s="22">
        <v>-1214866.97970516</v>
      </c>
      <c r="R142" s="22">
        <v>-21946.077816208417</v>
      </c>
      <c r="S142" s="22">
        <v>-21946.077816208417</v>
      </c>
      <c r="T142" s="21" t="s">
        <v>61</v>
      </c>
      <c r="U142" s="21" t="s">
        <v>62</v>
      </c>
      <c r="V142" s="22">
        <f t="shared" ref="V142" si="13">+S142</f>
        <v>-21946.077816208417</v>
      </c>
      <c r="W142" s="22">
        <v>0</v>
      </c>
      <c r="X142" s="22">
        <f t="shared" si="10"/>
        <v>-21946.077816208417</v>
      </c>
      <c r="Y142" s="11">
        <v>0</v>
      </c>
      <c r="Z142" s="11">
        <v>0</v>
      </c>
      <c r="AA142" s="11">
        <v>0</v>
      </c>
      <c r="AB142" s="17" t="s">
        <v>222</v>
      </c>
      <c r="AC142" s="46" t="s">
        <v>223</v>
      </c>
    </row>
    <row r="143" spans="1:29" ht="29.25" customHeight="1" x14ac:dyDescent="0.35">
      <c r="A143" s="21" t="s">
        <v>23</v>
      </c>
      <c r="B143" s="21" t="s">
        <v>27</v>
      </c>
      <c r="C143" s="21" t="s">
        <v>32</v>
      </c>
      <c r="D143" s="21" t="s">
        <v>33</v>
      </c>
      <c r="E143" s="21" t="s">
        <v>133</v>
      </c>
      <c r="F143" s="21" t="s">
        <v>136</v>
      </c>
      <c r="G143" s="21" t="s">
        <v>143</v>
      </c>
      <c r="H143" s="21" t="s">
        <v>145</v>
      </c>
      <c r="I143" s="21" t="s">
        <v>153</v>
      </c>
      <c r="J143" s="21" t="s">
        <v>154</v>
      </c>
      <c r="K143" s="21" t="s">
        <v>58</v>
      </c>
      <c r="L143" s="21" t="s">
        <v>26</v>
      </c>
      <c r="M143" s="21" t="s">
        <v>38</v>
      </c>
      <c r="N143" s="21" t="s">
        <v>38</v>
      </c>
      <c r="O143" s="22">
        <f>-347868.140075014+20000</f>
        <v>-327868.14007501397</v>
      </c>
      <c r="P143" s="22">
        <v>-161064</v>
      </c>
      <c r="Q143" s="22">
        <v>-220890.35887023312</v>
      </c>
      <c r="R143" s="22">
        <f>+O143-Q143</f>
        <v>-106977.78120478085</v>
      </c>
      <c r="S143" s="22">
        <f>-126977.781204781+20000</f>
        <v>-106977.781204781</v>
      </c>
      <c r="T143" s="21" t="s">
        <v>59</v>
      </c>
      <c r="U143" s="21" t="s">
        <v>60</v>
      </c>
      <c r="V143" s="22">
        <f>+S143+S144+S145</f>
        <v>-132562.77740961174</v>
      </c>
      <c r="W143" s="22">
        <v>0</v>
      </c>
      <c r="X143" s="22">
        <f t="shared" si="10"/>
        <v>-132562.77740961174</v>
      </c>
      <c r="Y143" s="11">
        <v>0</v>
      </c>
      <c r="Z143" s="11">
        <v>0</v>
      </c>
      <c r="AA143" s="11">
        <v>0</v>
      </c>
      <c r="AB143" s="17" t="s">
        <v>222</v>
      </c>
      <c r="AC143" s="45"/>
    </row>
    <row r="144" spans="1:29" x14ac:dyDescent="0.35">
      <c r="A144" s="21" t="s">
        <v>23</v>
      </c>
      <c r="B144" s="21" t="s">
        <v>27</v>
      </c>
      <c r="C144" s="21" t="s">
        <v>32</v>
      </c>
      <c r="D144" s="21" t="s">
        <v>33</v>
      </c>
      <c r="E144" s="21" t="s">
        <v>133</v>
      </c>
      <c r="F144" s="21" t="s">
        <v>136</v>
      </c>
      <c r="G144" s="21" t="s">
        <v>143</v>
      </c>
      <c r="H144" s="21" t="s">
        <v>145</v>
      </c>
      <c r="I144" s="21" t="s">
        <v>153</v>
      </c>
      <c r="J144" s="21" t="s">
        <v>154</v>
      </c>
      <c r="K144" s="21" t="s">
        <v>58</v>
      </c>
      <c r="L144" s="21" t="s">
        <v>26</v>
      </c>
      <c r="M144" s="21" t="s">
        <v>38</v>
      </c>
      <c r="N144" s="21" t="s">
        <v>38</v>
      </c>
      <c r="O144" s="22">
        <v>0</v>
      </c>
      <c r="P144" s="22">
        <v>0</v>
      </c>
      <c r="Q144" s="22">
        <v>-45.67307692307692</v>
      </c>
      <c r="R144" s="22">
        <v>45.67307692307692</v>
      </c>
      <c r="S144" s="22">
        <f>+R144</f>
        <v>45.67307692307692</v>
      </c>
      <c r="T144" s="21" t="s">
        <v>76</v>
      </c>
      <c r="U144" s="21" t="s">
        <v>77</v>
      </c>
      <c r="V144" s="22">
        <v>0</v>
      </c>
      <c r="W144" s="22">
        <v>0</v>
      </c>
      <c r="X144" s="22">
        <f t="shared" si="10"/>
        <v>0</v>
      </c>
      <c r="Y144" s="21">
        <v>0</v>
      </c>
      <c r="Z144" s="21">
        <v>0</v>
      </c>
      <c r="AA144" s="21">
        <v>0</v>
      </c>
      <c r="AB144" s="21"/>
      <c r="AC144" s="21"/>
    </row>
    <row r="145" spans="1:29" x14ac:dyDescent="0.35">
      <c r="A145" s="21" t="s">
        <v>23</v>
      </c>
      <c r="B145" s="21" t="s">
        <v>27</v>
      </c>
      <c r="C145" s="21" t="s">
        <v>32</v>
      </c>
      <c r="D145" s="21" t="s">
        <v>33</v>
      </c>
      <c r="E145" s="21" t="s">
        <v>133</v>
      </c>
      <c r="F145" s="21" t="s">
        <v>136</v>
      </c>
      <c r="G145" s="21" t="s">
        <v>143</v>
      </c>
      <c r="H145" s="21" t="s">
        <v>145</v>
      </c>
      <c r="I145" s="21" t="s">
        <v>153</v>
      </c>
      <c r="J145" s="21" t="s">
        <v>154</v>
      </c>
      <c r="K145" s="21" t="s">
        <v>58</v>
      </c>
      <c r="L145" s="21" t="s">
        <v>26</v>
      </c>
      <c r="M145" s="21" t="s">
        <v>38</v>
      </c>
      <c r="N145" s="21" t="s">
        <v>38</v>
      </c>
      <c r="O145" s="22">
        <v>-25630.669281753821</v>
      </c>
      <c r="P145" s="22">
        <v>0</v>
      </c>
      <c r="Q145" s="22">
        <v>0</v>
      </c>
      <c r="R145" s="22">
        <v>-25630.669281753821</v>
      </c>
      <c r="S145" s="22">
        <v>-25630.669281753821</v>
      </c>
      <c r="T145" s="21" t="s">
        <v>75</v>
      </c>
      <c r="U145" s="21" t="s">
        <v>58</v>
      </c>
      <c r="V145" s="22">
        <v>0</v>
      </c>
      <c r="W145" s="22">
        <v>0</v>
      </c>
      <c r="X145" s="22">
        <f t="shared" si="10"/>
        <v>0</v>
      </c>
      <c r="Y145" s="21">
        <v>0</v>
      </c>
      <c r="Z145" s="21">
        <v>0</v>
      </c>
      <c r="AA145" s="21">
        <v>0</v>
      </c>
      <c r="AB145" s="21"/>
      <c r="AC145" s="21"/>
    </row>
    <row r="146" spans="1:29" ht="13" customHeight="1" x14ac:dyDescent="0.35">
      <c r="A146" s="21" t="s">
        <v>23</v>
      </c>
      <c r="B146" s="21" t="s">
        <v>27</v>
      </c>
      <c r="C146" s="21" t="s">
        <v>32</v>
      </c>
      <c r="D146" s="21" t="s">
        <v>33</v>
      </c>
      <c r="E146" s="21" t="s">
        <v>133</v>
      </c>
      <c r="F146" s="21" t="s">
        <v>136</v>
      </c>
      <c r="G146" s="21" t="s">
        <v>143</v>
      </c>
      <c r="H146" s="21" t="s">
        <v>145</v>
      </c>
      <c r="I146" s="21" t="s">
        <v>153</v>
      </c>
      <c r="J146" s="21" t="s">
        <v>154</v>
      </c>
      <c r="K146" s="21" t="s">
        <v>58</v>
      </c>
      <c r="L146" s="21" t="s">
        <v>26</v>
      </c>
      <c r="M146" s="21" t="s">
        <v>71</v>
      </c>
      <c r="N146" s="21" t="s">
        <v>72</v>
      </c>
      <c r="O146" s="22">
        <v>-68499.483997179996</v>
      </c>
      <c r="P146" s="22">
        <v>-426</v>
      </c>
      <c r="Q146" s="22">
        <v>-65546.000000000015</v>
      </c>
      <c r="R146" s="22">
        <v>-2953.4839971799965</v>
      </c>
      <c r="S146" s="22">
        <v>-2953.4839971799965</v>
      </c>
      <c r="T146" s="21" t="s">
        <v>69</v>
      </c>
      <c r="U146" s="21" t="s">
        <v>70</v>
      </c>
      <c r="V146" s="22">
        <f>+S146-W146</f>
        <v>58481.246002820008</v>
      </c>
      <c r="W146" s="22">
        <v>-61434.73</v>
      </c>
      <c r="X146" s="22">
        <f>+V146+W146+0.48</f>
        <v>-2953.0039971799956</v>
      </c>
      <c r="Y146" s="21">
        <v>0</v>
      </c>
      <c r="Z146" s="21">
        <v>0</v>
      </c>
      <c r="AA146" s="21">
        <v>0</v>
      </c>
      <c r="AB146" s="17" t="s">
        <v>222</v>
      </c>
      <c r="AC146" s="21"/>
    </row>
    <row r="147" spans="1:29" ht="13" customHeight="1" x14ac:dyDescent="0.35">
      <c r="A147" s="21" t="s">
        <v>23</v>
      </c>
      <c r="B147" s="21" t="s">
        <v>27</v>
      </c>
      <c r="C147" s="21" t="s">
        <v>32</v>
      </c>
      <c r="D147" s="21" t="s">
        <v>33</v>
      </c>
      <c r="E147" s="21" t="s">
        <v>133</v>
      </c>
      <c r="F147" s="21" t="s">
        <v>136</v>
      </c>
      <c r="G147" s="21" t="s">
        <v>143</v>
      </c>
      <c r="H147" s="21" t="s">
        <v>145</v>
      </c>
      <c r="I147" s="21" t="s">
        <v>153</v>
      </c>
      <c r="J147" s="21" t="s">
        <v>154</v>
      </c>
      <c r="K147" s="21" t="s">
        <v>58</v>
      </c>
      <c r="L147" s="21" t="s">
        <v>26</v>
      </c>
      <c r="M147" s="21" t="s">
        <v>73</v>
      </c>
      <c r="N147" s="21" t="s">
        <v>74</v>
      </c>
      <c r="O147" s="22">
        <v>-1275.172</v>
      </c>
      <c r="P147" s="22">
        <v>-480.99999999999989</v>
      </c>
      <c r="Q147" s="22">
        <v>-371.48196000000002</v>
      </c>
      <c r="R147" s="22">
        <v>-903.69003999999973</v>
      </c>
      <c r="S147" s="22">
        <f>+R147</f>
        <v>-903.69003999999973</v>
      </c>
      <c r="T147" s="21" t="s">
        <v>69</v>
      </c>
      <c r="U147" s="21" t="s">
        <v>70</v>
      </c>
      <c r="V147" s="22">
        <f>+S147</f>
        <v>-903.69003999999973</v>
      </c>
      <c r="W147" s="22">
        <v>0</v>
      </c>
      <c r="X147" s="22">
        <f t="shared" si="10"/>
        <v>-903.69003999999973</v>
      </c>
      <c r="Y147" s="21">
        <v>0</v>
      </c>
      <c r="Z147" s="21">
        <v>0</v>
      </c>
      <c r="AA147" s="21">
        <v>0</v>
      </c>
      <c r="AB147" s="17" t="s">
        <v>222</v>
      </c>
      <c r="AC147" s="21"/>
    </row>
    <row r="148" spans="1:29" ht="13" customHeight="1" x14ac:dyDescent="0.35">
      <c r="A148" s="21" t="s">
        <v>23</v>
      </c>
      <c r="B148" s="21" t="s">
        <v>27</v>
      </c>
      <c r="C148" s="21" t="s">
        <v>32</v>
      </c>
      <c r="D148" s="21" t="s">
        <v>33</v>
      </c>
      <c r="E148" s="21" t="s">
        <v>133</v>
      </c>
      <c r="F148" s="21" t="s">
        <v>136</v>
      </c>
      <c r="G148" s="21" t="s">
        <v>143</v>
      </c>
      <c r="H148" s="21" t="s">
        <v>145</v>
      </c>
      <c r="I148" s="21" t="s">
        <v>153</v>
      </c>
      <c r="J148" s="21" t="s">
        <v>154</v>
      </c>
      <c r="K148" s="21" t="s">
        <v>58</v>
      </c>
      <c r="L148" s="21" t="s">
        <v>26</v>
      </c>
      <c r="M148" s="21" t="s">
        <v>73</v>
      </c>
      <c r="N148" s="21" t="s">
        <v>74</v>
      </c>
      <c r="O148" s="22">
        <v>-18081.158048060155</v>
      </c>
      <c r="P148" s="22">
        <v>0</v>
      </c>
      <c r="Q148" s="22">
        <v>-14133.374603601162</v>
      </c>
      <c r="R148" s="22">
        <v>-3947.7834444589935</v>
      </c>
      <c r="S148" s="22">
        <v>-3947.7834444589935</v>
      </c>
      <c r="T148" s="21" t="s">
        <v>61</v>
      </c>
      <c r="U148" s="21" t="s">
        <v>62</v>
      </c>
      <c r="V148" s="22">
        <f t="shared" ref="V148:V149" si="14">+S148</f>
        <v>-3947.7834444589935</v>
      </c>
      <c r="W148" s="22">
        <v>0</v>
      </c>
      <c r="X148" s="22">
        <f t="shared" si="10"/>
        <v>-3947.7834444589935</v>
      </c>
      <c r="Y148" s="21">
        <v>0</v>
      </c>
      <c r="Z148" s="21">
        <v>0</v>
      </c>
      <c r="AA148" s="21">
        <v>0</v>
      </c>
      <c r="AB148" s="17" t="s">
        <v>222</v>
      </c>
      <c r="AC148" s="21"/>
    </row>
    <row r="149" spans="1:29" ht="13" customHeight="1" x14ac:dyDescent="0.35">
      <c r="A149" s="21" t="s">
        <v>23</v>
      </c>
      <c r="B149" s="21" t="s">
        <v>27</v>
      </c>
      <c r="C149" s="21" t="s">
        <v>32</v>
      </c>
      <c r="D149" s="21" t="s">
        <v>33</v>
      </c>
      <c r="E149" s="21" t="s">
        <v>133</v>
      </c>
      <c r="F149" s="21" t="s">
        <v>136</v>
      </c>
      <c r="G149" s="21" t="s">
        <v>143</v>
      </c>
      <c r="H149" s="21" t="s">
        <v>145</v>
      </c>
      <c r="I149" s="21" t="s">
        <v>153</v>
      </c>
      <c r="J149" s="21" t="s">
        <v>154</v>
      </c>
      <c r="K149" s="21" t="s">
        <v>58</v>
      </c>
      <c r="L149" s="21" t="s">
        <v>26</v>
      </c>
      <c r="M149" s="21" t="s">
        <v>73</v>
      </c>
      <c r="N149" s="21" t="s">
        <v>74</v>
      </c>
      <c r="O149" s="22">
        <v>-6633.4615384615381</v>
      </c>
      <c r="P149" s="22">
        <v>-6345</v>
      </c>
      <c r="Q149" s="22">
        <v>0</v>
      </c>
      <c r="R149" s="22">
        <v>-6633.4615384615381</v>
      </c>
      <c r="S149" s="22">
        <f>+R149</f>
        <v>-6633.4615384615381</v>
      </c>
      <c r="T149" s="21" t="s">
        <v>59</v>
      </c>
      <c r="U149" s="21" t="s">
        <v>60</v>
      </c>
      <c r="V149" s="22">
        <f t="shared" si="14"/>
        <v>-6633.4615384615381</v>
      </c>
      <c r="W149" s="22">
        <v>0</v>
      </c>
      <c r="X149" s="22">
        <f t="shared" si="10"/>
        <v>-6633.4615384615381</v>
      </c>
      <c r="Y149" s="21">
        <v>0</v>
      </c>
      <c r="Z149" s="21">
        <v>0</v>
      </c>
      <c r="AA149" s="21">
        <v>0</v>
      </c>
      <c r="AB149" s="17" t="s">
        <v>222</v>
      </c>
      <c r="AC149" s="21"/>
    </row>
    <row r="150" spans="1:29" x14ac:dyDescent="0.35">
      <c r="A150" s="21" t="s">
        <v>23</v>
      </c>
      <c r="B150" s="21" t="s">
        <v>27</v>
      </c>
      <c r="C150" s="21" t="s">
        <v>32</v>
      </c>
      <c r="D150" s="21" t="s">
        <v>33</v>
      </c>
      <c r="E150" s="21" t="s">
        <v>133</v>
      </c>
      <c r="F150" s="21" t="s">
        <v>136</v>
      </c>
      <c r="G150" s="21" t="s">
        <v>143</v>
      </c>
      <c r="H150" s="21" t="s">
        <v>145</v>
      </c>
      <c r="I150" s="21" t="s">
        <v>153</v>
      </c>
      <c r="J150" s="21" t="s">
        <v>154</v>
      </c>
      <c r="K150" s="21" t="s">
        <v>58</v>
      </c>
      <c r="L150" s="21" t="s">
        <v>26</v>
      </c>
      <c r="M150" s="21" t="s">
        <v>155</v>
      </c>
      <c r="N150" s="21" t="s">
        <v>156</v>
      </c>
      <c r="O150" s="22">
        <v>-152941</v>
      </c>
      <c r="P150" s="22">
        <v>-8745</v>
      </c>
      <c r="Q150" s="22">
        <v>-154390.49949999998</v>
      </c>
      <c r="R150" s="22">
        <v>1449.4994999999835</v>
      </c>
      <c r="S150" s="22">
        <f>+R150</f>
        <v>1449.4994999999835</v>
      </c>
      <c r="T150" s="21" t="s">
        <v>61</v>
      </c>
      <c r="U150" s="21" t="s">
        <v>62</v>
      </c>
      <c r="V150" s="22">
        <f>+S150+S151+S152</f>
        <v>-7861.9005000000179</v>
      </c>
      <c r="W150" s="22">
        <v>0</v>
      </c>
      <c r="X150" s="22">
        <f t="shared" si="10"/>
        <v>-7861.9005000000179</v>
      </c>
      <c r="Y150" s="21">
        <v>0</v>
      </c>
      <c r="Z150" s="21">
        <v>0</v>
      </c>
      <c r="AA150" s="21">
        <v>0</v>
      </c>
      <c r="AB150" s="33" t="s">
        <v>164</v>
      </c>
      <c r="AC150" s="21"/>
    </row>
    <row r="151" spans="1:29" x14ac:dyDescent="0.35">
      <c r="A151" s="21" t="s">
        <v>23</v>
      </c>
      <c r="B151" s="21" t="s">
        <v>27</v>
      </c>
      <c r="C151" s="21" t="s">
        <v>32</v>
      </c>
      <c r="D151" s="21" t="s">
        <v>33</v>
      </c>
      <c r="E151" s="21" t="s">
        <v>133</v>
      </c>
      <c r="F151" s="21" t="s">
        <v>136</v>
      </c>
      <c r="G151" s="21" t="s">
        <v>143</v>
      </c>
      <c r="H151" s="21" t="s">
        <v>145</v>
      </c>
      <c r="I151" s="21" t="s">
        <v>153</v>
      </c>
      <c r="J151" s="21" t="s">
        <v>154</v>
      </c>
      <c r="K151" s="21" t="s">
        <v>58</v>
      </c>
      <c r="L151" s="21" t="s">
        <v>26</v>
      </c>
      <c r="M151" s="21" t="s">
        <v>155</v>
      </c>
      <c r="N151" s="21" t="s">
        <v>156</v>
      </c>
      <c r="O151" s="22">
        <v>-22000</v>
      </c>
      <c r="P151" s="22">
        <v>0</v>
      </c>
      <c r="Q151" s="22">
        <v>-18132.599999999999</v>
      </c>
      <c r="R151" s="22">
        <v>-3867.4000000000015</v>
      </c>
      <c r="S151" s="22">
        <v>-3867.4000000000015</v>
      </c>
      <c r="T151" s="21" t="s">
        <v>59</v>
      </c>
      <c r="U151" s="21" t="s">
        <v>60</v>
      </c>
      <c r="V151" s="22">
        <v>0</v>
      </c>
      <c r="W151" s="22">
        <v>0</v>
      </c>
      <c r="X151" s="22">
        <f t="shared" si="10"/>
        <v>0</v>
      </c>
      <c r="Y151" s="21">
        <v>0</v>
      </c>
      <c r="Z151" s="21">
        <v>0</v>
      </c>
      <c r="AA151" s="21">
        <v>0</v>
      </c>
      <c r="AB151" s="21"/>
      <c r="AC151" s="21"/>
    </row>
    <row r="152" spans="1:29" x14ac:dyDescent="0.35">
      <c r="A152" s="21" t="s">
        <v>23</v>
      </c>
      <c r="B152" s="21" t="s">
        <v>27</v>
      </c>
      <c r="C152" s="21" t="s">
        <v>32</v>
      </c>
      <c r="D152" s="21" t="s">
        <v>33</v>
      </c>
      <c r="E152" s="21" t="s">
        <v>133</v>
      </c>
      <c r="F152" s="21" t="s">
        <v>136</v>
      </c>
      <c r="G152" s="21" t="s">
        <v>143</v>
      </c>
      <c r="H152" s="21" t="s">
        <v>145</v>
      </c>
      <c r="I152" s="21" t="s">
        <v>153</v>
      </c>
      <c r="J152" s="21" t="s">
        <v>154</v>
      </c>
      <c r="K152" s="21" t="s">
        <v>58</v>
      </c>
      <c r="L152" s="21" t="s">
        <v>26</v>
      </c>
      <c r="M152" s="21" t="s">
        <v>155</v>
      </c>
      <c r="N152" s="21" t="s">
        <v>156</v>
      </c>
      <c r="O152" s="22">
        <v>-5444</v>
      </c>
      <c r="P152" s="22">
        <v>0</v>
      </c>
      <c r="Q152" s="22">
        <v>0</v>
      </c>
      <c r="R152" s="22">
        <v>-5444</v>
      </c>
      <c r="S152" s="22">
        <v>-5444</v>
      </c>
      <c r="T152" s="21" t="s">
        <v>75</v>
      </c>
      <c r="U152" s="21" t="s">
        <v>58</v>
      </c>
      <c r="V152" s="22">
        <v>0</v>
      </c>
      <c r="W152" s="22">
        <v>0</v>
      </c>
      <c r="X152" s="22">
        <f t="shared" si="10"/>
        <v>0</v>
      </c>
      <c r="Y152" s="21">
        <v>0</v>
      </c>
      <c r="Z152" s="21">
        <v>0</v>
      </c>
      <c r="AA152" s="21">
        <v>0</v>
      </c>
      <c r="AB152" s="21"/>
      <c r="AC152" s="21"/>
    </row>
    <row r="153" spans="1:29" x14ac:dyDescent="0.35">
      <c r="A153" s="21" t="s">
        <v>23</v>
      </c>
      <c r="B153" s="21" t="s">
        <v>27</v>
      </c>
      <c r="C153" s="21" t="s">
        <v>32</v>
      </c>
      <c r="D153" s="21" t="s">
        <v>33</v>
      </c>
      <c r="E153" s="21" t="s">
        <v>133</v>
      </c>
      <c r="F153" s="21" t="s">
        <v>136</v>
      </c>
      <c r="G153" s="21" t="s">
        <v>143</v>
      </c>
      <c r="H153" s="21" t="s">
        <v>145</v>
      </c>
      <c r="I153" s="21" t="s">
        <v>153</v>
      </c>
      <c r="J153" s="21" t="s">
        <v>154</v>
      </c>
      <c r="K153" s="21" t="s">
        <v>58</v>
      </c>
      <c r="L153" s="21" t="s">
        <v>26</v>
      </c>
      <c r="M153" s="21" t="s">
        <v>157</v>
      </c>
      <c r="N153" s="21" t="s">
        <v>158</v>
      </c>
      <c r="O153" s="22">
        <v>0</v>
      </c>
      <c r="P153" s="22">
        <v>0</v>
      </c>
      <c r="Q153" s="22">
        <v>5407.9905999999992</v>
      </c>
      <c r="R153" s="22">
        <v>-5407.9905999999992</v>
      </c>
      <c r="S153" s="22">
        <v>0</v>
      </c>
      <c r="T153" s="21" t="s">
        <v>61</v>
      </c>
      <c r="U153" s="21" t="s">
        <v>62</v>
      </c>
      <c r="V153" s="22">
        <v>0</v>
      </c>
      <c r="W153" s="22">
        <v>0</v>
      </c>
      <c r="X153" s="22">
        <f t="shared" si="10"/>
        <v>0</v>
      </c>
      <c r="Y153" s="22">
        <f>+R153</f>
        <v>-5407.9905999999992</v>
      </c>
      <c r="Z153" s="21">
        <v>0</v>
      </c>
      <c r="AA153" s="21">
        <v>0</v>
      </c>
      <c r="AB153" s="21"/>
      <c r="AC153" s="21"/>
    </row>
    <row r="154" spans="1:29" x14ac:dyDescent="0.35">
      <c r="A154" s="21" t="s">
        <v>23</v>
      </c>
      <c r="B154" s="21" t="s">
        <v>27</v>
      </c>
      <c r="C154" s="21" t="s">
        <v>32</v>
      </c>
      <c r="D154" s="21" t="s">
        <v>33</v>
      </c>
      <c r="E154" s="21" t="s">
        <v>133</v>
      </c>
      <c r="F154" s="21" t="s">
        <v>136</v>
      </c>
      <c r="G154" s="21" t="s">
        <v>143</v>
      </c>
      <c r="H154" s="21" t="s">
        <v>145</v>
      </c>
      <c r="I154" s="21" t="s">
        <v>153</v>
      </c>
      <c r="J154" s="21" t="s">
        <v>154</v>
      </c>
      <c r="K154" s="21" t="s">
        <v>58</v>
      </c>
      <c r="L154" s="21" t="s">
        <v>26</v>
      </c>
      <c r="M154" s="21" t="s">
        <v>159</v>
      </c>
      <c r="N154" s="21" t="s">
        <v>160</v>
      </c>
      <c r="O154" s="22">
        <v>-804854</v>
      </c>
      <c r="P154" s="22">
        <v>0</v>
      </c>
      <c r="Q154" s="22">
        <v>-137672.41</v>
      </c>
      <c r="R154" s="22">
        <v>-667181.59</v>
      </c>
      <c r="S154" s="22">
        <v>-667181.59</v>
      </c>
      <c r="T154" s="21" t="s">
        <v>59</v>
      </c>
      <c r="U154" s="21" t="s">
        <v>60</v>
      </c>
      <c r="V154" s="22">
        <f>+S154-W154</f>
        <v>-81712.589999999967</v>
      </c>
      <c r="W154" s="22">
        <v>-585469</v>
      </c>
      <c r="X154" s="22">
        <f t="shared" si="10"/>
        <v>-667181.59</v>
      </c>
      <c r="Y154" s="21">
        <v>0</v>
      </c>
      <c r="Z154" s="21">
        <v>0</v>
      </c>
      <c r="AA154" s="21">
        <v>0</v>
      </c>
      <c r="AB154" s="33" t="s">
        <v>164</v>
      </c>
      <c r="AC154" s="58" t="s">
        <v>214</v>
      </c>
    </row>
    <row r="155" spans="1:29" x14ac:dyDescent="0.35">
      <c r="A155" s="21" t="s">
        <v>23</v>
      </c>
      <c r="B155" s="21" t="s">
        <v>27</v>
      </c>
      <c r="C155" s="21" t="s">
        <v>32</v>
      </c>
      <c r="D155" s="21" t="s">
        <v>33</v>
      </c>
      <c r="E155" s="21" t="s">
        <v>133</v>
      </c>
      <c r="F155" s="21" t="s">
        <v>136</v>
      </c>
      <c r="G155" s="21" t="s">
        <v>143</v>
      </c>
      <c r="H155" s="21" t="s">
        <v>145</v>
      </c>
      <c r="I155" s="21" t="s">
        <v>153</v>
      </c>
      <c r="J155" s="21" t="s">
        <v>154</v>
      </c>
      <c r="K155" s="21" t="s">
        <v>58</v>
      </c>
      <c r="L155" s="21" t="s">
        <v>26</v>
      </c>
      <c r="M155" s="21" t="s">
        <v>159</v>
      </c>
      <c r="N155" s="21" t="s">
        <v>160</v>
      </c>
      <c r="O155" s="22">
        <v>-395146</v>
      </c>
      <c r="P155" s="22">
        <v>0</v>
      </c>
      <c r="Q155" s="22">
        <v>-226577.77999999997</v>
      </c>
      <c r="R155" s="22">
        <v>-168568.21999999997</v>
      </c>
      <c r="S155" s="22">
        <v>-168568.21999999997</v>
      </c>
      <c r="T155" s="21" t="s">
        <v>61</v>
      </c>
      <c r="U155" s="21" t="s">
        <v>62</v>
      </c>
      <c r="V155" s="22">
        <f>+S155-W155</f>
        <v>84431.780000000028</v>
      </c>
      <c r="W155" s="22">
        <v>-253000</v>
      </c>
      <c r="X155" s="22">
        <f t="shared" si="10"/>
        <v>-168568.21999999997</v>
      </c>
      <c r="Y155" s="21">
        <v>0</v>
      </c>
      <c r="Z155" s="21">
        <v>0</v>
      </c>
      <c r="AA155" s="21">
        <v>0</v>
      </c>
      <c r="AB155" s="33" t="s">
        <v>164</v>
      </c>
      <c r="AC155" s="51"/>
    </row>
    <row r="156" spans="1:29" x14ac:dyDescent="0.35">
      <c r="A156" s="21" t="s">
        <v>23</v>
      </c>
      <c r="B156" s="21" t="s">
        <v>27</v>
      </c>
      <c r="C156" s="21" t="s">
        <v>32</v>
      </c>
      <c r="D156" s="21" t="s">
        <v>33</v>
      </c>
      <c r="E156" s="21" t="s">
        <v>133</v>
      </c>
      <c r="F156" s="21" t="s">
        <v>136</v>
      </c>
      <c r="G156" s="21" t="s">
        <v>143</v>
      </c>
      <c r="H156" s="21" t="s">
        <v>145</v>
      </c>
      <c r="I156" s="21" t="s">
        <v>153</v>
      </c>
      <c r="J156" s="21" t="s">
        <v>154</v>
      </c>
      <c r="K156" s="21" t="s">
        <v>58</v>
      </c>
      <c r="L156" s="21" t="s">
        <v>26</v>
      </c>
      <c r="M156" s="21" t="s">
        <v>86</v>
      </c>
      <c r="N156" s="21" t="s">
        <v>87</v>
      </c>
      <c r="O156" s="22">
        <v>-58289.109989999997</v>
      </c>
      <c r="P156" s="22">
        <v>0</v>
      </c>
      <c r="Q156" s="22">
        <v>-50495.279999999984</v>
      </c>
      <c r="R156" s="22">
        <v>-7793.8299900000129</v>
      </c>
      <c r="S156" s="22">
        <v>0</v>
      </c>
      <c r="T156" s="21" t="s">
        <v>59</v>
      </c>
      <c r="U156" s="21" t="s">
        <v>60</v>
      </c>
      <c r="V156" s="22">
        <v>0</v>
      </c>
      <c r="W156" s="22">
        <v>0</v>
      </c>
      <c r="X156" s="22">
        <f t="shared" si="10"/>
        <v>0</v>
      </c>
      <c r="Y156" s="21">
        <v>0</v>
      </c>
      <c r="Z156" s="22">
        <f>+R156</f>
        <v>-7793.8299900000129</v>
      </c>
      <c r="AA156" s="21">
        <v>0</v>
      </c>
      <c r="AB156" s="21"/>
      <c r="AC156" s="21"/>
    </row>
    <row r="157" spans="1:29" x14ac:dyDescent="0.35">
      <c r="A157" s="21" t="s">
        <v>23</v>
      </c>
      <c r="B157" s="21" t="s">
        <v>27</v>
      </c>
      <c r="C157" s="21" t="s">
        <v>32</v>
      </c>
      <c r="D157" s="21" t="s">
        <v>33</v>
      </c>
      <c r="E157" s="21" t="s">
        <v>133</v>
      </c>
      <c r="F157" s="21" t="s">
        <v>136</v>
      </c>
      <c r="G157" s="21" t="s">
        <v>143</v>
      </c>
      <c r="H157" s="21" t="s">
        <v>145</v>
      </c>
      <c r="I157" s="21" t="s">
        <v>153</v>
      </c>
      <c r="J157" s="21" t="s">
        <v>154</v>
      </c>
      <c r="K157" s="21" t="s">
        <v>58</v>
      </c>
      <c r="L157" s="21" t="s">
        <v>26</v>
      </c>
      <c r="M157" s="21" t="s">
        <v>147</v>
      </c>
      <c r="N157" s="21" t="s">
        <v>148</v>
      </c>
      <c r="O157" s="22">
        <v>-47688.24</v>
      </c>
      <c r="P157" s="22">
        <v>0</v>
      </c>
      <c r="Q157" s="22">
        <v>-47686.808377999987</v>
      </c>
      <c r="R157" s="22">
        <v>-1.4316220000109752</v>
      </c>
      <c r="S157" s="22">
        <v>-1.4316220000109752</v>
      </c>
      <c r="T157" s="21" t="s">
        <v>69</v>
      </c>
      <c r="U157" s="21" t="s">
        <v>70</v>
      </c>
      <c r="V157" s="22">
        <v>0</v>
      </c>
      <c r="W157" s="22">
        <v>0</v>
      </c>
      <c r="X157" s="22">
        <f t="shared" si="10"/>
        <v>0</v>
      </c>
      <c r="Y157" s="22">
        <f>+S157</f>
        <v>-1.4316220000109752</v>
      </c>
      <c r="Z157" s="21">
        <v>0</v>
      </c>
      <c r="AA157" s="21">
        <v>0</v>
      </c>
      <c r="AB157" s="21"/>
      <c r="AC157" s="21"/>
    </row>
    <row r="158" spans="1:29" s="2" customFormat="1" ht="141.44999999999999" x14ac:dyDescent="0.4">
      <c r="A158" s="11" t="s">
        <v>23</v>
      </c>
      <c r="B158" s="11" t="s">
        <v>27</v>
      </c>
      <c r="C158" s="11" t="s">
        <v>50</v>
      </c>
      <c r="D158" s="11" t="s">
        <v>51</v>
      </c>
      <c r="E158" s="11" t="s">
        <v>24</v>
      </c>
      <c r="F158" s="11" t="s">
        <v>24</v>
      </c>
      <c r="G158" s="11" t="s">
        <v>24</v>
      </c>
      <c r="H158" s="11" t="s">
        <v>24</v>
      </c>
      <c r="I158" s="11" t="s">
        <v>24</v>
      </c>
      <c r="J158" s="11" t="s">
        <v>24</v>
      </c>
      <c r="K158" s="11" t="s">
        <v>39</v>
      </c>
      <c r="L158" s="11" t="s">
        <v>26</v>
      </c>
      <c r="M158" s="11" t="s">
        <v>42</v>
      </c>
      <c r="N158" s="11" t="s">
        <v>43</v>
      </c>
      <c r="O158" s="13">
        <v>-7685760.9898000006</v>
      </c>
      <c r="P158" s="13">
        <v>-1442008.8900000001</v>
      </c>
      <c r="Q158" s="13">
        <v>-6248605.7995999996</v>
      </c>
      <c r="R158" s="13">
        <v>-1437155.1902000005</v>
      </c>
      <c r="S158" s="13">
        <v>-1437155.1902000005</v>
      </c>
      <c r="T158" s="11" t="s">
        <v>40</v>
      </c>
      <c r="U158" s="11" t="s">
        <v>41</v>
      </c>
      <c r="V158" s="13">
        <v>0</v>
      </c>
      <c r="W158" s="13">
        <v>0</v>
      </c>
      <c r="X158" s="13">
        <v>0</v>
      </c>
      <c r="Y158" s="13">
        <v>0</v>
      </c>
      <c r="Z158" s="13">
        <v>0</v>
      </c>
      <c r="AA158" s="13">
        <f>-1437155.1902+461350</f>
        <v>-975805.19020000007</v>
      </c>
      <c r="AB158" s="14" t="s">
        <v>175</v>
      </c>
      <c r="AC158" s="14" t="s">
        <v>250</v>
      </c>
    </row>
    <row r="159" spans="1:29" s="2" customFormat="1" x14ac:dyDescent="0.4">
      <c r="A159" s="11" t="s">
        <v>23</v>
      </c>
      <c r="B159" s="11" t="s">
        <v>27</v>
      </c>
      <c r="C159" s="11" t="s">
        <v>50</v>
      </c>
      <c r="D159" s="11" t="s">
        <v>51</v>
      </c>
      <c r="E159" s="11" t="s">
        <v>24</v>
      </c>
      <c r="F159" s="11" t="s">
        <v>24</v>
      </c>
      <c r="G159" s="11" t="s">
        <v>24</v>
      </c>
      <c r="H159" s="11" t="s">
        <v>24</v>
      </c>
      <c r="I159" s="11" t="s">
        <v>24</v>
      </c>
      <c r="J159" s="11" t="s">
        <v>24</v>
      </c>
      <c r="K159" s="11" t="s">
        <v>39</v>
      </c>
      <c r="L159" s="11" t="s">
        <v>26</v>
      </c>
      <c r="M159" s="11" t="s">
        <v>54</v>
      </c>
      <c r="N159" s="11" t="s">
        <v>55</v>
      </c>
      <c r="O159" s="13">
        <v>-150000</v>
      </c>
      <c r="P159" s="13">
        <v>0</v>
      </c>
      <c r="Q159" s="13">
        <v>-150000</v>
      </c>
      <c r="R159" s="13">
        <v>0</v>
      </c>
      <c r="S159" s="13">
        <v>0</v>
      </c>
      <c r="T159" s="11" t="s">
        <v>40</v>
      </c>
      <c r="U159" s="11" t="s">
        <v>41</v>
      </c>
      <c r="V159" s="13">
        <v>0</v>
      </c>
      <c r="W159" s="13">
        <v>0</v>
      </c>
      <c r="X159" s="13">
        <v>0</v>
      </c>
      <c r="Y159" s="13">
        <v>0</v>
      </c>
      <c r="Z159" s="13">
        <v>0</v>
      </c>
      <c r="AA159" s="13">
        <v>0</v>
      </c>
      <c r="AB159" s="14"/>
      <c r="AC159" s="11"/>
    </row>
    <row r="160" spans="1:29" s="2" customFormat="1" x14ac:dyDescent="0.4">
      <c r="A160" s="11" t="s">
        <v>23</v>
      </c>
      <c r="B160" s="11" t="s">
        <v>27</v>
      </c>
      <c r="C160" s="11" t="s">
        <v>50</v>
      </c>
      <c r="D160" s="11" t="s">
        <v>51</v>
      </c>
      <c r="E160" s="11" t="s">
        <v>96</v>
      </c>
      <c r="F160" s="11" t="s">
        <v>99</v>
      </c>
      <c r="G160" s="11" t="s">
        <v>97</v>
      </c>
      <c r="H160" s="11" t="s">
        <v>100</v>
      </c>
      <c r="I160" s="11" t="s">
        <v>98</v>
      </c>
      <c r="J160" s="11" t="s">
        <v>101</v>
      </c>
      <c r="K160" s="11" t="s">
        <v>58</v>
      </c>
      <c r="L160" s="11" t="s">
        <v>26</v>
      </c>
      <c r="M160" s="11" t="s">
        <v>38</v>
      </c>
      <c r="N160" s="11" t="s">
        <v>38</v>
      </c>
      <c r="O160" s="13">
        <v>-456515.25677764468</v>
      </c>
      <c r="P160" s="13">
        <v>-35137.879999999997</v>
      </c>
      <c r="Q160" s="13">
        <v>-591474.05009205383</v>
      </c>
      <c r="R160" s="13">
        <v>134958.79331440933</v>
      </c>
      <c r="S160" s="13">
        <v>134958.79331440933</v>
      </c>
      <c r="T160" s="11" t="s">
        <v>59</v>
      </c>
      <c r="U160" s="11" t="s">
        <v>60</v>
      </c>
      <c r="V160" s="13">
        <v>0</v>
      </c>
      <c r="W160" s="13">
        <v>0</v>
      </c>
      <c r="X160" s="13">
        <v>0</v>
      </c>
      <c r="Y160" s="13">
        <v>0</v>
      </c>
      <c r="Z160" s="13">
        <v>0</v>
      </c>
      <c r="AA160" s="13">
        <v>0</v>
      </c>
      <c r="AB160" s="14"/>
      <c r="AC160" s="11"/>
    </row>
    <row r="161" spans="1:29" s="2" customFormat="1" ht="38.6" x14ac:dyDescent="0.4">
      <c r="A161" s="11" t="s">
        <v>23</v>
      </c>
      <c r="B161" s="11" t="s">
        <v>27</v>
      </c>
      <c r="C161" s="11" t="s">
        <v>50</v>
      </c>
      <c r="D161" s="11" t="s">
        <v>51</v>
      </c>
      <c r="E161" s="11" t="s">
        <v>96</v>
      </c>
      <c r="F161" s="11" t="s">
        <v>99</v>
      </c>
      <c r="G161" s="11" t="s">
        <v>97</v>
      </c>
      <c r="H161" s="11" t="s">
        <v>100</v>
      </c>
      <c r="I161" s="11" t="s">
        <v>98</v>
      </c>
      <c r="J161" s="11" t="s">
        <v>101</v>
      </c>
      <c r="K161" s="11" t="s">
        <v>58</v>
      </c>
      <c r="L161" s="11" t="s">
        <v>26</v>
      </c>
      <c r="M161" s="11" t="s">
        <v>38</v>
      </c>
      <c r="N161" s="11" t="s">
        <v>38</v>
      </c>
      <c r="O161" s="13">
        <v>-825761.03515319596</v>
      </c>
      <c r="P161" s="13">
        <v>-192566.12</v>
      </c>
      <c r="Q161" s="13">
        <v>-684723.40962250996</v>
      </c>
      <c r="R161" s="13">
        <v>-141037.62553068571</v>
      </c>
      <c r="S161" s="13">
        <v>-141037.62553068571</v>
      </c>
      <c r="T161" s="11" t="s">
        <v>61</v>
      </c>
      <c r="U161" s="11" t="s">
        <v>62</v>
      </c>
      <c r="V161" s="13">
        <v>0</v>
      </c>
      <c r="W161" s="13">
        <v>0</v>
      </c>
      <c r="X161" s="13">
        <v>0</v>
      </c>
      <c r="Y161" s="13">
        <v>0</v>
      </c>
      <c r="Z161" s="13">
        <v>0</v>
      </c>
      <c r="AA161" s="11">
        <v>-8</v>
      </c>
      <c r="AB161" s="14" t="s">
        <v>175</v>
      </c>
      <c r="AC161" s="11"/>
    </row>
    <row r="162" spans="1:29" s="2" customFormat="1" x14ac:dyDescent="0.4">
      <c r="A162" s="11" t="s">
        <v>23</v>
      </c>
      <c r="B162" s="11" t="s">
        <v>27</v>
      </c>
      <c r="C162" s="11" t="s">
        <v>50</v>
      </c>
      <c r="D162" s="11" t="s">
        <v>51</v>
      </c>
      <c r="E162" s="11" t="s">
        <v>96</v>
      </c>
      <c r="F162" s="11" t="s">
        <v>99</v>
      </c>
      <c r="G162" s="11" t="s">
        <v>97</v>
      </c>
      <c r="H162" s="11" t="s">
        <v>100</v>
      </c>
      <c r="I162" s="11" t="s">
        <v>98</v>
      </c>
      <c r="J162" s="11" t="s">
        <v>101</v>
      </c>
      <c r="K162" s="11" t="s">
        <v>58</v>
      </c>
      <c r="L162" s="11" t="s">
        <v>26</v>
      </c>
      <c r="M162" s="11" t="s">
        <v>38</v>
      </c>
      <c r="N162" s="11" t="s">
        <v>38</v>
      </c>
      <c r="O162" s="13">
        <v>0</v>
      </c>
      <c r="P162" s="13">
        <v>0</v>
      </c>
      <c r="Q162" s="13">
        <v>-5702.0740875000001</v>
      </c>
      <c r="R162" s="13">
        <v>5702.0740875000001</v>
      </c>
      <c r="S162" s="13">
        <v>5702.0740875000001</v>
      </c>
      <c r="T162" s="11" t="s">
        <v>102</v>
      </c>
      <c r="U162" s="11" t="s">
        <v>103</v>
      </c>
      <c r="V162" s="13">
        <v>0</v>
      </c>
      <c r="W162" s="13">
        <v>0</v>
      </c>
      <c r="X162" s="13">
        <v>0</v>
      </c>
      <c r="Y162" s="13">
        <v>0</v>
      </c>
      <c r="Z162" s="13">
        <v>0</v>
      </c>
      <c r="AA162" s="13">
        <v>0</v>
      </c>
      <c r="AB162" s="14"/>
      <c r="AC162" s="11"/>
    </row>
    <row r="163" spans="1:29" s="2" customFormat="1" x14ac:dyDescent="0.4">
      <c r="A163" s="11" t="s">
        <v>23</v>
      </c>
      <c r="B163" s="11" t="s">
        <v>27</v>
      </c>
      <c r="C163" s="11" t="s">
        <v>50</v>
      </c>
      <c r="D163" s="11" t="s">
        <v>51</v>
      </c>
      <c r="E163" s="11" t="s">
        <v>96</v>
      </c>
      <c r="F163" s="11" t="s">
        <v>99</v>
      </c>
      <c r="G163" s="11" t="s">
        <v>97</v>
      </c>
      <c r="H163" s="11" t="s">
        <v>100</v>
      </c>
      <c r="I163" s="11" t="s">
        <v>98</v>
      </c>
      <c r="J163" s="11" t="s">
        <v>101</v>
      </c>
      <c r="K163" s="11" t="s">
        <v>58</v>
      </c>
      <c r="L163" s="11" t="s">
        <v>26</v>
      </c>
      <c r="M163" s="11" t="s">
        <v>38</v>
      </c>
      <c r="N163" s="11" t="s">
        <v>38</v>
      </c>
      <c r="O163" s="13">
        <v>0</v>
      </c>
      <c r="P163" s="13">
        <v>0</v>
      </c>
      <c r="Q163" s="13">
        <v>-368.68318800000003</v>
      </c>
      <c r="R163" s="13">
        <v>368.68318800000003</v>
      </c>
      <c r="S163" s="13">
        <v>368.68318800000003</v>
      </c>
      <c r="T163" s="11" t="s">
        <v>76</v>
      </c>
      <c r="U163" s="11" t="s">
        <v>77</v>
      </c>
      <c r="V163" s="13">
        <v>0</v>
      </c>
      <c r="W163" s="13">
        <v>0</v>
      </c>
      <c r="X163" s="13">
        <v>0</v>
      </c>
      <c r="Y163" s="13">
        <v>0</v>
      </c>
      <c r="Z163" s="13">
        <v>0</v>
      </c>
      <c r="AA163" s="13">
        <v>0</v>
      </c>
      <c r="AB163" s="14"/>
      <c r="AC163" s="11"/>
    </row>
    <row r="164" spans="1:29" s="2" customFormat="1" x14ac:dyDescent="0.4">
      <c r="A164" s="11" t="s">
        <v>23</v>
      </c>
      <c r="B164" s="11" t="s">
        <v>27</v>
      </c>
      <c r="C164" s="11" t="s">
        <v>50</v>
      </c>
      <c r="D164" s="11" t="s">
        <v>51</v>
      </c>
      <c r="E164" s="11" t="s">
        <v>96</v>
      </c>
      <c r="F164" s="11" t="s">
        <v>99</v>
      </c>
      <c r="G164" s="11" t="s">
        <v>97</v>
      </c>
      <c r="H164" s="11" t="s">
        <v>100</v>
      </c>
      <c r="I164" s="11" t="s">
        <v>98</v>
      </c>
      <c r="J164" s="11" t="s">
        <v>101</v>
      </c>
      <c r="K164" s="11" t="s">
        <v>58</v>
      </c>
      <c r="L164" s="11" t="s">
        <v>26</v>
      </c>
      <c r="M164" s="11" t="s">
        <v>104</v>
      </c>
      <c r="N164" s="11" t="s">
        <v>105</v>
      </c>
      <c r="O164" s="13">
        <v>-417313.26</v>
      </c>
      <c r="P164" s="13">
        <v>-417313.26</v>
      </c>
      <c r="Q164" s="13">
        <v>-417313.26164277992</v>
      </c>
      <c r="R164" s="13">
        <v>1.6427798982476816E-3</v>
      </c>
      <c r="S164" s="13">
        <v>0</v>
      </c>
      <c r="T164" s="11" t="s">
        <v>61</v>
      </c>
      <c r="U164" s="11" t="s">
        <v>62</v>
      </c>
      <c r="V164" s="13">
        <v>0</v>
      </c>
      <c r="W164" s="13">
        <v>0</v>
      </c>
      <c r="X164" s="13">
        <v>0</v>
      </c>
      <c r="Y164" s="13">
        <v>0</v>
      </c>
      <c r="Z164" s="13">
        <v>0</v>
      </c>
      <c r="AA164" s="13">
        <v>0</v>
      </c>
      <c r="AB164" s="14"/>
      <c r="AC164" s="11"/>
    </row>
    <row r="165" spans="1:29" s="2" customFormat="1" x14ac:dyDescent="0.4">
      <c r="A165" s="11" t="s">
        <v>23</v>
      </c>
      <c r="B165" s="11" t="s">
        <v>27</v>
      </c>
      <c r="C165" s="11" t="s">
        <v>50</v>
      </c>
      <c r="D165" s="11" t="s">
        <v>51</v>
      </c>
      <c r="E165" s="11" t="s">
        <v>96</v>
      </c>
      <c r="F165" s="11" t="s">
        <v>99</v>
      </c>
      <c r="G165" s="11" t="s">
        <v>97</v>
      </c>
      <c r="H165" s="11" t="s">
        <v>100</v>
      </c>
      <c r="I165" s="11" t="s">
        <v>106</v>
      </c>
      <c r="J165" s="11" t="s">
        <v>107</v>
      </c>
      <c r="K165" s="11" t="s">
        <v>58</v>
      </c>
      <c r="L165" s="11" t="s">
        <v>26</v>
      </c>
      <c r="M165" s="11" t="s">
        <v>38</v>
      </c>
      <c r="N165" s="11" t="s">
        <v>38</v>
      </c>
      <c r="O165" s="13">
        <v>-9025518.275370609</v>
      </c>
      <c r="P165" s="13">
        <v>-33460.869899999983</v>
      </c>
      <c r="Q165" s="13">
        <v>-8599109.0391531754</v>
      </c>
      <c r="R165" s="13">
        <v>-426409.23621743626</v>
      </c>
      <c r="S165" s="13">
        <v>-426409.23621743626</v>
      </c>
      <c r="T165" s="11" t="s">
        <v>61</v>
      </c>
      <c r="U165" s="11" t="s">
        <v>62</v>
      </c>
      <c r="V165" s="13">
        <v>0</v>
      </c>
      <c r="W165" s="13">
        <v>0</v>
      </c>
      <c r="X165" s="13">
        <v>0</v>
      </c>
      <c r="Y165" s="13">
        <v>0</v>
      </c>
      <c r="Z165" s="13">
        <v>0</v>
      </c>
      <c r="AA165" s="13">
        <v>0</v>
      </c>
      <c r="AB165" s="14"/>
      <c r="AC165" s="11"/>
    </row>
    <row r="166" spans="1:29" s="2" customFormat="1" x14ac:dyDescent="0.4">
      <c r="A166" s="11" t="s">
        <v>23</v>
      </c>
      <c r="B166" s="11" t="s">
        <v>27</v>
      </c>
      <c r="C166" s="11" t="s">
        <v>50</v>
      </c>
      <c r="D166" s="11" t="s">
        <v>51</v>
      </c>
      <c r="E166" s="11" t="s">
        <v>96</v>
      </c>
      <c r="F166" s="11" t="s">
        <v>99</v>
      </c>
      <c r="G166" s="11" t="s">
        <v>97</v>
      </c>
      <c r="H166" s="11" t="s">
        <v>100</v>
      </c>
      <c r="I166" s="11" t="s">
        <v>106</v>
      </c>
      <c r="J166" s="11" t="s">
        <v>107</v>
      </c>
      <c r="K166" s="11" t="s">
        <v>58</v>
      </c>
      <c r="L166" s="11" t="s">
        <v>26</v>
      </c>
      <c r="M166" s="11" t="s">
        <v>38</v>
      </c>
      <c r="N166" s="11" t="s">
        <v>38</v>
      </c>
      <c r="O166" s="13">
        <v>-5476195.847203685</v>
      </c>
      <c r="P166" s="13">
        <v>-1090082.05</v>
      </c>
      <c r="Q166" s="13">
        <v>-5875204.5513207838</v>
      </c>
      <c r="R166" s="13">
        <v>399008.70411710162</v>
      </c>
      <c r="S166" s="13">
        <v>399008.70411710162</v>
      </c>
      <c r="T166" s="11" t="s">
        <v>59</v>
      </c>
      <c r="U166" s="11" t="s">
        <v>60</v>
      </c>
      <c r="V166" s="13">
        <v>0</v>
      </c>
      <c r="W166" s="13">
        <v>0</v>
      </c>
      <c r="X166" s="13">
        <v>0</v>
      </c>
      <c r="Y166" s="13">
        <v>0</v>
      </c>
      <c r="Z166" s="13">
        <v>0</v>
      </c>
      <c r="AA166" s="13">
        <v>0</v>
      </c>
      <c r="AB166" s="14"/>
      <c r="AC166" s="11"/>
    </row>
    <row r="167" spans="1:29" s="2" customFormat="1" x14ac:dyDescent="0.4">
      <c r="A167" s="11" t="s">
        <v>23</v>
      </c>
      <c r="B167" s="11" t="s">
        <v>27</v>
      </c>
      <c r="C167" s="11" t="s">
        <v>50</v>
      </c>
      <c r="D167" s="11" t="s">
        <v>51</v>
      </c>
      <c r="E167" s="11" t="s">
        <v>96</v>
      </c>
      <c r="F167" s="11" t="s">
        <v>99</v>
      </c>
      <c r="G167" s="11" t="s">
        <v>97</v>
      </c>
      <c r="H167" s="11" t="s">
        <v>100</v>
      </c>
      <c r="I167" s="11" t="s">
        <v>106</v>
      </c>
      <c r="J167" s="11" t="s">
        <v>107</v>
      </c>
      <c r="K167" s="11" t="s">
        <v>58</v>
      </c>
      <c r="L167" s="11" t="s">
        <v>26</v>
      </c>
      <c r="M167" s="11" t="s">
        <v>38</v>
      </c>
      <c r="N167" s="11" t="s">
        <v>38</v>
      </c>
      <c r="O167" s="13">
        <v>0</v>
      </c>
      <c r="P167" s="13">
        <v>0</v>
      </c>
      <c r="Q167" s="13">
        <v>-1664.0443823999999</v>
      </c>
      <c r="R167" s="13">
        <v>1664.0443823999999</v>
      </c>
      <c r="S167" s="13">
        <v>1664.0443823999999</v>
      </c>
      <c r="T167" s="11" t="s">
        <v>76</v>
      </c>
      <c r="U167" s="11" t="s">
        <v>77</v>
      </c>
      <c r="V167" s="13">
        <v>0</v>
      </c>
      <c r="W167" s="13">
        <v>0</v>
      </c>
      <c r="X167" s="13">
        <v>0</v>
      </c>
      <c r="Y167" s="13">
        <v>0</v>
      </c>
      <c r="Z167" s="13">
        <v>0</v>
      </c>
      <c r="AA167" s="13">
        <v>0</v>
      </c>
      <c r="AB167" s="14"/>
      <c r="AC167" s="11"/>
    </row>
    <row r="168" spans="1:29" s="2" customFormat="1" x14ac:dyDescent="0.4">
      <c r="A168" s="11" t="s">
        <v>23</v>
      </c>
      <c r="B168" s="11" t="s">
        <v>27</v>
      </c>
      <c r="C168" s="11" t="s">
        <v>50</v>
      </c>
      <c r="D168" s="11" t="s">
        <v>51</v>
      </c>
      <c r="E168" s="11" t="s">
        <v>96</v>
      </c>
      <c r="F168" s="11" t="s">
        <v>99</v>
      </c>
      <c r="G168" s="11" t="s">
        <v>97</v>
      </c>
      <c r="H168" s="11" t="s">
        <v>100</v>
      </c>
      <c r="I168" s="11" t="s">
        <v>106</v>
      </c>
      <c r="J168" s="11" t="s">
        <v>107</v>
      </c>
      <c r="K168" s="11" t="s">
        <v>58</v>
      </c>
      <c r="L168" s="11" t="s">
        <v>26</v>
      </c>
      <c r="M168" s="11" t="s">
        <v>38</v>
      </c>
      <c r="N168" s="11" t="s">
        <v>38</v>
      </c>
      <c r="O168" s="13">
        <v>0</v>
      </c>
      <c r="P168" s="13">
        <v>0</v>
      </c>
      <c r="Q168" s="13">
        <v>-25736.200245</v>
      </c>
      <c r="R168" s="13">
        <v>25736.200245</v>
      </c>
      <c r="S168" s="13">
        <v>25736.200245</v>
      </c>
      <c r="T168" s="11" t="s">
        <v>102</v>
      </c>
      <c r="U168" s="11" t="s">
        <v>103</v>
      </c>
      <c r="V168" s="13">
        <v>0</v>
      </c>
      <c r="W168" s="13">
        <v>0</v>
      </c>
      <c r="X168" s="13">
        <v>0</v>
      </c>
      <c r="Y168" s="13">
        <v>0</v>
      </c>
      <c r="Z168" s="13">
        <v>0</v>
      </c>
      <c r="AA168" s="13">
        <v>0</v>
      </c>
      <c r="AB168" s="14"/>
      <c r="AC168" s="11"/>
    </row>
    <row r="169" spans="1:29" s="2" customFormat="1" x14ac:dyDescent="0.4">
      <c r="A169" s="11" t="s">
        <v>23</v>
      </c>
      <c r="B169" s="11" t="s">
        <v>27</v>
      </c>
      <c r="C169" s="11" t="s">
        <v>50</v>
      </c>
      <c r="D169" s="11" t="s">
        <v>51</v>
      </c>
      <c r="E169" s="11" t="s">
        <v>96</v>
      </c>
      <c r="F169" s="11" t="s">
        <v>99</v>
      </c>
      <c r="G169" s="11" t="s">
        <v>97</v>
      </c>
      <c r="H169" s="11" t="s">
        <v>100</v>
      </c>
      <c r="I169" s="11" t="s">
        <v>106</v>
      </c>
      <c r="J169" s="11" t="s">
        <v>107</v>
      </c>
      <c r="K169" s="11" t="s">
        <v>58</v>
      </c>
      <c r="L169" s="11" t="s">
        <v>26</v>
      </c>
      <c r="M169" s="11" t="s">
        <v>104</v>
      </c>
      <c r="N169" s="11" t="s">
        <v>105</v>
      </c>
      <c r="O169" s="13">
        <v>-286667.08990000002</v>
      </c>
      <c r="P169" s="13">
        <v>-286667.08990000002</v>
      </c>
      <c r="Q169" s="13">
        <v>-286667.07675842242</v>
      </c>
      <c r="R169" s="13">
        <v>-1.3141577619535383E-2</v>
      </c>
      <c r="S169" s="13">
        <v>0</v>
      </c>
      <c r="T169" s="11" t="s">
        <v>61</v>
      </c>
      <c r="U169" s="11" t="s">
        <v>62</v>
      </c>
      <c r="V169" s="13">
        <v>0</v>
      </c>
      <c r="W169" s="13">
        <v>0</v>
      </c>
      <c r="X169" s="13">
        <v>0</v>
      </c>
      <c r="Y169" s="13">
        <v>0</v>
      </c>
      <c r="Z169" s="13">
        <v>0</v>
      </c>
      <c r="AA169" s="13">
        <v>0</v>
      </c>
      <c r="AB169" s="14"/>
      <c r="AC169" s="11"/>
    </row>
    <row r="170" spans="1:29" s="2" customFormat="1" x14ac:dyDescent="0.4">
      <c r="A170" s="11" t="s">
        <v>23</v>
      </c>
      <c r="B170" s="11" t="s">
        <v>27</v>
      </c>
      <c r="C170" s="11" t="s">
        <v>50</v>
      </c>
      <c r="D170" s="11" t="s">
        <v>51</v>
      </c>
      <c r="E170" s="11" t="s">
        <v>96</v>
      </c>
      <c r="F170" s="11" t="s">
        <v>99</v>
      </c>
      <c r="G170" s="11" t="s">
        <v>97</v>
      </c>
      <c r="H170" s="11" t="s">
        <v>100</v>
      </c>
      <c r="I170" s="11" t="s">
        <v>106</v>
      </c>
      <c r="J170" s="11" t="s">
        <v>107</v>
      </c>
      <c r="K170" s="11" t="s">
        <v>58</v>
      </c>
      <c r="L170" s="11" t="s">
        <v>26</v>
      </c>
      <c r="M170" s="11" t="s">
        <v>110</v>
      </c>
      <c r="N170" s="11" t="s">
        <v>111</v>
      </c>
      <c r="O170" s="13">
        <v>-511000</v>
      </c>
      <c r="P170" s="13">
        <v>0</v>
      </c>
      <c r="Q170" s="13">
        <v>-510999.99969999999</v>
      </c>
      <c r="R170" s="13">
        <v>-3.0000002880115062E-4</v>
      </c>
      <c r="S170" s="13">
        <v>-3.0000002880115062E-4</v>
      </c>
      <c r="T170" s="11" t="s">
        <v>59</v>
      </c>
      <c r="U170" s="11" t="s">
        <v>60</v>
      </c>
      <c r="V170" s="13">
        <v>0</v>
      </c>
      <c r="W170" s="13">
        <v>0</v>
      </c>
      <c r="X170" s="13">
        <v>0</v>
      </c>
      <c r="Y170" s="13">
        <v>0</v>
      </c>
      <c r="Z170" s="13">
        <v>0</v>
      </c>
      <c r="AA170" s="13">
        <v>0</v>
      </c>
      <c r="AB170" s="14"/>
      <c r="AC170" s="11"/>
    </row>
    <row r="171" spans="1:29" s="2" customFormat="1" x14ac:dyDescent="0.4">
      <c r="A171" s="11" t="s">
        <v>23</v>
      </c>
      <c r="B171" s="11" t="s">
        <v>27</v>
      </c>
      <c r="C171" s="11" t="s">
        <v>50</v>
      </c>
      <c r="D171" s="11" t="s">
        <v>51</v>
      </c>
      <c r="E171" s="11" t="s">
        <v>96</v>
      </c>
      <c r="F171" s="11" t="s">
        <v>99</v>
      </c>
      <c r="G171" s="11" t="s">
        <v>97</v>
      </c>
      <c r="H171" s="11" t="s">
        <v>100</v>
      </c>
      <c r="I171" s="11" t="s">
        <v>106</v>
      </c>
      <c r="J171" s="11" t="s">
        <v>107</v>
      </c>
      <c r="K171" s="11" t="s">
        <v>58</v>
      </c>
      <c r="L171" s="11" t="s">
        <v>26</v>
      </c>
      <c r="M171" s="11" t="s">
        <v>86</v>
      </c>
      <c r="N171" s="11" t="s">
        <v>87</v>
      </c>
      <c r="O171" s="13">
        <v>-2313.0392000000002</v>
      </c>
      <c r="P171" s="13">
        <v>0</v>
      </c>
      <c r="Q171" s="13">
        <v>-2307.6600000000003</v>
      </c>
      <c r="R171" s="13">
        <v>-5.3791999999999689</v>
      </c>
      <c r="S171" s="13">
        <v>0</v>
      </c>
      <c r="T171" s="11" t="s">
        <v>59</v>
      </c>
      <c r="U171" s="11" t="s">
        <v>60</v>
      </c>
      <c r="V171" s="13">
        <v>0</v>
      </c>
      <c r="W171" s="13">
        <v>0</v>
      </c>
      <c r="X171" s="13">
        <v>0</v>
      </c>
      <c r="Y171" s="13">
        <v>0</v>
      </c>
      <c r="Z171" s="13">
        <v>-5.3791999999999689</v>
      </c>
      <c r="AA171" s="11"/>
      <c r="AB171" s="14"/>
      <c r="AC171" s="11"/>
    </row>
    <row r="172" spans="1:29" s="2" customFormat="1" ht="38.6" x14ac:dyDescent="0.4">
      <c r="A172" s="11" t="s">
        <v>23</v>
      </c>
      <c r="B172" s="11" t="s">
        <v>27</v>
      </c>
      <c r="C172" s="11" t="s">
        <v>50</v>
      </c>
      <c r="D172" s="11" t="s">
        <v>51</v>
      </c>
      <c r="E172" s="11" t="s">
        <v>96</v>
      </c>
      <c r="F172" s="11" t="s">
        <v>99</v>
      </c>
      <c r="G172" s="11" t="s">
        <v>97</v>
      </c>
      <c r="H172" s="11" t="s">
        <v>100</v>
      </c>
      <c r="I172" s="11" t="s">
        <v>119</v>
      </c>
      <c r="J172" s="11" t="s">
        <v>120</v>
      </c>
      <c r="K172" s="11" t="s">
        <v>58</v>
      </c>
      <c r="L172" s="11" t="s">
        <v>26</v>
      </c>
      <c r="M172" s="11" t="s">
        <v>38</v>
      </c>
      <c r="N172" s="11" t="s">
        <v>38</v>
      </c>
      <c r="O172" s="13">
        <v>-127974.71099249279</v>
      </c>
      <c r="P172" s="13">
        <v>-90447.12</v>
      </c>
      <c r="Q172" s="13">
        <v>-55353.590478423532</v>
      </c>
      <c r="R172" s="13">
        <v>-72621.120514069262</v>
      </c>
      <c r="S172" s="13">
        <v>-72621.120514069262</v>
      </c>
      <c r="T172" s="11" t="s">
        <v>59</v>
      </c>
      <c r="U172" s="11" t="s">
        <v>60</v>
      </c>
      <c r="V172" s="13">
        <v>0</v>
      </c>
      <c r="W172" s="13">
        <v>0</v>
      </c>
      <c r="X172" s="13">
        <v>0</v>
      </c>
      <c r="Y172" s="13">
        <v>0</v>
      </c>
      <c r="Z172" s="13">
        <v>0</v>
      </c>
      <c r="AA172" s="13">
        <v>-15214.607933095773</v>
      </c>
      <c r="AB172" s="14" t="s">
        <v>175</v>
      </c>
      <c r="AC172" s="14" t="s">
        <v>170</v>
      </c>
    </row>
    <row r="173" spans="1:29" s="2" customFormat="1" x14ac:dyDescent="0.4">
      <c r="A173" s="11" t="s">
        <v>23</v>
      </c>
      <c r="B173" s="11" t="s">
        <v>27</v>
      </c>
      <c r="C173" s="11" t="s">
        <v>50</v>
      </c>
      <c r="D173" s="11" t="s">
        <v>51</v>
      </c>
      <c r="E173" s="11" t="s">
        <v>96</v>
      </c>
      <c r="F173" s="11" t="s">
        <v>99</v>
      </c>
      <c r="G173" s="11" t="s">
        <v>97</v>
      </c>
      <c r="H173" s="11" t="s">
        <v>100</v>
      </c>
      <c r="I173" s="11" t="s">
        <v>119</v>
      </c>
      <c r="J173" s="11" t="s">
        <v>120</v>
      </c>
      <c r="K173" s="11" t="s">
        <v>58</v>
      </c>
      <c r="L173" s="11" t="s">
        <v>26</v>
      </c>
      <c r="M173" s="11" t="s">
        <v>38</v>
      </c>
      <c r="N173" s="11" t="s">
        <v>38</v>
      </c>
      <c r="O173" s="13">
        <v>0</v>
      </c>
      <c r="P173" s="13">
        <v>0</v>
      </c>
      <c r="Q173" s="13">
        <v>-40.868592000000007</v>
      </c>
      <c r="R173" s="13">
        <v>40.868592000000007</v>
      </c>
      <c r="S173" s="13">
        <v>40.868592000000007</v>
      </c>
      <c r="T173" s="11" t="s">
        <v>76</v>
      </c>
      <c r="U173" s="11" t="s">
        <v>77</v>
      </c>
      <c r="V173" s="13">
        <v>0</v>
      </c>
      <c r="W173" s="13">
        <v>0</v>
      </c>
      <c r="X173" s="13">
        <v>0</v>
      </c>
      <c r="Y173" s="13">
        <v>0</v>
      </c>
      <c r="Z173" s="13">
        <v>0</v>
      </c>
      <c r="AA173" s="13">
        <v>0</v>
      </c>
      <c r="AB173" s="14"/>
      <c r="AC173" s="11"/>
    </row>
    <row r="174" spans="1:29" s="2" customFormat="1" x14ac:dyDescent="0.4">
      <c r="A174" s="11" t="s">
        <v>23</v>
      </c>
      <c r="B174" s="11" t="s">
        <v>27</v>
      </c>
      <c r="C174" s="11" t="s">
        <v>50</v>
      </c>
      <c r="D174" s="11" t="s">
        <v>51</v>
      </c>
      <c r="E174" s="11" t="s">
        <v>96</v>
      </c>
      <c r="F174" s="11" t="s">
        <v>99</v>
      </c>
      <c r="G174" s="11" t="s">
        <v>97</v>
      </c>
      <c r="H174" s="11" t="s">
        <v>100</v>
      </c>
      <c r="I174" s="11" t="s">
        <v>119</v>
      </c>
      <c r="J174" s="11" t="s">
        <v>120</v>
      </c>
      <c r="K174" s="11" t="s">
        <v>58</v>
      </c>
      <c r="L174" s="11" t="s">
        <v>26</v>
      </c>
      <c r="M174" s="11" t="s">
        <v>38</v>
      </c>
      <c r="N174" s="11" t="s">
        <v>38</v>
      </c>
      <c r="O174" s="13">
        <v>0</v>
      </c>
      <c r="P174" s="13">
        <v>0</v>
      </c>
      <c r="Q174" s="13">
        <v>-632.07584999999995</v>
      </c>
      <c r="R174" s="13">
        <v>632.07584999999995</v>
      </c>
      <c r="S174" s="13">
        <v>632.07584999999995</v>
      </c>
      <c r="T174" s="11" t="s">
        <v>102</v>
      </c>
      <c r="U174" s="11" t="s">
        <v>103</v>
      </c>
      <c r="V174" s="13">
        <v>0</v>
      </c>
      <c r="W174" s="13">
        <v>0</v>
      </c>
      <c r="X174" s="13">
        <v>0</v>
      </c>
      <c r="Y174" s="13">
        <v>0</v>
      </c>
      <c r="Z174" s="13">
        <v>0</v>
      </c>
      <c r="AA174" s="13">
        <v>0</v>
      </c>
      <c r="AB174" s="14"/>
      <c r="AC174" s="11"/>
    </row>
    <row r="175" spans="1:29" s="2" customFormat="1" x14ac:dyDescent="0.4">
      <c r="A175" s="11" t="s">
        <v>23</v>
      </c>
      <c r="B175" s="11" t="s">
        <v>27</v>
      </c>
      <c r="C175" s="11" t="s">
        <v>50</v>
      </c>
      <c r="D175" s="11" t="s">
        <v>51</v>
      </c>
      <c r="E175" s="11" t="s">
        <v>96</v>
      </c>
      <c r="F175" s="11" t="s">
        <v>99</v>
      </c>
      <c r="G175" s="11" t="s">
        <v>97</v>
      </c>
      <c r="H175" s="11" t="s">
        <v>100</v>
      </c>
      <c r="I175" s="11" t="s">
        <v>119</v>
      </c>
      <c r="J175" s="11" t="s">
        <v>120</v>
      </c>
      <c r="K175" s="11" t="s">
        <v>58</v>
      </c>
      <c r="L175" s="11" t="s">
        <v>26</v>
      </c>
      <c r="M175" s="11" t="s">
        <v>38</v>
      </c>
      <c r="N175" s="11" t="s">
        <v>38</v>
      </c>
      <c r="O175" s="13">
        <v>-260979.35193150718</v>
      </c>
      <c r="P175" s="13">
        <v>-156212.72</v>
      </c>
      <c r="Q175" s="13">
        <v>-317712.92007048067</v>
      </c>
      <c r="R175" s="13">
        <v>56733.568138973496</v>
      </c>
      <c r="S175" s="13">
        <v>56733.568138973496</v>
      </c>
      <c r="T175" s="11" t="s">
        <v>61</v>
      </c>
      <c r="U175" s="11" t="s">
        <v>62</v>
      </c>
      <c r="V175" s="13">
        <v>0</v>
      </c>
      <c r="W175" s="13">
        <v>0</v>
      </c>
      <c r="X175" s="13">
        <v>0</v>
      </c>
      <c r="Y175" s="13">
        <v>0</v>
      </c>
      <c r="Z175" s="13">
        <v>0</v>
      </c>
      <c r="AA175" s="13">
        <v>0</v>
      </c>
      <c r="AB175" s="14"/>
      <c r="AC175" s="11"/>
    </row>
    <row r="176" spans="1:29" s="2" customFormat="1" x14ac:dyDescent="0.4">
      <c r="A176" s="11" t="s">
        <v>23</v>
      </c>
      <c r="B176" s="11" t="s">
        <v>27</v>
      </c>
      <c r="C176" s="11" t="s">
        <v>50</v>
      </c>
      <c r="D176" s="11" t="s">
        <v>51</v>
      </c>
      <c r="E176" s="11" t="s">
        <v>96</v>
      </c>
      <c r="F176" s="11" t="s">
        <v>99</v>
      </c>
      <c r="G176" s="11" t="s">
        <v>97</v>
      </c>
      <c r="H176" s="11" t="s">
        <v>100</v>
      </c>
      <c r="I176" s="11" t="s">
        <v>119</v>
      </c>
      <c r="J176" s="11" t="s">
        <v>120</v>
      </c>
      <c r="K176" s="11" t="s">
        <v>58</v>
      </c>
      <c r="L176" s="11" t="s">
        <v>26</v>
      </c>
      <c r="M176" s="11" t="s">
        <v>104</v>
      </c>
      <c r="N176" s="11" t="s">
        <v>105</v>
      </c>
      <c r="O176" s="13">
        <v>-348.41</v>
      </c>
      <c r="P176" s="13">
        <v>-348.41</v>
      </c>
      <c r="Q176" s="13">
        <v>-348.40999996565495</v>
      </c>
      <c r="R176" s="13">
        <v>-3.4345080010891871E-8</v>
      </c>
      <c r="S176" s="13">
        <v>0</v>
      </c>
      <c r="T176" s="11" t="s">
        <v>61</v>
      </c>
      <c r="U176" s="11" t="s">
        <v>62</v>
      </c>
      <c r="V176" s="13">
        <v>0</v>
      </c>
      <c r="W176" s="13">
        <v>0</v>
      </c>
      <c r="X176" s="13">
        <v>0</v>
      </c>
      <c r="Y176" s="13">
        <v>0</v>
      </c>
      <c r="Z176" s="13">
        <v>0</v>
      </c>
      <c r="AA176" s="13">
        <v>0</v>
      </c>
      <c r="AB176" s="14"/>
      <c r="AC176" s="11"/>
    </row>
    <row r="177" spans="1:29" s="4" customFormat="1" ht="60" customHeight="1" x14ac:dyDescent="0.4">
      <c r="A177" s="12" t="s">
        <v>23</v>
      </c>
      <c r="B177" s="12" t="s">
        <v>27</v>
      </c>
      <c r="C177" s="12" t="s">
        <v>50</v>
      </c>
      <c r="D177" s="12" t="s">
        <v>51</v>
      </c>
      <c r="E177" s="12" t="s">
        <v>96</v>
      </c>
      <c r="F177" s="12" t="s">
        <v>99</v>
      </c>
      <c r="G177" s="12" t="s">
        <v>97</v>
      </c>
      <c r="H177" s="12" t="s">
        <v>100</v>
      </c>
      <c r="I177" s="12" t="s">
        <v>121</v>
      </c>
      <c r="J177" s="12" t="s">
        <v>122</v>
      </c>
      <c r="K177" s="12" t="s">
        <v>58</v>
      </c>
      <c r="L177" s="12" t="s">
        <v>26</v>
      </c>
      <c r="M177" s="12" t="s">
        <v>38</v>
      </c>
      <c r="N177" s="12" t="s">
        <v>38</v>
      </c>
      <c r="O177" s="15">
        <v>-5570025.976814691</v>
      </c>
      <c r="P177" s="15">
        <v>-376504.53</v>
      </c>
      <c r="Q177" s="15">
        <v>-5502301.4919677582</v>
      </c>
      <c r="R177" s="15">
        <v>-67724.484846933046</v>
      </c>
      <c r="S177" s="15">
        <v>-67724.484846933046</v>
      </c>
      <c r="T177" s="12" t="s">
        <v>61</v>
      </c>
      <c r="U177" s="12" t="s">
        <v>62</v>
      </c>
      <c r="V177" s="15">
        <v>0</v>
      </c>
      <c r="W177" s="15">
        <v>0</v>
      </c>
      <c r="X177" s="15">
        <v>0</v>
      </c>
      <c r="Y177" s="15">
        <v>0</v>
      </c>
      <c r="Z177" s="15">
        <v>0</v>
      </c>
      <c r="AA177" s="15">
        <v>-67724.484846933046</v>
      </c>
      <c r="AB177" s="14" t="s">
        <v>175</v>
      </c>
      <c r="AC177" s="16" t="s">
        <v>171</v>
      </c>
    </row>
    <row r="178" spans="1:29" s="4" customFormat="1" ht="79.400000000000006" customHeight="1" x14ac:dyDescent="0.4">
      <c r="A178" s="12" t="s">
        <v>23</v>
      </c>
      <c r="B178" s="12" t="s">
        <v>27</v>
      </c>
      <c r="C178" s="12" t="s">
        <v>50</v>
      </c>
      <c r="D178" s="12" t="s">
        <v>51</v>
      </c>
      <c r="E178" s="12" t="s">
        <v>96</v>
      </c>
      <c r="F178" s="12" t="s">
        <v>99</v>
      </c>
      <c r="G178" s="12" t="s">
        <v>97</v>
      </c>
      <c r="H178" s="12" t="s">
        <v>100</v>
      </c>
      <c r="I178" s="12" t="s">
        <v>121</v>
      </c>
      <c r="J178" s="12" t="s">
        <v>122</v>
      </c>
      <c r="K178" s="12" t="s">
        <v>58</v>
      </c>
      <c r="L178" s="12" t="s">
        <v>26</v>
      </c>
      <c r="M178" s="12" t="s">
        <v>38</v>
      </c>
      <c r="N178" s="12" t="s">
        <v>38</v>
      </c>
      <c r="O178" s="15">
        <v>-6538048.8923603864</v>
      </c>
      <c r="P178" s="15">
        <v>-1453519.86</v>
      </c>
      <c r="Q178" s="15">
        <v>-3213086.688805758</v>
      </c>
      <c r="R178" s="15">
        <v>-3324962.2035546293</v>
      </c>
      <c r="S178" s="15">
        <v>-3324962.2035546293</v>
      </c>
      <c r="T178" s="12" t="s">
        <v>59</v>
      </c>
      <c r="U178" s="12" t="s">
        <v>60</v>
      </c>
      <c r="V178" s="15">
        <v>0</v>
      </c>
      <c r="W178" s="15">
        <v>0</v>
      </c>
      <c r="X178" s="15">
        <v>0</v>
      </c>
      <c r="Y178" s="15">
        <v>0</v>
      </c>
      <c r="Z178" s="15">
        <v>0</v>
      </c>
      <c r="AA178" s="15">
        <v>-1729691.6698995291</v>
      </c>
      <c r="AB178" s="14" t="s">
        <v>175</v>
      </c>
      <c r="AC178" s="16" t="s">
        <v>172</v>
      </c>
    </row>
    <row r="179" spans="1:29" s="4" customFormat="1" x14ac:dyDescent="0.4">
      <c r="A179" s="12" t="s">
        <v>23</v>
      </c>
      <c r="B179" s="12" t="s">
        <v>27</v>
      </c>
      <c r="C179" s="12" t="s">
        <v>50</v>
      </c>
      <c r="D179" s="12" t="s">
        <v>51</v>
      </c>
      <c r="E179" s="12" t="s">
        <v>96</v>
      </c>
      <c r="F179" s="12" t="s">
        <v>99</v>
      </c>
      <c r="G179" s="12" t="s">
        <v>97</v>
      </c>
      <c r="H179" s="12" t="s">
        <v>100</v>
      </c>
      <c r="I179" s="12" t="s">
        <v>121</v>
      </c>
      <c r="J179" s="12" t="s">
        <v>122</v>
      </c>
      <c r="K179" s="12" t="s">
        <v>58</v>
      </c>
      <c r="L179" s="12" t="s">
        <v>26</v>
      </c>
      <c r="M179" s="12" t="s">
        <v>38</v>
      </c>
      <c r="N179" s="12" t="s">
        <v>38</v>
      </c>
      <c r="O179" s="15">
        <v>0</v>
      </c>
      <c r="P179" s="15">
        <v>0</v>
      </c>
      <c r="Q179" s="15">
        <v>-1593880.6898175003</v>
      </c>
      <c r="R179" s="15">
        <v>1593880.6898175003</v>
      </c>
      <c r="S179" s="15">
        <v>1593880.6898175003</v>
      </c>
      <c r="T179" s="12" t="s">
        <v>102</v>
      </c>
      <c r="U179" s="12" t="s">
        <v>103</v>
      </c>
      <c r="V179" s="15">
        <v>0</v>
      </c>
      <c r="W179" s="15">
        <v>0</v>
      </c>
      <c r="X179" s="15">
        <v>0</v>
      </c>
      <c r="Y179" s="15">
        <v>0</v>
      </c>
      <c r="Z179" s="15">
        <v>0</v>
      </c>
      <c r="AA179" s="15">
        <v>0</v>
      </c>
      <c r="AB179" s="17"/>
      <c r="AC179" s="12"/>
    </row>
    <row r="180" spans="1:29" s="2" customFormat="1" x14ac:dyDescent="0.4">
      <c r="A180" s="11" t="s">
        <v>23</v>
      </c>
      <c r="B180" s="11" t="s">
        <v>27</v>
      </c>
      <c r="C180" s="11" t="s">
        <v>50</v>
      </c>
      <c r="D180" s="11" t="s">
        <v>51</v>
      </c>
      <c r="E180" s="11" t="s">
        <v>96</v>
      </c>
      <c r="F180" s="11" t="s">
        <v>99</v>
      </c>
      <c r="G180" s="11" t="s">
        <v>97</v>
      </c>
      <c r="H180" s="11" t="s">
        <v>100</v>
      </c>
      <c r="I180" s="11" t="s">
        <v>121</v>
      </c>
      <c r="J180" s="11" t="s">
        <v>122</v>
      </c>
      <c r="K180" s="11" t="s">
        <v>58</v>
      </c>
      <c r="L180" s="11" t="s">
        <v>26</v>
      </c>
      <c r="M180" s="11" t="s">
        <v>38</v>
      </c>
      <c r="N180" s="11" t="s">
        <v>38</v>
      </c>
      <c r="O180" s="13">
        <v>0</v>
      </c>
      <c r="P180" s="13">
        <v>0</v>
      </c>
      <c r="Q180" s="13">
        <v>-1389.8438375999999</v>
      </c>
      <c r="R180" s="13">
        <v>1389.8438375999999</v>
      </c>
      <c r="S180" s="15">
        <v>1389.8438375999999</v>
      </c>
      <c r="T180" s="11" t="s">
        <v>76</v>
      </c>
      <c r="U180" s="11" t="s">
        <v>77</v>
      </c>
      <c r="V180" s="13">
        <v>0</v>
      </c>
      <c r="W180" s="13">
        <v>0</v>
      </c>
      <c r="X180" s="13">
        <v>0</v>
      </c>
      <c r="Y180" s="13">
        <v>0</v>
      </c>
      <c r="Z180" s="13">
        <v>0</v>
      </c>
      <c r="AA180" s="13">
        <v>0</v>
      </c>
      <c r="AB180" s="14"/>
      <c r="AC180" s="11"/>
    </row>
    <row r="181" spans="1:29" s="2" customFormat="1" x14ac:dyDescent="0.4">
      <c r="A181" s="11" t="s">
        <v>23</v>
      </c>
      <c r="B181" s="11" t="s">
        <v>27</v>
      </c>
      <c r="C181" s="11" t="s">
        <v>50</v>
      </c>
      <c r="D181" s="11" t="s">
        <v>51</v>
      </c>
      <c r="E181" s="11" t="s">
        <v>96</v>
      </c>
      <c r="F181" s="11" t="s">
        <v>99</v>
      </c>
      <c r="G181" s="11" t="s">
        <v>97</v>
      </c>
      <c r="H181" s="11" t="s">
        <v>100</v>
      </c>
      <c r="I181" s="11" t="s">
        <v>121</v>
      </c>
      <c r="J181" s="11" t="s">
        <v>122</v>
      </c>
      <c r="K181" s="11" t="s">
        <v>58</v>
      </c>
      <c r="L181" s="11" t="s">
        <v>26</v>
      </c>
      <c r="M181" s="11" t="s">
        <v>104</v>
      </c>
      <c r="N181" s="11" t="s">
        <v>105</v>
      </c>
      <c r="O181" s="13">
        <v>-49226</v>
      </c>
      <c r="P181" s="13">
        <v>-49226</v>
      </c>
      <c r="Q181" s="13">
        <v>-49032.649999999994</v>
      </c>
      <c r="R181" s="13">
        <v>-193.35000000000582</v>
      </c>
      <c r="S181" s="13">
        <v>0</v>
      </c>
      <c r="T181" s="11" t="s">
        <v>59</v>
      </c>
      <c r="U181" s="11" t="s">
        <v>60</v>
      </c>
      <c r="V181" s="13">
        <v>0</v>
      </c>
      <c r="W181" s="13">
        <v>0</v>
      </c>
      <c r="X181" s="13">
        <v>0</v>
      </c>
      <c r="Y181" s="13">
        <v>0</v>
      </c>
      <c r="Z181" s="13">
        <v>0</v>
      </c>
      <c r="AA181" s="13">
        <v>0</v>
      </c>
      <c r="AB181" s="14"/>
      <c r="AC181" s="11"/>
    </row>
    <row r="182" spans="1:29" s="2" customFormat="1" x14ac:dyDescent="0.4">
      <c r="A182" s="11" t="s">
        <v>23</v>
      </c>
      <c r="B182" s="11" t="s">
        <v>27</v>
      </c>
      <c r="C182" s="11" t="s">
        <v>50</v>
      </c>
      <c r="D182" s="11" t="s">
        <v>51</v>
      </c>
      <c r="E182" s="11" t="s">
        <v>96</v>
      </c>
      <c r="F182" s="11" t="s">
        <v>99</v>
      </c>
      <c r="G182" s="11" t="s">
        <v>97</v>
      </c>
      <c r="H182" s="11" t="s">
        <v>100</v>
      </c>
      <c r="I182" s="11" t="s">
        <v>121</v>
      </c>
      <c r="J182" s="11" t="s">
        <v>122</v>
      </c>
      <c r="K182" s="11" t="s">
        <v>58</v>
      </c>
      <c r="L182" s="11" t="s">
        <v>26</v>
      </c>
      <c r="M182" s="11" t="s">
        <v>104</v>
      </c>
      <c r="N182" s="11" t="s">
        <v>105</v>
      </c>
      <c r="O182" s="13">
        <v>4328.3801000000003</v>
      </c>
      <c r="P182" s="13">
        <v>4328.3801000000003</v>
      </c>
      <c r="Q182" s="13">
        <v>4135.0308011679963</v>
      </c>
      <c r="R182" s="13">
        <v>193.34929883200311</v>
      </c>
      <c r="S182" s="13">
        <v>0</v>
      </c>
      <c r="T182" s="11" t="s">
        <v>61</v>
      </c>
      <c r="U182" s="11" t="s">
        <v>62</v>
      </c>
      <c r="V182" s="13">
        <v>0</v>
      </c>
      <c r="W182" s="13">
        <v>0</v>
      </c>
      <c r="X182" s="13">
        <v>0</v>
      </c>
      <c r="Y182" s="13">
        <v>0</v>
      </c>
      <c r="Z182" s="13">
        <v>0</v>
      </c>
      <c r="AA182" s="13">
        <v>0</v>
      </c>
      <c r="AB182" s="14"/>
      <c r="AC182" s="11"/>
    </row>
    <row r="183" spans="1:29" s="2" customFormat="1" ht="38.6" x14ac:dyDescent="0.4">
      <c r="A183" s="11" t="s">
        <v>23</v>
      </c>
      <c r="B183" s="11" t="s">
        <v>27</v>
      </c>
      <c r="C183" s="11" t="s">
        <v>50</v>
      </c>
      <c r="D183" s="11" t="s">
        <v>51</v>
      </c>
      <c r="E183" s="11" t="s">
        <v>96</v>
      </c>
      <c r="F183" s="11" t="s">
        <v>99</v>
      </c>
      <c r="G183" s="11" t="s">
        <v>97</v>
      </c>
      <c r="H183" s="11" t="s">
        <v>100</v>
      </c>
      <c r="I183" s="11" t="s">
        <v>121</v>
      </c>
      <c r="J183" s="11" t="s">
        <v>122</v>
      </c>
      <c r="K183" s="11" t="s">
        <v>58</v>
      </c>
      <c r="L183" s="11" t="s">
        <v>26</v>
      </c>
      <c r="M183" s="11" t="s">
        <v>123</v>
      </c>
      <c r="N183" s="11" t="s">
        <v>124</v>
      </c>
      <c r="O183" s="13">
        <v>-1114289</v>
      </c>
      <c r="P183" s="13">
        <v>0</v>
      </c>
      <c r="Q183" s="13">
        <v>-702086.99989999994</v>
      </c>
      <c r="R183" s="13">
        <v>-412202.00010000006</v>
      </c>
      <c r="S183" s="13">
        <v>-412202.00010000006</v>
      </c>
      <c r="T183" s="11" t="s">
        <v>59</v>
      </c>
      <c r="U183" s="11" t="s">
        <v>60</v>
      </c>
      <c r="V183" s="13">
        <v>0</v>
      </c>
      <c r="W183" s="13">
        <v>0</v>
      </c>
      <c r="X183" s="13">
        <v>0</v>
      </c>
      <c r="Y183" s="13">
        <v>0</v>
      </c>
      <c r="Z183" s="13">
        <v>0</v>
      </c>
      <c r="AA183" s="13">
        <v>-412202.00010000006</v>
      </c>
      <c r="AB183" s="14" t="s">
        <v>175</v>
      </c>
      <c r="AC183" s="49" t="s">
        <v>173</v>
      </c>
    </row>
    <row r="184" spans="1:29" s="2" customFormat="1" ht="38.6" x14ac:dyDescent="0.4">
      <c r="A184" s="11" t="s">
        <v>23</v>
      </c>
      <c r="B184" s="11" t="s">
        <v>27</v>
      </c>
      <c r="C184" s="11" t="s">
        <v>50</v>
      </c>
      <c r="D184" s="11" t="s">
        <v>51</v>
      </c>
      <c r="E184" s="11" t="s">
        <v>96</v>
      </c>
      <c r="F184" s="11" t="s">
        <v>99</v>
      </c>
      <c r="G184" s="11" t="s">
        <v>97</v>
      </c>
      <c r="H184" s="11" t="s">
        <v>100</v>
      </c>
      <c r="I184" s="11" t="s">
        <v>121</v>
      </c>
      <c r="J184" s="11" t="s">
        <v>122</v>
      </c>
      <c r="K184" s="11" t="s">
        <v>58</v>
      </c>
      <c r="L184" s="11" t="s">
        <v>26</v>
      </c>
      <c r="M184" s="11" t="s">
        <v>123</v>
      </c>
      <c r="N184" s="11" t="s">
        <v>124</v>
      </c>
      <c r="O184" s="13">
        <v>-150000</v>
      </c>
      <c r="P184" s="13">
        <v>0</v>
      </c>
      <c r="Q184" s="13">
        <v>-63217.23</v>
      </c>
      <c r="R184" s="13">
        <v>-86782.77</v>
      </c>
      <c r="S184" s="13">
        <v>-86782.77</v>
      </c>
      <c r="T184" s="11" t="s">
        <v>61</v>
      </c>
      <c r="U184" s="11" t="s">
        <v>62</v>
      </c>
      <c r="V184" s="13">
        <v>0</v>
      </c>
      <c r="W184" s="13">
        <v>0</v>
      </c>
      <c r="X184" s="13">
        <v>0</v>
      </c>
      <c r="Y184" s="13">
        <v>0</v>
      </c>
      <c r="Z184" s="13">
        <v>0</v>
      </c>
      <c r="AA184" s="13">
        <v>-86782.77</v>
      </c>
      <c r="AB184" s="14" t="s">
        <v>175</v>
      </c>
      <c r="AC184" s="59"/>
    </row>
    <row r="185" spans="1:29" s="2" customFormat="1" ht="38.6" x14ac:dyDescent="0.4">
      <c r="A185" s="11" t="s">
        <v>23</v>
      </c>
      <c r="B185" s="11" t="s">
        <v>27</v>
      </c>
      <c r="C185" s="11" t="s">
        <v>50</v>
      </c>
      <c r="D185" s="11" t="s">
        <v>51</v>
      </c>
      <c r="E185" s="11" t="s">
        <v>133</v>
      </c>
      <c r="F185" s="11" t="s">
        <v>136</v>
      </c>
      <c r="G185" s="11" t="s">
        <v>134</v>
      </c>
      <c r="H185" s="11" t="s">
        <v>137</v>
      </c>
      <c r="I185" s="11" t="s">
        <v>135</v>
      </c>
      <c r="J185" s="11" t="s">
        <v>138</v>
      </c>
      <c r="K185" s="11" t="s">
        <v>58</v>
      </c>
      <c r="L185" s="11" t="s">
        <v>26</v>
      </c>
      <c r="M185" s="11" t="s">
        <v>38</v>
      </c>
      <c r="N185" s="11" t="s">
        <v>38</v>
      </c>
      <c r="O185" s="13">
        <v>-622324.84000000008</v>
      </c>
      <c r="P185" s="13">
        <v>-272324.84000000003</v>
      </c>
      <c r="Q185" s="13">
        <v>-549199.36990000005</v>
      </c>
      <c r="R185" s="13">
        <v>-73125.470100000006</v>
      </c>
      <c r="S185" s="13">
        <v>-73125.470100000006</v>
      </c>
      <c r="T185" s="11" t="s">
        <v>69</v>
      </c>
      <c r="U185" s="11" t="s">
        <v>70</v>
      </c>
      <c r="V185" s="13">
        <v>0</v>
      </c>
      <c r="W185" s="13">
        <v>0</v>
      </c>
      <c r="X185" s="13">
        <v>0</v>
      </c>
      <c r="Y185" s="13">
        <v>0</v>
      </c>
      <c r="Z185" s="13">
        <v>0</v>
      </c>
      <c r="AA185" s="13">
        <v>-73125.470100000006</v>
      </c>
      <c r="AB185" s="14" t="s">
        <v>176</v>
      </c>
      <c r="AC185" s="52" t="s">
        <v>174</v>
      </c>
    </row>
    <row r="186" spans="1:29" s="2" customFormat="1" ht="38.6" x14ac:dyDescent="0.4">
      <c r="A186" s="11" t="s">
        <v>23</v>
      </c>
      <c r="B186" s="11" t="s">
        <v>27</v>
      </c>
      <c r="C186" s="11" t="s">
        <v>50</v>
      </c>
      <c r="D186" s="11" t="s">
        <v>51</v>
      </c>
      <c r="E186" s="11" t="s">
        <v>133</v>
      </c>
      <c r="F186" s="11" t="s">
        <v>136</v>
      </c>
      <c r="G186" s="11" t="s">
        <v>134</v>
      </c>
      <c r="H186" s="11" t="s">
        <v>137</v>
      </c>
      <c r="I186" s="11" t="s">
        <v>135</v>
      </c>
      <c r="J186" s="11" t="s">
        <v>138</v>
      </c>
      <c r="K186" s="11" t="s">
        <v>58</v>
      </c>
      <c r="L186" s="11" t="s">
        <v>26</v>
      </c>
      <c r="M186" s="11" t="s">
        <v>38</v>
      </c>
      <c r="N186" s="11" t="s">
        <v>38</v>
      </c>
      <c r="O186" s="13">
        <v>-379483.04</v>
      </c>
      <c r="P186" s="13">
        <v>-122983.03999999999</v>
      </c>
      <c r="Q186" s="13">
        <v>-215800.26548607831</v>
      </c>
      <c r="R186" s="13">
        <v>-163682.77451392153</v>
      </c>
      <c r="S186" s="13">
        <v>-163682.77451392153</v>
      </c>
      <c r="T186" s="11" t="s">
        <v>61</v>
      </c>
      <c r="U186" s="11" t="s">
        <v>62</v>
      </c>
      <c r="V186" s="13">
        <v>0</v>
      </c>
      <c r="W186" s="13">
        <v>0</v>
      </c>
      <c r="X186" s="13">
        <v>0</v>
      </c>
      <c r="Y186" s="13">
        <v>0</v>
      </c>
      <c r="Z186" s="13">
        <v>0</v>
      </c>
      <c r="AA186" s="13">
        <v>-163682.77451392153</v>
      </c>
      <c r="AB186" s="14" t="s">
        <v>175</v>
      </c>
      <c r="AC186" s="60"/>
    </row>
    <row r="187" spans="1:29" s="2" customFormat="1" ht="38.6" x14ac:dyDescent="0.4">
      <c r="A187" s="11" t="s">
        <v>23</v>
      </c>
      <c r="B187" s="11" t="s">
        <v>27</v>
      </c>
      <c r="C187" s="11" t="s">
        <v>50</v>
      </c>
      <c r="D187" s="11" t="s">
        <v>51</v>
      </c>
      <c r="E187" s="11" t="s">
        <v>133</v>
      </c>
      <c r="F187" s="11" t="s">
        <v>136</v>
      </c>
      <c r="G187" s="11" t="s">
        <v>134</v>
      </c>
      <c r="H187" s="11" t="s">
        <v>137</v>
      </c>
      <c r="I187" s="11" t="s">
        <v>135</v>
      </c>
      <c r="J187" s="11" t="s">
        <v>138</v>
      </c>
      <c r="K187" s="11" t="s">
        <v>58</v>
      </c>
      <c r="L187" s="11" t="s">
        <v>26</v>
      </c>
      <c r="M187" s="11" t="s">
        <v>38</v>
      </c>
      <c r="N187" s="11" t="s">
        <v>38</v>
      </c>
      <c r="O187" s="13">
        <v>-432735.42163579719</v>
      </c>
      <c r="P187" s="13">
        <v>-201609.22</v>
      </c>
      <c r="Q187" s="13">
        <v>-300267.21190298017</v>
      </c>
      <c r="R187" s="13">
        <v>-132468.20973281693</v>
      </c>
      <c r="S187" s="13">
        <v>-132468.20973281693</v>
      </c>
      <c r="T187" s="11" t="s">
        <v>59</v>
      </c>
      <c r="U187" s="11" t="s">
        <v>60</v>
      </c>
      <c r="V187" s="13">
        <v>0</v>
      </c>
      <c r="W187" s="13">
        <v>0</v>
      </c>
      <c r="X187" s="13">
        <v>0</v>
      </c>
      <c r="Y187" s="13">
        <v>0</v>
      </c>
      <c r="Z187" s="13">
        <v>0</v>
      </c>
      <c r="AA187" s="13">
        <v>-139654.00973281692</v>
      </c>
      <c r="AB187" s="14" t="s">
        <v>175</v>
      </c>
      <c r="AC187" s="60"/>
    </row>
    <row r="188" spans="1:29" s="2" customFormat="1" x14ac:dyDescent="0.4">
      <c r="A188" s="11" t="s">
        <v>23</v>
      </c>
      <c r="B188" s="11" t="s">
        <v>27</v>
      </c>
      <c r="C188" s="11" t="s">
        <v>50</v>
      </c>
      <c r="D188" s="11" t="s">
        <v>51</v>
      </c>
      <c r="E188" s="11" t="s">
        <v>133</v>
      </c>
      <c r="F188" s="11" t="s">
        <v>136</v>
      </c>
      <c r="G188" s="11" t="s">
        <v>134</v>
      </c>
      <c r="H188" s="11" t="s">
        <v>137</v>
      </c>
      <c r="I188" s="11" t="s">
        <v>135</v>
      </c>
      <c r="J188" s="11" t="s">
        <v>138</v>
      </c>
      <c r="K188" s="11" t="s">
        <v>58</v>
      </c>
      <c r="L188" s="11" t="s">
        <v>26</v>
      </c>
      <c r="M188" s="11" t="s">
        <v>38</v>
      </c>
      <c r="N188" s="11" t="s">
        <v>38</v>
      </c>
      <c r="O188" s="13">
        <v>-7185.8</v>
      </c>
      <c r="P188" s="13">
        <v>0</v>
      </c>
      <c r="Q188" s="13">
        <v>0</v>
      </c>
      <c r="R188" s="13">
        <v>-7185.8</v>
      </c>
      <c r="S188" s="13">
        <v>-7185.8</v>
      </c>
      <c r="T188" s="11" t="s">
        <v>75</v>
      </c>
      <c r="U188" s="11" t="s">
        <v>58</v>
      </c>
      <c r="V188" s="13">
        <v>0</v>
      </c>
      <c r="W188" s="13">
        <v>0</v>
      </c>
      <c r="X188" s="13">
        <v>0</v>
      </c>
      <c r="Y188" s="13">
        <v>0</v>
      </c>
      <c r="Z188" s="13">
        <v>0</v>
      </c>
      <c r="AA188" s="13">
        <v>0</v>
      </c>
      <c r="AB188" s="11"/>
      <c r="AC188" s="60"/>
    </row>
    <row r="189" spans="1:29" x14ac:dyDescent="0.35">
      <c r="A189" s="21" t="s">
        <v>23</v>
      </c>
      <c r="B189" s="21" t="s">
        <v>27</v>
      </c>
      <c r="C189" s="21" t="s">
        <v>48</v>
      </c>
      <c r="D189" s="21" t="s">
        <v>49</v>
      </c>
      <c r="E189" s="21" t="s">
        <v>24</v>
      </c>
      <c r="F189" s="21" t="s">
        <v>24</v>
      </c>
      <c r="G189" s="21" t="s">
        <v>24</v>
      </c>
      <c r="H189" s="21" t="s">
        <v>24</v>
      </c>
      <c r="I189" s="21" t="s">
        <v>24</v>
      </c>
      <c r="J189" s="21" t="s">
        <v>24</v>
      </c>
      <c r="K189" s="21" t="s">
        <v>39</v>
      </c>
      <c r="L189" s="21" t="s">
        <v>26</v>
      </c>
      <c r="M189" s="21" t="s">
        <v>46</v>
      </c>
      <c r="N189" s="21" t="s">
        <v>47</v>
      </c>
      <c r="O189" s="22">
        <v>-55000</v>
      </c>
      <c r="P189" s="22">
        <v>0</v>
      </c>
      <c r="Q189" s="22">
        <v>-54028</v>
      </c>
      <c r="R189" s="22">
        <v>-972</v>
      </c>
      <c r="S189" s="22">
        <v>-972</v>
      </c>
      <c r="T189" s="21" t="s">
        <v>40</v>
      </c>
      <c r="U189" s="21" t="s">
        <v>41</v>
      </c>
      <c r="V189" s="22">
        <v>0</v>
      </c>
      <c r="W189" s="22">
        <v>0</v>
      </c>
      <c r="X189" s="22">
        <v>0</v>
      </c>
      <c r="Y189" s="22">
        <v>0</v>
      </c>
      <c r="Z189" s="22">
        <v>-972</v>
      </c>
      <c r="AA189" s="22">
        <v>0</v>
      </c>
      <c r="AB189" s="23"/>
      <c r="AC189" s="21" t="s">
        <v>177</v>
      </c>
    </row>
    <row r="190" spans="1:29" s="2" customFormat="1" ht="144" customHeight="1" x14ac:dyDescent="0.4">
      <c r="A190" s="11" t="s">
        <v>23</v>
      </c>
      <c r="B190" s="11" t="s">
        <v>27</v>
      </c>
      <c r="C190" s="11" t="s">
        <v>48</v>
      </c>
      <c r="D190" s="11" t="s">
        <v>49</v>
      </c>
      <c r="E190" s="11" t="s">
        <v>24</v>
      </c>
      <c r="F190" s="11" t="s">
        <v>24</v>
      </c>
      <c r="G190" s="11" t="s">
        <v>24</v>
      </c>
      <c r="H190" s="11" t="s">
        <v>24</v>
      </c>
      <c r="I190" s="11" t="s">
        <v>24</v>
      </c>
      <c r="J190" s="11" t="s">
        <v>24</v>
      </c>
      <c r="K190" s="11" t="s">
        <v>39</v>
      </c>
      <c r="L190" s="11" t="s">
        <v>26</v>
      </c>
      <c r="M190" s="11" t="s">
        <v>42</v>
      </c>
      <c r="N190" s="11" t="s">
        <v>43</v>
      </c>
      <c r="O190" s="13">
        <v>-613000</v>
      </c>
      <c r="P190" s="13">
        <v>-225000</v>
      </c>
      <c r="Q190" s="13">
        <v>-348370.17999999988</v>
      </c>
      <c r="R190" s="13">
        <v>-264629.82000000012</v>
      </c>
      <c r="S190" s="13">
        <v>-264629.82000000012</v>
      </c>
      <c r="T190" s="11" t="s">
        <v>40</v>
      </c>
      <c r="U190" s="11" t="s">
        <v>41</v>
      </c>
      <c r="V190" s="13">
        <v>-264629.82000000012</v>
      </c>
      <c r="W190" s="13">
        <v>0</v>
      </c>
      <c r="X190" s="13">
        <v>-264629.82000000012</v>
      </c>
      <c r="Y190" s="13">
        <v>0</v>
      </c>
      <c r="Z190" s="13">
        <v>0</v>
      </c>
      <c r="AA190" s="13">
        <v>0</v>
      </c>
      <c r="AB190" s="11"/>
      <c r="AC190" s="19" t="s">
        <v>178</v>
      </c>
    </row>
    <row r="191" spans="1:29" s="2" customFormat="1" ht="142.4" customHeight="1" x14ac:dyDescent="0.4">
      <c r="A191" s="11" t="s">
        <v>23</v>
      </c>
      <c r="B191" s="11" t="s">
        <v>27</v>
      </c>
      <c r="C191" s="11" t="s">
        <v>48</v>
      </c>
      <c r="D191" s="11" t="s">
        <v>49</v>
      </c>
      <c r="E191" s="11" t="s">
        <v>24</v>
      </c>
      <c r="F191" s="11" t="s">
        <v>24</v>
      </c>
      <c r="G191" s="11" t="s">
        <v>24</v>
      </c>
      <c r="H191" s="11" t="s">
        <v>24</v>
      </c>
      <c r="I191" s="11" t="s">
        <v>24</v>
      </c>
      <c r="J191" s="11" t="s">
        <v>24</v>
      </c>
      <c r="K191" s="11" t="s">
        <v>39</v>
      </c>
      <c r="L191" s="11" t="s">
        <v>26</v>
      </c>
      <c r="M191" s="11" t="s">
        <v>52</v>
      </c>
      <c r="N191" s="11" t="s">
        <v>53</v>
      </c>
      <c r="O191" s="13">
        <v>-85000</v>
      </c>
      <c r="P191" s="13">
        <v>0</v>
      </c>
      <c r="Q191" s="13">
        <v>0</v>
      </c>
      <c r="R191" s="13">
        <v>-85000</v>
      </c>
      <c r="S191" s="13">
        <v>-85000</v>
      </c>
      <c r="T191" s="11" t="s">
        <v>40</v>
      </c>
      <c r="U191" s="11" t="s">
        <v>41</v>
      </c>
      <c r="V191" s="13">
        <v>0</v>
      </c>
      <c r="W191" s="13">
        <v>-85000</v>
      </c>
      <c r="X191" s="13">
        <v>-85000</v>
      </c>
      <c r="Y191" s="13">
        <v>0</v>
      </c>
      <c r="Z191" s="13">
        <v>0</v>
      </c>
      <c r="AA191" s="13">
        <v>0</v>
      </c>
      <c r="AB191" s="11"/>
      <c r="AC191" s="20" t="s">
        <v>179</v>
      </c>
    </row>
    <row r="192" spans="1:29" s="2" customFormat="1" ht="88" customHeight="1" x14ac:dyDescent="0.4">
      <c r="A192" s="11" t="s">
        <v>23</v>
      </c>
      <c r="B192" s="11" t="s">
        <v>27</v>
      </c>
      <c r="C192" s="11" t="s">
        <v>48</v>
      </c>
      <c r="D192" s="11" t="s">
        <v>49</v>
      </c>
      <c r="E192" s="11" t="s">
        <v>96</v>
      </c>
      <c r="F192" s="11" t="s">
        <v>99</v>
      </c>
      <c r="G192" s="11" t="s">
        <v>97</v>
      </c>
      <c r="H192" s="11" t="s">
        <v>100</v>
      </c>
      <c r="I192" s="11" t="s">
        <v>106</v>
      </c>
      <c r="J192" s="11" t="s">
        <v>107</v>
      </c>
      <c r="K192" s="11" t="s">
        <v>58</v>
      </c>
      <c r="L192" s="11" t="s">
        <v>26</v>
      </c>
      <c r="M192" s="11" t="s">
        <v>38</v>
      </c>
      <c r="N192" s="11" t="s">
        <v>38</v>
      </c>
      <c r="O192" s="13">
        <v>-83546.594647073071</v>
      </c>
      <c r="P192" s="13">
        <v>0</v>
      </c>
      <c r="Q192" s="13">
        <v>-27221.854789691173</v>
      </c>
      <c r="R192" s="13">
        <v>-56324.739857381894</v>
      </c>
      <c r="S192" s="13">
        <v>-56324.739857381894</v>
      </c>
      <c r="T192" s="11" t="s">
        <v>59</v>
      </c>
      <c r="U192" s="11" t="s">
        <v>60</v>
      </c>
      <c r="V192" s="13">
        <f>-56324.7398573819-100000</f>
        <v>-156324.73985738191</v>
      </c>
      <c r="W192" s="13">
        <v>0</v>
      </c>
      <c r="X192" s="13">
        <f>+V192+W192</f>
        <v>-156324.73985738191</v>
      </c>
      <c r="Y192" s="13">
        <v>0</v>
      </c>
      <c r="Z192" s="13">
        <v>0</v>
      </c>
      <c r="AA192" s="13">
        <v>0</v>
      </c>
      <c r="AB192" s="11" t="s">
        <v>164</v>
      </c>
      <c r="AC192" s="17" t="s">
        <v>181</v>
      </c>
    </row>
    <row r="193" spans="1:29" s="2" customFormat="1" ht="51.45" x14ac:dyDescent="0.4">
      <c r="A193" s="11" t="s">
        <v>23</v>
      </c>
      <c r="B193" s="11" t="s">
        <v>27</v>
      </c>
      <c r="C193" s="11" t="s">
        <v>48</v>
      </c>
      <c r="D193" s="11" t="s">
        <v>49</v>
      </c>
      <c r="E193" s="11" t="s">
        <v>96</v>
      </c>
      <c r="F193" s="11" t="s">
        <v>99</v>
      </c>
      <c r="G193" s="11" t="s">
        <v>97</v>
      </c>
      <c r="H193" s="11" t="s">
        <v>100</v>
      </c>
      <c r="I193" s="11" t="s">
        <v>106</v>
      </c>
      <c r="J193" s="11" t="s">
        <v>107</v>
      </c>
      <c r="K193" s="11" t="s">
        <v>58</v>
      </c>
      <c r="L193" s="11" t="s">
        <v>26</v>
      </c>
      <c r="M193" s="11" t="s">
        <v>38</v>
      </c>
      <c r="N193" s="11" t="s">
        <v>38</v>
      </c>
      <c r="O193" s="13">
        <v>-230115.00609805496</v>
      </c>
      <c r="P193" s="13">
        <v>-19038</v>
      </c>
      <c r="Q193" s="13">
        <v>-78333.368335238178</v>
      </c>
      <c r="R193" s="13">
        <v>-151781.6377628168</v>
      </c>
      <c r="S193" s="13">
        <v>-151781.6377628168</v>
      </c>
      <c r="T193" s="11" t="s">
        <v>61</v>
      </c>
      <c r="U193" s="11" t="s">
        <v>62</v>
      </c>
      <c r="V193" s="13">
        <f>-151781.637762817+100000</f>
        <v>-51781.637762817001</v>
      </c>
      <c r="W193" s="13">
        <v>0</v>
      </c>
      <c r="X193" s="13">
        <f t="shared" ref="X193:X196" si="15">+V193+W193</f>
        <v>-51781.637762817001</v>
      </c>
      <c r="Y193" s="13">
        <v>0</v>
      </c>
      <c r="Z193" s="13">
        <v>0</v>
      </c>
      <c r="AA193" s="13">
        <v>0</v>
      </c>
      <c r="AB193" s="11" t="s">
        <v>164</v>
      </c>
      <c r="AC193" s="19" t="s">
        <v>180</v>
      </c>
    </row>
    <row r="194" spans="1:29" x14ac:dyDescent="0.35">
      <c r="A194" s="21" t="s">
        <v>23</v>
      </c>
      <c r="B194" s="21" t="s">
        <v>27</v>
      </c>
      <c r="C194" s="21" t="s">
        <v>48</v>
      </c>
      <c r="D194" s="21" t="s">
        <v>49</v>
      </c>
      <c r="E194" s="21" t="s">
        <v>96</v>
      </c>
      <c r="F194" s="21" t="s">
        <v>99</v>
      </c>
      <c r="G194" s="21" t="s">
        <v>97</v>
      </c>
      <c r="H194" s="21" t="s">
        <v>100</v>
      </c>
      <c r="I194" s="21" t="s">
        <v>106</v>
      </c>
      <c r="J194" s="21" t="s">
        <v>107</v>
      </c>
      <c r="K194" s="21" t="s">
        <v>58</v>
      </c>
      <c r="L194" s="21" t="s">
        <v>26</v>
      </c>
      <c r="M194" s="21" t="s">
        <v>86</v>
      </c>
      <c r="N194" s="21" t="s">
        <v>87</v>
      </c>
      <c r="O194" s="22">
        <v>-4835.967040582078</v>
      </c>
      <c r="P194" s="22">
        <v>0</v>
      </c>
      <c r="Q194" s="22">
        <v>-4308.8035621391537</v>
      </c>
      <c r="R194" s="22">
        <v>-527.16347844292432</v>
      </c>
      <c r="S194" s="22">
        <v>0</v>
      </c>
      <c r="T194" s="21" t="s">
        <v>59</v>
      </c>
      <c r="U194" s="21" t="s">
        <v>60</v>
      </c>
      <c r="V194" s="22">
        <v>0</v>
      </c>
      <c r="W194" s="22">
        <v>0</v>
      </c>
      <c r="X194" s="22">
        <f t="shared" si="15"/>
        <v>0</v>
      </c>
      <c r="Y194" s="22">
        <v>0</v>
      </c>
      <c r="Z194" s="22">
        <v>-527.16347844292432</v>
      </c>
      <c r="AA194" s="22">
        <v>0</v>
      </c>
      <c r="AB194" s="21"/>
      <c r="AC194" s="21"/>
    </row>
    <row r="195" spans="1:29" x14ac:dyDescent="0.35">
      <c r="A195" s="21" t="s">
        <v>23</v>
      </c>
      <c r="B195" s="21" t="s">
        <v>27</v>
      </c>
      <c r="C195" s="21" t="s">
        <v>48</v>
      </c>
      <c r="D195" s="21" t="s">
        <v>49</v>
      </c>
      <c r="E195" s="21" t="s">
        <v>96</v>
      </c>
      <c r="F195" s="21" t="s">
        <v>99</v>
      </c>
      <c r="G195" s="21" t="s">
        <v>97</v>
      </c>
      <c r="H195" s="21" t="s">
        <v>100</v>
      </c>
      <c r="I195" s="21" t="s">
        <v>106</v>
      </c>
      <c r="J195" s="21" t="s">
        <v>107</v>
      </c>
      <c r="K195" s="21" t="s">
        <v>58</v>
      </c>
      <c r="L195" s="21" t="s">
        <v>26</v>
      </c>
      <c r="M195" s="21" t="s">
        <v>104</v>
      </c>
      <c r="N195" s="21" t="s">
        <v>105</v>
      </c>
      <c r="O195" s="22">
        <v>-20000</v>
      </c>
      <c r="P195" s="22">
        <v>-20000</v>
      </c>
      <c r="Q195" s="22">
        <v>-19958.577808999999</v>
      </c>
      <c r="R195" s="22">
        <v>-41.422191000002385</v>
      </c>
      <c r="S195" s="22">
        <v>0</v>
      </c>
      <c r="T195" s="21" t="s">
        <v>61</v>
      </c>
      <c r="U195" s="21" t="s">
        <v>62</v>
      </c>
      <c r="V195" s="22">
        <v>0</v>
      </c>
      <c r="W195" s="22">
        <v>0</v>
      </c>
      <c r="X195" s="22">
        <f t="shared" si="15"/>
        <v>0</v>
      </c>
      <c r="Y195" s="22">
        <v>-41.422191000002385</v>
      </c>
      <c r="Z195" s="22">
        <v>0</v>
      </c>
      <c r="AA195" s="22">
        <v>0</v>
      </c>
      <c r="AB195" s="21"/>
      <c r="AC195" s="21"/>
    </row>
    <row r="196" spans="1:29" x14ac:dyDescent="0.35">
      <c r="A196" s="21" t="s">
        <v>23</v>
      </c>
      <c r="B196" s="21" t="s">
        <v>27</v>
      </c>
      <c r="C196" s="21" t="s">
        <v>48</v>
      </c>
      <c r="D196" s="21" t="s">
        <v>49</v>
      </c>
      <c r="E196" s="21" t="s">
        <v>96</v>
      </c>
      <c r="F196" s="21" t="s">
        <v>99</v>
      </c>
      <c r="G196" s="21" t="s">
        <v>97</v>
      </c>
      <c r="H196" s="21" t="s">
        <v>100</v>
      </c>
      <c r="I196" s="21" t="s">
        <v>106</v>
      </c>
      <c r="J196" s="21" t="s">
        <v>107</v>
      </c>
      <c r="K196" s="21" t="s">
        <v>58</v>
      </c>
      <c r="L196" s="21" t="s">
        <v>26</v>
      </c>
      <c r="M196" s="21" t="s">
        <v>104</v>
      </c>
      <c r="N196" s="21" t="s">
        <v>105</v>
      </c>
      <c r="O196" s="22">
        <v>0</v>
      </c>
      <c r="P196" s="22">
        <v>0</v>
      </c>
      <c r="Q196" s="22">
        <v>-22.678104999999999</v>
      </c>
      <c r="R196" s="22">
        <v>22.678104999999999</v>
      </c>
      <c r="S196" s="22">
        <v>0</v>
      </c>
      <c r="T196" s="21" t="s">
        <v>59</v>
      </c>
      <c r="U196" s="21" t="s">
        <v>60</v>
      </c>
      <c r="V196" s="22">
        <v>0</v>
      </c>
      <c r="W196" s="22">
        <v>0</v>
      </c>
      <c r="X196" s="22">
        <f t="shared" si="15"/>
        <v>0</v>
      </c>
      <c r="Y196" s="22">
        <v>22.678104999999999</v>
      </c>
      <c r="Z196" s="22">
        <v>0</v>
      </c>
      <c r="AA196" s="22">
        <v>0</v>
      </c>
      <c r="AB196" s="21"/>
      <c r="AC196" s="21"/>
    </row>
    <row r="197" spans="1:29" s="2" customFormat="1" ht="19" customHeight="1" x14ac:dyDescent="0.4">
      <c r="A197" s="11" t="s">
        <v>23</v>
      </c>
      <c r="B197" s="11" t="s">
        <v>27</v>
      </c>
      <c r="C197" s="11" t="s">
        <v>48</v>
      </c>
      <c r="D197" s="11" t="s">
        <v>49</v>
      </c>
      <c r="E197" s="11" t="s">
        <v>96</v>
      </c>
      <c r="F197" s="11" t="s">
        <v>99</v>
      </c>
      <c r="G197" s="11" t="s">
        <v>97</v>
      </c>
      <c r="H197" s="11" t="s">
        <v>100</v>
      </c>
      <c r="I197" s="11" t="s">
        <v>121</v>
      </c>
      <c r="J197" s="11" t="s">
        <v>122</v>
      </c>
      <c r="K197" s="11" t="s">
        <v>58</v>
      </c>
      <c r="L197" s="11" t="s">
        <v>26</v>
      </c>
      <c r="M197" s="11" t="s">
        <v>38</v>
      </c>
      <c r="N197" s="11" t="s">
        <v>38</v>
      </c>
      <c r="O197" s="13">
        <v>-3583.1640000000002</v>
      </c>
      <c r="P197" s="13">
        <v>0</v>
      </c>
      <c r="Q197" s="13">
        <v>0</v>
      </c>
      <c r="R197" s="13">
        <v>-3583.1640000000002</v>
      </c>
      <c r="S197" s="13">
        <v>-3583.1640000000002</v>
      </c>
      <c r="T197" s="11" t="s">
        <v>75</v>
      </c>
      <c r="U197" s="11" t="s">
        <v>58</v>
      </c>
      <c r="V197" s="13">
        <v>0</v>
      </c>
      <c r="W197" s="13">
        <v>0</v>
      </c>
      <c r="X197" s="13">
        <v>0</v>
      </c>
      <c r="Y197" s="13">
        <v>0</v>
      </c>
      <c r="Z197" s="13">
        <v>0</v>
      </c>
      <c r="AA197" s="13">
        <v>0</v>
      </c>
      <c r="AB197" s="11" t="s">
        <v>164</v>
      </c>
      <c r="AC197" s="49" t="s">
        <v>182</v>
      </c>
    </row>
    <row r="198" spans="1:29" s="2" customFormat="1" ht="19" customHeight="1" x14ac:dyDescent="0.4">
      <c r="A198" s="11" t="s">
        <v>23</v>
      </c>
      <c r="B198" s="11" t="s">
        <v>27</v>
      </c>
      <c r="C198" s="11" t="s">
        <v>48</v>
      </c>
      <c r="D198" s="11" t="s">
        <v>49</v>
      </c>
      <c r="E198" s="11" t="s">
        <v>96</v>
      </c>
      <c r="F198" s="11" t="s">
        <v>99</v>
      </c>
      <c r="G198" s="11" t="s">
        <v>97</v>
      </c>
      <c r="H198" s="11" t="s">
        <v>100</v>
      </c>
      <c r="I198" s="11" t="s">
        <v>121</v>
      </c>
      <c r="J198" s="11" t="s">
        <v>122</v>
      </c>
      <c r="K198" s="11" t="s">
        <v>58</v>
      </c>
      <c r="L198" s="11" t="s">
        <v>26</v>
      </c>
      <c r="M198" s="11" t="s">
        <v>38</v>
      </c>
      <c r="N198" s="11" t="s">
        <v>38</v>
      </c>
      <c r="O198" s="13">
        <v>-4492.3532196258902</v>
      </c>
      <c r="P198" s="13">
        <v>0</v>
      </c>
      <c r="Q198" s="13">
        <v>-7595.9580669421557</v>
      </c>
      <c r="R198" s="13">
        <v>3103.6048473162664</v>
      </c>
      <c r="S198" s="13">
        <v>3103.6048473162655</v>
      </c>
      <c r="T198" s="11" t="s">
        <v>59</v>
      </c>
      <c r="U198" s="11" t="s">
        <v>60</v>
      </c>
      <c r="V198" s="13">
        <f>-479.559152683735-100000</f>
        <v>-100479.55915268374</v>
      </c>
      <c r="W198" s="13">
        <v>0</v>
      </c>
      <c r="X198" s="13">
        <f>+V198+W198</f>
        <v>-100479.55915268374</v>
      </c>
      <c r="Y198" s="13">
        <v>0</v>
      </c>
      <c r="Z198" s="13">
        <v>0</v>
      </c>
      <c r="AA198" s="13">
        <v>0</v>
      </c>
      <c r="AB198" s="11" t="s">
        <v>164</v>
      </c>
      <c r="AC198" s="50"/>
    </row>
    <row r="199" spans="1:29" s="2" customFormat="1" ht="19" customHeight="1" x14ac:dyDescent="0.4">
      <c r="A199" s="11" t="s">
        <v>23</v>
      </c>
      <c r="B199" s="11" t="s">
        <v>27</v>
      </c>
      <c r="C199" s="11" t="s">
        <v>48</v>
      </c>
      <c r="D199" s="11" t="s">
        <v>49</v>
      </c>
      <c r="E199" s="11" t="s">
        <v>96</v>
      </c>
      <c r="F199" s="11" t="s">
        <v>99</v>
      </c>
      <c r="G199" s="11" t="s">
        <v>97</v>
      </c>
      <c r="H199" s="11" t="s">
        <v>100</v>
      </c>
      <c r="I199" s="11" t="s">
        <v>121</v>
      </c>
      <c r="J199" s="11" t="s">
        <v>122</v>
      </c>
      <c r="K199" s="11" t="s">
        <v>58</v>
      </c>
      <c r="L199" s="11" t="s">
        <v>26</v>
      </c>
      <c r="M199" s="11" t="s">
        <v>38</v>
      </c>
      <c r="N199" s="11" t="s">
        <v>38</v>
      </c>
      <c r="O199" s="13">
        <v>-199446.7561901646</v>
      </c>
      <c r="P199" s="13">
        <v>-4204</v>
      </c>
      <c r="Q199" s="13">
        <v>-93729.554109628341</v>
      </c>
      <c r="R199" s="13">
        <v>-105717.20208053626</v>
      </c>
      <c r="S199" s="13">
        <v>-105717.20208053626</v>
      </c>
      <c r="T199" s="11" t="s">
        <v>61</v>
      </c>
      <c r="U199" s="11" t="s">
        <v>62</v>
      </c>
      <c r="V199" s="13">
        <f>-105717.202080536+100000</f>
        <v>-5717.2020805359934</v>
      </c>
      <c r="W199" s="13">
        <v>0</v>
      </c>
      <c r="X199" s="13">
        <f>+V199+W199</f>
        <v>-5717.2020805359934</v>
      </c>
      <c r="Y199" s="13">
        <v>0</v>
      </c>
      <c r="Z199" s="13">
        <v>0</v>
      </c>
      <c r="AA199" s="13">
        <v>0</v>
      </c>
      <c r="AB199" s="11" t="s">
        <v>164</v>
      </c>
      <c r="AC199" s="50"/>
    </row>
    <row r="200" spans="1:29" x14ac:dyDescent="0.35">
      <c r="A200" s="21" t="s">
        <v>23</v>
      </c>
      <c r="B200" s="21" t="s">
        <v>27</v>
      </c>
      <c r="C200" s="21" t="s">
        <v>48</v>
      </c>
      <c r="D200" s="21" t="s">
        <v>49</v>
      </c>
      <c r="E200" s="21" t="s">
        <v>96</v>
      </c>
      <c r="F200" s="21" t="s">
        <v>99</v>
      </c>
      <c r="G200" s="21" t="s">
        <v>97</v>
      </c>
      <c r="H200" s="21" t="s">
        <v>100</v>
      </c>
      <c r="I200" s="21" t="s">
        <v>121</v>
      </c>
      <c r="J200" s="21" t="s">
        <v>122</v>
      </c>
      <c r="K200" s="21" t="s">
        <v>58</v>
      </c>
      <c r="L200" s="21" t="s">
        <v>26</v>
      </c>
      <c r="M200" s="21" t="s">
        <v>86</v>
      </c>
      <c r="N200" s="21" t="s">
        <v>87</v>
      </c>
      <c r="O200" s="22">
        <v>-6125.5582514039688</v>
      </c>
      <c r="P200" s="22">
        <v>0</v>
      </c>
      <c r="Q200" s="22">
        <v>-5457.8178453762639</v>
      </c>
      <c r="R200" s="22">
        <v>-667.74040602770401</v>
      </c>
      <c r="S200" s="22">
        <v>0</v>
      </c>
      <c r="T200" s="21" t="s">
        <v>59</v>
      </c>
      <c r="U200" s="21" t="s">
        <v>60</v>
      </c>
      <c r="V200" s="22">
        <v>0</v>
      </c>
      <c r="W200" s="22">
        <v>0</v>
      </c>
      <c r="X200" s="22">
        <v>0</v>
      </c>
      <c r="Y200" s="22">
        <v>0</v>
      </c>
      <c r="Z200" s="22">
        <v>-667.74040602770401</v>
      </c>
      <c r="AA200" s="22">
        <v>0</v>
      </c>
      <c r="AB200" s="21"/>
      <c r="AC200" s="21"/>
    </row>
    <row r="201" spans="1:29" x14ac:dyDescent="0.35">
      <c r="A201" s="21" t="s">
        <v>23</v>
      </c>
      <c r="B201" s="21" t="s">
        <v>27</v>
      </c>
      <c r="C201" s="21" t="s">
        <v>48</v>
      </c>
      <c r="D201" s="21" t="s">
        <v>49</v>
      </c>
      <c r="E201" s="21" t="s">
        <v>96</v>
      </c>
      <c r="F201" s="21" t="s">
        <v>99</v>
      </c>
      <c r="G201" s="21" t="s">
        <v>97</v>
      </c>
      <c r="H201" s="21" t="s">
        <v>100</v>
      </c>
      <c r="I201" s="21" t="s">
        <v>121</v>
      </c>
      <c r="J201" s="21" t="s">
        <v>122</v>
      </c>
      <c r="K201" s="21" t="s">
        <v>58</v>
      </c>
      <c r="L201" s="21" t="s">
        <v>26</v>
      </c>
      <c r="M201" s="21" t="s">
        <v>104</v>
      </c>
      <c r="N201" s="21" t="s">
        <v>105</v>
      </c>
      <c r="O201" s="22">
        <v>-38582</v>
      </c>
      <c r="P201" s="22">
        <v>-38582</v>
      </c>
      <c r="Q201" s="22">
        <v>-37796.112191</v>
      </c>
      <c r="R201" s="22">
        <v>-785.88780899999983</v>
      </c>
      <c r="S201" s="22">
        <v>0</v>
      </c>
      <c r="T201" s="21" t="s">
        <v>61</v>
      </c>
      <c r="U201" s="21" t="s">
        <v>62</v>
      </c>
      <c r="V201" s="22">
        <v>0</v>
      </c>
      <c r="W201" s="22">
        <v>0</v>
      </c>
      <c r="X201" s="22">
        <v>0</v>
      </c>
      <c r="Y201" s="22">
        <v>-785.88780899999983</v>
      </c>
      <c r="Z201" s="22">
        <v>0</v>
      </c>
      <c r="AA201" s="22">
        <v>0</v>
      </c>
      <c r="AB201" s="21"/>
      <c r="AC201" s="21"/>
    </row>
    <row r="202" spans="1:29" x14ac:dyDescent="0.35">
      <c r="A202" s="21" t="s">
        <v>23</v>
      </c>
      <c r="B202" s="21" t="s">
        <v>27</v>
      </c>
      <c r="C202" s="21" t="s">
        <v>48</v>
      </c>
      <c r="D202" s="21" t="s">
        <v>49</v>
      </c>
      <c r="E202" s="21" t="s">
        <v>96</v>
      </c>
      <c r="F202" s="21" t="s">
        <v>99</v>
      </c>
      <c r="G202" s="21" t="s">
        <v>97</v>
      </c>
      <c r="H202" s="21" t="s">
        <v>100</v>
      </c>
      <c r="I202" s="21" t="s">
        <v>121</v>
      </c>
      <c r="J202" s="21" t="s">
        <v>122</v>
      </c>
      <c r="K202" s="21" t="s">
        <v>58</v>
      </c>
      <c r="L202" s="21" t="s">
        <v>26</v>
      </c>
      <c r="M202" s="21" t="s">
        <v>104</v>
      </c>
      <c r="N202" s="21" t="s">
        <v>105</v>
      </c>
      <c r="O202" s="22">
        <v>0</v>
      </c>
      <c r="P202" s="22">
        <v>0</v>
      </c>
      <c r="Q202" s="22">
        <v>-784.37189500000011</v>
      </c>
      <c r="R202" s="22">
        <v>784.37189500000011</v>
      </c>
      <c r="S202" s="22">
        <v>0</v>
      </c>
      <c r="T202" s="21" t="s">
        <v>59</v>
      </c>
      <c r="U202" s="21" t="s">
        <v>60</v>
      </c>
      <c r="V202" s="22">
        <v>0</v>
      </c>
      <c r="W202" s="22">
        <v>0</v>
      </c>
      <c r="X202" s="22">
        <v>0</v>
      </c>
      <c r="Y202" s="22">
        <v>784.37189500000011</v>
      </c>
      <c r="Z202" s="22">
        <v>0</v>
      </c>
      <c r="AA202" s="22">
        <v>0</v>
      </c>
      <c r="AB202" s="21"/>
      <c r="AC202" s="21"/>
    </row>
    <row r="203" spans="1:29" s="2" customFormat="1" ht="54.65" customHeight="1" x14ac:dyDescent="0.4">
      <c r="A203" s="11" t="s">
        <v>23</v>
      </c>
      <c r="B203" s="11" t="s">
        <v>27</v>
      </c>
      <c r="C203" s="11" t="s">
        <v>48</v>
      </c>
      <c r="D203" s="11" t="s">
        <v>49</v>
      </c>
      <c r="E203" s="11" t="s">
        <v>96</v>
      </c>
      <c r="F203" s="11" t="s">
        <v>99</v>
      </c>
      <c r="G203" s="11" t="s">
        <v>97</v>
      </c>
      <c r="H203" s="11" t="s">
        <v>100</v>
      </c>
      <c r="I203" s="11" t="s">
        <v>125</v>
      </c>
      <c r="J203" s="11" t="s">
        <v>126</v>
      </c>
      <c r="K203" s="11" t="s">
        <v>58</v>
      </c>
      <c r="L203" s="11" t="s">
        <v>26</v>
      </c>
      <c r="M203" s="11" t="s">
        <v>38</v>
      </c>
      <c r="N203" s="11" t="s">
        <v>38</v>
      </c>
      <c r="O203" s="13">
        <v>-12720.2322</v>
      </c>
      <c r="P203" s="13">
        <v>0</v>
      </c>
      <c r="Q203" s="13">
        <v>0</v>
      </c>
      <c r="R203" s="13">
        <v>-12720.2322</v>
      </c>
      <c r="S203" s="13">
        <v>-12720.2322</v>
      </c>
      <c r="T203" s="11" t="s">
        <v>75</v>
      </c>
      <c r="U203" s="11" t="s">
        <v>58</v>
      </c>
      <c r="V203" s="13">
        <v>0</v>
      </c>
      <c r="W203" s="13">
        <v>0</v>
      </c>
      <c r="X203" s="13">
        <v>0</v>
      </c>
      <c r="Y203" s="13">
        <v>0</v>
      </c>
      <c r="Z203" s="13">
        <v>0</v>
      </c>
      <c r="AA203" s="13">
        <v>0</v>
      </c>
      <c r="AB203" s="11" t="s">
        <v>164</v>
      </c>
      <c r="AC203" s="61" t="s">
        <v>183</v>
      </c>
    </row>
    <row r="204" spans="1:29" s="2" customFormat="1" ht="54.65" customHeight="1" x14ac:dyDescent="0.4">
      <c r="A204" s="11" t="s">
        <v>23</v>
      </c>
      <c r="B204" s="11" t="s">
        <v>27</v>
      </c>
      <c r="C204" s="11" t="s">
        <v>48</v>
      </c>
      <c r="D204" s="11" t="s">
        <v>49</v>
      </c>
      <c r="E204" s="11" t="s">
        <v>96</v>
      </c>
      <c r="F204" s="11" t="s">
        <v>99</v>
      </c>
      <c r="G204" s="11" t="s">
        <v>97</v>
      </c>
      <c r="H204" s="11" t="s">
        <v>100</v>
      </c>
      <c r="I204" s="11" t="s">
        <v>125</v>
      </c>
      <c r="J204" s="11" t="s">
        <v>126</v>
      </c>
      <c r="K204" s="11" t="s">
        <v>58</v>
      </c>
      <c r="L204" s="11" t="s">
        <v>26</v>
      </c>
      <c r="M204" s="11" t="s">
        <v>38</v>
      </c>
      <c r="N204" s="11" t="s">
        <v>38</v>
      </c>
      <c r="O204" s="13">
        <v>0</v>
      </c>
      <c r="P204" s="13">
        <v>0</v>
      </c>
      <c r="Q204" s="13">
        <v>-14.43</v>
      </c>
      <c r="R204" s="13">
        <v>14.43</v>
      </c>
      <c r="S204" s="13">
        <v>14.43</v>
      </c>
      <c r="T204" s="11" t="s">
        <v>76</v>
      </c>
      <c r="U204" s="11" t="s">
        <v>77</v>
      </c>
      <c r="V204" s="13">
        <v>0</v>
      </c>
      <c r="W204" s="13">
        <v>0</v>
      </c>
      <c r="X204" s="13">
        <v>0</v>
      </c>
      <c r="Y204" s="13">
        <v>0</v>
      </c>
      <c r="Z204" s="13">
        <v>0</v>
      </c>
      <c r="AA204" s="13">
        <v>0</v>
      </c>
      <c r="AB204" s="11" t="s">
        <v>164</v>
      </c>
      <c r="AC204" s="50"/>
    </row>
    <row r="205" spans="1:29" s="2" customFormat="1" ht="54.65" customHeight="1" x14ac:dyDescent="0.4">
      <c r="A205" s="11" t="s">
        <v>23</v>
      </c>
      <c r="B205" s="11" t="s">
        <v>27</v>
      </c>
      <c r="C205" s="11" t="s">
        <v>48</v>
      </c>
      <c r="D205" s="11" t="s">
        <v>49</v>
      </c>
      <c r="E205" s="11" t="s">
        <v>96</v>
      </c>
      <c r="F205" s="11" t="s">
        <v>99</v>
      </c>
      <c r="G205" s="11" t="s">
        <v>97</v>
      </c>
      <c r="H205" s="11" t="s">
        <v>100</v>
      </c>
      <c r="I205" s="11" t="s">
        <v>125</v>
      </c>
      <c r="J205" s="11" t="s">
        <v>126</v>
      </c>
      <c r="K205" s="11" t="s">
        <v>58</v>
      </c>
      <c r="L205" s="11" t="s">
        <v>26</v>
      </c>
      <c r="M205" s="11" t="s">
        <v>38</v>
      </c>
      <c r="N205" s="11" t="s">
        <v>38</v>
      </c>
      <c r="O205" s="13">
        <v>-525509.55784420925</v>
      </c>
      <c r="P205" s="13">
        <v>-200000</v>
      </c>
      <c r="Q205" s="13">
        <v>-409316.58822194836</v>
      </c>
      <c r="R205" s="13">
        <v>-116192.96962226101</v>
      </c>
      <c r="S205" s="13">
        <v>-116192.96962226089</v>
      </c>
      <c r="T205" s="11" t="s">
        <v>59</v>
      </c>
      <c r="U205" s="11" t="s">
        <v>60</v>
      </c>
      <c r="V205" s="13">
        <v>-128898.7718222609</v>
      </c>
      <c r="W205" s="13">
        <v>0</v>
      </c>
      <c r="X205" s="13">
        <v>-128898.7718222609</v>
      </c>
      <c r="Y205" s="13">
        <v>0</v>
      </c>
      <c r="Z205" s="13">
        <v>0</v>
      </c>
      <c r="AA205" s="13">
        <v>0</v>
      </c>
      <c r="AB205" s="11" t="s">
        <v>164</v>
      </c>
      <c r="AC205" s="50"/>
    </row>
    <row r="206" spans="1:29" s="2" customFormat="1" ht="167.15" x14ac:dyDescent="0.4">
      <c r="A206" s="11" t="s">
        <v>23</v>
      </c>
      <c r="B206" s="11" t="s">
        <v>27</v>
      </c>
      <c r="C206" s="11" t="s">
        <v>48</v>
      </c>
      <c r="D206" s="11" t="s">
        <v>49</v>
      </c>
      <c r="E206" s="11" t="s">
        <v>96</v>
      </c>
      <c r="F206" s="11" t="s">
        <v>99</v>
      </c>
      <c r="G206" s="11" t="s">
        <v>97</v>
      </c>
      <c r="H206" s="11" t="s">
        <v>100</v>
      </c>
      <c r="I206" s="11" t="s">
        <v>125</v>
      </c>
      <c r="J206" s="11" t="s">
        <v>126</v>
      </c>
      <c r="K206" s="11" t="s">
        <v>58</v>
      </c>
      <c r="L206" s="11" t="s">
        <v>26</v>
      </c>
      <c r="M206" s="11" t="s">
        <v>38</v>
      </c>
      <c r="N206" s="11" t="s">
        <v>38</v>
      </c>
      <c r="O206" s="13">
        <v>-1784670.9942272124</v>
      </c>
      <c r="P206" s="13">
        <v>-212331</v>
      </c>
      <c r="Q206" s="13">
        <v>-1571056.2876034984</v>
      </c>
      <c r="R206" s="13">
        <v>-213614.70662371369</v>
      </c>
      <c r="S206" s="13">
        <v>-213614.70662371395</v>
      </c>
      <c r="T206" s="11" t="s">
        <v>61</v>
      </c>
      <c r="U206" s="11" t="s">
        <v>62</v>
      </c>
      <c r="V206" s="13">
        <v>-213614.70662371395</v>
      </c>
      <c r="W206" s="13">
        <v>0</v>
      </c>
      <c r="X206" s="13">
        <v>-213614.70662371395</v>
      </c>
      <c r="Y206" s="13">
        <v>0</v>
      </c>
      <c r="Z206" s="13">
        <v>0</v>
      </c>
      <c r="AA206" s="13">
        <v>0</v>
      </c>
      <c r="AB206" s="11" t="s">
        <v>164</v>
      </c>
      <c r="AC206" s="19" t="s">
        <v>186</v>
      </c>
    </row>
    <row r="207" spans="1:29" x14ac:dyDescent="0.35">
      <c r="A207" s="21" t="s">
        <v>23</v>
      </c>
      <c r="B207" s="21" t="s">
        <v>27</v>
      </c>
      <c r="C207" s="21" t="s">
        <v>48</v>
      </c>
      <c r="D207" s="21" t="s">
        <v>49</v>
      </c>
      <c r="E207" s="21" t="s">
        <v>96</v>
      </c>
      <c r="F207" s="21" t="s">
        <v>99</v>
      </c>
      <c r="G207" s="21" t="s">
        <v>97</v>
      </c>
      <c r="H207" s="21" t="s">
        <v>100</v>
      </c>
      <c r="I207" s="21" t="s">
        <v>125</v>
      </c>
      <c r="J207" s="21" t="s">
        <v>126</v>
      </c>
      <c r="K207" s="21" t="s">
        <v>58</v>
      </c>
      <c r="L207" s="21" t="s">
        <v>26</v>
      </c>
      <c r="M207" s="21" t="s">
        <v>127</v>
      </c>
      <c r="N207" s="21" t="s">
        <v>128</v>
      </c>
      <c r="O207" s="22">
        <v>-799890.99990000005</v>
      </c>
      <c r="P207" s="22">
        <v>-799890.99990000005</v>
      </c>
      <c r="Q207" s="22">
        <v>-796279.39999999991</v>
      </c>
      <c r="R207" s="22">
        <v>-3611.5999000000884</v>
      </c>
      <c r="S207" s="22">
        <v>0</v>
      </c>
      <c r="T207" s="21" t="s">
        <v>69</v>
      </c>
      <c r="U207" s="21" t="s">
        <v>70</v>
      </c>
      <c r="V207" s="22">
        <v>0</v>
      </c>
      <c r="W207" s="22">
        <v>0</v>
      </c>
      <c r="X207" s="22">
        <v>0</v>
      </c>
      <c r="Y207" s="22">
        <v>-3611.5999000000884</v>
      </c>
      <c r="Z207" s="22">
        <v>0</v>
      </c>
      <c r="AA207" s="22">
        <v>0</v>
      </c>
      <c r="AB207" s="21"/>
      <c r="AC207" s="21"/>
    </row>
    <row r="208" spans="1:29" x14ac:dyDescent="0.35">
      <c r="A208" s="21" t="s">
        <v>23</v>
      </c>
      <c r="B208" s="21" t="s">
        <v>27</v>
      </c>
      <c r="C208" s="21" t="s">
        <v>48</v>
      </c>
      <c r="D208" s="21" t="s">
        <v>49</v>
      </c>
      <c r="E208" s="21" t="s">
        <v>96</v>
      </c>
      <c r="F208" s="21" t="s">
        <v>99</v>
      </c>
      <c r="G208" s="21" t="s">
        <v>97</v>
      </c>
      <c r="H208" s="21" t="s">
        <v>100</v>
      </c>
      <c r="I208" s="21" t="s">
        <v>125</v>
      </c>
      <c r="J208" s="21" t="s">
        <v>126</v>
      </c>
      <c r="K208" s="21" t="s">
        <v>58</v>
      </c>
      <c r="L208" s="21" t="s">
        <v>26</v>
      </c>
      <c r="M208" s="21" t="s">
        <v>86</v>
      </c>
      <c r="N208" s="21" t="s">
        <v>87</v>
      </c>
      <c r="O208" s="22">
        <v>-104336.28119794196</v>
      </c>
      <c r="P208" s="22">
        <v>0</v>
      </c>
      <c r="Q208" s="22">
        <v>-92962.697287517716</v>
      </c>
      <c r="R208" s="22">
        <v>-11373.583910424244</v>
      </c>
      <c r="S208" s="22">
        <v>0</v>
      </c>
      <c r="T208" s="21" t="s">
        <v>59</v>
      </c>
      <c r="U208" s="21" t="s">
        <v>60</v>
      </c>
      <c r="V208" s="22">
        <v>0</v>
      </c>
      <c r="W208" s="22">
        <v>0</v>
      </c>
      <c r="X208" s="22">
        <v>0</v>
      </c>
      <c r="Y208" s="22">
        <v>0</v>
      </c>
      <c r="Z208" s="22">
        <v>-11373.583910424244</v>
      </c>
      <c r="AA208" s="22">
        <v>0</v>
      </c>
      <c r="AB208" s="21"/>
      <c r="AC208" s="21"/>
    </row>
    <row r="209" spans="1:29" x14ac:dyDescent="0.35">
      <c r="A209" s="21" t="s">
        <v>23</v>
      </c>
      <c r="B209" s="21" t="s">
        <v>27</v>
      </c>
      <c r="C209" s="21" t="s">
        <v>48</v>
      </c>
      <c r="D209" s="21" t="s">
        <v>49</v>
      </c>
      <c r="E209" s="21" t="s">
        <v>96</v>
      </c>
      <c r="F209" s="21" t="s">
        <v>99</v>
      </c>
      <c r="G209" s="21" t="s">
        <v>97</v>
      </c>
      <c r="H209" s="21" t="s">
        <v>100</v>
      </c>
      <c r="I209" s="21" t="s">
        <v>125</v>
      </c>
      <c r="J209" s="21" t="s">
        <v>126</v>
      </c>
      <c r="K209" s="21" t="s">
        <v>58</v>
      </c>
      <c r="L209" s="21" t="s">
        <v>26</v>
      </c>
      <c r="M209" s="21" t="s">
        <v>104</v>
      </c>
      <c r="N209" s="21" t="s">
        <v>105</v>
      </c>
      <c r="O209" s="22">
        <v>-44420</v>
      </c>
      <c r="P209" s="22">
        <v>-44420</v>
      </c>
      <c r="Q209" s="22">
        <v>-44400</v>
      </c>
      <c r="R209" s="22">
        <v>-20</v>
      </c>
      <c r="S209" s="22">
        <v>0</v>
      </c>
      <c r="T209" s="21" t="s">
        <v>59</v>
      </c>
      <c r="U209" s="21" t="s">
        <v>60</v>
      </c>
      <c r="V209" s="22">
        <v>0</v>
      </c>
      <c r="W209" s="22">
        <v>0</v>
      </c>
      <c r="X209" s="22">
        <v>0</v>
      </c>
      <c r="Y209" s="22">
        <v>-20</v>
      </c>
      <c r="Z209" s="22">
        <v>0</v>
      </c>
      <c r="AA209" s="22">
        <v>0</v>
      </c>
      <c r="AB209" s="21"/>
      <c r="AC209" s="21"/>
    </row>
    <row r="210" spans="1:29" s="2" customFormat="1" ht="25.75" x14ac:dyDescent="0.4">
      <c r="A210" s="11" t="s">
        <v>23</v>
      </c>
      <c r="B210" s="11" t="s">
        <v>27</v>
      </c>
      <c r="C210" s="11" t="s">
        <v>48</v>
      </c>
      <c r="D210" s="11" t="s">
        <v>49</v>
      </c>
      <c r="E210" s="11" t="s">
        <v>96</v>
      </c>
      <c r="F210" s="11" t="s">
        <v>99</v>
      </c>
      <c r="G210" s="11" t="s">
        <v>97</v>
      </c>
      <c r="H210" s="11" t="s">
        <v>100</v>
      </c>
      <c r="I210" s="11" t="s">
        <v>125</v>
      </c>
      <c r="J210" s="11" t="s">
        <v>126</v>
      </c>
      <c r="K210" s="11" t="s">
        <v>58</v>
      </c>
      <c r="L210" s="11" t="s">
        <v>26</v>
      </c>
      <c r="M210" s="11" t="s">
        <v>52</v>
      </c>
      <c r="N210" s="11" t="s">
        <v>53</v>
      </c>
      <c r="O210" s="13">
        <v>-60000</v>
      </c>
      <c r="P210" s="13">
        <v>0</v>
      </c>
      <c r="Q210" s="13">
        <v>0</v>
      </c>
      <c r="R210" s="13">
        <v>-60000</v>
      </c>
      <c r="S210" s="13">
        <v>-60000</v>
      </c>
      <c r="T210" s="11" t="s">
        <v>59</v>
      </c>
      <c r="U210" s="11" t="s">
        <v>60</v>
      </c>
      <c r="V210" s="13">
        <v>0</v>
      </c>
      <c r="W210" s="13">
        <v>-60000</v>
      </c>
      <c r="X210" s="13">
        <v>-60000</v>
      </c>
      <c r="Y210" s="13">
        <v>0</v>
      </c>
      <c r="Z210" s="13">
        <v>0</v>
      </c>
      <c r="AA210" s="13">
        <v>0</v>
      </c>
      <c r="AB210" s="11" t="s">
        <v>164</v>
      </c>
      <c r="AC210" s="14" t="s">
        <v>184</v>
      </c>
    </row>
    <row r="211" spans="1:29" s="2" customFormat="1" ht="46" customHeight="1" x14ac:dyDescent="0.4">
      <c r="A211" s="11" t="s">
        <v>23</v>
      </c>
      <c r="B211" s="11" t="s">
        <v>27</v>
      </c>
      <c r="C211" s="11" t="s">
        <v>48</v>
      </c>
      <c r="D211" s="11" t="s">
        <v>49</v>
      </c>
      <c r="E211" s="11" t="s">
        <v>133</v>
      </c>
      <c r="F211" s="11" t="s">
        <v>136</v>
      </c>
      <c r="G211" s="11" t="s">
        <v>143</v>
      </c>
      <c r="H211" s="11" t="s">
        <v>145</v>
      </c>
      <c r="I211" s="11" t="s">
        <v>153</v>
      </c>
      <c r="J211" s="11" t="s">
        <v>154</v>
      </c>
      <c r="K211" s="11" t="s">
        <v>58</v>
      </c>
      <c r="L211" s="11" t="s">
        <v>26</v>
      </c>
      <c r="M211" s="11" t="s">
        <v>38</v>
      </c>
      <c r="N211" s="11" t="s">
        <v>38</v>
      </c>
      <c r="O211" s="13">
        <v>-1612.4238</v>
      </c>
      <c r="P211" s="13">
        <v>0</v>
      </c>
      <c r="Q211" s="13">
        <v>0</v>
      </c>
      <c r="R211" s="13">
        <v>-1612.4238</v>
      </c>
      <c r="S211" s="13">
        <v>-1612.4238</v>
      </c>
      <c r="T211" s="11" t="s">
        <v>75</v>
      </c>
      <c r="U211" s="11" t="s">
        <v>58</v>
      </c>
      <c r="V211" s="13">
        <v>0</v>
      </c>
      <c r="W211" s="13">
        <v>0</v>
      </c>
      <c r="X211" s="13">
        <v>0</v>
      </c>
      <c r="Y211" s="13">
        <v>0</v>
      </c>
      <c r="Z211" s="13">
        <v>0</v>
      </c>
      <c r="AA211" s="13">
        <v>0</v>
      </c>
      <c r="AB211" s="11"/>
      <c r="AC211" s="52" t="s">
        <v>185</v>
      </c>
    </row>
    <row r="212" spans="1:29" s="2" customFormat="1" ht="46" customHeight="1" x14ac:dyDescent="0.4">
      <c r="A212" s="11" t="s">
        <v>23</v>
      </c>
      <c r="B212" s="11" t="s">
        <v>27</v>
      </c>
      <c r="C212" s="11" t="s">
        <v>48</v>
      </c>
      <c r="D212" s="11" t="s">
        <v>49</v>
      </c>
      <c r="E212" s="11" t="s">
        <v>133</v>
      </c>
      <c r="F212" s="11" t="s">
        <v>136</v>
      </c>
      <c r="G212" s="11" t="s">
        <v>143</v>
      </c>
      <c r="H212" s="11" t="s">
        <v>145</v>
      </c>
      <c r="I212" s="11" t="s">
        <v>153</v>
      </c>
      <c r="J212" s="11" t="s">
        <v>154</v>
      </c>
      <c r="K212" s="11" t="s">
        <v>58</v>
      </c>
      <c r="L212" s="11" t="s">
        <v>26</v>
      </c>
      <c r="M212" s="11" t="s">
        <v>38</v>
      </c>
      <c r="N212" s="11" t="s">
        <v>38</v>
      </c>
      <c r="O212" s="13">
        <v>0</v>
      </c>
      <c r="P212" s="13">
        <v>0</v>
      </c>
      <c r="Q212" s="13">
        <v>-20</v>
      </c>
      <c r="R212" s="13">
        <v>20</v>
      </c>
      <c r="S212" s="13">
        <v>20</v>
      </c>
      <c r="T212" s="11" t="s">
        <v>76</v>
      </c>
      <c r="U212" s="11" t="s">
        <v>77</v>
      </c>
      <c r="V212" s="13">
        <v>0</v>
      </c>
      <c r="W212" s="13">
        <v>0</v>
      </c>
      <c r="X212" s="13">
        <v>0</v>
      </c>
      <c r="Y212" s="13">
        <v>0</v>
      </c>
      <c r="Z212" s="13">
        <v>0</v>
      </c>
      <c r="AA212" s="13">
        <v>0</v>
      </c>
      <c r="AB212" s="11"/>
      <c r="AC212" s="50"/>
    </row>
    <row r="213" spans="1:29" s="2" customFormat="1" ht="46" customHeight="1" x14ac:dyDescent="0.4">
      <c r="A213" s="11" t="s">
        <v>23</v>
      </c>
      <c r="B213" s="11" t="s">
        <v>27</v>
      </c>
      <c r="C213" s="11" t="s">
        <v>48</v>
      </c>
      <c r="D213" s="11" t="s">
        <v>49</v>
      </c>
      <c r="E213" s="11" t="s">
        <v>133</v>
      </c>
      <c r="F213" s="11" t="s">
        <v>136</v>
      </c>
      <c r="G213" s="11" t="s">
        <v>143</v>
      </c>
      <c r="H213" s="11" t="s">
        <v>145</v>
      </c>
      <c r="I213" s="11" t="s">
        <v>153</v>
      </c>
      <c r="J213" s="11" t="s">
        <v>154</v>
      </c>
      <c r="K213" s="11" t="s">
        <v>58</v>
      </c>
      <c r="L213" s="11" t="s">
        <v>26</v>
      </c>
      <c r="M213" s="11" t="s">
        <v>38</v>
      </c>
      <c r="N213" s="11" t="s">
        <v>38</v>
      </c>
      <c r="O213" s="13">
        <v>-495878.49407909164</v>
      </c>
      <c r="P213" s="13">
        <v>-413073</v>
      </c>
      <c r="Q213" s="13">
        <v>-386395.94932141813</v>
      </c>
      <c r="R213" s="13">
        <v>-109482.54475767349</v>
      </c>
      <c r="S213" s="13">
        <v>-109482.54475767352</v>
      </c>
      <c r="T213" s="11" t="s">
        <v>59</v>
      </c>
      <c r="U213" s="11" t="s">
        <v>60</v>
      </c>
      <c r="V213" s="13">
        <f>-111074.968557674-40000</f>
        <v>-151074.968557674</v>
      </c>
      <c r="W213" s="13">
        <v>0</v>
      </c>
      <c r="X213" s="13">
        <f>+V213+W213</f>
        <v>-151074.968557674</v>
      </c>
      <c r="Y213" s="13">
        <v>0</v>
      </c>
      <c r="Z213" s="13">
        <v>0</v>
      </c>
      <c r="AA213" s="13">
        <v>0</v>
      </c>
      <c r="AB213" s="11"/>
      <c r="AC213" s="50"/>
    </row>
    <row r="214" spans="1:29" s="2" customFormat="1" ht="179.15" customHeight="1" x14ac:dyDescent="0.4">
      <c r="A214" s="11" t="s">
        <v>23</v>
      </c>
      <c r="B214" s="11" t="s">
        <v>27</v>
      </c>
      <c r="C214" s="11" t="s">
        <v>48</v>
      </c>
      <c r="D214" s="11" t="s">
        <v>49</v>
      </c>
      <c r="E214" s="11" t="s">
        <v>133</v>
      </c>
      <c r="F214" s="11" t="s">
        <v>136</v>
      </c>
      <c r="G214" s="11" t="s">
        <v>143</v>
      </c>
      <c r="H214" s="11" t="s">
        <v>145</v>
      </c>
      <c r="I214" s="11" t="s">
        <v>153</v>
      </c>
      <c r="J214" s="11" t="s">
        <v>154</v>
      </c>
      <c r="K214" s="11" t="s">
        <v>58</v>
      </c>
      <c r="L214" s="11" t="s">
        <v>26</v>
      </c>
      <c r="M214" s="11" t="s">
        <v>38</v>
      </c>
      <c r="N214" s="11" t="s">
        <v>38</v>
      </c>
      <c r="O214" s="13">
        <v>-4887439.2428745665</v>
      </c>
      <c r="P214" s="13">
        <v>-612501</v>
      </c>
      <c r="Q214" s="13">
        <v>-4354629.3495516339</v>
      </c>
      <c r="R214" s="13">
        <v>-532809.8933229323</v>
      </c>
      <c r="S214" s="13">
        <v>-532809.89332293253</v>
      </c>
      <c r="T214" s="11" t="s">
        <v>61</v>
      </c>
      <c r="U214" s="11" t="s">
        <v>62</v>
      </c>
      <c r="V214" s="13">
        <f>-532809.893322933+40000</f>
        <v>-492809.893322933</v>
      </c>
      <c r="W214" s="13">
        <v>0</v>
      </c>
      <c r="X214" s="13">
        <f>+V214+W214</f>
        <v>-492809.893322933</v>
      </c>
      <c r="Y214" s="13">
        <v>0</v>
      </c>
      <c r="Z214" s="13">
        <v>0</v>
      </c>
      <c r="AA214" s="13">
        <v>0</v>
      </c>
      <c r="AB214" s="11"/>
      <c r="AC214" s="14" t="s">
        <v>187</v>
      </c>
    </row>
    <row r="215" spans="1:29" x14ac:dyDescent="0.35">
      <c r="A215" s="21" t="s">
        <v>23</v>
      </c>
      <c r="B215" s="21" t="s">
        <v>27</v>
      </c>
      <c r="C215" s="21" t="s">
        <v>48</v>
      </c>
      <c r="D215" s="21" t="s">
        <v>49</v>
      </c>
      <c r="E215" s="21" t="s">
        <v>133</v>
      </c>
      <c r="F215" s="21" t="s">
        <v>136</v>
      </c>
      <c r="G215" s="21" t="s">
        <v>143</v>
      </c>
      <c r="H215" s="21" t="s">
        <v>145</v>
      </c>
      <c r="I215" s="21" t="s">
        <v>153</v>
      </c>
      <c r="J215" s="21" t="s">
        <v>154</v>
      </c>
      <c r="K215" s="21" t="s">
        <v>58</v>
      </c>
      <c r="L215" s="21" t="s">
        <v>26</v>
      </c>
      <c r="M215" s="21" t="s">
        <v>38</v>
      </c>
      <c r="N215" s="21" t="s">
        <v>38</v>
      </c>
      <c r="O215" s="22">
        <v>-20000</v>
      </c>
      <c r="P215" s="22">
        <v>0</v>
      </c>
      <c r="Q215" s="22">
        <v>-20000</v>
      </c>
      <c r="R215" s="22">
        <v>0</v>
      </c>
      <c r="S215" s="22">
        <v>0</v>
      </c>
      <c r="T215" s="21" t="s">
        <v>69</v>
      </c>
      <c r="U215" s="21" t="s">
        <v>70</v>
      </c>
      <c r="V215" s="22">
        <v>0</v>
      </c>
      <c r="W215" s="22">
        <v>0</v>
      </c>
      <c r="X215" s="22">
        <v>0</v>
      </c>
      <c r="Y215" s="22">
        <v>0</v>
      </c>
      <c r="Z215" s="22">
        <v>0</v>
      </c>
      <c r="AA215" s="22">
        <v>0</v>
      </c>
      <c r="AB215" s="21"/>
      <c r="AC215" s="21"/>
    </row>
    <row r="216" spans="1:29" x14ac:dyDescent="0.35">
      <c r="A216" s="21" t="s">
        <v>23</v>
      </c>
      <c r="B216" s="21" t="s">
        <v>27</v>
      </c>
      <c r="C216" s="21" t="s">
        <v>48</v>
      </c>
      <c r="D216" s="21" t="s">
        <v>49</v>
      </c>
      <c r="E216" s="21" t="s">
        <v>133</v>
      </c>
      <c r="F216" s="21" t="s">
        <v>136</v>
      </c>
      <c r="G216" s="21" t="s">
        <v>143</v>
      </c>
      <c r="H216" s="21" t="s">
        <v>145</v>
      </c>
      <c r="I216" s="21" t="s">
        <v>153</v>
      </c>
      <c r="J216" s="21" t="s">
        <v>154</v>
      </c>
      <c r="K216" s="21" t="s">
        <v>58</v>
      </c>
      <c r="L216" s="21" t="s">
        <v>26</v>
      </c>
      <c r="M216" s="21" t="s">
        <v>86</v>
      </c>
      <c r="N216" s="21" t="s">
        <v>87</v>
      </c>
      <c r="O216" s="22">
        <v>-316115.93351007183</v>
      </c>
      <c r="P216" s="22">
        <v>0</v>
      </c>
      <c r="Q216" s="22">
        <v>-281656.48130496679</v>
      </c>
      <c r="R216" s="22">
        <v>-34459.452205105044</v>
      </c>
      <c r="S216" s="22">
        <v>0</v>
      </c>
      <c r="T216" s="21" t="s">
        <v>59</v>
      </c>
      <c r="U216" s="21" t="s">
        <v>60</v>
      </c>
      <c r="V216" s="22">
        <v>0</v>
      </c>
      <c r="W216" s="22">
        <v>0</v>
      </c>
      <c r="X216" s="22">
        <v>0</v>
      </c>
      <c r="Y216" s="22">
        <v>0</v>
      </c>
      <c r="Z216" s="22">
        <v>-34459.452205105044</v>
      </c>
      <c r="AA216" s="22">
        <v>0</v>
      </c>
      <c r="AB216" s="21"/>
      <c r="AC216" s="21"/>
    </row>
    <row r="217" spans="1:29" s="2" customFormat="1" ht="52.75" customHeight="1" x14ac:dyDescent="0.4">
      <c r="A217" s="11" t="s">
        <v>23</v>
      </c>
      <c r="B217" s="11" t="s">
        <v>27</v>
      </c>
      <c r="C217" s="11" t="s">
        <v>44</v>
      </c>
      <c r="D217" s="11" t="s">
        <v>45</v>
      </c>
      <c r="E217" s="11" t="s">
        <v>24</v>
      </c>
      <c r="F217" s="11" t="s">
        <v>24</v>
      </c>
      <c r="G217" s="11" t="s">
        <v>24</v>
      </c>
      <c r="H217" s="11" t="s">
        <v>24</v>
      </c>
      <c r="I217" s="11" t="s">
        <v>24</v>
      </c>
      <c r="J217" s="11" t="s">
        <v>24</v>
      </c>
      <c r="K217" s="11" t="s">
        <v>39</v>
      </c>
      <c r="L217" s="11" t="s">
        <v>26</v>
      </c>
      <c r="M217" s="11" t="s">
        <v>42</v>
      </c>
      <c r="N217" s="11" t="s">
        <v>43</v>
      </c>
      <c r="O217" s="13">
        <v>-5616898.1999000004</v>
      </c>
      <c r="P217" s="13">
        <v>-11154</v>
      </c>
      <c r="Q217" s="13">
        <v>-3731460.8999000001</v>
      </c>
      <c r="R217" s="13">
        <v>-1885437.3000000003</v>
      </c>
      <c r="S217" s="13">
        <v>-1885437.3000000003</v>
      </c>
      <c r="T217" s="11" t="s">
        <v>40</v>
      </c>
      <c r="U217" s="11" t="s">
        <v>41</v>
      </c>
      <c r="V217" s="13">
        <v>0</v>
      </c>
      <c r="W217" s="13">
        <v>0</v>
      </c>
      <c r="X217" s="13">
        <v>0</v>
      </c>
      <c r="Y217" s="13">
        <v>0</v>
      </c>
      <c r="Z217" s="13">
        <v>0</v>
      </c>
      <c r="AA217" s="13">
        <v>-1885437.3000000003</v>
      </c>
      <c r="AB217" s="14" t="s">
        <v>188</v>
      </c>
      <c r="AC217" s="14" t="s">
        <v>253</v>
      </c>
    </row>
    <row r="218" spans="1:29" s="2" customFormat="1" ht="38.6" x14ac:dyDescent="0.4">
      <c r="A218" s="11" t="s">
        <v>23</v>
      </c>
      <c r="B218" s="11" t="s">
        <v>27</v>
      </c>
      <c r="C218" s="11" t="s">
        <v>44</v>
      </c>
      <c r="D218" s="11" t="s">
        <v>45</v>
      </c>
      <c r="E218" s="11" t="s">
        <v>24</v>
      </c>
      <c r="F218" s="11" t="s">
        <v>24</v>
      </c>
      <c r="G218" s="11" t="s">
        <v>24</v>
      </c>
      <c r="H218" s="11" t="s">
        <v>24</v>
      </c>
      <c r="I218" s="11" t="s">
        <v>24</v>
      </c>
      <c r="J218" s="11" t="s">
        <v>24</v>
      </c>
      <c r="K218" s="11" t="s">
        <v>39</v>
      </c>
      <c r="L218" s="11" t="s">
        <v>26</v>
      </c>
      <c r="M218" s="11" t="s">
        <v>56</v>
      </c>
      <c r="N218" s="11" t="s">
        <v>57</v>
      </c>
      <c r="O218" s="13">
        <v>-500000</v>
      </c>
      <c r="P218" s="13">
        <v>-500000</v>
      </c>
      <c r="Q218" s="13">
        <v>-207669</v>
      </c>
      <c r="R218" s="13">
        <v>-292331</v>
      </c>
      <c r="S218" s="13">
        <v>0</v>
      </c>
      <c r="T218" s="11" t="s">
        <v>40</v>
      </c>
      <c r="U218" s="11" t="s">
        <v>41</v>
      </c>
      <c r="V218" s="13">
        <v>0</v>
      </c>
      <c r="W218" s="13">
        <v>0</v>
      </c>
      <c r="X218" s="13">
        <v>0</v>
      </c>
      <c r="Y218" s="13">
        <v>-292331</v>
      </c>
      <c r="Z218" s="13">
        <v>0</v>
      </c>
      <c r="AA218" s="13">
        <v>0</v>
      </c>
      <c r="AB218" s="14"/>
      <c r="AC218" s="14" t="s">
        <v>189</v>
      </c>
    </row>
    <row r="219" spans="1:29" s="2" customFormat="1" ht="41.15" customHeight="1" x14ac:dyDescent="0.4">
      <c r="A219" s="11" t="s">
        <v>23</v>
      </c>
      <c r="B219" s="11" t="s">
        <v>27</v>
      </c>
      <c r="C219" s="11" t="s">
        <v>44</v>
      </c>
      <c r="D219" s="11" t="s">
        <v>45</v>
      </c>
      <c r="E219" s="11" t="s">
        <v>96</v>
      </c>
      <c r="F219" s="11" t="s">
        <v>99</v>
      </c>
      <c r="G219" s="11" t="s">
        <v>97</v>
      </c>
      <c r="H219" s="11" t="s">
        <v>100</v>
      </c>
      <c r="I219" s="11" t="s">
        <v>106</v>
      </c>
      <c r="J219" s="11" t="s">
        <v>107</v>
      </c>
      <c r="K219" s="11" t="s">
        <v>58</v>
      </c>
      <c r="L219" s="11" t="s">
        <v>26</v>
      </c>
      <c r="M219" s="11" t="s">
        <v>38</v>
      </c>
      <c r="N219" s="11" t="s">
        <v>38</v>
      </c>
      <c r="O219" s="13">
        <v>-8331080.0899999999</v>
      </c>
      <c r="P219" s="13">
        <v>0</v>
      </c>
      <c r="Q219" s="13">
        <v>-7747205.7796999952</v>
      </c>
      <c r="R219" s="13">
        <v>-583874.31030000537</v>
      </c>
      <c r="S219" s="13">
        <v>-583874.31030000537</v>
      </c>
      <c r="T219" s="11" t="s">
        <v>61</v>
      </c>
      <c r="U219" s="11" t="s">
        <v>62</v>
      </c>
      <c r="V219" s="13">
        <v>0</v>
      </c>
      <c r="W219" s="13">
        <v>0</v>
      </c>
      <c r="X219" s="13">
        <v>0</v>
      </c>
      <c r="Y219" s="13">
        <v>0</v>
      </c>
      <c r="Z219" s="13">
        <v>0</v>
      </c>
      <c r="AA219" s="13">
        <v>-583874.31030000537</v>
      </c>
      <c r="AB219" s="14" t="s">
        <v>188</v>
      </c>
      <c r="AC219" s="14" t="s">
        <v>255</v>
      </c>
    </row>
    <row r="220" spans="1:29" s="2" customFormat="1" ht="130.75" customHeight="1" x14ac:dyDescent="0.4">
      <c r="A220" s="11" t="s">
        <v>23</v>
      </c>
      <c r="B220" s="11" t="s">
        <v>27</v>
      </c>
      <c r="C220" s="11" t="s">
        <v>44</v>
      </c>
      <c r="D220" s="11" t="s">
        <v>45</v>
      </c>
      <c r="E220" s="11" t="s">
        <v>96</v>
      </c>
      <c r="F220" s="11" t="s">
        <v>99</v>
      </c>
      <c r="G220" s="11" t="s">
        <v>97</v>
      </c>
      <c r="H220" s="11" t="s">
        <v>100</v>
      </c>
      <c r="I220" s="11" t="s">
        <v>106</v>
      </c>
      <c r="J220" s="11" t="s">
        <v>107</v>
      </c>
      <c r="K220" s="11" t="s">
        <v>58</v>
      </c>
      <c r="L220" s="11" t="s">
        <v>26</v>
      </c>
      <c r="M220" s="11" t="s">
        <v>38</v>
      </c>
      <c r="N220" s="11" t="s">
        <v>38</v>
      </c>
      <c r="O220" s="13">
        <v>-15321259.809789995</v>
      </c>
      <c r="P220" s="13">
        <v>-898414.00000000012</v>
      </c>
      <c r="Q220" s="13">
        <v>-6709972.157300001</v>
      </c>
      <c r="R220" s="13">
        <v>-8611287.6524899919</v>
      </c>
      <c r="S220" s="13">
        <v>-8611287.6524899919</v>
      </c>
      <c r="T220" s="11" t="s">
        <v>59</v>
      </c>
      <c r="U220" s="11" t="s">
        <v>60</v>
      </c>
      <c r="V220" s="13">
        <v>0</v>
      </c>
      <c r="W220" s="13">
        <v>0</v>
      </c>
      <c r="X220" s="13">
        <v>0</v>
      </c>
      <c r="Y220" s="13">
        <v>0</v>
      </c>
      <c r="Z220" s="13">
        <v>0</v>
      </c>
      <c r="AA220" s="13">
        <v>-8610887.6524899919</v>
      </c>
      <c r="AB220" s="14" t="s">
        <v>188</v>
      </c>
      <c r="AC220" s="14" t="s">
        <v>254</v>
      </c>
    </row>
    <row r="221" spans="1:29" x14ac:dyDescent="0.35">
      <c r="A221" s="21" t="s">
        <v>23</v>
      </c>
      <c r="B221" s="21" t="s">
        <v>27</v>
      </c>
      <c r="C221" s="21" t="s">
        <v>44</v>
      </c>
      <c r="D221" s="21" t="s">
        <v>45</v>
      </c>
      <c r="E221" s="21" t="s">
        <v>96</v>
      </c>
      <c r="F221" s="21" t="s">
        <v>99</v>
      </c>
      <c r="G221" s="21" t="s">
        <v>97</v>
      </c>
      <c r="H221" s="21" t="s">
        <v>100</v>
      </c>
      <c r="I221" s="21" t="s">
        <v>106</v>
      </c>
      <c r="J221" s="21" t="s">
        <v>107</v>
      </c>
      <c r="K221" s="21" t="s">
        <v>58</v>
      </c>
      <c r="L221" s="21" t="s">
        <v>26</v>
      </c>
      <c r="M221" s="21" t="s">
        <v>38</v>
      </c>
      <c r="N221" s="21" t="s">
        <v>38</v>
      </c>
      <c r="O221" s="22">
        <v>0</v>
      </c>
      <c r="P221" s="22">
        <v>0</v>
      </c>
      <c r="Q221" s="22">
        <v>-399.99999999999989</v>
      </c>
      <c r="R221" s="22">
        <v>399.99999999999989</v>
      </c>
      <c r="S221" s="22">
        <v>399.99999999999989</v>
      </c>
      <c r="T221" s="21" t="s">
        <v>76</v>
      </c>
      <c r="U221" s="21" t="s">
        <v>77</v>
      </c>
      <c r="V221" s="22">
        <v>0</v>
      </c>
      <c r="W221" s="22">
        <v>0</v>
      </c>
      <c r="X221" s="22">
        <v>0</v>
      </c>
      <c r="Y221" s="22">
        <v>0</v>
      </c>
      <c r="Z221" s="22">
        <v>0</v>
      </c>
      <c r="AA221" s="21">
        <v>0</v>
      </c>
      <c r="AB221" s="24"/>
      <c r="AC221" s="21"/>
    </row>
    <row r="222" spans="1:29" x14ac:dyDescent="0.35">
      <c r="A222" s="21" t="s">
        <v>23</v>
      </c>
      <c r="B222" s="21" t="s">
        <v>27</v>
      </c>
      <c r="C222" s="21" t="s">
        <v>44</v>
      </c>
      <c r="D222" s="21" t="s">
        <v>45</v>
      </c>
      <c r="E222" s="21" t="s">
        <v>96</v>
      </c>
      <c r="F222" s="21" t="s">
        <v>99</v>
      </c>
      <c r="G222" s="21" t="s">
        <v>97</v>
      </c>
      <c r="H222" s="21" t="s">
        <v>100</v>
      </c>
      <c r="I222" s="21" t="s">
        <v>106</v>
      </c>
      <c r="J222" s="21" t="s">
        <v>107</v>
      </c>
      <c r="K222" s="21" t="s">
        <v>58</v>
      </c>
      <c r="L222" s="21" t="s">
        <v>26</v>
      </c>
      <c r="M222" s="21" t="s">
        <v>56</v>
      </c>
      <c r="N222" s="21" t="s">
        <v>57</v>
      </c>
      <c r="O222" s="22">
        <v>-2150000.0000000005</v>
      </c>
      <c r="P222" s="22">
        <v>-2150000.0000000005</v>
      </c>
      <c r="Q222" s="22">
        <v>-1923671.74</v>
      </c>
      <c r="R222" s="22">
        <v>-226328.26000000053</v>
      </c>
      <c r="S222" s="22">
        <v>0</v>
      </c>
      <c r="T222" s="21" t="s">
        <v>59</v>
      </c>
      <c r="U222" s="21" t="s">
        <v>60</v>
      </c>
      <c r="V222" s="22">
        <v>0</v>
      </c>
      <c r="W222" s="22">
        <v>0</v>
      </c>
      <c r="X222" s="22">
        <v>0</v>
      </c>
      <c r="Y222" s="22">
        <v>-226328.26000000053</v>
      </c>
      <c r="Z222" s="22">
        <v>0</v>
      </c>
      <c r="AA222" s="21">
        <v>0</v>
      </c>
      <c r="AB222" s="24"/>
      <c r="AC222" s="21"/>
    </row>
    <row r="223" spans="1:29" x14ac:dyDescent="0.35">
      <c r="A223" s="21" t="s">
        <v>23</v>
      </c>
      <c r="B223" s="21" t="s">
        <v>27</v>
      </c>
      <c r="C223" s="21" t="s">
        <v>44</v>
      </c>
      <c r="D223" s="21" t="s">
        <v>45</v>
      </c>
      <c r="E223" s="21" t="s">
        <v>96</v>
      </c>
      <c r="F223" s="21" t="s">
        <v>99</v>
      </c>
      <c r="G223" s="21" t="s">
        <v>97</v>
      </c>
      <c r="H223" s="21" t="s">
        <v>100</v>
      </c>
      <c r="I223" s="21" t="s">
        <v>106</v>
      </c>
      <c r="J223" s="21" t="s">
        <v>107</v>
      </c>
      <c r="K223" s="21" t="s">
        <v>58</v>
      </c>
      <c r="L223" s="21" t="s">
        <v>26</v>
      </c>
      <c r="M223" s="21" t="s">
        <v>56</v>
      </c>
      <c r="N223" s="21" t="s">
        <v>57</v>
      </c>
      <c r="O223" s="22">
        <v>0</v>
      </c>
      <c r="P223" s="22">
        <v>0</v>
      </c>
      <c r="Q223" s="22">
        <v>-226213.86000000004</v>
      </c>
      <c r="R223" s="22">
        <v>226213.86000000004</v>
      </c>
      <c r="S223" s="22">
        <v>0</v>
      </c>
      <c r="T223" s="21" t="s">
        <v>61</v>
      </c>
      <c r="U223" s="21" t="s">
        <v>62</v>
      </c>
      <c r="V223" s="22">
        <v>0</v>
      </c>
      <c r="W223" s="22">
        <v>0</v>
      </c>
      <c r="X223" s="22">
        <v>0</v>
      </c>
      <c r="Y223" s="22">
        <v>226213.86000000004</v>
      </c>
      <c r="Z223" s="22">
        <v>0</v>
      </c>
      <c r="AA223" s="21">
        <v>0</v>
      </c>
      <c r="AB223" s="24"/>
      <c r="AC223" s="21"/>
    </row>
    <row r="224" spans="1:29" s="2" customFormat="1" ht="39" customHeight="1" x14ac:dyDescent="0.4">
      <c r="A224" s="11" t="s">
        <v>23</v>
      </c>
      <c r="B224" s="11" t="s">
        <v>27</v>
      </c>
      <c r="C224" s="11" t="s">
        <v>44</v>
      </c>
      <c r="D224" s="11" t="s">
        <v>45</v>
      </c>
      <c r="E224" s="11" t="s">
        <v>96</v>
      </c>
      <c r="F224" s="11" t="s">
        <v>99</v>
      </c>
      <c r="G224" s="11" t="s">
        <v>97</v>
      </c>
      <c r="H224" s="11" t="s">
        <v>100</v>
      </c>
      <c r="I224" s="11" t="s">
        <v>106</v>
      </c>
      <c r="J224" s="11" t="s">
        <v>107</v>
      </c>
      <c r="K224" s="11" t="s">
        <v>58</v>
      </c>
      <c r="L224" s="11" t="s">
        <v>26</v>
      </c>
      <c r="M224" s="11" t="s">
        <v>52</v>
      </c>
      <c r="N224" s="11" t="s">
        <v>53</v>
      </c>
      <c r="O224" s="13">
        <v>-170000</v>
      </c>
      <c r="P224" s="13">
        <v>0</v>
      </c>
      <c r="Q224" s="13">
        <v>-56749.999999999985</v>
      </c>
      <c r="R224" s="13">
        <v>-113250.00000000001</v>
      </c>
      <c r="S224" s="13">
        <v>-113250.00000000001</v>
      </c>
      <c r="T224" s="11" t="s">
        <v>59</v>
      </c>
      <c r="U224" s="11" t="s">
        <v>60</v>
      </c>
      <c r="V224" s="13">
        <v>0</v>
      </c>
      <c r="W224" s="13">
        <v>0</v>
      </c>
      <c r="X224" s="13">
        <v>0</v>
      </c>
      <c r="Y224" s="13">
        <v>0</v>
      </c>
      <c r="Z224" s="13">
        <v>0</v>
      </c>
      <c r="AA224" s="13">
        <v>-112688.04000000001</v>
      </c>
      <c r="AB224" s="14" t="s">
        <v>188</v>
      </c>
      <c r="AC224" s="14" t="s">
        <v>190</v>
      </c>
    </row>
    <row r="225" spans="1:30" x14ac:dyDescent="0.35">
      <c r="A225" s="21" t="s">
        <v>23</v>
      </c>
      <c r="B225" s="21" t="s">
        <v>27</v>
      </c>
      <c r="C225" s="21" t="s">
        <v>44</v>
      </c>
      <c r="D225" s="21" t="s">
        <v>45</v>
      </c>
      <c r="E225" s="21" t="s">
        <v>96</v>
      </c>
      <c r="F225" s="21" t="s">
        <v>99</v>
      </c>
      <c r="G225" s="21" t="s">
        <v>97</v>
      </c>
      <c r="H225" s="21" t="s">
        <v>100</v>
      </c>
      <c r="I225" s="21" t="s">
        <v>106</v>
      </c>
      <c r="J225" s="21" t="s">
        <v>107</v>
      </c>
      <c r="K225" s="21" t="s">
        <v>58</v>
      </c>
      <c r="L225" s="21" t="s">
        <v>26</v>
      </c>
      <c r="M225" s="21" t="s">
        <v>52</v>
      </c>
      <c r="N225" s="21" t="s">
        <v>53</v>
      </c>
      <c r="O225" s="22">
        <v>0</v>
      </c>
      <c r="P225" s="22">
        <v>0</v>
      </c>
      <c r="Q225" s="22">
        <v>-561.96</v>
      </c>
      <c r="R225" s="22">
        <v>561.96</v>
      </c>
      <c r="S225" s="22">
        <v>561.96</v>
      </c>
      <c r="T225" s="21" t="s">
        <v>61</v>
      </c>
      <c r="U225" s="21" t="s">
        <v>62</v>
      </c>
      <c r="V225" s="22">
        <v>0</v>
      </c>
      <c r="W225" s="22">
        <v>0</v>
      </c>
      <c r="X225" s="22">
        <v>0</v>
      </c>
      <c r="Y225" s="22">
        <v>0</v>
      </c>
      <c r="Z225" s="22">
        <v>0</v>
      </c>
      <c r="AA225" s="22">
        <v>0</v>
      </c>
      <c r="AB225" s="21"/>
      <c r="AC225" s="21"/>
    </row>
    <row r="226" spans="1:30" s="2" customFormat="1" ht="17.25" customHeight="1" x14ac:dyDescent="0.4">
      <c r="A226" s="11" t="s">
        <v>23</v>
      </c>
      <c r="B226" s="11" t="s">
        <v>27</v>
      </c>
      <c r="C226" s="11" t="s">
        <v>44</v>
      </c>
      <c r="D226" s="11" t="s">
        <v>45</v>
      </c>
      <c r="E226" s="11" t="s">
        <v>96</v>
      </c>
      <c r="F226" s="11" t="s">
        <v>99</v>
      </c>
      <c r="G226" s="11" t="s">
        <v>97</v>
      </c>
      <c r="H226" s="11" t="s">
        <v>100</v>
      </c>
      <c r="I226" s="11" t="s">
        <v>106</v>
      </c>
      <c r="J226" s="11" t="s">
        <v>107</v>
      </c>
      <c r="K226" s="11" t="s">
        <v>58</v>
      </c>
      <c r="L226" s="11" t="s">
        <v>26</v>
      </c>
      <c r="M226" s="11" t="s">
        <v>112</v>
      </c>
      <c r="N226" s="11" t="s">
        <v>113</v>
      </c>
      <c r="O226" s="13">
        <v>-532308.99989999982</v>
      </c>
      <c r="P226" s="13">
        <v>-532308.99989999982</v>
      </c>
      <c r="Q226" s="13">
        <v>-251352.02</v>
      </c>
      <c r="R226" s="13">
        <v>-280956.9798999998</v>
      </c>
      <c r="S226" s="13">
        <v>0</v>
      </c>
      <c r="T226" s="11" t="s">
        <v>59</v>
      </c>
      <c r="U226" s="11" t="s">
        <v>60</v>
      </c>
      <c r="V226" s="13">
        <v>0</v>
      </c>
      <c r="W226" s="13">
        <v>0</v>
      </c>
      <c r="X226" s="13">
        <v>0</v>
      </c>
      <c r="Y226" s="13">
        <v>-280956.9798999998</v>
      </c>
      <c r="Z226" s="13">
        <v>0</v>
      </c>
      <c r="AA226" s="13">
        <v>0</v>
      </c>
      <c r="AB226" s="11"/>
      <c r="AC226" s="49" t="s">
        <v>191</v>
      </c>
    </row>
    <row r="227" spans="1:30" s="2" customFormat="1" ht="17.25" customHeight="1" x14ac:dyDescent="0.4">
      <c r="A227" s="11" t="s">
        <v>23</v>
      </c>
      <c r="B227" s="11" t="s">
        <v>27</v>
      </c>
      <c r="C227" s="11" t="s">
        <v>44</v>
      </c>
      <c r="D227" s="11" t="s">
        <v>45</v>
      </c>
      <c r="E227" s="11" t="s">
        <v>96</v>
      </c>
      <c r="F227" s="11" t="s">
        <v>99</v>
      </c>
      <c r="G227" s="11" t="s">
        <v>97</v>
      </c>
      <c r="H227" s="11" t="s">
        <v>100</v>
      </c>
      <c r="I227" s="11" t="s">
        <v>106</v>
      </c>
      <c r="J227" s="11" t="s">
        <v>107</v>
      </c>
      <c r="K227" s="11" t="s">
        <v>58</v>
      </c>
      <c r="L227" s="11" t="s">
        <v>26</v>
      </c>
      <c r="M227" s="11" t="s">
        <v>112</v>
      </c>
      <c r="N227" s="11" t="s">
        <v>113</v>
      </c>
      <c r="O227" s="13">
        <v>0</v>
      </c>
      <c r="P227" s="13">
        <v>0</v>
      </c>
      <c r="Q227" s="13">
        <v>-60421.01</v>
      </c>
      <c r="R227" s="13">
        <v>60421.01</v>
      </c>
      <c r="S227" s="13">
        <v>0</v>
      </c>
      <c r="T227" s="11" t="s">
        <v>61</v>
      </c>
      <c r="U227" s="11" t="s">
        <v>62</v>
      </c>
      <c r="V227" s="13">
        <v>0</v>
      </c>
      <c r="W227" s="13">
        <v>0</v>
      </c>
      <c r="X227" s="13">
        <v>0</v>
      </c>
      <c r="Y227" s="13">
        <v>60421.01</v>
      </c>
      <c r="Z227" s="13">
        <v>0</v>
      </c>
      <c r="AA227" s="13">
        <v>0</v>
      </c>
      <c r="AB227" s="11"/>
      <c r="AC227" s="50"/>
    </row>
    <row r="228" spans="1:30" x14ac:dyDescent="0.35">
      <c r="A228" s="21" t="s">
        <v>23</v>
      </c>
      <c r="B228" s="21" t="s">
        <v>27</v>
      </c>
      <c r="C228" s="21" t="s">
        <v>44</v>
      </c>
      <c r="D228" s="21" t="s">
        <v>45</v>
      </c>
      <c r="E228" s="21" t="s">
        <v>96</v>
      </c>
      <c r="F228" s="21" t="s">
        <v>99</v>
      </c>
      <c r="G228" s="21" t="s">
        <v>97</v>
      </c>
      <c r="H228" s="21" t="s">
        <v>100</v>
      </c>
      <c r="I228" s="21" t="s">
        <v>106</v>
      </c>
      <c r="J228" s="21" t="s">
        <v>107</v>
      </c>
      <c r="K228" s="21" t="s">
        <v>58</v>
      </c>
      <c r="L228" s="21" t="s">
        <v>26</v>
      </c>
      <c r="M228" s="21" t="s">
        <v>114</v>
      </c>
      <c r="N228" s="21" t="s">
        <v>167</v>
      </c>
      <c r="O228" s="22">
        <v>-325462.9999</v>
      </c>
      <c r="P228" s="22">
        <v>-325462.9999</v>
      </c>
      <c r="Q228" s="22">
        <v>-211977.51</v>
      </c>
      <c r="R228" s="22">
        <v>-113485.48989999997</v>
      </c>
      <c r="S228" s="22">
        <v>0</v>
      </c>
      <c r="T228" s="21" t="s">
        <v>59</v>
      </c>
      <c r="U228" s="21" t="s">
        <v>60</v>
      </c>
      <c r="V228" s="22">
        <v>0</v>
      </c>
      <c r="W228" s="22">
        <v>0</v>
      </c>
      <c r="X228" s="22">
        <v>0</v>
      </c>
      <c r="Y228" s="22">
        <v>-113485.48989999997</v>
      </c>
      <c r="Z228" s="22">
        <v>0</v>
      </c>
      <c r="AA228" s="22">
        <v>0</v>
      </c>
      <c r="AB228" s="21"/>
      <c r="AC228" s="21" t="s">
        <v>192</v>
      </c>
    </row>
    <row r="229" spans="1:30" x14ac:dyDescent="0.35">
      <c r="A229" s="21" t="s">
        <v>23</v>
      </c>
      <c r="B229" s="21" t="s">
        <v>27</v>
      </c>
      <c r="C229" s="21" t="s">
        <v>44</v>
      </c>
      <c r="D229" s="21" t="s">
        <v>45</v>
      </c>
      <c r="E229" s="21" t="s">
        <v>96</v>
      </c>
      <c r="F229" s="21" t="s">
        <v>99</v>
      </c>
      <c r="G229" s="21" t="s">
        <v>97</v>
      </c>
      <c r="H229" s="21" t="s">
        <v>100</v>
      </c>
      <c r="I229" s="21" t="s">
        <v>106</v>
      </c>
      <c r="J229" s="21" t="s">
        <v>107</v>
      </c>
      <c r="K229" s="21" t="s">
        <v>58</v>
      </c>
      <c r="L229" s="21" t="s">
        <v>26</v>
      </c>
      <c r="M229" s="21" t="s">
        <v>86</v>
      </c>
      <c r="N229" s="21" t="s">
        <v>87</v>
      </c>
      <c r="O229" s="22">
        <v>-670473.81998999999</v>
      </c>
      <c r="P229" s="22">
        <v>0</v>
      </c>
      <c r="Q229" s="22">
        <v>-616874.86870000011</v>
      </c>
      <c r="R229" s="22">
        <v>-53598.951289999939</v>
      </c>
      <c r="S229" s="22">
        <v>0</v>
      </c>
      <c r="T229" s="21" t="s">
        <v>59</v>
      </c>
      <c r="U229" s="21" t="s">
        <v>60</v>
      </c>
      <c r="V229" s="22">
        <v>0</v>
      </c>
      <c r="W229" s="22">
        <v>0</v>
      </c>
      <c r="X229" s="22">
        <v>0</v>
      </c>
      <c r="Y229" s="21">
        <v>0</v>
      </c>
      <c r="Z229" s="22">
        <v>-53598.951289999939</v>
      </c>
      <c r="AA229" s="21">
        <v>0</v>
      </c>
      <c r="AB229" s="21"/>
      <c r="AC229" s="21"/>
    </row>
    <row r="230" spans="1:30" s="2" customFormat="1" ht="35.700000000000003" customHeight="1" x14ac:dyDescent="0.4">
      <c r="A230" s="11" t="s">
        <v>23</v>
      </c>
      <c r="B230" s="11" t="s">
        <v>27</v>
      </c>
      <c r="C230" s="11" t="s">
        <v>82</v>
      </c>
      <c r="D230" s="11" t="s">
        <v>83</v>
      </c>
      <c r="E230" s="11" t="s">
        <v>63</v>
      </c>
      <c r="F230" s="11" t="s">
        <v>66</v>
      </c>
      <c r="G230" s="11" t="s">
        <v>64</v>
      </c>
      <c r="H230" s="11" t="s">
        <v>67</v>
      </c>
      <c r="I230" s="11" t="s">
        <v>80</v>
      </c>
      <c r="J230" s="11" t="s">
        <v>81</v>
      </c>
      <c r="K230" s="11" t="s">
        <v>58</v>
      </c>
      <c r="L230" s="11" t="s">
        <v>26</v>
      </c>
      <c r="M230" s="11" t="s">
        <v>38</v>
      </c>
      <c r="N230" s="11" t="s">
        <v>38</v>
      </c>
      <c r="O230" s="13">
        <v>-15582.74</v>
      </c>
      <c r="P230" s="13">
        <v>0</v>
      </c>
      <c r="Q230" s="13">
        <v>0</v>
      </c>
      <c r="R230" s="13">
        <v>-15582.74</v>
      </c>
      <c r="S230" s="13">
        <v>-15582.74</v>
      </c>
      <c r="T230" s="11" t="s">
        <v>75</v>
      </c>
      <c r="U230" s="11" t="s">
        <v>58</v>
      </c>
      <c r="V230" s="13">
        <v>0</v>
      </c>
      <c r="W230" s="13">
        <v>0</v>
      </c>
      <c r="X230" s="13">
        <v>0</v>
      </c>
      <c r="Y230" s="13">
        <v>0</v>
      </c>
      <c r="Z230" s="13">
        <v>0</v>
      </c>
      <c r="AA230" s="13">
        <v>0</v>
      </c>
      <c r="AB230" s="13"/>
      <c r="AC230" s="52" t="s">
        <v>194</v>
      </c>
      <c r="AD230" s="25"/>
    </row>
    <row r="231" spans="1:30" s="2" customFormat="1" ht="35.700000000000003" customHeight="1" x14ac:dyDescent="0.4">
      <c r="A231" s="11" t="s">
        <v>23</v>
      </c>
      <c r="B231" s="11" t="s">
        <v>27</v>
      </c>
      <c r="C231" s="11" t="s">
        <v>82</v>
      </c>
      <c r="D231" s="11" t="s">
        <v>83</v>
      </c>
      <c r="E231" s="11" t="s">
        <v>63</v>
      </c>
      <c r="F231" s="11" t="s">
        <v>66</v>
      </c>
      <c r="G231" s="11" t="s">
        <v>64</v>
      </c>
      <c r="H231" s="11" t="s">
        <v>67</v>
      </c>
      <c r="I231" s="11" t="s">
        <v>80</v>
      </c>
      <c r="J231" s="11" t="s">
        <v>81</v>
      </c>
      <c r="K231" s="11" t="s">
        <v>58</v>
      </c>
      <c r="L231" s="11" t="s">
        <v>26</v>
      </c>
      <c r="M231" s="11" t="s">
        <v>38</v>
      </c>
      <c r="N231" s="11" t="s">
        <v>38</v>
      </c>
      <c r="O231" s="13">
        <v>0</v>
      </c>
      <c r="P231" s="13">
        <v>0</v>
      </c>
      <c r="Q231" s="13">
        <v>-10</v>
      </c>
      <c r="R231" s="13">
        <v>10</v>
      </c>
      <c r="S231" s="13">
        <v>10</v>
      </c>
      <c r="T231" s="11" t="s">
        <v>76</v>
      </c>
      <c r="U231" s="11" t="s">
        <v>77</v>
      </c>
      <c r="V231" s="13">
        <v>0</v>
      </c>
      <c r="W231" s="13">
        <v>0</v>
      </c>
      <c r="X231" s="13">
        <v>0</v>
      </c>
      <c r="Y231" s="13">
        <v>0</v>
      </c>
      <c r="Z231" s="13">
        <v>0</v>
      </c>
      <c r="AA231" s="13">
        <v>0</v>
      </c>
      <c r="AB231" s="13"/>
      <c r="AC231" s="53"/>
    </row>
    <row r="232" spans="1:30" s="2" customFormat="1" ht="35.700000000000003" customHeight="1" x14ac:dyDescent="0.4">
      <c r="A232" s="11" t="s">
        <v>23</v>
      </c>
      <c r="B232" s="11" t="s">
        <v>27</v>
      </c>
      <c r="C232" s="11" t="s">
        <v>82</v>
      </c>
      <c r="D232" s="11" t="s">
        <v>83</v>
      </c>
      <c r="E232" s="11" t="s">
        <v>63</v>
      </c>
      <c r="F232" s="11" t="s">
        <v>66</v>
      </c>
      <c r="G232" s="11" t="s">
        <v>64</v>
      </c>
      <c r="H232" s="11" t="s">
        <v>67</v>
      </c>
      <c r="I232" s="11" t="s">
        <v>80</v>
      </c>
      <c r="J232" s="11" t="s">
        <v>81</v>
      </c>
      <c r="K232" s="11" t="s">
        <v>58</v>
      </c>
      <c r="L232" s="11" t="s">
        <v>26</v>
      </c>
      <c r="M232" s="11" t="s">
        <v>38</v>
      </c>
      <c r="N232" s="11" t="s">
        <v>38</v>
      </c>
      <c r="O232" s="13">
        <v>-190685</v>
      </c>
      <c r="P232" s="13">
        <v>-43538</v>
      </c>
      <c r="Q232" s="13">
        <v>-142383.75750000007</v>
      </c>
      <c r="R232" s="13">
        <v>-48301.24249999992</v>
      </c>
      <c r="S232" s="13">
        <v>-48301.24249999992</v>
      </c>
      <c r="T232" s="11" t="s">
        <v>59</v>
      </c>
      <c r="U232" s="11" t="s">
        <v>60</v>
      </c>
      <c r="V232" s="13">
        <v>-63873.982499999918</v>
      </c>
      <c r="W232" s="13">
        <v>0</v>
      </c>
      <c r="X232" s="13">
        <v>-63873.982499999918</v>
      </c>
      <c r="Y232" s="13">
        <v>0</v>
      </c>
      <c r="Z232" s="13">
        <v>0</v>
      </c>
      <c r="AA232" s="13">
        <v>0</v>
      </c>
      <c r="AB232" s="13"/>
      <c r="AC232" s="53"/>
    </row>
    <row r="233" spans="1:30" s="2" customFormat="1" ht="126.45" customHeight="1" x14ac:dyDescent="0.4">
      <c r="A233" s="11" t="s">
        <v>23</v>
      </c>
      <c r="B233" s="11" t="s">
        <v>27</v>
      </c>
      <c r="C233" s="11" t="s">
        <v>82</v>
      </c>
      <c r="D233" s="11" t="s">
        <v>83</v>
      </c>
      <c r="E233" s="11" t="s">
        <v>63</v>
      </c>
      <c r="F233" s="11" t="s">
        <v>66</v>
      </c>
      <c r="G233" s="11" t="s">
        <v>64</v>
      </c>
      <c r="H233" s="11" t="s">
        <v>67</v>
      </c>
      <c r="I233" s="11" t="s">
        <v>80</v>
      </c>
      <c r="J233" s="11" t="s">
        <v>81</v>
      </c>
      <c r="K233" s="11" t="s">
        <v>58</v>
      </c>
      <c r="L233" s="11" t="s">
        <v>26</v>
      </c>
      <c r="M233" s="11" t="s">
        <v>38</v>
      </c>
      <c r="N233" s="11" t="s">
        <v>38</v>
      </c>
      <c r="O233" s="13">
        <v>-3461182</v>
      </c>
      <c r="P233" s="13">
        <v>-252000</v>
      </c>
      <c r="Q233" s="13">
        <v>-3137511.1475000004</v>
      </c>
      <c r="R233" s="13">
        <v>-323670.85250000004</v>
      </c>
      <c r="S233" s="13">
        <v>-323670.85250000004</v>
      </c>
      <c r="T233" s="11" t="s">
        <v>61</v>
      </c>
      <c r="U233" s="11" t="s">
        <v>62</v>
      </c>
      <c r="V233" s="13">
        <v>-323670.85250000004</v>
      </c>
      <c r="W233" s="13">
        <v>0</v>
      </c>
      <c r="X233" s="13">
        <v>-323670.85250000004</v>
      </c>
      <c r="Y233" s="13">
        <v>0</v>
      </c>
      <c r="Z233" s="13">
        <v>0</v>
      </c>
      <c r="AA233" s="13">
        <v>0</v>
      </c>
      <c r="AB233" s="13"/>
      <c r="AC233" s="14" t="s">
        <v>193</v>
      </c>
    </row>
    <row r="234" spans="1:30" x14ac:dyDescent="0.35">
      <c r="A234" s="21" t="s">
        <v>23</v>
      </c>
      <c r="B234" s="21" t="s">
        <v>27</v>
      </c>
      <c r="C234" s="21" t="s">
        <v>82</v>
      </c>
      <c r="D234" s="21" t="s">
        <v>83</v>
      </c>
      <c r="E234" s="21" t="s">
        <v>63</v>
      </c>
      <c r="F234" s="21" t="s">
        <v>66</v>
      </c>
      <c r="G234" s="21" t="s">
        <v>64</v>
      </c>
      <c r="H234" s="21" t="s">
        <v>67</v>
      </c>
      <c r="I234" s="21" t="s">
        <v>80</v>
      </c>
      <c r="J234" s="21" t="s">
        <v>81</v>
      </c>
      <c r="K234" s="21" t="s">
        <v>58</v>
      </c>
      <c r="L234" s="21" t="s">
        <v>26</v>
      </c>
      <c r="M234" s="21" t="s">
        <v>86</v>
      </c>
      <c r="N234" s="21" t="s">
        <v>87</v>
      </c>
      <c r="O234" s="22">
        <v>-304674.6997</v>
      </c>
      <c r="P234" s="22">
        <v>0</v>
      </c>
      <c r="Q234" s="22">
        <v>-281755.23989999993</v>
      </c>
      <c r="R234" s="22">
        <v>-22919.459800000011</v>
      </c>
      <c r="S234" s="22">
        <v>0</v>
      </c>
      <c r="T234" s="21" t="s">
        <v>59</v>
      </c>
      <c r="U234" s="21" t="s">
        <v>60</v>
      </c>
      <c r="V234" s="22">
        <v>0</v>
      </c>
      <c r="W234" s="22">
        <v>0</v>
      </c>
      <c r="X234" s="22">
        <v>0</v>
      </c>
      <c r="Y234" s="22">
        <v>0</v>
      </c>
      <c r="Z234" s="22">
        <v>-22919.459800000011</v>
      </c>
      <c r="AA234" s="22">
        <v>0</v>
      </c>
      <c r="AB234" s="22"/>
      <c r="AC234" s="21"/>
    </row>
    <row r="235" spans="1:30" x14ac:dyDescent="0.35">
      <c r="A235" s="21" t="s">
        <v>23</v>
      </c>
      <c r="B235" s="21" t="s">
        <v>27</v>
      </c>
      <c r="C235" s="21" t="s">
        <v>84</v>
      </c>
      <c r="D235" s="21" t="s">
        <v>85</v>
      </c>
      <c r="E235" s="21" t="s">
        <v>63</v>
      </c>
      <c r="F235" s="21" t="s">
        <v>66</v>
      </c>
      <c r="G235" s="21" t="s">
        <v>64</v>
      </c>
      <c r="H235" s="21" t="s">
        <v>67</v>
      </c>
      <c r="I235" s="21" t="s">
        <v>80</v>
      </c>
      <c r="J235" s="21" t="s">
        <v>81</v>
      </c>
      <c r="K235" s="21" t="s">
        <v>58</v>
      </c>
      <c r="L235" s="21" t="s">
        <v>26</v>
      </c>
      <c r="M235" s="21" t="s">
        <v>38</v>
      </c>
      <c r="N235" s="21" t="s">
        <v>38</v>
      </c>
      <c r="O235" s="22">
        <v>-133617.28410343782</v>
      </c>
      <c r="P235" s="22">
        <v>-1348</v>
      </c>
      <c r="Q235" s="22">
        <v>-133127.73979999998</v>
      </c>
      <c r="R235" s="22">
        <v>-489.54430343783315</v>
      </c>
      <c r="S235" s="22">
        <v>-489.54430343783315</v>
      </c>
      <c r="T235" s="21" t="s">
        <v>61</v>
      </c>
      <c r="U235" s="21" t="s">
        <v>62</v>
      </c>
      <c r="V235" s="22">
        <f>-489.544303437833-2600</f>
        <v>-3089.5443034378332</v>
      </c>
      <c r="W235" s="22">
        <v>0</v>
      </c>
      <c r="X235" s="22">
        <f>+V235+W235</f>
        <v>-3089.5443034378332</v>
      </c>
      <c r="Y235" s="22">
        <v>0</v>
      </c>
      <c r="Z235" s="22">
        <v>0</v>
      </c>
      <c r="AA235" s="22">
        <v>0</v>
      </c>
      <c r="AB235" s="21"/>
      <c r="AC235" s="21"/>
    </row>
    <row r="236" spans="1:30" x14ac:dyDescent="0.35">
      <c r="A236" s="21" t="s">
        <v>23</v>
      </c>
      <c r="B236" s="21" t="s">
        <v>27</v>
      </c>
      <c r="C236" s="21" t="s">
        <v>84</v>
      </c>
      <c r="D236" s="21" t="s">
        <v>85</v>
      </c>
      <c r="E236" s="21" t="s">
        <v>63</v>
      </c>
      <c r="F236" s="21" t="s">
        <v>66</v>
      </c>
      <c r="G236" s="21" t="s">
        <v>64</v>
      </c>
      <c r="H236" s="21" t="s">
        <v>67</v>
      </c>
      <c r="I236" s="21" t="s">
        <v>80</v>
      </c>
      <c r="J236" s="21" t="s">
        <v>81</v>
      </c>
      <c r="K236" s="21" t="s">
        <v>58</v>
      </c>
      <c r="L236" s="21" t="s">
        <v>26</v>
      </c>
      <c r="M236" s="21" t="s">
        <v>38</v>
      </c>
      <c r="N236" s="21" t="s">
        <v>38</v>
      </c>
      <c r="O236" s="22">
        <v>-17000</v>
      </c>
      <c r="P236" s="22">
        <v>0</v>
      </c>
      <c r="Q236" s="22">
        <v>-14399.5288</v>
      </c>
      <c r="R236" s="22">
        <v>-2600.4712000000009</v>
      </c>
      <c r="S236" s="22">
        <v>-2600.4712000000009</v>
      </c>
      <c r="T236" s="21" t="s">
        <v>59</v>
      </c>
      <c r="U236" s="21" t="s">
        <v>60</v>
      </c>
      <c r="V236" s="22">
        <f>-2600.4712+2600.4712</f>
        <v>0</v>
      </c>
      <c r="W236" s="22">
        <v>0</v>
      </c>
      <c r="X236" s="22">
        <f t="shared" ref="X236:X245" si="16">+V236+W236</f>
        <v>0</v>
      </c>
      <c r="Y236" s="22">
        <f t="shared" ref="Y236:Y244" si="17">+W236+X236</f>
        <v>0</v>
      </c>
      <c r="Z236" s="22">
        <f>+X236+Y236</f>
        <v>0</v>
      </c>
      <c r="AA236" s="22">
        <v>0</v>
      </c>
      <c r="AB236" s="21"/>
      <c r="AC236" s="21"/>
    </row>
    <row r="237" spans="1:30" x14ac:dyDescent="0.35">
      <c r="A237" s="21" t="s">
        <v>23</v>
      </c>
      <c r="B237" s="21" t="s">
        <v>27</v>
      </c>
      <c r="C237" s="21" t="s">
        <v>224</v>
      </c>
      <c r="D237" s="39" t="s">
        <v>225</v>
      </c>
      <c r="E237" s="21" t="s">
        <v>226</v>
      </c>
      <c r="F237" s="21" t="s">
        <v>227</v>
      </c>
      <c r="G237" s="21" t="s">
        <v>228</v>
      </c>
      <c r="H237" s="21" t="s">
        <v>229</v>
      </c>
      <c r="I237" s="21" t="s">
        <v>230</v>
      </c>
      <c r="J237" s="21" t="s">
        <v>231</v>
      </c>
      <c r="K237" s="21" t="s">
        <v>58</v>
      </c>
      <c r="L237" s="21" t="s">
        <v>26</v>
      </c>
      <c r="M237" s="40" t="s">
        <v>232</v>
      </c>
      <c r="N237" s="40" t="s">
        <v>233</v>
      </c>
      <c r="O237" s="21">
        <v>0</v>
      </c>
      <c r="P237" s="21">
        <v>0</v>
      </c>
      <c r="Q237" s="21">
        <v>0</v>
      </c>
      <c r="R237" s="21">
        <v>0</v>
      </c>
      <c r="S237" s="21">
        <v>0</v>
      </c>
      <c r="T237" s="21" t="s">
        <v>59</v>
      </c>
      <c r="U237" s="21" t="s">
        <v>60</v>
      </c>
      <c r="V237" s="21">
        <v>0</v>
      </c>
      <c r="W237" s="21">
        <v>0</v>
      </c>
      <c r="X237" s="22">
        <f t="shared" si="16"/>
        <v>0</v>
      </c>
      <c r="Y237" s="22">
        <f t="shared" si="17"/>
        <v>0</v>
      </c>
      <c r="Z237" s="22">
        <f t="shared" ref="Z237:Z244" si="18">+X237+Y237</f>
        <v>0</v>
      </c>
      <c r="AA237" s="22">
        <v>-255364.24</v>
      </c>
      <c r="AB237" s="52" t="s">
        <v>246</v>
      </c>
      <c r="AC237" s="49" t="s">
        <v>247</v>
      </c>
    </row>
    <row r="238" spans="1:30" x14ac:dyDescent="0.35">
      <c r="A238" s="21" t="s">
        <v>23</v>
      </c>
      <c r="B238" s="21" t="s">
        <v>27</v>
      </c>
      <c r="C238" s="21" t="s">
        <v>224</v>
      </c>
      <c r="D238" s="39" t="s">
        <v>225</v>
      </c>
      <c r="E238" s="30"/>
      <c r="F238" s="30"/>
      <c r="G238" s="30"/>
      <c r="H238" s="30"/>
      <c r="I238" s="30"/>
      <c r="J238" s="30"/>
      <c r="K238" s="30" t="s">
        <v>39</v>
      </c>
      <c r="L238" s="30" t="s">
        <v>26</v>
      </c>
      <c r="M238" s="41" t="s">
        <v>235</v>
      </c>
      <c r="N238" s="41" t="s">
        <v>236</v>
      </c>
      <c r="O238" s="21">
        <v>0</v>
      </c>
      <c r="P238" s="21">
        <v>0</v>
      </c>
      <c r="Q238" s="21">
        <v>0</v>
      </c>
      <c r="R238" s="21">
        <v>0</v>
      </c>
      <c r="S238" s="21">
        <v>0</v>
      </c>
      <c r="T238" s="30" t="s">
        <v>40</v>
      </c>
      <c r="U238" s="30" t="s">
        <v>234</v>
      </c>
      <c r="V238" s="21">
        <v>0</v>
      </c>
      <c r="W238" s="21">
        <v>0</v>
      </c>
      <c r="X238" s="22">
        <f t="shared" si="16"/>
        <v>0</v>
      </c>
      <c r="Y238" s="22">
        <f t="shared" si="17"/>
        <v>0</v>
      </c>
      <c r="Z238" s="22">
        <f t="shared" si="18"/>
        <v>0</v>
      </c>
      <c r="AA238" s="22">
        <v>-101</v>
      </c>
      <c r="AB238" s="51"/>
      <c r="AC238" s="50"/>
    </row>
    <row r="239" spans="1:30" x14ac:dyDescent="0.35">
      <c r="A239" s="21" t="s">
        <v>23</v>
      </c>
      <c r="B239" s="21" t="s">
        <v>27</v>
      </c>
      <c r="C239" s="21" t="s">
        <v>224</v>
      </c>
      <c r="D239" s="39" t="s">
        <v>225</v>
      </c>
      <c r="E239" s="21" t="s">
        <v>226</v>
      </c>
      <c r="F239" s="21" t="s">
        <v>227</v>
      </c>
      <c r="G239" s="21" t="s">
        <v>228</v>
      </c>
      <c r="H239" s="21" t="s">
        <v>229</v>
      </c>
      <c r="I239" s="21" t="s">
        <v>230</v>
      </c>
      <c r="J239" s="21" t="s">
        <v>231</v>
      </c>
      <c r="K239" s="21" t="s">
        <v>58</v>
      </c>
      <c r="L239" s="21" t="s">
        <v>26</v>
      </c>
      <c r="M239" s="41" t="s">
        <v>235</v>
      </c>
      <c r="N239" s="41" t="s">
        <v>236</v>
      </c>
      <c r="O239" s="21">
        <v>0</v>
      </c>
      <c r="P239" s="21">
        <v>0</v>
      </c>
      <c r="Q239" s="21">
        <v>0</v>
      </c>
      <c r="R239" s="21">
        <v>0</v>
      </c>
      <c r="S239" s="21">
        <v>0</v>
      </c>
      <c r="T239" s="21" t="s">
        <v>59</v>
      </c>
      <c r="U239" s="21" t="s">
        <v>60</v>
      </c>
      <c r="V239" s="21">
        <v>0</v>
      </c>
      <c r="W239" s="21">
        <v>0</v>
      </c>
      <c r="X239" s="22">
        <f t="shared" si="16"/>
        <v>0</v>
      </c>
      <c r="Y239" s="22">
        <f t="shared" si="17"/>
        <v>0</v>
      </c>
      <c r="Z239" s="22">
        <f t="shared" si="18"/>
        <v>0</v>
      </c>
      <c r="AA239" s="22">
        <v>-21937.62</v>
      </c>
      <c r="AB239" s="51"/>
      <c r="AC239" s="50"/>
    </row>
    <row r="240" spans="1:30" x14ac:dyDescent="0.35">
      <c r="A240" s="21" t="s">
        <v>23</v>
      </c>
      <c r="B240" s="21" t="s">
        <v>27</v>
      </c>
      <c r="C240" s="21" t="s">
        <v>224</v>
      </c>
      <c r="D240" s="39" t="s">
        <v>225</v>
      </c>
      <c r="E240" s="21" t="s">
        <v>226</v>
      </c>
      <c r="F240" s="21" t="s">
        <v>227</v>
      </c>
      <c r="G240" s="21" t="s">
        <v>228</v>
      </c>
      <c r="H240" s="21" t="s">
        <v>229</v>
      </c>
      <c r="I240" s="21" t="s">
        <v>230</v>
      </c>
      <c r="J240" s="21" t="s">
        <v>231</v>
      </c>
      <c r="K240" s="21" t="s">
        <v>58</v>
      </c>
      <c r="L240" s="21" t="s">
        <v>26</v>
      </c>
      <c r="M240" s="40" t="s">
        <v>237</v>
      </c>
      <c r="N240" s="42" t="s">
        <v>238</v>
      </c>
      <c r="O240" s="21">
        <v>0</v>
      </c>
      <c r="P240" s="21">
        <v>0</v>
      </c>
      <c r="Q240" s="21">
        <v>0</v>
      </c>
      <c r="R240" s="21">
        <v>0</v>
      </c>
      <c r="S240" s="21">
        <v>0</v>
      </c>
      <c r="T240" s="21" t="s">
        <v>59</v>
      </c>
      <c r="U240" s="21" t="s">
        <v>60</v>
      </c>
      <c r="V240" s="21">
        <v>0</v>
      </c>
      <c r="W240" s="21">
        <v>0</v>
      </c>
      <c r="X240" s="22">
        <f t="shared" si="16"/>
        <v>0</v>
      </c>
      <c r="Y240" s="22">
        <f t="shared" si="17"/>
        <v>0</v>
      </c>
      <c r="Z240" s="22">
        <f t="shared" si="18"/>
        <v>0</v>
      </c>
      <c r="AA240" s="22">
        <v>-33455.64</v>
      </c>
      <c r="AB240" s="51"/>
      <c r="AC240" s="50"/>
    </row>
    <row r="241" spans="1:29" x14ac:dyDescent="0.35">
      <c r="A241" s="21" t="s">
        <v>23</v>
      </c>
      <c r="B241" s="21" t="s">
        <v>27</v>
      </c>
      <c r="C241" s="21" t="s">
        <v>224</v>
      </c>
      <c r="D241" s="39" t="s">
        <v>225</v>
      </c>
      <c r="E241" s="21" t="s">
        <v>226</v>
      </c>
      <c r="F241" s="21" t="s">
        <v>227</v>
      </c>
      <c r="G241" s="21" t="s">
        <v>228</v>
      </c>
      <c r="H241" s="21" t="s">
        <v>229</v>
      </c>
      <c r="I241" s="21" t="s">
        <v>230</v>
      </c>
      <c r="J241" s="21" t="s">
        <v>231</v>
      </c>
      <c r="K241" s="21" t="s">
        <v>58</v>
      </c>
      <c r="L241" s="21" t="s">
        <v>26</v>
      </c>
      <c r="M241" s="40" t="s">
        <v>239</v>
      </c>
      <c r="N241" s="40" t="s">
        <v>236</v>
      </c>
      <c r="O241" s="21">
        <v>0</v>
      </c>
      <c r="P241" s="21">
        <v>0</v>
      </c>
      <c r="Q241" s="21">
        <v>0</v>
      </c>
      <c r="R241" s="21">
        <v>0</v>
      </c>
      <c r="S241" s="21">
        <v>0</v>
      </c>
      <c r="T241" s="21" t="s">
        <v>59</v>
      </c>
      <c r="U241" s="21" t="s">
        <v>60</v>
      </c>
      <c r="V241" s="21">
        <v>0</v>
      </c>
      <c r="W241" s="21">
        <v>0</v>
      </c>
      <c r="X241" s="22">
        <f t="shared" si="16"/>
        <v>0</v>
      </c>
      <c r="Y241" s="22">
        <f t="shared" si="17"/>
        <v>0</v>
      </c>
      <c r="Z241" s="22">
        <f t="shared" si="18"/>
        <v>0</v>
      </c>
      <c r="AA241" s="22">
        <v>-94064</v>
      </c>
      <c r="AB241" s="51"/>
      <c r="AC241" s="50"/>
    </row>
    <row r="242" spans="1:29" x14ac:dyDescent="0.35">
      <c r="A242" s="21" t="s">
        <v>23</v>
      </c>
      <c r="B242" s="21" t="s">
        <v>27</v>
      </c>
      <c r="C242" s="21" t="s">
        <v>224</v>
      </c>
      <c r="D242" s="39" t="s">
        <v>225</v>
      </c>
      <c r="E242" s="21" t="s">
        <v>226</v>
      </c>
      <c r="F242" s="21" t="s">
        <v>227</v>
      </c>
      <c r="G242" s="21" t="s">
        <v>228</v>
      </c>
      <c r="H242" s="21" t="s">
        <v>229</v>
      </c>
      <c r="I242" s="21" t="s">
        <v>230</v>
      </c>
      <c r="J242" s="21" t="s">
        <v>231</v>
      </c>
      <c r="K242" s="21" t="s">
        <v>58</v>
      </c>
      <c r="L242" s="21" t="s">
        <v>26</v>
      </c>
      <c r="M242" s="40" t="s">
        <v>240</v>
      </c>
      <c r="N242" s="40" t="s">
        <v>241</v>
      </c>
      <c r="O242" s="21">
        <v>0</v>
      </c>
      <c r="P242" s="21">
        <v>0</v>
      </c>
      <c r="Q242" s="21">
        <v>0</v>
      </c>
      <c r="R242" s="21">
        <v>0</v>
      </c>
      <c r="S242" s="21">
        <v>0</v>
      </c>
      <c r="T242" s="30" t="s">
        <v>61</v>
      </c>
      <c r="U242" s="21" t="s">
        <v>62</v>
      </c>
      <c r="V242" s="21">
        <v>0</v>
      </c>
      <c r="W242" s="21">
        <v>0</v>
      </c>
      <c r="X242" s="22">
        <f t="shared" si="16"/>
        <v>0</v>
      </c>
      <c r="Y242" s="22">
        <f t="shared" si="17"/>
        <v>0</v>
      </c>
      <c r="Z242" s="22">
        <f t="shared" si="18"/>
        <v>0</v>
      </c>
      <c r="AA242" s="22">
        <v>-194615.13</v>
      </c>
      <c r="AB242" s="51"/>
      <c r="AC242" s="50"/>
    </row>
    <row r="243" spans="1:29" x14ac:dyDescent="0.35">
      <c r="A243" s="21" t="s">
        <v>23</v>
      </c>
      <c r="B243" s="21" t="s">
        <v>27</v>
      </c>
      <c r="C243" s="21" t="s">
        <v>224</v>
      </c>
      <c r="D243" s="39" t="s">
        <v>225</v>
      </c>
      <c r="E243" s="21" t="s">
        <v>226</v>
      </c>
      <c r="F243" s="21" t="s">
        <v>227</v>
      </c>
      <c r="G243" s="21" t="s">
        <v>228</v>
      </c>
      <c r="H243" s="21" t="s">
        <v>229</v>
      </c>
      <c r="I243" s="21" t="s">
        <v>230</v>
      </c>
      <c r="J243" s="21" t="s">
        <v>231</v>
      </c>
      <c r="K243" s="21" t="s">
        <v>58</v>
      </c>
      <c r="L243" s="21" t="s">
        <v>26</v>
      </c>
      <c r="M243" s="40" t="s">
        <v>240</v>
      </c>
      <c r="N243" s="40" t="s">
        <v>241</v>
      </c>
      <c r="O243" s="21">
        <v>0</v>
      </c>
      <c r="P243" s="21">
        <v>0</v>
      </c>
      <c r="Q243" s="21">
        <v>0</v>
      </c>
      <c r="R243" s="21">
        <v>0</v>
      </c>
      <c r="S243" s="21">
        <v>0</v>
      </c>
      <c r="T243" s="30" t="s">
        <v>59</v>
      </c>
      <c r="U243" s="21" t="s">
        <v>60</v>
      </c>
      <c r="V243" s="21">
        <v>0</v>
      </c>
      <c r="W243" s="21">
        <v>0</v>
      </c>
      <c r="X243" s="22">
        <f t="shared" si="16"/>
        <v>0</v>
      </c>
      <c r="Y243" s="22">
        <f t="shared" si="17"/>
        <v>0</v>
      </c>
      <c r="Z243" s="22">
        <f t="shared" si="18"/>
        <v>0</v>
      </c>
      <c r="AA243" s="22">
        <v>-39690.75</v>
      </c>
      <c r="AB243" s="51"/>
      <c r="AC243" s="50"/>
    </row>
    <row r="244" spans="1:29" x14ac:dyDescent="0.35">
      <c r="A244" s="21" t="s">
        <v>23</v>
      </c>
      <c r="B244" s="21" t="s">
        <v>27</v>
      </c>
      <c r="C244" s="21" t="s">
        <v>224</v>
      </c>
      <c r="D244" s="39" t="s">
        <v>225</v>
      </c>
      <c r="E244" s="21" t="s">
        <v>226</v>
      </c>
      <c r="F244" s="21" t="s">
        <v>227</v>
      </c>
      <c r="G244" s="21" t="s">
        <v>228</v>
      </c>
      <c r="H244" s="21" t="s">
        <v>229</v>
      </c>
      <c r="I244" s="11" t="s">
        <v>242</v>
      </c>
      <c r="J244" s="11" t="s">
        <v>243</v>
      </c>
      <c r="K244" s="21" t="s">
        <v>58</v>
      </c>
      <c r="L244" s="21" t="s">
        <v>26</v>
      </c>
      <c r="M244" s="21" t="s">
        <v>244</v>
      </c>
      <c r="N244" s="21" t="s">
        <v>245</v>
      </c>
      <c r="O244" s="21">
        <v>0</v>
      </c>
      <c r="P244" s="21">
        <v>0</v>
      </c>
      <c r="Q244" s="21">
        <v>0</v>
      </c>
      <c r="R244" s="21">
        <v>0</v>
      </c>
      <c r="S244" s="21">
        <v>0</v>
      </c>
      <c r="T244" s="30" t="s">
        <v>59</v>
      </c>
      <c r="U244" s="21" t="s">
        <v>60</v>
      </c>
      <c r="V244" s="21">
        <v>0</v>
      </c>
      <c r="W244" s="21">
        <v>0</v>
      </c>
      <c r="X244" s="22">
        <f t="shared" si="16"/>
        <v>0</v>
      </c>
      <c r="Y244" s="22">
        <f t="shared" si="17"/>
        <v>0</v>
      </c>
      <c r="Z244" s="22">
        <f t="shared" si="18"/>
        <v>0</v>
      </c>
      <c r="AA244" s="22">
        <v>-1991</v>
      </c>
      <c r="AB244" s="51"/>
      <c r="AC244" s="50"/>
    </row>
    <row r="245" spans="1:29" s="2" customFormat="1" ht="79" customHeight="1" x14ac:dyDescent="0.4">
      <c r="A245" s="11" t="s">
        <v>23</v>
      </c>
      <c r="B245" s="11" t="s">
        <v>27</v>
      </c>
      <c r="C245" s="11" t="s">
        <v>224</v>
      </c>
      <c r="D245" s="43" t="s">
        <v>225</v>
      </c>
      <c r="E245" s="12"/>
      <c r="F245" s="12"/>
      <c r="G245" s="12"/>
      <c r="H245" s="12"/>
      <c r="I245" s="12"/>
      <c r="J245" s="12"/>
      <c r="K245" s="12" t="s">
        <v>39</v>
      </c>
      <c r="L245" s="12" t="s">
        <v>26</v>
      </c>
      <c r="M245" s="11" t="s">
        <v>42</v>
      </c>
      <c r="N245" s="11" t="s">
        <v>43</v>
      </c>
      <c r="O245" s="11">
        <v>0</v>
      </c>
      <c r="P245" s="11">
        <v>0</v>
      </c>
      <c r="Q245" s="11">
        <v>0</v>
      </c>
      <c r="R245" s="11">
        <v>0</v>
      </c>
      <c r="S245" s="11">
        <v>0</v>
      </c>
      <c r="T245" s="12" t="s">
        <v>40</v>
      </c>
      <c r="U245" s="12" t="s">
        <v>234</v>
      </c>
      <c r="V245" s="13">
        <v>-461350</v>
      </c>
      <c r="W245" s="11">
        <v>0</v>
      </c>
      <c r="X245" s="13">
        <f t="shared" si="16"/>
        <v>-461350</v>
      </c>
      <c r="Y245" s="13">
        <v>0</v>
      </c>
      <c r="Z245" s="13">
        <v>0</v>
      </c>
      <c r="AA245" s="13">
        <v>0</v>
      </c>
      <c r="AB245" s="51"/>
      <c r="AC245" s="14" t="s">
        <v>251</v>
      </c>
    </row>
  </sheetData>
  <autoFilter ref="A2:AC245" xr:uid="{12C9FEA3-1C42-4457-903A-006A89EF4194}"/>
  <mergeCells count="31">
    <mergeCell ref="AC237:AC244"/>
    <mergeCell ref="AC15:AC16"/>
    <mergeCell ref="AB42:AB47"/>
    <mergeCell ref="AC42:AC47"/>
    <mergeCell ref="AC154:AC155"/>
    <mergeCell ref="AC226:AC227"/>
    <mergeCell ref="AC230:AC232"/>
    <mergeCell ref="AC183:AC184"/>
    <mergeCell ref="AC185:AC188"/>
    <mergeCell ref="AC197:AC199"/>
    <mergeCell ref="AC203:AC205"/>
    <mergeCell ref="AC211:AC213"/>
    <mergeCell ref="AC123:AC127"/>
    <mergeCell ref="AC142:AC143"/>
    <mergeCell ref="AC135:AC136"/>
    <mergeCell ref="AB237:AB245"/>
    <mergeCell ref="AC7:AC8"/>
    <mergeCell ref="AB94:AB99"/>
    <mergeCell ref="AB100:AB105"/>
    <mergeCell ref="AB78:AB83"/>
    <mergeCell ref="AC86:AC89"/>
    <mergeCell ref="AB86:AB93"/>
    <mergeCell ref="AB57:AB58"/>
    <mergeCell ref="AC76:AC77"/>
    <mergeCell ref="AB76:AB77"/>
    <mergeCell ref="AB72:AB73"/>
    <mergeCell ref="AB66:AB68"/>
    <mergeCell ref="AC52:AC55"/>
    <mergeCell ref="AB52:AB55"/>
    <mergeCell ref="AC28:AC31"/>
    <mergeCell ref="AC36:AC39"/>
  </mergeCells>
  <phoneticPr fontId="1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417755ECBB5488FF4B606C352B7C3" ma:contentTypeVersion="11" ma:contentTypeDescription="Create a new document." ma:contentTypeScope="" ma:versionID="975d1fc740f3dec1ef983c80ce9978b5">
  <xsd:schema xmlns:xsd="http://www.w3.org/2001/XMLSchema" xmlns:xs="http://www.w3.org/2001/XMLSchema" xmlns:p="http://schemas.microsoft.com/office/2006/metadata/properties" xmlns:ns2="e6f0d7a7-7317-4211-b722-0acf268d17fd" xmlns:ns3="9b483750-598d-46a0-877d-052f8f804d23" targetNamespace="http://schemas.microsoft.com/office/2006/metadata/properties" ma:root="true" ma:fieldsID="075d3f06a62957004ececc2406515c35" ns2:_="" ns3:_="">
    <xsd:import namespace="e6f0d7a7-7317-4211-b722-0acf268d17fd"/>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0d7a7-7317-4211-b722-0acf268d1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f02065d-4fa9-4554-ae9c-ae72b0922f8b}"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e6f0d7a7-7317-4211-b722-0acf268d17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95AC4E-26FF-4600-95FD-53B2E017F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0d7a7-7317-4211-b722-0acf268d17fd"/>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95D38D-A9C8-468C-84A7-E874F2ED0CD4}">
  <ds:schemaRefs>
    <ds:schemaRef ds:uri="http://schemas.microsoft.com/sharepoint/v3/contenttype/forms"/>
  </ds:schemaRefs>
</ds:datastoreItem>
</file>

<file path=customXml/itemProps3.xml><?xml version="1.0" encoding="utf-8"?>
<ds:datastoreItem xmlns:ds="http://schemas.openxmlformats.org/officeDocument/2006/customXml" ds:itemID="{91B1AFFF-43C4-43C8-AA8F-348553E594CB}">
  <ds:schemaRefs>
    <ds:schemaRef ds:uri="http://purl.org/dc/dcmitype/"/>
    <ds:schemaRef ds:uri="e6f0d7a7-7317-4211-b722-0acf268d17fd"/>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9b483750-598d-46a0-877d-052f8f804d2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KOOND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Helena Siemann - MKM</cp:lastModifiedBy>
  <dcterms:created xsi:type="dcterms:W3CDTF">2025-02-27T09:37:06Z</dcterms:created>
  <dcterms:modified xsi:type="dcterms:W3CDTF">2025-03-21T11:47:46Z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0x01010093E417755ECBB5488FF4B606C352B7C3</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2025-03-18T12:09:05Z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d2bfb9c4-90ec-44a8-a172-c8a91e78fad8</vt:lpwstr>
  </property>
  <property fmtid="{D5CDD505-2E9C-101B-9397-08002B2CF9AE}" pid="10" name="MSIP_Label_defa4170-0d19-0005-0004-bc88714345d2_ContentBits">
    <vt:lpwstr>0</vt:lpwstr>
  </property>
  <property fmtid="{D5CDD505-2E9C-101B-9397-08002B2CF9AE}" pid="11" name="MSIP_Label_defa4170-0d19-0005-0004-bc88714345d2_Tag">
    <vt:lpwstr>10, 3, 0, 2</vt:lpwstr>
  </property>
</Properties>
</file>