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14595" yWindow="15" windowWidth="14250" windowHeight="12810" tabRatio="827" firstSheet="3" activeTab="4"/>
  </bookViews>
  <sheets>
    <sheet name="Eelarve" sheetId="1" r:id="rId1"/>
    <sheet name="Maksetaotlus" sheetId="2" r:id="rId2"/>
    <sheet name="KULUARUANDE KOOND" sheetId="3" r:id="rId3"/>
    <sheet name="1. Tööjõukulud" sheetId="4" r:id="rId4"/>
    <sheet name="2. Lähetuskulud" sheetId="5" r:id="rId5"/>
    <sheet name="3. EL avalikustamise kulud" sheetId="6" r:id="rId6"/>
    <sheet name="4. Seadmed, varustus, IKT" sheetId="7" r:id="rId7"/>
    <sheet name="5. Kinnisvara" sheetId="8" r:id="rId8"/>
    <sheet name="6. Muud otsesed kulud" sheetId="9" r:id="rId9"/>
  </sheets>
  <externalReferences>
    <externalReference r:id="rId10"/>
  </externalReferences>
  <definedNames>
    <definedName name="Ühik">'[1]Nähtamatu leht'!$A$6:$A$9</definedName>
  </definedNames>
  <calcPr calcId="145621"/>
</workbook>
</file>

<file path=xl/calcChain.xml><?xml version="1.0" encoding="utf-8"?>
<calcChain xmlns="http://schemas.openxmlformats.org/spreadsheetml/2006/main">
  <c r="I65" i="5" l="1"/>
  <c r="I10" i="4" l="1"/>
  <c r="I74" i="5" l="1"/>
  <c r="N44" i="5" l="1"/>
  <c r="N32" i="5"/>
  <c r="N40" i="5"/>
  <c r="N31" i="5"/>
  <c r="E59" i="3" l="1"/>
  <c r="G16" i="3" l="1"/>
  <c r="G15" i="3"/>
  <c r="C39" i="3" l="1"/>
  <c r="C40" i="3"/>
  <c r="C41" i="3"/>
  <c r="C42" i="3"/>
  <c r="C43" i="3"/>
  <c r="C44" i="3"/>
  <c r="C45" i="3"/>
  <c r="C46" i="3"/>
  <c r="C47" i="3"/>
  <c r="C48" i="3"/>
  <c r="C49" i="3"/>
  <c r="C50" i="3"/>
  <c r="C51" i="3"/>
  <c r="C52" i="3"/>
  <c r="C53" i="3"/>
  <c r="C54" i="3"/>
  <c r="C55" i="3"/>
  <c r="C56" i="3"/>
  <c r="C57" i="3"/>
  <c r="C58" i="3"/>
  <c r="C38" i="3"/>
  <c r="C32" i="3"/>
  <c r="I30" i="2"/>
  <c r="I31" i="2"/>
  <c r="I32" i="2"/>
  <c r="I29" i="2"/>
  <c r="I28" i="2"/>
  <c r="I17" i="2" l="1"/>
  <c r="I16" i="2"/>
  <c r="E30" i="3" l="1"/>
  <c r="E28" i="3"/>
  <c r="F26" i="3"/>
  <c r="E25" i="3"/>
  <c r="I9" i="6"/>
  <c r="F27" i="3" s="1"/>
  <c r="C30" i="3"/>
  <c r="I20" i="9"/>
  <c r="F29" i="3"/>
  <c r="E29" i="3"/>
  <c r="D29" i="3" s="1"/>
  <c r="F28" i="3"/>
  <c r="I8" i="7"/>
  <c r="E27" i="3"/>
  <c r="I27" i="5"/>
  <c r="I75" i="5" s="1"/>
  <c r="I11" i="4"/>
  <c r="F25" i="3" s="1"/>
  <c r="D58" i="3"/>
  <c r="D57" i="3"/>
  <c r="D56" i="3"/>
  <c r="D55" i="3"/>
  <c r="D54" i="3"/>
  <c r="D53" i="3"/>
  <c r="D52" i="3"/>
  <c r="D51" i="3"/>
  <c r="D50" i="3"/>
  <c r="D49" i="3"/>
  <c r="D48" i="3"/>
  <c r="D47" i="3"/>
  <c r="D46" i="3"/>
  <c r="D45" i="3"/>
  <c r="D44" i="3"/>
  <c r="D43" i="3"/>
  <c r="D42" i="3"/>
  <c r="D41" i="3"/>
  <c r="D40" i="3"/>
  <c r="D38" i="3"/>
  <c r="D32" i="3"/>
  <c r="G32" i="3"/>
  <c r="G20" i="3"/>
  <c r="B1" i="3" s="1"/>
  <c r="H33" i="2"/>
  <c r="F33" i="2"/>
  <c r="D32" i="2"/>
  <c r="D31" i="2"/>
  <c r="D30" i="2"/>
  <c r="D29" i="2"/>
  <c r="I33" i="2"/>
  <c r="D28" i="2"/>
  <c r="I21" i="2"/>
  <c r="B3" i="2"/>
  <c r="B2" i="2"/>
  <c r="B1" i="2"/>
  <c r="D27" i="3" l="1"/>
  <c r="D33" i="2"/>
  <c r="I21" i="9"/>
  <c r="F30" i="3"/>
  <c r="D30" i="3" s="1"/>
  <c r="G30" i="3" s="1"/>
  <c r="I8" i="8"/>
  <c r="I10" i="6"/>
  <c r="E26" i="3"/>
  <c r="D26" i="3" s="1"/>
  <c r="I12" i="4"/>
  <c r="C59" i="3"/>
  <c r="D28" i="3"/>
  <c r="D25" i="3"/>
  <c r="F31" i="3" l="1"/>
  <c r="F33" i="3" s="1"/>
  <c r="F39" i="3" s="1"/>
  <c r="E31" i="3"/>
  <c r="E33" i="3" s="1"/>
  <c r="D17" i="3"/>
  <c r="D18" i="3"/>
  <c r="D31" i="3"/>
  <c r="D39" i="3" l="1"/>
  <c r="D59" i="3" s="1"/>
  <c r="F59" i="3"/>
  <c r="D33" i="3"/>
  <c r="G33" i="3" s="1"/>
  <c r="G31" i="3"/>
  <c r="D16" i="3"/>
  <c r="F20" i="3"/>
  <c r="D15" i="3"/>
  <c r="E20" i="3"/>
  <c r="D19" i="3"/>
  <c r="G80" i="1"/>
  <c r="D20" i="3" l="1"/>
  <c r="B2" i="3" s="1"/>
  <c r="F61" i="1"/>
  <c r="G85" i="1" l="1"/>
  <c r="G84" i="1"/>
  <c r="F84" i="1"/>
  <c r="G83" i="1"/>
  <c r="G82" i="1"/>
  <c r="G81" i="1"/>
  <c r="G79" i="1"/>
  <c r="G77" i="1"/>
  <c r="G76" i="1"/>
  <c r="G75" i="1" s="1"/>
  <c r="D26" i="1" s="1"/>
  <c r="C29" i="3" s="1"/>
  <c r="G29" i="3" s="1"/>
  <c r="G74" i="1"/>
  <c r="G73" i="1"/>
  <c r="G72" i="1"/>
  <c r="D25" i="1" s="1"/>
  <c r="C28" i="3" s="1"/>
  <c r="G28" i="3" s="1"/>
  <c r="G71" i="1"/>
  <c r="G69" i="1" s="1"/>
  <c r="D24" i="1" s="1"/>
  <c r="C27" i="3" s="1"/>
  <c r="G27" i="3" s="1"/>
  <c r="G70" i="1"/>
  <c r="G68" i="1"/>
  <c r="G67" i="1"/>
  <c r="G66" i="1"/>
  <c r="G65" i="1"/>
  <c r="G63" i="1"/>
  <c r="G62" i="1"/>
  <c r="G61" i="1"/>
  <c r="C55" i="1"/>
  <c r="D29" i="1"/>
  <c r="D18" i="1"/>
  <c r="G64" i="1" l="1"/>
  <c r="D23" i="1" s="1"/>
  <c r="C26" i="3" s="1"/>
  <c r="G26" i="3" s="1"/>
  <c r="G78" i="1"/>
  <c r="D27" i="1" s="1"/>
  <c r="G60" i="1"/>
  <c r="G86" i="1" l="1"/>
  <c r="G88" i="1" s="1"/>
  <c r="D22" i="1"/>
  <c r="D28" i="1" l="1"/>
  <c r="D30" i="1" s="1"/>
  <c r="E28" i="1" s="1"/>
  <c r="C25" i="3"/>
  <c r="C31" i="3" l="1"/>
  <c r="C33" i="3" s="1"/>
  <c r="G25" i="3"/>
  <c r="C15" i="1"/>
  <c r="C14" i="1"/>
  <c r="E30" i="1"/>
  <c r="C13" i="1"/>
  <c r="C16" i="1"/>
  <c r="C17" i="1"/>
  <c r="E26" i="1"/>
  <c r="E23" i="1"/>
  <c r="E24" i="1"/>
  <c r="E25" i="1"/>
  <c r="E27" i="1"/>
  <c r="E29" i="1"/>
  <c r="E22" i="1"/>
  <c r="C15" i="3" l="1"/>
  <c r="D16" i="2"/>
  <c r="C16" i="3"/>
  <c r="D17" i="2"/>
  <c r="F17" i="2" s="1"/>
  <c r="H17" i="2" s="1"/>
  <c r="C18" i="1"/>
  <c r="C20" i="3" l="1"/>
  <c r="F16" i="2"/>
  <c r="F21" i="2" s="1"/>
  <c r="D21" i="2"/>
  <c r="H16" i="2" l="1"/>
  <c r="H21" i="2" s="1"/>
</calcChain>
</file>

<file path=xl/sharedStrings.xml><?xml version="1.0" encoding="utf-8"?>
<sst xmlns="http://schemas.openxmlformats.org/spreadsheetml/2006/main" count="712" uniqueCount="429">
  <si>
    <t>SISEJULGEOLEKUFOND</t>
  </si>
  <si>
    <t>Tabel 1. Projekti maksumuse ja tulude prognoos allikate lõikes (EUR)</t>
  </si>
  <si>
    <t>Rahastamisallikas</t>
  </si>
  <si>
    <t>Summa</t>
  </si>
  <si>
    <t>Osakaal %</t>
  </si>
  <si>
    <t>1. ISF</t>
  </si>
  <si>
    <t>2. Riiklik kaasfinantseering</t>
  </si>
  <si>
    <t>4. Partnerite poolne kaasfinantseering</t>
  </si>
  <si>
    <t>5. Projekti käigus saadud muud sissetulekud</t>
  </si>
  <si>
    <t>PROJEKTI MAKSUMUS KOKKU</t>
  </si>
  <si>
    <t>Tabel 2. Projekti kululiikide koondtabel (prognoos) (EUR)</t>
  </si>
  <si>
    <t>KOOND</t>
  </si>
  <si>
    <t>KOKKU</t>
  </si>
  <si>
    <t>% kogukuludest</t>
  </si>
  <si>
    <t>Tööjõukulud</t>
  </si>
  <si>
    <t>Lähetuskulud</t>
  </si>
  <si>
    <t>EL avalikustamise kulud</t>
  </si>
  <si>
    <t>Seadmed, varustus, IKT-arendused</t>
  </si>
  <si>
    <t>Kinnisvara</t>
  </si>
  <si>
    <t>Muud otsesed kulud</t>
  </si>
  <si>
    <t>Otsesed kulud kokku</t>
  </si>
  <si>
    <t>Kaudsed kulud</t>
  </si>
  <si>
    <t>Projekti kulud kokku</t>
  </si>
  <si>
    <t>Tabel 3. Projekti kulude prognoos programmis esitatud riiklike prioriteetide jaotuse lõikes (EUR)</t>
  </si>
  <si>
    <t>Toetus ühisele viisapoliitikale – riigi suutlikkus</t>
  </si>
  <si>
    <r>
      <t xml:space="preserve">Toetus ühisele viisapoliitikale – liidu </t>
    </r>
    <r>
      <rPr>
        <i/>
        <sz val="12"/>
        <color theme="1"/>
        <rFont val="Times New Roman"/>
        <family val="1"/>
        <charset val="186"/>
      </rPr>
      <t>acquis</t>
    </r>
  </si>
  <si>
    <t>Toetus ühisele viisapoliitikale – konsulaarkoostöö</t>
  </si>
  <si>
    <t>Piirid – EUROSUR</t>
  </si>
  <si>
    <t>Piirid – teabevahetus</t>
  </si>
  <si>
    <t>Piirid – liidu ühised normid</t>
  </si>
  <si>
    <r>
      <t xml:space="preserve">Piirid – liidu </t>
    </r>
    <r>
      <rPr>
        <i/>
        <sz val="12"/>
        <color theme="1"/>
        <rFont val="Times New Roman"/>
        <family val="1"/>
        <charset val="186"/>
      </rPr>
      <t>acquis</t>
    </r>
  </si>
  <si>
    <t>Piirid – eesseisvad ülesanded</t>
  </si>
  <si>
    <t>Piirid – riigi suutlikkus</t>
  </si>
  <si>
    <t>Kuritegevus – kuritegevuse tõkestamine ja selle vastu võitlemine</t>
  </si>
  <si>
    <t>Kuritegevus – teabevahetus</t>
  </si>
  <si>
    <t>Kuritegevus – koolitus</t>
  </si>
  <si>
    <t>Kuritegevus – ohvrite abistamine</t>
  </si>
  <si>
    <t>Kuritegevus – ohu- ja riskihinnangud</t>
  </si>
  <si>
    <t>Riskid – riskide ennetamine ja nende kõrvaldamine</t>
  </si>
  <si>
    <t>Riskid – teabevahetus</t>
  </si>
  <si>
    <t>Riskid – koolitus</t>
  </si>
  <si>
    <t>Riskid – ohvrite abistamine</t>
  </si>
  <si>
    <t>Riskid – taristu</t>
  </si>
  <si>
    <t>Riskid – varajane hoiatamine ja kriisolukorrad</t>
  </si>
  <si>
    <t>Riskid – ohu- ja riskihinnangud</t>
  </si>
  <si>
    <t>Tabel 4. Projekti detailne eelarveprognoos (EUR)</t>
  </si>
  <si>
    <t>Kululiik</t>
  </si>
  <si>
    <t>Kulu detailne kirjeldus</t>
  </si>
  <si>
    <t>Ühik</t>
  </si>
  <si>
    <t>Kogus</t>
  </si>
  <si>
    <t>Ühiku hind KM-ga</t>
  </si>
  <si>
    <t>PROJEKTI OTSESED KULUD</t>
  </si>
  <si>
    <t>1. Tööjõukulud</t>
  </si>
  <si>
    <t>tund</t>
  </si>
  <si>
    <t>2. Lähetuskulud</t>
  </si>
  <si>
    <t>Kooltust andvate ja väljaspool Tallinna elavate lektorite sõidu- ja majutuskulud</t>
  </si>
  <si>
    <t>3. EL avalikustamise kulud</t>
  </si>
  <si>
    <t>4. Seadmed, varustus, IKT-arendused</t>
  </si>
  <si>
    <t>5. Kinnisvara</t>
  </si>
  <si>
    <t>6. Muud otsesed kulud</t>
  </si>
  <si>
    <t>Koolitusruumide rent</t>
  </si>
  <si>
    <t>päev</t>
  </si>
  <si>
    <t>transfeer</t>
  </si>
  <si>
    <t>bussi rent</t>
  </si>
  <si>
    <t>Eesti-vene sünkroontõlge</t>
  </si>
  <si>
    <t>PROJEKTI OTSESED KULUD KOKKU</t>
  </si>
  <si>
    <t>PROJEKTI KAUDSED KULUD</t>
  </si>
  <si>
    <t>PROJEKTI KULUD KOKKU</t>
  </si>
  <si>
    <t>Toetuse taotleja: Välisministeerium</t>
  </si>
  <si>
    <t xml:space="preserve">Projekti pealkiri: Schengeni viisade menetlejate täiendkoolitus </t>
  </si>
  <si>
    <t>Lektorite töötasu koos sotsiaalmaksu ja tööandja töötuskindlustusmaksuga</t>
  </si>
  <si>
    <t>Koolitusel osalejate transport väljaspool Tallinna</t>
  </si>
  <si>
    <t>Koolituse osalejate transport Tallinnas ja lähiümbruses</t>
  </si>
  <si>
    <t>Koolitusmaterjalide trükk ja köitmine</t>
  </si>
  <si>
    <t>lähetused kokku</t>
  </si>
  <si>
    <t>1.1. Lektorite töötasud koos maksudega</t>
  </si>
  <si>
    <t>2.1. Välisministeeriumi töötajate lähetuskulud</t>
  </si>
  <si>
    <t>2.2. PPA ametnike lähetuskulud</t>
  </si>
  <si>
    <t>2.3. Lektorite sõidu- ja majutuskulud</t>
  </si>
  <si>
    <t>3.1. Koolitusmaterjalide ja tunnistuste logode ja tunnuslausetega varustamine, logod koolitusruumis</t>
  </si>
  <si>
    <t>6.1. Ruumide rent</t>
  </si>
  <si>
    <t>6.3. Transport</t>
  </si>
  <si>
    <t>6.2. Ruumide rent</t>
  </si>
  <si>
    <t>6.4. Transport</t>
  </si>
  <si>
    <t>6.5. Koolitusmaterjalid</t>
  </si>
  <si>
    <t>6.6. Tõlketeenus</t>
  </si>
  <si>
    <t>Projekti algus: 01.04.2015</t>
  </si>
  <si>
    <t>Projekti lõpp: 31.10.2015</t>
  </si>
  <si>
    <t>Maksetaotluse vorm</t>
  </si>
  <si>
    <t>Tabel 1. Projekti kavandatud maksed</t>
  </si>
  <si>
    <t>Maksed</t>
  </si>
  <si>
    <t>Toetusleping (punkt)</t>
  </si>
  <si>
    <t>I</t>
  </si>
  <si>
    <t>II</t>
  </si>
  <si>
    <t>kuni 50%</t>
  </si>
  <si>
    <t>ISF</t>
  </si>
  <si>
    <t>4.1.1</t>
  </si>
  <si>
    <t>4.1.2</t>
  </si>
  <si>
    <t>Riiklik kaasfinantseering</t>
  </si>
  <si>
    <t>Toetuse saaja omafinanantseering</t>
  </si>
  <si>
    <t>Partnerite poolne kaasfinantseering</t>
  </si>
  <si>
    <t>Projekti käigus saadud muud sissetulekud</t>
  </si>
  <si>
    <t>Tabel 2. Projekti jooksul laekunud maksed ja lõppmakse</t>
  </si>
  <si>
    <t>Maksed*</t>
  </si>
  <si>
    <t>Laekumise kuupäev pp/kk/aaaa</t>
  </si>
  <si>
    <t>* lahtrite arv sõltub projekti käigus teostatud maksete arvust</t>
  </si>
  <si>
    <t>Kuluaruande vorm</t>
  </si>
  <si>
    <t>Tabel 1. Projekti maksumus ja tulud allikate lõikes (EUR)*</t>
  </si>
  <si>
    <t>Projekti kavandatud tulud</t>
  </si>
  <si>
    <t>Tegelikud tulud kokku</t>
  </si>
  <si>
    <t>* aruandlusperioodi lahtreid lisatakse juurde vastavalt vajadusele</t>
  </si>
  <si>
    <t>Tabel 2. Kuluaruande koond (EUR)*</t>
  </si>
  <si>
    <t>Kavandatud eelarve</t>
  </si>
  <si>
    <t>Tegelikud kulud kokku</t>
  </si>
  <si>
    <t>Eelarve täitmise %</t>
  </si>
  <si>
    <t>2. Sõidu- ja lähetuskulud</t>
  </si>
  <si>
    <t xml:space="preserve">OTSESED KULUD </t>
  </si>
  <si>
    <t>KAUDSED KULUD</t>
  </si>
  <si>
    <t xml:space="preserve">Tabel 3. Projekti kulud programmis esitatud riiklike prioriteetide jaotuse lõikes (EUR) </t>
  </si>
  <si>
    <t>Kavandatud kulud</t>
  </si>
  <si>
    <t>Tegelikud kulud KOKKU</t>
  </si>
  <si>
    <t xml:space="preserve">Tabel 4. Toetuse saaja kinnitus </t>
  </si>
  <si>
    <t>Mina, toetuse saaja, kinnitan, et:</t>
  </si>
  <si>
    <t>VASTUS</t>
  </si>
  <si>
    <t>SELGITUS</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</si>
  <si>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</si>
  <si>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</si>
  <si>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</si>
  <si>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Käibemaksukohuslase või mittekohuslase staatus on võrreldes toetuse taotluses tooduga muutunud</t>
  </si>
  <si>
    <t>Projekti tegelikud kulud</t>
  </si>
  <si>
    <t>Rea nr</t>
  </si>
  <si>
    <r>
      <t xml:space="preserve">Kulu selgitus </t>
    </r>
    <r>
      <rPr>
        <i/>
        <sz val="12"/>
        <color theme="1"/>
        <rFont val="Times New Roman"/>
        <family val="1"/>
        <charset val="186"/>
      </rPr>
      <t>(Tabelisse lisada lahtreid vastavalt kuludokumentide arvule)</t>
    </r>
  </si>
  <si>
    <t>Kuludokumendi väljastaja</t>
  </si>
  <si>
    <t>Kuludokumendi nimetus</t>
  </si>
  <si>
    <t>Kuludokumendi number</t>
  </si>
  <si>
    <t>Kuludokumendi kuupäev</t>
  </si>
  <si>
    <t>Kulu tasumise kuupäev</t>
  </si>
  <si>
    <t>Kulu lühikirjeldus</t>
  </si>
  <si>
    <t>Aruandlusperioodi pp/kk/aaaa-pp/kk/aaaa kulud kokku*</t>
  </si>
  <si>
    <t xml:space="preserve">Tööjõukulud kokku </t>
  </si>
  <si>
    <t>* aruandlusperioode lisatakse juurde vastavalt vajadusele</t>
  </si>
  <si>
    <r>
      <t>Kulu selgitus</t>
    </r>
    <r>
      <rPr>
        <i/>
        <sz val="12"/>
        <color theme="1"/>
        <rFont val="Times New Roman"/>
        <family val="1"/>
        <charset val="186"/>
      </rPr>
      <t xml:space="preserve"> (Tabelisse lisada lahtreid vastavalt kuludokumentide arvule)</t>
    </r>
  </si>
  <si>
    <t>Sõidu- ja lähetuskulud kokku</t>
  </si>
  <si>
    <t>EL avalikustamise kulud kokku</t>
  </si>
  <si>
    <t>Seadmete, varustuse, IKT-arendustega seotud kulud kokku</t>
  </si>
  <si>
    <t>Kinnisvaraga seotud kulud kokku</t>
  </si>
  <si>
    <t>Muud otsesed kulud kokku</t>
  </si>
  <si>
    <t>Toetuse saaja: Välisministeerium</t>
  </si>
  <si>
    <t>Projekti tunnus: ISFB-3</t>
  </si>
  <si>
    <t xml:space="preserve">6.7. Toitlustamine </t>
  </si>
  <si>
    <t>Välisesindustes töötavate töötajate lähetuskulud Eestis toimuval koolitusel osalemiseks</t>
  </si>
  <si>
    <t>Koolitusel osalevate ja väljaspool Tallinnat töötavate PPA ametnike lähetuskulud</t>
  </si>
  <si>
    <t>sõidu- ja majutuskulud kokku</t>
  </si>
  <si>
    <t xml:space="preserve">Koolitusel osalejate toitlustamine ja kohvipausid </t>
  </si>
  <si>
    <t>3. Toetuse saaja omafinantseering</t>
  </si>
  <si>
    <t>Toetuse saaja omafinantseering</t>
  </si>
  <si>
    <t>Aruandlusperioodi 01/04/2015-30/06/2015 tulud</t>
  </si>
  <si>
    <t>Aruandlusperioodi 01/04/2015-30/06/2015 kulud</t>
  </si>
  <si>
    <t>Aruandlusperioodi 24/04/2015-30/06/2015 kulud kokku</t>
  </si>
  <si>
    <t>2.1.1</t>
  </si>
  <si>
    <t>Estravel AS</t>
  </si>
  <si>
    <t>Arve</t>
  </si>
  <si>
    <t>I2759924-01</t>
  </si>
  <si>
    <t>Lennukipiletid (Stk. Moskvas: Piirsalu, Piibar, Rikkas, Strelkova, Juga)</t>
  </si>
  <si>
    <t>2.1.2</t>
  </si>
  <si>
    <t>I2760840-01</t>
  </si>
  <si>
    <t>Lennukipiletid (Stk. Minskis, Belous, Goncharik, Haurylava, Trafimava-Soom)</t>
  </si>
  <si>
    <t>2.1.3</t>
  </si>
  <si>
    <t>I2760694-01</t>
  </si>
  <si>
    <t>Lennukipiletid (Stk. Kiievis, Linevskaja, Meisalu, Sergejeva, Simeiko)</t>
  </si>
  <si>
    <t>2.1.4</t>
  </si>
  <si>
    <t>I2762668-01</t>
  </si>
  <si>
    <t>Lennukipiletid (Stk. Tbilisis, Dolgova, Soosalu)</t>
  </si>
  <si>
    <t>2.1.5</t>
  </si>
  <si>
    <t xml:space="preserve">I2770372-01 </t>
  </si>
  <si>
    <t>Bussipilet (Stk. Riias, Massa, koolitaja)</t>
  </si>
  <si>
    <t>2.1.6</t>
  </si>
  <si>
    <t>I2781918-01</t>
  </si>
  <si>
    <t>Lennukipilet (Stk. Ankaras, Hanna Kotli-Türkmen)</t>
  </si>
  <si>
    <t>2.1.7</t>
  </si>
  <si>
    <t>I2777993-01</t>
  </si>
  <si>
    <t>2.1.8</t>
  </si>
  <si>
    <t>I2765113-01</t>
  </si>
  <si>
    <t>Lennukipilet (Stk. Minskis, Helen Naarits)</t>
  </si>
  <si>
    <t>2.1.9</t>
  </si>
  <si>
    <t>I2759186-01</t>
  </si>
  <si>
    <t>Lennukipilet (Peakonsulaat Šanghais, Andry Ruumet)</t>
  </si>
  <si>
    <t>2.1.10</t>
  </si>
  <si>
    <t>I2768539-01</t>
  </si>
  <si>
    <t>Lennukipiletid (Stk. Astanas, Gulzada Sarinova)</t>
  </si>
  <si>
    <t>2.1.11</t>
  </si>
  <si>
    <t>Belrosstrah</t>
  </si>
  <si>
    <t>Tervisekindlustus (Trafimava-Soom, Haurylava, Goncharik, Belous)</t>
  </si>
  <si>
    <t>2.1.12</t>
  </si>
  <si>
    <t>Hanna Kotli Türkmen</t>
  </si>
  <si>
    <t>Lähetuskorraldus</t>
  </si>
  <si>
    <t>2.1.13</t>
  </si>
  <si>
    <t>Alevtina Goncharik</t>
  </si>
  <si>
    <t>2.1.14</t>
  </si>
  <si>
    <t>Nataliya Trafimava-Soom</t>
  </si>
  <si>
    <t>2.1.15</t>
  </si>
  <si>
    <t>Natalia Belous</t>
  </si>
  <si>
    <t>2.1.16</t>
  </si>
  <si>
    <t>Nadzeya Haurylava</t>
  </si>
  <si>
    <t>2.1.17</t>
  </si>
  <si>
    <t>Tatiana Dolgova</t>
  </si>
  <si>
    <t>2.1.18</t>
  </si>
  <si>
    <t>Valentina Krivtsova</t>
  </si>
  <si>
    <t>Lähetuskulude aruanne</t>
  </si>
  <si>
    <t>1079-1</t>
  </si>
  <si>
    <t>2.1.19</t>
  </si>
  <si>
    <t>Linda Antonova</t>
  </si>
  <si>
    <t>1080-1</t>
  </si>
  <si>
    <t>2.1.20</t>
  </si>
  <si>
    <t>Jelena Švetsova</t>
  </si>
  <si>
    <t>1081-1</t>
  </si>
  <si>
    <t>2.1.21</t>
  </si>
  <si>
    <t>Julia Kuusmets</t>
  </si>
  <si>
    <t>1082-1</t>
  </si>
  <si>
    <t>Aruandlusperioodi 01/04/2015-30/06/2015 kulud kokku</t>
  </si>
  <si>
    <t>Aruandlusperioodi 01/07/2015 - 30/11/2015 kulud kokku*</t>
  </si>
  <si>
    <t>Ei</t>
  </si>
  <si>
    <t>Ei kohaldu</t>
  </si>
  <si>
    <t>Päevaraha. Summat on võrreldes kuludokumendiga vähendatud 6,40 euro võrra kahe tasuta lõuna arvelt.</t>
  </si>
  <si>
    <t>Päevaraha ja kindlustus. Päevaraha summat on võrreldes kuludokumendiga vähendatud 6,40 euro võrra kahe tasuta lõuna arvelt.</t>
  </si>
  <si>
    <t>Toetuslepingu number ja sõlmimise kuupäev: 14-8.7/13-1</t>
  </si>
  <si>
    <t>2.1.22</t>
  </si>
  <si>
    <t>Radisson Blu Hotel Olümpia</t>
  </si>
  <si>
    <t>Majutus (Litnevskaja, Piibar, Kuusmets)</t>
  </si>
  <si>
    <t>2.1.23</t>
  </si>
  <si>
    <t>I2792764-1</t>
  </si>
  <si>
    <t>Lennukipiletid (Stk. New Delhi, Mats Kuuskemaa)</t>
  </si>
  <si>
    <t>2.1.24</t>
  </si>
  <si>
    <t>Majutus (Sarinova, Kontšakova, Strelkova, Krivtsova, Švetsova, Antonova, Trafimava-Soom, Haurylava, Goncharik, Belous, Sergejeva, Dolgova)</t>
  </si>
  <si>
    <t>2.1.25</t>
  </si>
  <si>
    <t>Reet Piibar</t>
  </si>
  <si>
    <t>916-1</t>
  </si>
  <si>
    <t>2.1.26</t>
  </si>
  <si>
    <t>Maie Strelkova</t>
  </si>
  <si>
    <t>917-1</t>
  </si>
  <si>
    <t>2.1.27</t>
  </si>
  <si>
    <t>Renata Juga</t>
  </si>
  <si>
    <t>918-1</t>
  </si>
  <si>
    <t>2.1.28</t>
  </si>
  <si>
    <t>Ingrid Piirsalu</t>
  </si>
  <si>
    <t>919-1</t>
  </si>
  <si>
    <t>Täiendavalt tasutud sõidukulud</t>
  </si>
  <si>
    <t>2.1.29</t>
  </si>
  <si>
    <t>Anastassia Simeiko</t>
  </si>
  <si>
    <t>957-1</t>
  </si>
  <si>
    <t>2.1.30</t>
  </si>
  <si>
    <t>Mare Litnevskaja</t>
  </si>
  <si>
    <t>959-1</t>
  </si>
  <si>
    <t>Käti Kangro-Hallik</t>
  </si>
  <si>
    <t>962-1</t>
  </si>
  <si>
    <t>Sõidukulu</t>
  </si>
  <si>
    <t>Ksenia Sergejeva</t>
  </si>
  <si>
    <t>966-1</t>
  </si>
  <si>
    <t>Terje Jatsenko</t>
  </si>
  <si>
    <t>1077-1</t>
  </si>
  <si>
    <t>2.1.34</t>
  </si>
  <si>
    <t>Jelena Rikkas</t>
  </si>
  <si>
    <t>1088-1</t>
  </si>
  <si>
    <t>2.1.35</t>
  </si>
  <si>
    <t>Eve Sonn</t>
  </si>
  <si>
    <t>1089-1</t>
  </si>
  <si>
    <t>2.1.36</t>
  </si>
  <si>
    <t>Irina Kõopuu</t>
  </si>
  <si>
    <t>1099-1</t>
  </si>
  <si>
    <t>2.1.37</t>
  </si>
  <si>
    <t>Marika Dvoineva</t>
  </si>
  <si>
    <t>1100-1</t>
  </si>
  <si>
    <t>2.1.38</t>
  </si>
  <si>
    <t>Anna Kontšakova</t>
  </si>
  <si>
    <t>1101-1</t>
  </si>
  <si>
    <t>2.1.39</t>
  </si>
  <si>
    <t>Gulzada Sarinova</t>
  </si>
  <si>
    <t>1136-1</t>
  </si>
  <si>
    <t>2.3.1</t>
  </si>
  <si>
    <t>PPA lektori sõidukulud, Andres Pilm</t>
  </si>
  <si>
    <t>Tanel Jõks</t>
  </si>
  <si>
    <t>Majanduskulude aruanne</t>
  </si>
  <si>
    <t>MA76</t>
  </si>
  <si>
    <t>Plakatid koolitusruumis eksponeerimi-seks (AS Jajaa)</t>
  </si>
  <si>
    <t>AS Orient Kontorikaubad</t>
  </si>
  <si>
    <t>Paber tunnistuste tarbeks</t>
  </si>
  <si>
    <t>6.1.1</t>
  </si>
  <si>
    <t>Sisekaitse-akadeemia</t>
  </si>
  <si>
    <t>Ruumide rent 12. ja 18. juuni.</t>
  </si>
  <si>
    <t>6.3.1</t>
  </si>
  <si>
    <t>GoBus AS</t>
  </si>
  <si>
    <t>Koolitatavate transport Sisekaitse-akadeemiasse ja tagasi 12. juuni</t>
  </si>
  <si>
    <t>6.3.2</t>
  </si>
  <si>
    <t>Koolitatavate transport Sisekaitse-akadeemiasse ja tagasi 18. juuni</t>
  </si>
  <si>
    <t>6.5.1</t>
  </si>
  <si>
    <t>Koolitus-materjalid</t>
  </si>
  <si>
    <t>6.7.1</t>
  </si>
  <si>
    <t>Meiemaitse OÜ</t>
  </si>
  <si>
    <t>Q Catering OÜ</t>
  </si>
  <si>
    <t>Personaalse Kaubanduse OÜ</t>
  </si>
  <si>
    <t>Pudelivesi</t>
  </si>
  <si>
    <t>Projekti aruandlusperiood: 01.04.2015-31.10.2015</t>
  </si>
  <si>
    <t>Toomas Kuuse</t>
  </si>
  <si>
    <t>Töövõtuleping</t>
  </si>
  <si>
    <t>6.2-7/244</t>
  </si>
  <si>
    <t>Töötasu</t>
  </si>
  <si>
    <t>1.1.1</t>
  </si>
  <si>
    <t>1.1.2</t>
  </si>
  <si>
    <t>2.1.40</t>
  </si>
  <si>
    <t>I2804719-1</t>
  </si>
  <si>
    <t>Lennukipiletid (Stk. Londonis Sven Tölp)</t>
  </si>
  <si>
    <t>Politsei- ja Piirivalveamet</t>
  </si>
  <si>
    <t>2.1.41</t>
  </si>
  <si>
    <t>1984-1</t>
  </si>
  <si>
    <t>6.7.2</t>
  </si>
  <si>
    <t>6.7.3</t>
  </si>
  <si>
    <t>6.7.4</t>
  </si>
  <si>
    <t>3.1.1</t>
  </si>
  <si>
    <t>3.1.2</t>
  </si>
  <si>
    <t>6.2.1</t>
  </si>
  <si>
    <t>Tartu Ülikool</t>
  </si>
  <si>
    <t>Ruumide rent Narvas 1. ja 5. oktoobril</t>
  </si>
  <si>
    <t>Koolitavate transport Narva ja tagasi 1. ja 5. oktoobril</t>
  </si>
  <si>
    <t>2.1.42</t>
  </si>
  <si>
    <t>I2810942-1</t>
  </si>
  <si>
    <t>2.1.43</t>
  </si>
  <si>
    <t>I2811766-1</t>
  </si>
  <si>
    <t>2.1.44</t>
  </si>
  <si>
    <t>I2812780-1</t>
  </si>
  <si>
    <t>2.1.45</t>
  </si>
  <si>
    <t>I2810274-1</t>
  </si>
  <si>
    <t xml:space="preserve">Päevaraha, tervisekindlustus. Päevaraha summat on võrreldes kuludokumendiga vähendatud 6,40 euro võrra kahe tasuta lõuna arvelt. </t>
  </si>
  <si>
    <t xml:space="preserve">Päevaraha, täiendavalt tasutud sõidukulud. Päevaraha summat on võrreldes kuludokumendiga vähendatud 6,40 euro võrra kahe tasuta lõuna arvelt. </t>
  </si>
  <si>
    <t xml:space="preserve">Päevaraha, täiendavalt tasutud sõidukulud, tervisekindlustus. Päevaraha summat on võrreldes kuludokumendiga vähendatud 6,40 euro võrra kahe tasuta lõuna arvelt. </t>
  </si>
  <si>
    <t xml:space="preserve">Päevaraha, täiendavalt tasutud sõidukulud. Päevaraha summat on võrreldes kuludokumendiga vähendatud 12,00 euro võrra kahe tasuta lõuna arvelt. </t>
  </si>
  <si>
    <t>2.1.46</t>
  </si>
  <si>
    <t>I2813780-1</t>
  </si>
  <si>
    <t>I2811701-1</t>
  </si>
  <si>
    <t>2.1.47</t>
  </si>
  <si>
    <t>2.1.48</t>
  </si>
  <si>
    <t>I2813484-1</t>
  </si>
  <si>
    <t>Lennukipiletid (Stk. Moskvas Signe Matteus)</t>
  </si>
  <si>
    <t>Lennukipiletid (Stk. Moskvas Erle Ignatjev)</t>
  </si>
  <si>
    <t>Lennukipiletid (Stk. Moskvas Triinu Pits)</t>
  </si>
  <si>
    <t>Lennukipiletid (Stk. Moskvas Tiiu Viljasaar)</t>
  </si>
  <si>
    <t>Lennukipiletid (Stk. Kiievis Aivar Tsarski, Merle Pormeister)</t>
  </si>
  <si>
    <t>Lennukipiletid (Stk. Tokyos Toomas Moor)</t>
  </si>
  <si>
    <t>Lennukipiletid (Stk. Dublinis Tiina Jokst)</t>
  </si>
  <si>
    <t>2.1.49</t>
  </si>
  <si>
    <t>I2795633-1</t>
  </si>
  <si>
    <t>Lennukipiletid (Stk. Pekingis Paul Elberg)</t>
  </si>
  <si>
    <t>2.1.50</t>
  </si>
  <si>
    <t>I2820482-1</t>
  </si>
  <si>
    <t>Lennukipiletid (Stk. Ottawas Triin Uibo)</t>
  </si>
  <si>
    <t>2.1.51</t>
  </si>
  <si>
    <t>Triin Uibo</t>
  </si>
  <si>
    <t>2024-1</t>
  </si>
  <si>
    <t>2.1.52</t>
  </si>
  <si>
    <t>I2817321-1</t>
  </si>
  <si>
    <t>Lennukipiletid (Stk. Ankaras Leemet Paulson)</t>
  </si>
  <si>
    <t>2.1.53</t>
  </si>
  <si>
    <t>I2797975-1</t>
  </si>
  <si>
    <t>Lennukipiletid (Pk. New Yorgis Rita Melder)</t>
  </si>
  <si>
    <t>2.1.54</t>
  </si>
  <si>
    <t>I2822053-1</t>
  </si>
  <si>
    <t>Lennukipiletid (Stk. New Delhis Mats Kuuskemaa)</t>
  </si>
  <si>
    <t>2.1.55</t>
  </si>
  <si>
    <t>I2818048-1</t>
  </si>
  <si>
    <t>Lennukipiletid (Stk. Kairos Risto Roos)</t>
  </si>
  <si>
    <t>2.1.56</t>
  </si>
  <si>
    <t>I2795879-1</t>
  </si>
  <si>
    <t>Lennukipiletid (Stk. Astanas Peeter Miller)</t>
  </si>
  <si>
    <t>Koolituse projektijuhi ettevalmistav visiit Narva, sõidukulud</t>
  </si>
  <si>
    <t>6.7.5</t>
  </si>
  <si>
    <t>Salvrätikud</t>
  </si>
  <si>
    <t>6.7.6</t>
  </si>
  <si>
    <t>BBQ Caterng OÜ</t>
  </si>
  <si>
    <t>Kohvipausid ja toitlustamine Narvas 5. oktoobril</t>
  </si>
  <si>
    <t>6.7.7</t>
  </si>
  <si>
    <t>Kohvipausid ja toitlustamine Narvas 1. oktoobril</t>
  </si>
  <si>
    <t>2.1.57</t>
  </si>
  <si>
    <t>Andry Ruumet</t>
  </si>
  <si>
    <t>2056-1</t>
  </si>
  <si>
    <t>Lennukipiletid (Pk. Šanghais Andry Ruumet)</t>
  </si>
  <si>
    <t>2.1.58</t>
  </si>
  <si>
    <t>Tiina Tarkus</t>
  </si>
  <si>
    <t>2182-1</t>
  </si>
  <si>
    <t>2.1.59</t>
  </si>
  <si>
    <t>Tiina Jokst</t>
  </si>
  <si>
    <t>1786-1</t>
  </si>
  <si>
    <t>2.1.31</t>
  </si>
  <si>
    <t>2.1.32</t>
  </si>
  <si>
    <t>2.1.33</t>
  </si>
  <si>
    <t>6.4.1</t>
  </si>
  <si>
    <t>MA1500260</t>
  </si>
  <si>
    <t>Kohvipausid ja toitlustamine 1., 2. ja 5. oktoobril Tallinnas ja bussis.</t>
  </si>
  <si>
    <t>1.1.3</t>
  </si>
  <si>
    <t>Töötasult kinni peetud maksud</t>
  </si>
  <si>
    <t>Töötasult tasutud maksud</t>
  </si>
  <si>
    <t>2.1.60</t>
  </si>
  <si>
    <t>Ulvi Peets</t>
  </si>
  <si>
    <t>1878-1</t>
  </si>
  <si>
    <t>2.1.61</t>
  </si>
  <si>
    <t>Lennukipiletid (Stk. Tbilisis Ülle Soosalu)</t>
  </si>
  <si>
    <t>2.1.62</t>
  </si>
  <si>
    <t>Lennukipiletid (Stk. Canberras Katrin Kanarik)</t>
  </si>
  <si>
    <t>2.1.63</t>
  </si>
  <si>
    <t>Mats Kuuskemaa</t>
  </si>
  <si>
    <t>2009-1</t>
  </si>
  <si>
    <t>2.1.64</t>
  </si>
  <si>
    <t>Tiiu Viljasaar</t>
  </si>
  <si>
    <t>2012-1</t>
  </si>
  <si>
    <t>I2820723-1</t>
  </si>
  <si>
    <t>Aero Travel Pty Ltd</t>
  </si>
  <si>
    <t>INV-3413</t>
  </si>
  <si>
    <t>2.1.65</t>
  </si>
  <si>
    <t>Risto Roos</t>
  </si>
  <si>
    <t>2131-1</t>
  </si>
  <si>
    <t>Majutus</t>
  </si>
  <si>
    <t>Kohvipausid ja toitlustamine Sisekaitse-akadeemias 12.06 ja 18.06</t>
  </si>
  <si>
    <t>Kohvipausid ja toitlustamine Välisministeeriumis 11.06, 12.06 ja 19.06</t>
  </si>
  <si>
    <t>2.1.66</t>
  </si>
  <si>
    <t>Kaardimakse</t>
  </si>
  <si>
    <t>Katrin Kanarik täiendav transport (tasutud saatkonna pangakaardiga)</t>
  </si>
  <si>
    <t>Projekti aruandlusperiood: 01.04.2015-30.10.2015</t>
  </si>
  <si>
    <t>Aruandlusperioodi 01/07/2015 - 30/10/2015 tulud</t>
  </si>
  <si>
    <t>Aruandlusperioodi 01/07/2015 - 30/10/2015 kulud</t>
  </si>
  <si>
    <t>Täiendavalt tasutud sõidukulud. Kulu summat on võrreldes kuludokumendiga vähendatud 3 euro võrra (abikõlbmatu kulu).</t>
  </si>
  <si>
    <t>FIE Raimond Maripuu</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</si>
</sst>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i/>
      <sz val="12"/>
      <color theme="1"/>
      <name val="Times New Roman"/>
      <family val="1"/>
      <charset val="186"/>
    </font>
    <font>
      <b/>
      <sz val="12"/>
      <color theme="1"/>
      <name val="Times New Roman"/>
      <family val="1"/>
      <charset val="186"/>
    </font>
    <font>
      <u/>
      <sz val="11"/>
      <color theme="10"/>
      <name val="Calibri"/>
      <family val="2"/>
      <charset val="186"/>
      <scheme val="minor"/>
    </font>
    <font>
      <b/>
      <i/>
      <sz val="12"/>
      <name val="Times New Roman"/>
      <family val="1"/>
      <charset val="186"/>
    </font>
    <font>
      <i/>
      <sz val="12"/>
      <color theme="1"/>
      <name val="Times New Roman"/>
      <family val="1"/>
      <charset val="186"/>
    </font>
    <font>
      <b/>
      <sz val="12"/>
      <color rgb="FFFF0000"/>
      <name val="Times New Roman"/>
      <family val="1"/>
      <charset val="186"/>
    </font>
    <font>
      <sz val="12"/>
      <color rgb="FFFF0000"/>
      <name val="Times New Roman"/>
      <family val="1"/>
      <charset val="186"/>
    </font>
    <font>
      <i/>
      <sz val="11"/>
      <color theme="1"/>
      <name val="Calibri"/>
      <family val="2"/>
      <charset val="186"/>
      <scheme val="minor"/>
    </font>
    <font>
      <sz val="10"/>
      <color theme="1"/>
      <name val="Times New Roman"/>
      <family val="1"/>
      <charset val="186"/>
    </font>
    <font>
      <sz val="12"/>
      <name val="Times New Roman"/>
      <family val="1"/>
      <charset val="186"/>
    </font>
  </fonts>
  <fills count="8">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rgb="FFFFC000"/>
        <bgColor indexed="64"/>
      </patternFill>
    </fill>
    <fill>
      <patternFill patternType="solid">
        <fgColor theme="6" tint="0.79998168889431442"/>
        <bgColor indexed="64"/>
      </patternFill>
    </fill>
    <fill>
      <patternFill patternType="solid">
        <fgColor theme="0"/>
        <bgColor indexed="64"/>
      </patternFill>
    </fill>
    <fill>
      <patternFill patternType="solid">
        <fgColor theme="8"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203">
    <xf numFmtId="0" fontId="0" fillId="0" borderId="0" xfId="0"/>
    <xf numFmtId="0" fontId="2" fillId="0" borderId="0" xfId="0" applyFont="1" applyProtection="1">
      <protection locked="0"/>
    </xf>
    <xf numFmtId="0" fontId="2" fillId="0" borderId="0" xfId="0" applyFont="1" applyProtection="1">
      <protection hidden="1"/>
    </xf>
    <xf numFmtId="0" fontId="4" fillId="0" borderId="0" xfId="0" applyFont="1" applyProtection="1">
      <protection hidden="1"/>
    </xf>
    <xf numFmtId="0" fontId="0" fillId="0" borderId="0" xfId="0" applyProtection="1">
      <protection hidden="1"/>
    </xf>
    <xf numFmtId="0" fontId="3" fillId="0" borderId="0" xfId="0" applyFont="1" applyProtection="1">
      <protection hidden="1"/>
    </xf>
    <xf numFmtId="0" fontId="4" fillId="2" borderId="1" xfId="0" applyFont="1" applyFill="1" applyBorder="1" applyProtection="1">
      <protection hidden="1"/>
    </xf>
    <xf numFmtId="0" fontId="4" fillId="2" borderId="2" xfId="0" applyFont="1" applyFill="1" applyBorder="1" applyProtection="1">
      <protection hidden="1"/>
    </xf>
    <xf numFmtId="0" fontId="2" fillId="0" borderId="3" xfId="0" applyFont="1" applyBorder="1" applyProtection="1">
      <protection hidden="1"/>
    </xf>
    <xf numFmtId="4" fontId="2" fillId="0" borderId="2" xfId="0" applyNumberFormat="1" applyFont="1" applyBorder="1" applyProtection="1">
      <protection hidden="1"/>
    </xf>
    <xf numFmtId="4" fontId="2" fillId="3" borderId="1" xfId="0" applyNumberFormat="1" applyFont="1" applyFill="1" applyBorder="1" applyProtection="1">
      <protection locked="0" hidden="1"/>
    </xf>
    <xf numFmtId="0" fontId="2" fillId="0" borderId="1" xfId="0" applyFont="1" applyBorder="1" applyProtection="1">
      <protection hidden="1"/>
    </xf>
    <xf numFmtId="0" fontId="4" fillId="4" borderId="4" xfId="0" applyFont="1" applyFill="1" applyBorder="1" applyAlignment="1" applyProtection="1">
      <protection hidden="1"/>
    </xf>
    <xf numFmtId="4" fontId="2" fillId="4" borderId="1" xfId="0" applyNumberFormat="1" applyFont="1" applyFill="1" applyBorder="1" applyProtection="1">
      <protection hidden="1"/>
    </xf>
    <xf numFmtId="0" fontId="4" fillId="2" borderId="1" xfId="0" applyFont="1" applyFill="1" applyBorder="1" applyAlignment="1" applyProtection="1">
      <alignment horizontal="center"/>
      <protection hidden="1"/>
    </xf>
    <xf numFmtId="0" fontId="4" fillId="0" borderId="0" xfId="0" applyFont="1" applyFill="1" applyBorder="1" applyAlignment="1" applyProtection="1">
      <alignment horizontal="center"/>
      <protection hidden="1"/>
    </xf>
    <xf numFmtId="4" fontId="2" fillId="0" borderId="1" xfId="0" applyNumberFormat="1" applyFont="1" applyBorder="1" applyProtection="1">
      <protection hidden="1"/>
    </xf>
    <xf numFmtId="0" fontId="2" fillId="0" borderId="0" xfId="0" applyFont="1" applyFill="1" applyBorder="1" applyProtection="1">
      <protection hidden="1"/>
    </xf>
    <xf numFmtId="4" fontId="4" fillId="5" borderId="1" xfId="0" applyNumberFormat="1" applyFont="1" applyFill="1" applyBorder="1" applyProtection="1">
      <protection hidden="1"/>
    </xf>
    <xf numFmtId="4" fontId="4" fillId="2" borderId="1" xfId="0" applyNumberFormat="1" applyFont="1" applyFill="1" applyBorder="1" applyProtection="1">
      <protection hidden="1"/>
    </xf>
    <xf numFmtId="0" fontId="4" fillId="0" borderId="0" xfId="0" applyFont="1" applyFill="1" applyBorder="1" applyProtection="1">
      <protection hidden="1"/>
    </xf>
    <xf numFmtId="0" fontId="6" fillId="0" borderId="4" xfId="1" applyFont="1" applyBorder="1" applyAlignment="1" applyProtection="1">
      <protection hidden="1"/>
    </xf>
    <xf numFmtId="0" fontId="2" fillId="0" borderId="1" xfId="0" applyFont="1" applyBorder="1" applyAlignment="1" applyProtection="1">
      <alignment wrapText="1"/>
      <protection hidden="1"/>
    </xf>
    <xf numFmtId="4" fontId="2" fillId="0" borderId="1" xfId="0" applyNumberFormat="1" applyFont="1" applyBorder="1" applyProtection="1">
      <protection locked="0" hidden="1"/>
    </xf>
    <xf numFmtId="0" fontId="2" fillId="0" borderId="1" xfId="0" applyFont="1" applyBorder="1" applyAlignment="1" applyProtection="1">
      <alignment horizontal="left" wrapText="1"/>
      <protection hidden="1"/>
    </xf>
    <xf numFmtId="0" fontId="2" fillId="4" borderId="1" xfId="0" applyFont="1" applyFill="1" applyBorder="1" applyProtection="1">
      <protection hidden="1"/>
    </xf>
    <xf numFmtId="4" fontId="2" fillId="0" borderId="0" xfId="0" applyNumberFormat="1" applyFont="1" applyFill="1" applyBorder="1" applyProtection="1">
      <protection hidden="1"/>
    </xf>
    <xf numFmtId="0" fontId="6" fillId="0" borderId="0" xfId="1" applyFont="1" applyProtection="1">
      <protection hidden="1"/>
    </xf>
    <xf numFmtId="0" fontId="4" fillId="2" borderId="2" xfId="0" applyFont="1" applyFill="1" applyBorder="1" applyAlignment="1" applyProtection="1">
      <alignment horizontal="center"/>
      <protection hidden="1"/>
    </xf>
    <xf numFmtId="0" fontId="4" fillId="2" borderId="1" xfId="0" applyFont="1" applyFill="1" applyBorder="1" applyAlignment="1" applyProtection="1">
      <protection hidden="1"/>
    </xf>
    <xf numFmtId="0" fontId="0" fillId="2" borderId="1" xfId="0" applyFont="1" applyFill="1" applyBorder="1" applyAlignment="1" applyProtection="1">
      <protection hidden="1"/>
    </xf>
    <xf numFmtId="0" fontId="0" fillId="2" borderId="1" xfId="0" applyFill="1" applyBorder="1" applyAlignment="1" applyProtection="1">
      <protection hidden="1"/>
    </xf>
    <xf numFmtId="4" fontId="2" fillId="2" borderId="2" xfId="0" applyNumberFormat="1" applyFont="1" applyFill="1" applyBorder="1" applyProtection="1">
      <protection hidden="1"/>
    </xf>
    <xf numFmtId="0" fontId="2" fillId="0" borderId="1" xfId="0" applyFont="1" applyBorder="1" applyProtection="1">
      <protection locked="0" hidden="1"/>
    </xf>
    <xf numFmtId="4" fontId="2" fillId="0" borderId="2" xfId="0" applyNumberFormat="1" applyFont="1" applyBorder="1" applyProtection="1">
      <protection locked="0" hidden="1"/>
    </xf>
    <xf numFmtId="0" fontId="2" fillId="0" borderId="0" xfId="0" applyFont="1" applyProtection="1">
      <protection locked="0" hidden="1"/>
    </xf>
    <xf numFmtId="0" fontId="2" fillId="0" borderId="1" xfId="0" applyFont="1" applyBorder="1" applyAlignment="1" applyProtection="1">
      <alignment wrapText="1"/>
      <protection locked="0" hidden="1"/>
    </xf>
    <xf numFmtId="0" fontId="1" fillId="2" borderId="1" xfId="0" applyFont="1" applyFill="1" applyBorder="1" applyAlignment="1" applyProtection="1">
      <protection hidden="1"/>
    </xf>
    <xf numFmtId="4" fontId="0" fillId="2" borderId="1" xfId="0" applyNumberFormat="1" applyFill="1" applyBorder="1" applyAlignment="1" applyProtection="1">
      <protection hidden="1"/>
    </xf>
    <xf numFmtId="0" fontId="4" fillId="2" borderId="1" xfId="0" applyFont="1" applyFill="1" applyBorder="1" applyAlignment="1" applyProtection="1">
      <alignment wrapText="1"/>
      <protection locked="0" hidden="1"/>
    </xf>
    <xf numFmtId="0" fontId="4" fillId="2" borderId="1" xfId="0" applyFont="1" applyFill="1" applyBorder="1" applyProtection="1">
      <protection locked="0" hidden="1"/>
    </xf>
    <xf numFmtId="4" fontId="4" fillId="2" borderId="1" xfId="0" applyNumberFormat="1" applyFont="1" applyFill="1" applyBorder="1" applyProtection="1">
      <protection locked="0" hidden="1"/>
    </xf>
    <xf numFmtId="4" fontId="2" fillId="2" borderId="2" xfId="0" applyNumberFormat="1" applyFont="1" applyFill="1" applyBorder="1" applyProtection="1">
      <protection locked="0" hidden="1"/>
    </xf>
    <xf numFmtId="0" fontId="4" fillId="0" borderId="1" xfId="0" applyFont="1" applyFill="1" applyBorder="1" applyProtection="1">
      <protection locked="0" hidden="1"/>
    </xf>
    <xf numFmtId="4" fontId="4" fillId="0" borderId="1" xfId="0" applyNumberFormat="1" applyFont="1" applyFill="1" applyBorder="1" applyProtection="1">
      <protection locked="0" hidden="1"/>
    </xf>
    <xf numFmtId="0" fontId="4" fillId="4" borderId="7" xfId="0" applyFont="1" applyFill="1" applyBorder="1" applyAlignment="1" applyProtection="1">
      <protection hidden="1"/>
    </xf>
    <xf numFmtId="0" fontId="0" fillId="4" borderId="4" xfId="0" applyFont="1" applyFill="1" applyBorder="1" applyAlignment="1" applyProtection="1">
      <protection hidden="1"/>
    </xf>
    <xf numFmtId="0" fontId="4" fillId="4" borderId="5" xfId="0" applyFont="1" applyFill="1" applyBorder="1" applyAlignment="1" applyProtection="1">
      <protection locked="0" hidden="1"/>
    </xf>
    <xf numFmtId="0" fontId="0" fillId="4" borderId="6" xfId="0" applyFont="1" applyFill="1" applyBorder="1" applyAlignment="1" applyProtection="1">
      <protection locked="0" hidden="1"/>
    </xf>
    <xf numFmtId="4" fontId="2" fillId="4" borderId="1" xfId="0" applyNumberFormat="1" applyFont="1" applyFill="1" applyBorder="1" applyProtection="1">
      <protection locked="0" hidden="1"/>
    </xf>
    <xf numFmtId="0" fontId="4" fillId="2" borderId="5" xfId="0" applyFont="1" applyFill="1" applyBorder="1" applyAlignment="1" applyProtection="1">
      <protection hidden="1"/>
    </xf>
    <xf numFmtId="0" fontId="0" fillId="2" borderId="6" xfId="0" applyFill="1" applyBorder="1" applyAlignment="1" applyProtection="1">
      <protection hidden="1"/>
    </xf>
    <xf numFmtId="4" fontId="2" fillId="2" borderId="1" xfId="0" applyNumberFormat="1" applyFont="1" applyFill="1" applyBorder="1" applyProtection="1">
      <protection hidden="1"/>
    </xf>
    <xf numFmtId="0" fontId="0" fillId="2" borderId="1" xfId="0" applyFill="1" applyBorder="1" applyAlignment="1" applyProtection="1">
      <alignment horizontal="right"/>
      <protection hidden="1"/>
    </xf>
    <xf numFmtId="0" fontId="2" fillId="0" borderId="1" xfId="0" applyFont="1" applyBorder="1" applyAlignment="1" applyProtection="1">
      <alignment horizontal="right"/>
      <protection locked="0" hidden="1"/>
    </xf>
    <xf numFmtId="2" fontId="2" fillId="0" borderId="0" xfId="0" applyNumberFormat="1" applyFont="1" applyProtection="1">
      <protection hidden="1"/>
    </xf>
    <xf numFmtId="4" fontId="2" fillId="6" borderId="1" xfId="0" applyNumberFormat="1" applyFont="1" applyFill="1" applyBorder="1" applyProtection="1">
      <protection locked="0" hidden="1"/>
    </xf>
    <xf numFmtId="0" fontId="2" fillId="6" borderId="1" xfId="0" applyFont="1" applyFill="1" applyBorder="1" applyProtection="1">
      <protection hidden="1"/>
    </xf>
    <xf numFmtId="0" fontId="8" fillId="0" borderId="0" xfId="0" applyFont="1" applyFill="1"/>
    <xf numFmtId="0" fontId="2" fillId="0" borderId="0" xfId="0" applyFont="1"/>
    <xf numFmtId="0" fontId="4" fillId="0" borderId="0" xfId="0" applyFont="1"/>
    <xf numFmtId="0" fontId="9" fillId="0" borderId="0" xfId="0" applyFont="1" applyProtection="1">
      <protection locked="0" hidden="1"/>
    </xf>
    <xf numFmtId="0" fontId="1" fillId="0" borderId="0" xfId="0" applyFont="1"/>
    <xf numFmtId="0" fontId="0" fillId="0" borderId="0" xfId="0" applyBorder="1"/>
    <xf numFmtId="0" fontId="2" fillId="2" borderId="1" xfId="0" applyFont="1" applyFill="1" applyBorder="1" applyProtection="1">
      <protection hidden="1"/>
    </xf>
    <xf numFmtId="0" fontId="4" fillId="6" borderId="0" xfId="0" applyFont="1" applyFill="1" applyBorder="1" applyAlignment="1" applyProtection="1">
      <protection hidden="1"/>
    </xf>
    <xf numFmtId="9" fontId="4" fillId="2" borderId="1" xfId="0" applyNumberFormat="1" applyFont="1" applyFill="1" applyBorder="1" applyAlignment="1" applyProtection="1">
      <alignment horizontal="center"/>
      <protection hidden="1"/>
    </xf>
    <xf numFmtId="9" fontId="4" fillId="2" borderId="1" xfId="0" applyNumberFormat="1" applyFont="1" applyFill="1" applyBorder="1" applyAlignment="1" applyProtection="1">
      <alignment horizontal="center" wrapText="1"/>
      <protection hidden="1"/>
    </xf>
    <xf numFmtId="0" fontId="4" fillId="0" borderId="1" xfId="0" applyFont="1" applyBorder="1" applyProtection="1">
      <protection hidden="1"/>
    </xf>
    <xf numFmtId="49" fontId="2" fillId="0" borderId="1" xfId="0" applyNumberFormat="1" applyFont="1" applyBorder="1" applyProtection="1">
      <protection hidden="1"/>
    </xf>
    <xf numFmtId="4" fontId="2" fillId="3" borderId="1" xfId="0" applyNumberFormat="1" applyFont="1" applyFill="1" applyBorder="1" applyProtection="1">
      <protection hidden="1"/>
    </xf>
    <xf numFmtId="2" fontId="2" fillId="0" borderId="1" xfId="0" applyNumberFormat="1" applyFont="1" applyBorder="1" applyProtection="1">
      <protection hidden="1"/>
    </xf>
    <xf numFmtId="2" fontId="2" fillId="4" borderId="1" xfId="0" applyNumberFormat="1" applyFont="1" applyFill="1" applyBorder="1" applyProtection="1">
      <protection hidden="1"/>
    </xf>
    <xf numFmtId="0" fontId="4" fillId="2" borderId="1" xfId="0" applyFont="1" applyFill="1" applyBorder="1" applyAlignment="1" applyProtection="1">
      <alignment wrapText="1"/>
      <protection hidden="1"/>
    </xf>
    <xf numFmtId="9" fontId="4" fillId="2" borderId="1" xfId="0" applyNumberFormat="1" applyFont="1" applyFill="1" applyBorder="1" applyAlignment="1" applyProtection="1">
      <alignment horizontal="center" vertical="center"/>
      <protection hidden="1"/>
    </xf>
    <xf numFmtId="9" fontId="4" fillId="2" borderId="1" xfId="0" applyNumberFormat="1" applyFont="1" applyFill="1" applyBorder="1" applyAlignment="1" applyProtection="1">
      <alignment wrapText="1"/>
      <protection hidden="1"/>
    </xf>
    <xf numFmtId="14" fontId="2" fillId="0" borderId="1" xfId="0" applyNumberFormat="1" applyFont="1" applyBorder="1" applyProtection="1">
      <protection locked="0" hidden="1"/>
    </xf>
    <xf numFmtId="2" fontId="0" fillId="0" borderId="0" xfId="0" applyNumberFormat="1"/>
    <xf numFmtId="0" fontId="10" fillId="0" borderId="0" xfId="0" applyFont="1"/>
    <xf numFmtId="0" fontId="11" fillId="0" borderId="0" xfId="0" applyFont="1" applyProtection="1">
      <protection hidden="1"/>
    </xf>
    <xf numFmtId="0" fontId="2" fillId="0" borderId="0" xfId="0" applyFont="1" applyAlignment="1" applyProtection="1">
      <alignment horizontal="left"/>
      <protection hidden="1"/>
    </xf>
    <xf numFmtId="0" fontId="8" fillId="0" borderId="0" xfId="0" applyFont="1"/>
    <xf numFmtId="0" fontId="9" fillId="0" borderId="0" xfId="0" applyFont="1"/>
    <xf numFmtId="0" fontId="0" fillId="0" borderId="0" xfId="0" applyProtection="1">
      <protection locked="0"/>
    </xf>
    <xf numFmtId="0" fontId="4" fillId="2" borderId="1" xfId="0" applyFont="1" applyFill="1" applyBorder="1" applyAlignment="1" applyProtection="1">
      <alignment horizontal="center" wrapText="1"/>
      <protection hidden="1"/>
    </xf>
    <xf numFmtId="0" fontId="4" fillId="2" borderId="1" xfId="0" applyFont="1" applyFill="1" applyBorder="1" applyProtection="1">
      <protection locked="0"/>
    </xf>
    <xf numFmtId="0" fontId="4" fillId="4" borderId="1" xfId="0" applyFont="1" applyFill="1" applyBorder="1" applyAlignment="1" applyProtection="1">
      <alignment wrapText="1"/>
      <protection hidden="1"/>
    </xf>
    <xf numFmtId="4" fontId="2" fillId="4" borderId="1" xfId="0" applyNumberFormat="1" applyFont="1" applyFill="1" applyBorder="1" applyProtection="1">
      <protection locked="0"/>
    </xf>
    <xf numFmtId="0" fontId="3" fillId="0" borderId="0" xfId="0" applyFont="1"/>
    <xf numFmtId="0" fontId="4" fillId="2" borderId="8"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8" xfId="0" applyFont="1" applyFill="1" applyBorder="1" applyAlignment="1">
      <alignment vertical="center" wrapText="1"/>
    </xf>
    <xf numFmtId="0" fontId="4" fillId="4" borderId="1" xfId="0" applyFont="1" applyFill="1" applyBorder="1"/>
    <xf numFmtId="4" fontId="4" fillId="4" borderId="1" xfId="0" applyNumberFormat="1" applyFont="1" applyFill="1" applyBorder="1"/>
    <xf numFmtId="0" fontId="4" fillId="4" borderId="1" xfId="0" applyFont="1" applyFill="1" applyBorder="1" applyAlignment="1">
      <alignment wrapText="1"/>
    </xf>
    <xf numFmtId="0" fontId="4" fillId="7" borderId="1" xfId="0" applyFont="1" applyFill="1" applyBorder="1"/>
    <xf numFmtId="4" fontId="4" fillId="7" borderId="1" xfId="0" applyNumberFormat="1" applyFont="1" applyFill="1" applyBorder="1"/>
    <xf numFmtId="4" fontId="4" fillId="7" borderId="1" xfId="0" applyNumberFormat="1" applyFont="1" applyFill="1" applyBorder="1" applyProtection="1">
      <protection locked="0" hidden="1"/>
    </xf>
    <xf numFmtId="4" fontId="2" fillId="0" borderId="0" xfId="0" applyNumberFormat="1" applyFont="1"/>
    <xf numFmtId="0" fontId="6" fillId="0" borderId="0" xfId="1" applyFont="1"/>
    <xf numFmtId="0" fontId="4" fillId="2" borderId="1" xfId="0" applyFont="1" applyFill="1" applyBorder="1"/>
    <xf numFmtId="0" fontId="4" fillId="2" borderId="1" xfId="0" applyFont="1" applyFill="1" applyBorder="1" applyAlignment="1" applyProtection="1">
      <alignment horizontal="center" vertical="center"/>
    </xf>
    <xf numFmtId="0" fontId="4" fillId="2" borderId="1" xfId="0" applyFont="1" applyFill="1" applyBorder="1" applyAlignment="1">
      <alignment horizontal="center" vertical="center" wrapText="1"/>
    </xf>
    <xf numFmtId="0" fontId="4" fillId="2" borderId="5" xfId="0" applyFont="1" applyFill="1" applyBorder="1" applyAlignment="1">
      <alignment wrapText="1"/>
    </xf>
    <xf numFmtId="4" fontId="2" fillId="0" borderId="1" xfId="0" applyNumberFormat="1" applyFont="1" applyBorder="1" applyProtection="1"/>
    <xf numFmtId="4" fontId="2" fillId="0" borderId="1" xfId="0" applyNumberFormat="1" applyFont="1" applyBorder="1"/>
    <xf numFmtId="4" fontId="4" fillId="4" borderId="1" xfId="0" applyNumberFormat="1" applyFont="1" applyFill="1" applyBorder="1" applyProtection="1"/>
    <xf numFmtId="0" fontId="4" fillId="0" borderId="0" xfId="0" applyFont="1" applyFill="1" applyBorder="1"/>
    <xf numFmtId="4" fontId="4" fillId="0" borderId="0" xfId="0" applyNumberFormat="1" applyFont="1" applyFill="1" applyBorder="1" applyProtection="1"/>
    <xf numFmtId="4" fontId="4" fillId="0" borderId="0" xfId="0" applyNumberFormat="1" applyFont="1" applyFill="1" applyBorder="1"/>
    <xf numFmtId="0" fontId="4" fillId="4" borderId="10" xfId="0" applyFont="1" applyFill="1" applyBorder="1" applyAlignment="1">
      <alignment wrapText="1"/>
    </xf>
    <xf numFmtId="0" fontId="4" fillId="4" borderId="1" xfId="0" applyFont="1" applyFill="1" applyBorder="1" applyAlignment="1">
      <alignment horizontal="center"/>
    </xf>
    <xf numFmtId="0" fontId="2" fillId="0" borderId="1" xfId="0" applyFont="1" applyBorder="1" applyAlignment="1">
      <alignment wrapText="1"/>
    </xf>
    <xf numFmtId="0" fontId="2" fillId="0" borderId="1" xfId="0" applyFont="1" applyBorder="1" applyAlignment="1" applyProtection="1">
      <alignment horizontal="center" vertical="center"/>
      <protection locked="0" hidden="1"/>
    </xf>
    <xf numFmtId="0" fontId="0" fillId="0" borderId="1" xfId="0" applyBorder="1" applyAlignment="1" applyProtection="1">
      <protection locked="0" hidden="1"/>
    </xf>
    <xf numFmtId="0" fontId="4" fillId="2" borderId="1" xfId="0" applyFont="1" applyFill="1" applyBorder="1" applyAlignment="1">
      <alignment wrapText="1"/>
    </xf>
    <xf numFmtId="4" fontId="4" fillId="2" borderId="1" xfId="0" applyNumberFormat="1" applyFont="1" applyFill="1" applyBorder="1"/>
    <xf numFmtId="0" fontId="4" fillId="2" borderId="5" xfId="0" applyFont="1" applyFill="1" applyBorder="1" applyAlignment="1"/>
    <xf numFmtId="0" fontId="4" fillId="2" borderId="6" xfId="0" applyFont="1" applyFill="1" applyBorder="1" applyAlignment="1"/>
    <xf numFmtId="0" fontId="4" fillId="2" borderId="2" xfId="0" applyFont="1" applyFill="1" applyBorder="1" applyAlignment="1"/>
    <xf numFmtId="0" fontId="2" fillId="0" borderId="1" xfId="0" applyFont="1" applyBorder="1" applyAlignment="1" applyProtection="1">
      <alignment horizontal="right" wrapText="1"/>
      <protection locked="0" hidden="1"/>
    </xf>
    <xf numFmtId="0" fontId="4" fillId="2" borderId="1" xfId="0" applyFont="1" applyFill="1" applyBorder="1" applyAlignment="1" applyProtection="1">
      <alignment horizontal="center" vertical="center" wrapText="1"/>
      <protection hidden="1"/>
    </xf>
    <xf numFmtId="0" fontId="2" fillId="0" borderId="1" xfId="0" quotePrefix="1" applyFont="1" applyBorder="1" applyAlignment="1" applyProtection="1">
      <alignment horizontal="left" vertical="center" wrapText="1"/>
      <protection locked="0" hidden="1"/>
    </xf>
    <xf numFmtId="0" fontId="2" fillId="0" borderId="1" xfId="0" applyFont="1" applyBorder="1" applyAlignment="1" applyProtection="1">
      <alignment horizontal="left" vertical="center" wrapText="1"/>
      <protection locked="0" hidden="1"/>
    </xf>
    <xf numFmtId="14" fontId="2" fillId="0" borderId="1" xfId="0" applyNumberFormat="1" applyFont="1" applyBorder="1" applyAlignment="1" applyProtection="1">
      <alignment horizontal="left" vertical="center" wrapText="1"/>
      <protection locked="0" hidden="1"/>
    </xf>
    <xf numFmtId="4" fontId="2" fillId="0" borderId="1" xfId="0" applyNumberFormat="1" applyFont="1" applyBorder="1" applyAlignment="1" applyProtection="1">
      <alignment horizontal="right" vertical="center" wrapText="1"/>
      <protection locked="0" hidden="1"/>
    </xf>
    <xf numFmtId="0" fontId="12" fillId="0" borderId="1" xfId="0" applyFont="1" applyBorder="1" applyAlignment="1" applyProtection="1">
      <alignment horizontal="left" vertical="center" wrapText="1"/>
      <protection locked="0" hidden="1"/>
    </xf>
    <xf numFmtId="0" fontId="12" fillId="0" borderId="1" xfId="0" quotePrefix="1" applyFont="1" applyBorder="1" applyAlignment="1" applyProtection="1">
      <alignment horizontal="left" vertical="center" wrapText="1"/>
      <protection locked="0" hidden="1"/>
    </xf>
    <xf numFmtId="14" fontId="12" fillId="0" borderId="1" xfId="0" applyNumberFormat="1" applyFont="1" applyBorder="1" applyAlignment="1" applyProtection="1">
      <alignment horizontal="left" vertical="center" wrapText="1"/>
      <protection locked="0" hidden="1"/>
    </xf>
    <xf numFmtId="4" fontId="2" fillId="0" borderId="0" xfId="0" applyNumberFormat="1" applyFont="1" applyProtection="1">
      <protection locked="0" hidden="1"/>
    </xf>
    <xf numFmtId="2" fontId="2" fillId="0" borderId="1" xfId="0" applyNumberFormat="1" applyFont="1" applyBorder="1" applyAlignment="1" applyProtection="1">
      <alignment horizontal="right" vertical="center" wrapText="1"/>
      <protection locked="0" hidden="1"/>
    </xf>
    <xf numFmtId="2" fontId="12" fillId="0" borderId="1" xfId="0" applyNumberFormat="1" applyFont="1" applyBorder="1" applyAlignment="1" applyProtection="1">
      <alignment horizontal="right" vertical="center" wrapText="1"/>
      <protection locked="0" hidden="1"/>
    </xf>
    <xf numFmtId="4" fontId="0" fillId="0" borderId="0" xfId="0" applyNumberFormat="1"/>
    <xf numFmtId="4" fontId="2" fillId="0" borderId="0" xfId="0" applyNumberFormat="1" applyFont="1" applyProtection="1">
      <protection hidden="1"/>
    </xf>
    <xf numFmtId="4" fontId="2" fillId="0" borderId="0" xfId="0" applyNumberFormat="1" applyFont="1" applyProtection="1">
      <protection locked="0"/>
    </xf>
    <xf numFmtId="4" fontId="2" fillId="0" borderId="0" xfId="0" applyNumberFormat="1" applyFont="1" applyBorder="1" applyAlignment="1" applyProtection="1">
      <alignment horizontal="right" vertical="center" wrapText="1"/>
      <protection locked="0" hidden="1"/>
    </xf>
    <xf numFmtId="4" fontId="12" fillId="0" borderId="0" xfId="0" applyNumberFormat="1" applyFont="1" applyBorder="1" applyAlignment="1" applyProtection="1">
      <alignment horizontal="right" vertical="center" wrapText="1"/>
      <protection locked="0" hidden="1"/>
    </xf>
    <xf numFmtId="0" fontId="2" fillId="0" borderId="1" xfId="0" quotePrefix="1" applyFont="1" applyBorder="1" applyAlignment="1" applyProtection="1">
      <alignment vertical="center" wrapText="1"/>
      <protection locked="0" hidden="1"/>
    </xf>
    <xf numFmtId="0" fontId="2" fillId="0" borderId="1" xfId="0" applyFont="1" applyBorder="1" applyAlignment="1" applyProtection="1">
      <alignment vertical="center" wrapText="1"/>
      <protection locked="0" hidden="1"/>
    </xf>
    <xf numFmtId="14" fontId="2" fillId="0" borderId="1" xfId="0" applyNumberFormat="1" applyFont="1" applyBorder="1" applyAlignment="1" applyProtection="1">
      <alignment vertical="center" wrapText="1"/>
      <protection locked="0" hidden="1"/>
    </xf>
    <xf numFmtId="4" fontId="2" fillId="0" borderId="1" xfId="0" applyNumberFormat="1" applyFont="1" applyBorder="1" applyAlignment="1" applyProtection="1">
      <alignment vertical="center" wrapText="1"/>
      <protection locked="0" hidden="1"/>
    </xf>
    <xf numFmtId="0" fontId="2" fillId="0" borderId="1" xfId="0" quotePrefix="1" applyFont="1" applyBorder="1" applyProtection="1">
      <protection locked="0" hidden="1"/>
    </xf>
    <xf numFmtId="0" fontId="12" fillId="0" borderId="1" xfId="0" applyFont="1" applyBorder="1" applyAlignment="1" applyProtection="1">
      <alignment vertical="center" wrapText="1"/>
      <protection locked="0" hidden="1"/>
    </xf>
    <xf numFmtId="14" fontId="2" fillId="0" borderId="1" xfId="0" quotePrefix="1" applyNumberFormat="1" applyFont="1" applyBorder="1" applyAlignment="1" applyProtection="1">
      <alignment horizontal="left" vertical="center" wrapText="1"/>
      <protection locked="0" hidden="1"/>
    </xf>
    <xf numFmtId="4" fontId="9" fillId="0" borderId="0" xfId="0" applyNumberFormat="1" applyFont="1" applyProtection="1">
      <protection locked="0" hidden="1"/>
    </xf>
    <xf numFmtId="4" fontId="9" fillId="0" borderId="0" xfId="0" applyNumberFormat="1" applyFont="1"/>
    <xf numFmtId="0" fontId="2" fillId="0" borderId="1" xfId="0" quotePrefix="1" applyFont="1" applyBorder="1" applyAlignment="1" applyProtection="1">
      <alignment horizontal="center" vertical="center" wrapText="1"/>
      <protection locked="0" hidden="1"/>
    </xf>
    <xf numFmtId="0" fontId="2" fillId="0" borderId="1" xfId="0" applyFont="1" applyBorder="1" applyAlignment="1" applyProtection="1">
      <alignment horizontal="center" vertical="center" wrapText="1"/>
      <protection locked="0" hidden="1"/>
    </xf>
    <xf numFmtId="14" fontId="2" fillId="0" borderId="1" xfId="0" applyNumberFormat="1" applyFont="1" applyBorder="1" applyAlignment="1" applyProtection="1">
      <alignment horizontal="center" vertical="center" wrapText="1"/>
      <protection locked="0" hidden="1"/>
    </xf>
    <xf numFmtId="4" fontId="2" fillId="0" borderId="1" xfId="0" applyNumberFormat="1" applyFont="1" applyBorder="1" applyAlignment="1" applyProtection="1">
      <alignment horizontal="center" vertical="center" wrapText="1"/>
      <protection locked="0" hidden="1"/>
    </xf>
    <xf numFmtId="0" fontId="2" fillId="0" borderId="0" xfId="0" applyFont="1" applyAlignment="1" applyProtection="1">
      <alignment horizontal="center" vertical="center"/>
      <protection locked="0" hidden="1"/>
    </xf>
    <xf numFmtId="0" fontId="2" fillId="0" borderId="1" xfId="0" quotePrefix="1" applyFont="1" applyBorder="1" applyAlignment="1" applyProtection="1">
      <alignment horizontal="center" vertical="center"/>
      <protection locked="0" hidden="1"/>
    </xf>
    <xf numFmtId="14" fontId="2" fillId="0" borderId="1" xfId="0" applyNumberFormat="1" applyFont="1" applyBorder="1" applyAlignment="1" applyProtection="1">
      <alignment horizontal="center" vertical="center"/>
      <protection locked="0" hidden="1"/>
    </xf>
    <xf numFmtId="4" fontId="2" fillId="0" borderId="1" xfId="0" applyNumberFormat="1" applyFont="1" applyBorder="1" applyAlignment="1" applyProtection="1">
      <alignment horizontal="center" vertical="center"/>
      <protection locked="0" hidden="1"/>
    </xf>
    <xf numFmtId="4" fontId="2" fillId="0" borderId="0" xfId="0" applyNumberFormat="1" applyFont="1" applyAlignment="1" applyProtection="1">
      <alignment horizontal="center" vertical="center"/>
      <protection locked="0" hidden="1"/>
    </xf>
    <xf numFmtId="4" fontId="12" fillId="0" borderId="1" xfId="0" applyNumberFormat="1" applyFont="1" applyBorder="1" applyAlignment="1" applyProtection="1">
      <alignment horizontal="right" vertical="center" wrapText="1"/>
      <protection locked="0" hidden="1"/>
    </xf>
    <xf numFmtId="0" fontId="3" fillId="0" borderId="0" xfId="0" applyFont="1" applyBorder="1" applyAlignment="1" applyProtection="1">
      <alignment horizontal="left"/>
      <protection hidden="1"/>
    </xf>
    <xf numFmtId="0" fontId="3" fillId="0" borderId="0" xfId="0" applyFont="1" applyAlignment="1" applyProtection="1">
      <alignment horizontal="left"/>
      <protection hidden="1"/>
    </xf>
    <xf numFmtId="0" fontId="4" fillId="2" borderId="5" xfId="0" applyFont="1" applyFill="1" applyBorder="1" applyAlignment="1" applyProtection="1">
      <protection hidden="1"/>
    </xf>
    <xf numFmtId="0" fontId="1" fillId="2" borderId="2" xfId="0" applyFont="1" applyFill="1" applyBorder="1" applyAlignment="1" applyProtection="1">
      <protection hidden="1"/>
    </xf>
    <xf numFmtId="0" fontId="6" fillId="0" borderId="4" xfId="1" applyFont="1" applyBorder="1" applyAlignment="1" applyProtection="1">
      <alignment horizontal="left"/>
      <protection hidden="1"/>
    </xf>
    <xf numFmtId="0" fontId="2" fillId="0" borderId="5" xfId="0" applyFont="1" applyBorder="1" applyAlignment="1" applyProtection="1">
      <alignment horizontal="left"/>
      <protection hidden="1"/>
    </xf>
    <xf numFmtId="0" fontId="2" fillId="0" borderId="2" xfId="0" applyFont="1" applyBorder="1" applyAlignment="1" applyProtection="1">
      <alignment horizontal="left"/>
      <protection hidden="1"/>
    </xf>
    <xf numFmtId="0" fontId="2" fillId="0" borderId="5" xfId="0" applyFont="1" applyBorder="1" applyAlignment="1" applyProtection="1">
      <alignment horizontal="left" wrapText="1"/>
      <protection hidden="1"/>
    </xf>
    <xf numFmtId="0" fontId="2" fillId="0" borderId="2" xfId="0" applyFont="1" applyBorder="1" applyAlignment="1" applyProtection="1">
      <alignment horizontal="left" wrapText="1"/>
      <protection hidden="1"/>
    </xf>
    <xf numFmtId="0" fontId="4" fillId="5" borderId="5" xfId="0" applyFont="1" applyFill="1" applyBorder="1" applyAlignment="1" applyProtection="1">
      <protection hidden="1"/>
    </xf>
    <xf numFmtId="0" fontId="1" fillId="5" borderId="2" xfId="0" applyFont="1" applyFill="1" applyBorder="1" applyAlignment="1" applyProtection="1">
      <protection hidden="1"/>
    </xf>
    <xf numFmtId="9" fontId="4" fillId="2" borderId="5" xfId="0" applyNumberFormat="1" applyFont="1" applyFill="1" applyBorder="1" applyAlignment="1" applyProtection="1">
      <alignment horizontal="center"/>
      <protection hidden="1"/>
    </xf>
    <xf numFmtId="9" fontId="4" fillId="2" borderId="2" xfId="0" applyNumberFormat="1" applyFont="1" applyFill="1" applyBorder="1" applyAlignment="1" applyProtection="1">
      <alignment horizontal="center"/>
      <protection hidden="1"/>
    </xf>
    <xf numFmtId="0" fontId="4" fillId="4" borderId="5" xfId="0" applyFont="1" applyFill="1" applyBorder="1" applyAlignment="1" applyProtection="1">
      <alignment horizontal="center"/>
      <protection hidden="1"/>
    </xf>
    <xf numFmtId="0" fontId="4" fillId="4" borderId="2" xfId="0" applyFont="1" applyFill="1" applyBorder="1" applyAlignment="1" applyProtection="1">
      <alignment horizontal="center"/>
      <protection hidden="1"/>
    </xf>
    <xf numFmtId="0" fontId="4" fillId="2" borderId="5" xfId="0" applyFont="1" applyFill="1" applyBorder="1" applyAlignment="1" applyProtection="1">
      <alignment horizontal="center"/>
      <protection hidden="1"/>
    </xf>
    <xf numFmtId="0" fontId="4" fillId="2" borderId="6" xfId="0" applyFont="1" applyFill="1" applyBorder="1" applyAlignment="1" applyProtection="1">
      <alignment horizontal="center"/>
      <protection hidden="1"/>
    </xf>
    <xf numFmtId="0" fontId="4" fillId="2" borderId="8" xfId="0" applyFont="1" applyFill="1" applyBorder="1" applyAlignment="1" applyProtection="1">
      <alignment horizontal="center" vertical="center"/>
      <protection hidden="1"/>
    </xf>
    <xf numFmtId="0" fontId="4" fillId="2" borderId="9"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4" fillId="2" borderId="8" xfId="0" applyFont="1" applyFill="1" applyBorder="1" applyAlignment="1" applyProtection="1">
      <alignment horizontal="center" wrapText="1"/>
      <protection hidden="1"/>
    </xf>
    <xf numFmtId="0" fontId="4" fillId="2" borderId="3" xfId="0" applyFont="1" applyFill="1" applyBorder="1" applyAlignment="1" applyProtection="1">
      <alignment horizontal="center" wrapText="1"/>
      <protection hidden="1"/>
    </xf>
    <xf numFmtId="9" fontId="4" fillId="2" borderId="8" xfId="0" applyNumberFormat="1" applyFont="1" applyFill="1" applyBorder="1" applyAlignment="1" applyProtection="1">
      <alignment horizontal="center" wrapText="1"/>
      <protection hidden="1"/>
    </xf>
    <xf numFmtId="9" fontId="4" fillId="2" borderId="3" xfId="0" applyNumberFormat="1" applyFont="1" applyFill="1" applyBorder="1" applyAlignment="1" applyProtection="1">
      <alignment horizontal="center" wrapText="1"/>
      <protection hidden="1"/>
    </xf>
    <xf numFmtId="0" fontId="4" fillId="2" borderId="10"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hidden="1"/>
    </xf>
    <xf numFmtId="0" fontId="4" fillId="2" borderId="12" xfId="0" applyFont="1" applyFill="1" applyBorder="1" applyAlignment="1" applyProtection="1">
      <alignment horizontal="center" vertical="center"/>
      <protection hidden="1"/>
    </xf>
    <xf numFmtId="0" fontId="4" fillId="2" borderId="13"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0" fontId="4" fillId="2" borderId="14" xfId="0" applyFont="1" applyFill="1" applyBorder="1" applyAlignment="1" applyProtection="1">
      <alignment horizontal="center" vertical="center"/>
      <protection hidden="1"/>
    </xf>
    <xf numFmtId="0" fontId="3" fillId="0" borderId="0" xfId="0" applyFont="1" applyBorder="1" applyAlignment="1" applyProtection="1">
      <alignment horizontal="left"/>
      <protection locked="0"/>
    </xf>
    <xf numFmtId="0" fontId="3" fillId="0" borderId="4" xfId="0" applyFont="1" applyBorder="1" applyAlignment="1" applyProtection="1">
      <alignment horizontal="left"/>
      <protection locked="0"/>
    </xf>
    <xf numFmtId="0" fontId="2" fillId="0" borderId="0" xfId="0" applyFont="1" applyAlignment="1" applyProtection="1">
      <alignment horizontal="left"/>
      <protection hidden="1"/>
    </xf>
    <xf numFmtId="0" fontId="2" fillId="0" borderId="0" xfId="0" applyFont="1" applyBorder="1" applyAlignment="1" applyProtection="1">
      <alignment horizontal="left"/>
      <protection hidden="1"/>
    </xf>
    <xf numFmtId="0" fontId="4" fillId="2" borderId="5" xfId="0" applyFont="1" applyFill="1" applyBorder="1" applyAlignment="1">
      <alignment horizontal="left"/>
    </xf>
    <xf numFmtId="0" fontId="4" fillId="2" borderId="6" xfId="0" applyFont="1" applyFill="1" applyBorder="1" applyAlignment="1">
      <alignment horizontal="left"/>
    </xf>
    <xf numFmtId="0" fontId="4" fillId="2" borderId="2" xfId="0" applyFont="1" applyFill="1" applyBorder="1" applyAlignment="1">
      <alignment horizontal="left"/>
    </xf>
    <xf numFmtId="0" fontId="4" fillId="2" borderId="1" xfId="0" applyFont="1" applyFill="1" applyBorder="1" applyAlignment="1">
      <alignment horizontal="center"/>
    </xf>
    <xf numFmtId="0" fontId="4" fillId="2" borderId="1" xfId="0" applyFont="1" applyFill="1" applyBorder="1" applyAlignment="1">
      <alignment horizontal="center" vertical="center"/>
    </xf>
    <xf numFmtId="0" fontId="4" fillId="2" borderId="8" xfId="0" applyFont="1" applyFill="1" applyBorder="1" applyAlignment="1">
      <alignment horizontal="center"/>
    </xf>
    <xf numFmtId="0" fontId="4" fillId="2" borderId="3" xfId="0" applyFont="1" applyFill="1" applyBorder="1" applyAlignment="1">
      <alignment horizontal="center"/>
    </xf>
    <xf numFmtId="0" fontId="4" fillId="2" borderId="10" xfId="0" applyFont="1" applyFill="1" applyBorder="1" applyAlignment="1">
      <alignment horizontal="center" wrapText="1"/>
    </xf>
    <xf numFmtId="0" fontId="4" fillId="2" borderId="15" xfId="0" applyFont="1" applyFill="1" applyBorder="1" applyAlignment="1">
      <alignment horizontal="center" wrapText="1"/>
    </xf>
    <xf numFmtId="0" fontId="4" fillId="2" borderId="11" xfId="0" applyFont="1" applyFill="1" applyBorder="1" applyAlignment="1">
      <alignment horizontal="center" wrapText="1"/>
    </xf>
    <xf numFmtId="0" fontId="4" fillId="2" borderId="5" xfId="0" applyFont="1" applyFill="1" applyBorder="1" applyAlignment="1">
      <alignment horizontal="left" wrapText="1"/>
    </xf>
    <xf numFmtId="0" fontId="4" fillId="2" borderId="6" xfId="0" applyFont="1" applyFill="1" applyBorder="1" applyAlignment="1">
      <alignment horizontal="left" wrapText="1"/>
    </xf>
    <xf numFmtId="0" fontId="4" fillId="2" borderId="2" xfId="0" applyFont="1" applyFill="1" applyBorder="1" applyAlignment="1">
      <alignment horizontal="left" wrapText="1"/>
    </xf>
  </cellXfs>
  <cellStyles count="2">
    <cellStyle name="Hyperlink" xfId="1" builtinId="8"/>
    <cellStyle name="Normal" xfId="0" builtinId="0"/>
  </cellStyles>
  <dxfs count="42">
    <dxf>
      <font>
        <b/>
        <i/>
        <color theme="0"/>
      </font>
      <fill>
        <patternFill>
          <bgColor rgb="FFFF0000"/>
        </patternFill>
      </fill>
    </dxf>
    <dxf>
      <font>
        <b/>
        <i val="0"/>
        <color theme="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color theme="0"/>
      </font>
      <fill>
        <patternFill>
          <bgColor rgb="FFFF0000"/>
        </patternFill>
      </fill>
    </dxf>
    <dxf>
      <font>
        <b/>
        <i val="0"/>
        <color theme="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3</xdr:col>
      <xdr:colOff>409575</xdr:colOff>
      <xdr:row>4</xdr:row>
      <xdr:rowOff>10595</xdr:rowOff>
    </xdr:from>
    <xdr:to>
      <xdr:col>4</xdr:col>
      <xdr:colOff>673317</xdr:colOff>
      <xdr:row>8</xdr:row>
      <xdr:rowOff>69746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15050" y="810695"/>
          <a:ext cx="1968717" cy="859251"/>
        </a:xfrm>
        <a:prstGeom prst="rect">
          <a:avLst/>
        </a:prstGeom>
      </xdr:spPr>
    </xdr:pic>
    <xdr:clientData/>
  </xdr:twoCellAnchor>
  <xdr:twoCellAnchor editAs="oneCell">
    <xdr:from>
      <xdr:col>4</xdr:col>
      <xdr:colOff>457241</xdr:colOff>
      <xdr:row>4</xdr:row>
      <xdr:rowOff>76241</xdr:rowOff>
    </xdr:from>
    <xdr:to>
      <xdr:col>5</xdr:col>
      <xdr:colOff>326050</xdr:colOff>
      <xdr:row>8</xdr:row>
      <xdr:rowOff>2454</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9591" y="876341"/>
          <a:ext cx="1068959" cy="7263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1343025</xdr:colOff>
      <xdr:row>0</xdr:row>
      <xdr:rowOff>38100</xdr:rowOff>
    </xdr:from>
    <xdr:to>
      <xdr:col>5</xdr:col>
      <xdr:colOff>1047750</xdr:colOff>
      <xdr:row>3</xdr:row>
      <xdr:rowOff>9525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0" y="38100"/>
          <a:ext cx="1057275" cy="657225"/>
        </a:xfrm>
        <a:prstGeom prst="rect">
          <a:avLst/>
        </a:prstGeom>
      </xdr:spPr>
    </xdr:pic>
    <xdr:clientData/>
  </xdr:twoCellAnchor>
  <xdr:twoCellAnchor editAs="oneCell">
    <xdr:from>
      <xdr:col>2</xdr:col>
      <xdr:colOff>2371730</xdr:colOff>
      <xdr:row>0</xdr:row>
      <xdr:rowOff>0</xdr:rowOff>
    </xdr:from>
    <xdr:to>
      <xdr:col>4</xdr:col>
      <xdr:colOff>457200</xdr:colOff>
      <xdr:row>3</xdr:row>
      <xdr:rowOff>53860</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5" y="0"/>
          <a:ext cx="1514470" cy="7396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1123950</xdr:colOff>
      <xdr:row>4</xdr:row>
      <xdr:rowOff>142875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29475" y="200025"/>
          <a:ext cx="1123950" cy="742950"/>
        </a:xfrm>
        <a:prstGeom prst="rect">
          <a:avLst/>
        </a:prstGeom>
      </xdr:spPr>
    </xdr:pic>
    <xdr:clientData/>
  </xdr:twoCellAnchor>
  <xdr:twoCellAnchor editAs="oneCell">
    <xdr:from>
      <xdr:col>2</xdr:col>
      <xdr:colOff>2752729</xdr:colOff>
      <xdr:row>1</xdr:row>
      <xdr:rowOff>11</xdr:rowOff>
    </xdr:from>
    <xdr:to>
      <xdr:col>4</xdr:col>
      <xdr:colOff>400050</xdr:colOff>
      <xdr:row>5</xdr:row>
      <xdr:rowOff>13783</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10129" y="200036"/>
          <a:ext cx="1590671" cy="8138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onsulaarkoolitus\Sisejulgeolekufond\Siseministeeriumi%20kiri%202015-04-15%20ja%20lisad\Eelarve,%20kuluaruande,%20maksetaotluse%20vorm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larve"/>
      <sheetName val="Maksetaotlus"/>
      <sheetName val="KULUARUANDE KOOND"/>
      <sheetName val="1. Tööjõukulud"/>
      <sheetName val="2. Lähetuskulud"/>
      <sheetName val=" 3. EL avalikustamise kulud"/>
      <sheetName val="4. Seadmed, varust, IKT"/>
      <sheetName val="5. Kinnisvara"/>
      <sheetName val="6. Muud otsesed kulud"/>
      <sheetName val="Nähtamatu leh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6">
          <cell r="A6" t="str">
            <v>tund</v>
          </cell>
        </row>
        <row r="7">
          <cell r="A7" t="str">
            <v>päev</v>
          </cell>
        </row>
        <row r="8">
          <cell r="A8" t="str">
            <v>kuu</v>
          </cell>
        </row>
        <row r="9">
          <cell r="A9" t="str">
            <v>tk</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93"/>
  <sheetViews>
    <sheetView topLeftCell="A4" workbookViewId="0">
      <selection activeCell="C35" sqref="C35"/>
    </sheetView>
  </sheetViews>
  <sheetFormatPr defaultRowHeight="15.75" x14ac:dyDescent="0.25"/>
  <cols>
    <col min="1" max="1" width="3.5703125" style="1" customWidth="1"/>
    <col min="2" max="3" width="41" style="1" customWidth="1"/>
    <col min="4" max="4" width="25.5703125" style="1" customWidth="1"/>
    <col min="5" max="5" width="18" style="1" customWidth="1"/>
    <col min="6" max="6" width="19.140625" style="1" bestFit="1" customWidth="1"/>
    <col min="7" max="7" width="21.28515625" style="1" customWidth="1"/>
    <col min="8" max="8" width="11.28515625" style="1" customWidth="1"/>
    <col min="9" max="9" width="25.7109375" style="1" customWidth="1"/>
    <col min="10" max="257" width="9.140625" style="1"/>
    <col min="258" max="258" width="32.140625" style="1" bestFit="1" customWidth="1"/>
    <col min="259" max="259" width="21.42578125" style="1" bestFit="1" customWidth="1"/>
    <col min="260" max="260" width="11.5703125" style="1" bestFit="1" customWidth="1"/>
    <col min="261" max="261" width="12.28515625" style="1" bestFit="1" customWidth="1"/>
    <col min="262" max="262" width="10.5703125" style="1" bestFit="1" customWidth="1"/>
    <col min="263" max="264" width="9.140625" style="1"/>
    <col min="265" max="265" width="15.85546875" style="1" customWidth="1"/>
    <col min="266" max="513" width="9.140625" style="1"/>
    <col min="514" max="514" width="32.140625" style="1" bestFit="1" customWidth="1"/>
    <col min="515" max="515" width="21.42578125" style="1" bestFit="1" customWidth="1"/>
    <col min="516" max="516" width="11.5703125" style="1" bestFit="1" customWidth="1"/>
    <col min="517" max="517" width="12.28515625" style="1" bestFit="1" customWidth="1"/>
    <col min="518" max="518" width="10.5703125" style="1" bestFit="1" customWidth="1"/>
    <col min="519" max="520" width="9.140625" style="1"/>
    <col min="521" max="521" width="15.85546875" style="1" customWidth="1"/>
    <col min="522" max="769" width="9.140625" style="1"/>
    <col min="770" max="770" width="32.140625" style="1" bestFit="1" customWidth="1"/>
    <col min="771" max="771" width="21.42578125" style="1" bestFit="1" customWidth="1"/>
    <col min="772" max="772" width="11.5703125" style="1" bestFit="1" customWidth="1"/>
    <col min="773" max="773" width="12.28515625" style="1" bestFit="1" customWidth="1"/>
    <col min="774" max="774" width="10.5703125" style="1" bestFit="1" customWidth="1"/>
    <col min="775" max="776" width="9.140625" style="1"/>
    <col min="777" max="777" width="15.85546875" style="1" customWidth="1"/>
    <col min="778" max="1025" width="9.140625" style="1"/>
    <col min="1026" max="1026" width="32.140625" style="1" bestFit="1" customWidth="1"/>
    <col min="1027" max="1027" width="21.42578125" style="1" bestFit="1" customWidth="1"/>
    <col min="1028" max="1028" width="11.5703125" style="1" bestFit="1" customWidth="1"/>
    <col min="1029" max="1029" width="12.28515625" style="1" bestFit="1" customWidth="1"/>
    <col min="1030" max="1030" width="10.5703125" style="1" bestFit="1" customWidth="1"/>
    <col min="1031" max="1032" width="9.140625" style="1"/>
    <col min="1033" max="1033" width="15.85546875" style="1" customWidth="1"/>
    <col min="1034" max="1281" width="9.140625" style="1"/>
    <col min="1282" max="1282" width="32.140625" style="1" bestFit="1" customWidth="1"/>
    <col min="1283" max="1283" width="21.42578125" style="1" bestFit="1" customWidth="1"/>
    <col min="1284" max="1284" width="11.5703125" style="1" bestFit="1" customWidth="1"/>
    <col min="1285" max="1285" width="12.28515625" style="1" bestFit="1" customWidth="1"/>
    <col min="1286" max="1286" width="10.5703125" style="1" bestFit="1" customWidth="1"/>
    <col min="1287" max="1288" width="9.140625" style="1"/>
    <col min="1289" max="1289" width="15.85546875" style="1" customWidth="1"/>
    <col min="1290" max="1537" width="9.140625" style="1"/>
    <col min="1538" max="1538" width="32.140625" style="1" bestFit="1" customWidth="1"/>
    <col min="1539" max="1539" width="21.42578125" style="1" bestFit="1" customWidth="1"/>
    <col min="1540" max="1540" width="11.5703125" style="1" bestFit="1" customWidth="1"/>
    <col min="1541" max="1541" width="12.28515625" style="1" bestFit="1" customWidth="1"/>
    <col min="1542" max="1542" width="10.5703125" style="1" bestFit="1" customWidth="1"/>
    <col min="1543" max="1544" width="9.140625" style="1"/>
    <col min="1545" max="1545" width="15.85546875" style="1" customWidth="1"/>
    <col min="1546" max="1793" width="9.140625" style="1"/>
    <col min="1794" max="1794" width="32.140625" style="1" bestFit="1" customWidth="1"/>
    <col min="1795" max="1795" width="21.42578125" style="1" bestFit="1" customWidth="1"/>
    <col min="1796" max="1796" width="11.5703125" style="1" bestFit="1" customWidth="1"/>
    <col min="1797" max="1797" width="12.28515625" style="1" bestFit="1" customWidth="1"/>
    <col min="1798" max="1798" width="10.5703125" style="1" bestFit="1" customWidth="1"/>
    <col min="1799" max="1800" width="9.140625" style="1"/>
    <col min="1801" max="1801" width="15.85546875" style="1" customWidth="1"/>
    <col min="1802" max="2049" width="9.140625" style="1"/>
    <col min="2050" max="2050" width="32.140625" style="1" bestFit="1" customWidth="1"/>
    <col min="2051" max="2051" width="21.42578125" style="1" bestFit="1" customWidth="1"/>
    <col min="2052" max="2052" width="11.5703125" style="1" bestFit="1" customWidth="1"/>
    <col min="2053" max="2053" width="12.28515625" style="1" bestFit="1" customWidth="1"/>
    <col min="2054" max="2054" width="10.5703125" style="1" bestFit="1" customWidth="1"/>
    <col min="2055" max="2056" width="9.140625" style="1"/>
    <col min="2057" max="2057" width="15.85546875" style="1" customWidth="1"/>
    <col min="2058" max="2305" width="9.140625" style="1"/>
    <col min="2306" max="2306" width="32.140625" style="1" bestFit="1" customWidth="1"/>
    <col min="2307" max="2307" width="21.42578125" style="1" bestFit="1" customWidth="1"/>
    <col min="2308" max="2308" width="11.5703125" style="1" bestFit="1" customWidth="1"/>
    <col min="2309" max="2309" width="12.28515625" style="1" bestFit="1" customWidth="1"/>
    <col min="2310" max="2310" width="10.5703125" style="1" bestFit="1" customWidth="1"/>
    <col min="2311" max="2312" width="9.140625" style="1"/>
    <col min="2313" max="2313" width="15.85546875" style="1" customWidth="1"/>
    <col min="2314" max="2561" width="9.140625" style="1"/>
    <col min="2562" max="2562" width="32.140625" style="1" bestFit="1" customWidth="1"/>
    <col min="2563" max="2563" width="21.42578125" style="1" bestFit="1" customWidth="1"/>
    <col min="2564" max="2564" width="11.5703125" style="1" bestFit="1" customWidth="1"/>
    <col min="2565" max="2565" width="12.28515625" style="1" bestFit="1" customWidth="1"/>
    <col min="2566" max="2566" width="10.5703125" style="1" bestFit="1" customWidth="1"/>
    <col min="2567" max="2568" width="9.140625" style="1"/>
    <col min="2569" max="2569" width="15.85546875" style="1" customWidth="1"/>
    <col min="2570" max="2817" width="9.140625" style="1"/>
    <col min="2818" max="2818" width="32.140625" style="1" bestFit="1" customWidth="1"/>
    <col min="2819" max="2819" width="21.42578125" style="1" bestFit="1" customWidth="1"/>
    <col min="2820" max="2820" width="11.5703125" style="1" bestFit="1" customWidth="1"/>
    <col min="2821" max="2821" width="12.28515625" style="1" bestFit="1" customWidth="1"/>
    <col min="2822" max="2822" width="10.5703125" style="1" bestFit="1" customWidth="1"/>
    <col min="2823" max="2824" width="9.140625" style="1"/>
    <col min="2825" max="2825" width="15.85546875" style="1" customWidth="1"/>
    <col min="2826" max="3073" width="9.140625" style="1"/>
    <col min="3074" max="3074" width="32.140625" style="1" bestFit="1" customWidth="1"/>
    <col min="3075" max="3075" width="21.42578125" style="1" bestFit="1" customWidth="1"/>
    <col min="3076" max="3076" width="11.5703125" style="1" bestFit="1" customWidth="1"/>
    <col min="3077" max="3077" width="12.28515625" style="1" bestFit="1" customWidth="1"/>
    <col min="3078" max="3078" width="10.5703125" style="1" bestFit="1" customWidth="1"/>
    <col min="3079" max="3080" width="9.140625" style="1"/>
    <col min="3081" max="3081" width="15.85546875" style="1" customWidth="1"/>
    <col min="3082" max="3329" width="9.140625" style="1"/>
    <col min="3330" max="3330" width="32.140625" style="1" bestFit="1" customWidth="1"/>
    <col min="3331" max="3331" width="21.42578125" style="1" bestFit="1" customWidth="1"/>
    <col min="3332" max="3332" width="11.5703125" style="1" bestFit="1" customWidth="1"/>
    <col min="3333" max="3333" width="12.28515625" style="1" bestFit="1" customWidth="1"/>
    <col min="3334" max="3334" width="10.5703125" style="1" bestFit="1" customWidth="1"/>
    <col min="3335" max="3336" width="9.140625" style="1"/>
    <col min="3337" max="3337" width="15.85546875" style="1" customWidth="1"/>
    <col min="3338" max="3585" width="9.140625" style="1"/>
    <col min="3586" max="3586" width="32.140625" style="1" bestFit="1" customWidth="1"/>
    <col min="3587" max="3587" width="21.42578125" style="1" bestFit="1" customWidth="1"/>
    <col min="3588" max="3588" width="11.5703125" style="1" bestFit="1" customWidth="1"/>
    <col min="3589" max="3589" width="12.28515625" style="1" bestFit="1" customWidth="1"/>
    <col min="3590" max="3590" width="10.5703125" style="1" bestFit="1" customWidth="1"/>
    <col min="3591" max="3592" width="9.140625" style="1"/>
    <col min="3593" max="3593" width="15.85546875" style="1" customWidth="1"/>
    <col min="3594" max="3841" width="9.140625" style="1"/>
    <col min="3842" max="3842" width="32.140625" style="1" bestFit="1" customWidth="1"/>
    <col min="3843" max="3843" width="21.42578125" style="1" bestFit="1" customWidth="1"/>
    <col min="3844" max="3844" width="11.5703125" style="1" bestFit="1" customWidth="1"/>
    <col min="3845" max="3845" width="12.28515625" style="1" bestFit="1" customWidth="1"/>
    <col min="3846" max="3846" width="10.5703125" style="1" bestFit="1" customWidth="1"/>
    <col min="3847" max="3848" width="9.140625" style="1"/>
    <col min="3849" max="3849" width="15.85546875" style="1" customWidth="1"/>
    <col min="3850" max="4097" width="9.140625" style="1"/>
    <col min="4098" max="4098" width="32.140625" style="1" bestFit="1" customWidth="1"/>
    <col min="4099" max="4099" width="21.42578125" style="1" bestFit="1" customWidth="1"/>
    <col min="4100" max="4100" width="11.5703125" style="1" bestFit="1" customWidth="1"/>
    <col min="4101" max="4101" width="12.28515625" style="1" bestFit="1" customWidth="1"/>
    <col min="4102" max="4102" width="10.5703125" style="1" bestFit="1" customWidth="1"/>
    <col min="4103" max="4104" width="9.140625" style="1"/>
    <col min="4105" max="4105" width="15.85546875" style="1" customWidth="1"/>
    <col min="4106" max="4353" width="9.140625" style="1"/>
    <col min="4354" max="4354" width="32.140625" style="1" bestFit="1" customWidth="1"/>
    <col min="4355" max="4355" width="21.42578125" style="1" bestFit="1" customWidth="1"/>
    <col min="4356" max="4356" width="11.5703125" style="1" bestFit="1" customWidth="1"/>
    <col min="4357" max="4357" width="12.28515625" style="1" bestFit="1" customWidth="1"/>
    <col min="4358" max="4358" width="10.5703125" style="1" bestFit="1" customWidth="1"/>
    <col min="4359" max="4360" width="9.140625" style="1"/>
    <col min="4361" max="4361" width="15.85546875" style="1" customWidth="1"/>
    <col min="4362" max="4609" width="9.140625" style="1"/>
    <col min="4610" max="4610" width="32.140625" style="1" bestFit="1" customWidth="1"/>
    <col min="4611" max="4611" width="21.42578125" style="1" bestFit="1" customWidth="1"/>
    <col min="4612" max="4612" width="11.5703125" style="1" bestFit="1" customWidth="1"/>
    <col min="4613" max="4613" width="12.28515625" style="1" bestFit="1" customWidth="1"/>
    <col min="4614" max="4614" width="10.5703125" style="1" bestFit="1" customWidth="1"/>
    <col min="4615" max="4616" width="9.140625" style="1"/>
    <col min="4617" max="4617" width="15.85546875" style="1" customWidth="1"/>
    <col min="4618" max="4865" width="9.140625" style="1"/>
    <col min="4866" max="4866" width="32.140625" style="1" bestFit="1" customWidth="1"/>
    <col min="4867" max="4867" width="21.42578125" style="1" bestFit="1" customWidth="1"/>
    <col min="4868" max="4868" width="11.5703125" style="1" bestFit="1" customWidth="1"/>
    <col min="4869" max="4869" width="12.28515625" style="1" bestFit="1" customWidth="1"/>
    <col min="4870" max="4870" width="10.5703125" style="1" bestFit="1" customWidth="1"/>
    <col min="4871" max="4872" width="9.140625" style="1"/>
    <col min="4873" max="4873" width="15.85546875" style="1" customWidth="1"/>
    <col min="4874" max="5121" width="9.140625" style="1"/>
    <col min="5122" max="5122" width="32.140625" style="1" bestFit="1" customWidth="1"/>
    <col min="5123" max="5123" width="21.42578125" style="1" bestFit="1" customWidth="1"/>
    <col min="5124" max="5124" width="11.5703125" style="1" bestFit="1" customWidth="1"/>
    <col min="5125" max="5125" width="12.28515625" style="1" bestFit="1" customWidth="1"/>
    <col min="5126" max="5126" width="10.5703125" style="1" bestFit="1" customWidth="1"/>
    <col min="5127" max="5128" width="9.140625" style="1"/>
    <col min="5129" max="5129" width="15.85546875" style="1" customWidth="1"/>
    <col min="5130" max="5377" width="9.140625" style="1"/>
    <col min="5378" max="5378" width="32.140625" style="1" bestFit="1" customWidth="1"/>
    <col min="5379" max="5379" width="21.42578125" style="1" bestFit="1" customWidth="1"/>
    <col min="5380" max="5380" width="11.5703125" style="1" bestFit="1" customWidth="1"/>
    <col min="5381" max="5381" width="12.28515625" style="1" bestFit="1" customWidth="1"/>
    <col min="5382" max="5382" width="10.5703125" style="1" bestFit="1" customWidth="1"/>
    <col min="5383" max="5384" width="9.140625" style="1"/>
    <col min="5385" max="5385" width="15.85546875" style="1" customWidth="1"/>
    <col min="5386" max="5633" width="9.140625" style="1"/>
    <col min="5634" max="5634" width="32.140625" style="1" bestFit="1" customWidth="1"/>
    <col min="5635" max="5635" width="21.42578125" style="1" bestFit="1" customWidth="1"/>
    <col min="5636" max="5636" width="11.5703125" style="1" bestFit="1" customWidth="1"/>
    <col min="5637" max="5637" width="12.28515625" style="1" bestFit="1" customWidth="1"/>
    <col min="5638" max="5638" width="10.5703125" style="1" bestFit="1" customWidth="1"/>
    <col min="5639" max="5640" width="9.140625" style="1"/>
    <col min="5641" max="5641" width="15.85546875" style="1" customWidth="1"/>
    <col min="5642" max="5889" width="9.140625" style="1"/>
    <col min="5890" max="5890" width="32.140625" style="1" bestFit="1" customWidth="1"/>
    <col min="5891" max="5891" width="21.42578125" style="1" bestFit="1" customWidth="1"/>
    <col min="5892" max="5892" width="11.5703125" style="1" bestFit="1" customWidth="1"/>
    <col min="5893" max="5893" width="12.28515625" style="1" bestFit="1" customWidth="1"/>
    <col min="5894" max="5894" width="10.5703125" style="1" bestFit="1" customWidth="1"/>
    <col min="5895" max="5896" width="9.140625" style="1"/>
    <col min="5897" max="5897" width="15.85546875" style="1" customWidth="1"/>
    <col min="5898" max="6145" width="9.140625" style="1"/>
    <col min="6146" max="6146" width="32.140625" style="1" bestFit="1" customWidth="1"/>
    <col min="6147" max="6147" width="21.42578125" style="1" bestFit="1" customWidth="1"/>
    <col min="6148" max="6148" width="11.5703125" style="1" bestFit="1" customWidth="1"/>
    <col min="6149" max="6149" width="12.28515625" style="1" bestFit="1" customWidth="1"/>
    <col min="6150" max="6150" width="10.5703125" style="1" bestFit="1" customWidth="1"/>
    <col min="6151" max="6152" width="9.140625" style="1"/>
    <col min="6153" max="6153" width="15.85546875" style="1" customWidth="1"/>
    <col min="6154" max="6401" width="9.140625" style="1"/>
    <col min="6402" max="6402" width="32.140625" style="1" bestFit="1" customWidth="1"/>
    <col min="6403" max="6403" width="21.42578125" style="1" bestFit="1" customWidth="1"/>
    <col min="6404" max="6404" width="11.5703125" style="1" bestFit="1" customWidth="1"/>
    <col min="6405" max="6405" width="12.28515625" style="1" bestFit="1" customWidth="1"/>
    <col min="6406" max="6406" width="10.5703125" style="1" bestFit="1" customWidth="1"/>
    <col min="6407" max="6408" width="9.140625" style="1"/>
    <col min="6409" max="6409" width="15.85546875" style="1" customWidth="1"/>
    <col min="6410" max="6657" width="9.140625" style="1"/>
    <col min="6658" max="6658" width="32.140625" style="1" bestFit="1" customWidth="1"/>
    <col min="6659" max="6659" width="21.42578125" style="1" bestFit="1" customWidth="1"/>
    <col min="6660" max="6660" width="11.5703125" style="1" bestFit="1" customWidth="1"/>
    <col min="6661" max="6661" width="12.28515625" style="1" bestFit="1" customWidth="1"/>
    <col min="6662" max="6662" width="10.5703125" style="1" bestFit="1" customWidth="1"/>
    <col min="6663" max="6664" width="9.140625" style="1"/>
    <col min="6665" max="6665" width="15.85546875" style="1" customWidth="1"/>
    <col min="6666" max="6913" width="9.140625" style="1"/>
    <col min="6914" max="6914" width="32.140625" style="1" bestFit="1" customWidth="1"/>
    <col min="6915" max="6915" width="21.42578125" style="1" bestFit="1" customWidth="1"/>
    <col min="6916" max="6916" width="11.5703125" style="1" bestFit="1" customWidth="1"/>
    <col min="6917" max="6917" width="12.28515625" style="1" bestFit="1" customWidth="1"/>
    <col min="6918" max="6918" width="10.5703125" style="1" bestFit="1" customWidth="1"/>
    <col min="6919" max="6920" width="9.140625" style="1"/>
    <col min="6921" max="6921" width="15.85546875" style="1" customWidth="1"/>
    <col min="6922" max="7169" width="9.140625" style="1"/>
    <col min="7170" max="7170" width="32.140625" style="1" bestFit="1" customWidth="1"/>
    <col min="7171" max="7171" width="21.42578125" style="1" bestFit="1" customWidth="1"/>
    <col min="7172" max="7172" width="11.5703125" style="1" bestFit="1" customWidth="1"/>
    <col min="7173" max="7173" width="12.28515625" style="1" bestFit="1" customWidth="1"/>
    <col min="7174" max="7174" width="10.5703125" style="1" bestFit="1" customWidth="1"/>
    <col min="7175" max="7176" width="9.140625" style="1"/>
    <col min="7177" max="7177" width="15.85546875" style="1" customWidth="1"/>
    <col min="7178" max="7425" width="9.140625" style="1"/>
    <col min="7426" max="7426" width="32.140625" style="1" bestFit="1" customWidth="1"/>
    <col min="7427" max="7427" width="21.42578125" style="1" bestFit="1" customWidth="1"/>
    <col min="7428" max="7428" width="11.5703125" style="1" bestFit="1" customWidth="1"/>
    <col min="7429" max="7429" width="12.28515625" style="1" bestFit="1" customWidth="1"/>
    <col min="7430" max="7430" width="10.5703125" style="1" bestFit="1" customWidth="1"/>
    <col min="7431" max="7432" width="9.140625" style="1"/>
    <col min="7433" max="7433" width="15.85546875" style="1" customWidth="1"/>
    <col min="7434" max="7681" width="9.140625" style="1"/>
    <col min="7682" max="7682" width="32.140625" style="1" bestFit="1" customWidth="1"/>
    <col min="7683" max="7683" width="21.42578125" style="1" bestFit="1" customWidth="1"/>
    <col min="7684" max="7684" width="11.5703125" style="1" bestFit="1" customWidth="1"/>
    <col min="7685" max="7685" width="12.28515625" style="1" bestFit="1" customWidth="1"/>
    <col min="7686" max="7686" width="10.5703125" style="1" bestFit="1" customWidth="1"/>
    <col min="7687" max="7688" width="9.140625" style="1"/>
    <col min="7689" max="7689" width="15.85546875" style="1" customWidth="1"/>
    <col min="7690" max="7937" width="9.140625" style="1"/>
    <col min="7938" max="7938" width="32.140625" style="1" bestFit="1" customWidth="1"/>
    <col min="7939" max="7939" width="21.42578125" style="1" bestFit="1" customWidth="1"/>
    <col min="7940" max="7940" width="11.5703125" style="1" bestFit="1" customWidth="1"/>
    <col min="7941" max="7941" width="12.28515625" style="1" bestFit="1" customWidth="1"/>
    <col min="7942" max="7942" width="10.5703125" style="1" bestFit="1" customWidth="1"/>
    <col min="7943" max="7944" width="9.140625" style="1"/>
    <col min="7945" max="7945" width="15.85546875" style="1" customWidth="1"/>
    <col min="7946" max="8193" width="9.140625" style="1"/>
    <col min="8194" max="8194" width="32.140625" style="1" bestFit="1" customWidth="1"/>
    <col min="8195" max="8195" width="21.42578125" style="1" bestFit="1" customWidth="1"/>
    <col min="8196" max="8196" width="11.5703125" style="1" bestFit="1" customWidth="1"/>
    <col min="8197" max="8197" width="12.28515625" style="1" bestFit="1" customWidth="1"/>
    <col min="8198" max="8198" width="10.5703125" style="1" bestFit="1" customWidth="1"/>
    <col min="8199" max="8200" width="9.140625" style="1"/>
    <col min="8201" max="8201" width="15.85546875" style="1" customWidth="1"/>
    <col min="8202" max="8449" width="9.140625" style="1"/>
    <col min="8450" max="8450" width="32.140625" style="1" bestFit="1" customWidth="1"/>
    <col min="8451" max="8451" width="21.42578125" style="1" bestFit="1" customWidth="1"/>
    <col min="8452" max="8452" width="11.5703125" style="1" bestFit="1" customWidth="1"/>
    <col min="8453" max="8453" width="12.28515625" style="1" bestFit="1" customWidth="1"/>
    <col min="8454" max="8454" width="10.5703125" style="1" bestFit="1" customWidth="1"/>
    <col min="8455" max="8456" width="9.140625" style="1"/>
    <col min="8457" max="8457" width="15.85546875" style="1" customWidth="1"/>
    <col min="8458" max="8705" width="9.140625" style="1"/>
    <col min="8706" max="8706" width="32.140625" style="1" bestFit="1" customWidth="1"/>
    <col min="8707" max="8707" width="21.42578125" style="1" bestFit="1" customWidth="1"/>
    <col min="8708" max="8708" width="11.5703125" style="1" bestFit="1" customWidth="1"/>
    <col min="8709" max="8709" width="12.28515625" style="1" bestFit="1" customWidth="1"/>
    <col min="8710" max="8710" width="10.5703125" style="1" bestFit="1" customWidth="1"/>
    <col min="8711" max="8712" width="9.140625" style="1"/>
    <col min="8713" max="8713" width="15.85546875" style="1" customWidth="1"/>
    <col min="8714" max="8961" width="9.140625" style="1"/>
    <col min="8962" max="8962" width="32.140625" style="1" bestFit="1" customWidth="1"/>
    <col min="8963" max="8963" width="21.42578125" style="1" bestFit="1" customWidth="1"/>
    <col min="8964" max="8964" width="11.5703125" style="1" bestFit="1" customWidth="1"/>
    <col min="8965" max="8965" width="12.28515625" style="1" bestFit="1" customWidth="1"/>
    <col min="8966" max="8966" width="10.5703125" style="1" bestFit="1" customWidth="1"/>
    <col min="8967" max="8968" width="9.140625" style="1"/>
    <col min="8969" max="8969" width="15.85546875" style="1" customWidth="1"/>
    <col min="8970" max="9217" width="9.140625" style="1"/>
    <col min="9218" max="9218" width="32.140625" style="1" bestFit="1" customWidth="1"/>
    <col min="9219" max="9219" width="21.42578125" style="1" bestFit="1" customWidth="1"/>
    <col min="9220" max="9220" width="11.5703125" style="1" bestFit="1" customWidth="1"/>
    <col min="9221" max="9221" width="12.28515625" style="1" bestFit="1" customWidth="1"/>
    <col min="9222" max="9222" width="10.5703125" style="1" bestFit="1" customWidth="1"/>
    <col min="9223" max="9224" width="9.140625" style="1"/>
    <col min="9225" max="9225" width="15.85546875" style="1" customWidth="1"/>
    <col min="9226" max="9473" width="9.140625" style="1"/>
    <col min="9474" max="9474" width="32.140625" style="1" bestFit="1" customWidth="1"/>
    <col min="9475" max="9475" width="21.42578125" style="1" bestFit="1" customWidth="1"/>
    <col min="9476" max="9476" width="11.5703125" style="1" bestFit="1" customWidth="1"/>
    <col min="9477" max="9477" width="12.28515625" style="1" bestFit="1" customWidth="1"/>
    <col min="9478" max="9478" width="10.5703125" style="1" bestFit="1" customWidth="1"/>
    <col min="9479" max="9480" width="9.140625" style="1"/>
    <col min="9481" max="9481" width="15.85546875" style="1" customWidth="1"/>
    <col min="9482" max="9729" width="9.140625" style="1"/>
    <col min="9730" max="9730" width="32.140625" style="1" bestFit="1" customWidth="1"/>
    <col min="9731" max="9731" width="21.42578125" style="1" bestFit="1" customWidth="1"/>
    <col min="9732" max="9732" width="11.5703125" style="1" bestFit="1" customWidth="1"/>
    <col min="9733" max="9733" width="12.28515625" style="1" bestFit="1" customWidth="1"/>
    <col min="9734" max="9734" width="10.5703125" style="1" bestFit="1" customWidth="1"/>
    <col min="9735" max="9736" width="9.140625" style="1"/>
    <col min="9737" max="9737" width="15.85546875" style="1" customWidth="1"/>
    <col min="9738" max="9985" width="9.140625" style="1"/>
    <col min="9986" max="9986" width="32.140625" style="1" bestFit="1" customWidth="1"/>
    <col min="9987" max="9987" width="21.42578125" style="1" bestFit="1" customWidth="1"/>
    <col min="9988" max="9988" width="11.5703125" style="1" bestFit="1" customWidth="1"/>
    <col min="9989" max="9989" width="12.28515625" style="1" bestFit="1" customWidth="1"/>
    <col min="9990" max="9990" width="10.5703125" style="1" bestFit="1" customWidth="1"/>
    <col min="9991" max="9992" width="9.140625" style="1"/>
    <col min="9993" max="9993" width="15.85546875" style="1" customWidth="1"/>
    <col min="9994" max="10241" width="9.140625" style="1"/>
    <col min="10242" max="10242" width="32.140625" style="1" bestFit="1" customWidth="1"/>
    <col min="10243" max="10243" width="21.42578125" style="1" bestFit="1" customWidth="1"/>
    <col min="10244" max="10244" width="11.5703125" style="1" bestFit="1" customWidth="1"/>
    <col min="10245" max="10245" width="12.28515625" style="1" bestFit="1" customWidth="1"/>
    <col min="10246" max="10246" width="10.5703125" style="1" bestFit="1" customWidth="1"/>
    <col min="10247" max="10248" width="9.140625" style="1"/>
    <col min="10249" max="10249" width="15.85546875" style="1" customWidth="1"/>
    <col min="10250" max="10497" width="9.140625" style="1"/>
    <col min="10498" max="10498" width="32.140625" style="1" bestFit="1" customWidth="1"/>
    <col min="10499" max="10499" width="21.42578125" style="1" bestFit="1" customWidth="1"/>
    <col min="10500" max="10500" width="11.5703125" style="1" bestFit="1" customWidth="1"/>
    <col min="10501" max="10501" width="12.28515625" style="1" bestFit="1" customWidth="1"/>
    <col min="10502" max="10502" width="10.5703125" style="1" bestFit="1" customWidth="1"/>
    <col min="10503" max="10504" width="9.140625" style="1"/>
    <col min="10505" max="10505" width="15.85546875" style="1" customWidth="1"/>
    <col min="10506" max="10753" width="9.140625" style="1"/>
    <col min="10754" max="10754" width="32.140625" style="1" bestFit="1" customWidth="1"/>
    <col min="10755" max="10755" width="21.42578125" style="1" bestFit="1" customWidth="1"/>
    <col min="10756" max="10756" width="11.5703125" style="1" bestFit="1" customWidth="1"/>
    <col min="10757" max="10757" width="12.28515625" style="1" bestFit="1" customWidth="1"/>
    <col min="10758" max="10758" width="10.5703125" style="1" bestFit="1" customWidth="1"/>
    <col min="10759" max="10760" width="9.140625" style="1"/>
    <col min="10761" max="10761" width="15.85546875" style="1" customWidth="1"/>
    <col min="10762" max="11009" width="9.140625" style="1"/>
    <col min="11010" max="11010" width="32.140625" style="1" bestFit="1" customWidth="1"/>
    <col min="11011" max="11011" width="21.42578125" style="1" bestFit="1" customWidth="1"/>
    <col min="11012" max="11012" width="11.5703125" style="1" bestFit="1" customWidth="1"/>
    <col min="11013" max="11013" width="12.28515625" style="1" bestFit="1" customWidth="1"/>
    <col min="11014" max="11014" width="10.5703125" style="1" bestFit="1" customWidth="1"/>
    <col min="11015" max="11016" width="9.140625" style="1"/>
    <col min="11017" max="11017" width="15.85546875" style="1" customWidth="1"/>
    <col min="11018" max="11265" width="9.140625" style="1"/>
    <col min="11266" max="11266" width="32.140625" style="1" bestFit="1" customWidth="1"/>
    <col min="11267" max="11267" width="21.42578125" style="1" bestFit="1" customWidth="1"/>
    <col min="11268" max="11268" width="11.5703125" style="1" bestFit="1" customWidth="1"/>
    <col min="11269" max="11269" width="12.28515625" style="1" bestFit="1" customWidth="1"/>
    <col min="11270" max="11270" width="10.5703125" style="1" bestFit="1" customWidth="1"/>
    <col min="11271" max="11272" width="9.140625" style="1"/>
    <col min="11273" max="11273" width="15.85546875" style="1" customWidth="1"/>
    <col min="11274" max="11521" width="9.140625" style="1"/>
    <col min="11522" max="11522" width="32.140625" style="1" bestFit="1" customWidth="1"/>
    <col min="11523" max="11523" width="21.42578125" style="1" bestFit="1" customWidth="1"/>
    <col min="11524" max="11524" width="11.5703125" style="1" bestFit="1" customWidth="1"/>
    <col min="11525" max="11525" width="12.28515625" style="1" bestFit="1" customWidth="1"/>
    <col min="11526" max="11526" width="10.5703125" style="1" bestFit="1" customWidth="1"/>
    <col min="11527" max="11528" width="9.140625" style="1"/>
    <col min="11529" max="11529" width="15.85546875" style="1" customWidth="1"/>
    <col min="11530" max="11777" width="9.140625" style="1"/>
    <col min="11778" max="11778" width="32.140625" style="1" bestFit="1" customWidth="1"/>
    <col min="11779" max="11779" width="21.42578125" style="1" bestFit="1" customWidth="1"/>
    <col min="11780" max="11780" width="11.5703125" style="1" bestFit="1" customWidth="1"/>
    <col min="11781" max="11781" width="12.28515625" style="1" bestFit="1" customWidth="1"/>
    <col min="11782" max="11782" width="10.5703125" style="1" bestFit="1" customWidth="1"/>
    <col min="11783" max="11784" width="9.140625" style="1"/>
    <col min="11785" max="11785" width="15.85546875" style="1" customWidth="1"/>
    <col min="11786" max="12033" width="9.140625" style="1"/>
    <col min="12034" max="12034" width="32.140625" style="1" bestFit="1" customWidth="1"/>
    <col min="12035" max="12035" width="21.42578125" style="1" bestFit="1" customWidth="1"/>
    <col min="12036" max="12036" width="11.5703125" style="1" bestFit="1" customWidth="1"/>
    <col min="12037" max="12037" width="12.28515625" style="1" bestFit="1" customWidth="1"/>
    <col min="12038" max="12038" width="10.5703125" style="1" bestFit="1" customWidth="1"/>
    <col min="12039" max="12040" width="9.140625" style="1"/>
    <col min="12041" max="12041" width="15.85546875" style="1" customWidth="1"/>
    <col min="12042" max="12289" width="9.140625" style="1"/>
    <col min="12290" max="12290" width="32.140625" style="1" bestFit="1" customWidth="1"/>
    <col min="12291" max="12291" width="21.42578125" style="1" bestFit="1" customWidth="1"/>
    <col min="12292" max="12292" width="11.5703125" style="1" bestFit="1" customWidth="1"/>
    <col min="12293" max="12293" width="12.28515625" style="1" bestFit="1" customWidth="1"/>
    <col min="12294" max="12294" width="10.5703125" style="1" bestFit="1" customWidth="1"/>
    <col min="12295" max="12296" width="9.140625" style="1"/>
    <col min="12297" max="12297" width="15.85546875" style="1" customWidth="1"/>
    <col min="12298" max="12545" width="9.140625" style="1"/>
    <col min="12546" max="12546" width="32.140625" style="1" bestFit="1" customWidth="1"/>
    <col min="12547" max="12547" width="21.42578125" style="1" bestFit="1" customWidth="1"/>
    <col min="12548" max="12548" width="11.5703125" style="1" bestFit="1" customWidth="1"/>
    <col min="12549" max="12549" width="12.28515625" style="1" bestFit="1" customWidth="1"/>
    <col min="12550" max="12550" width="10.5703125" style="1" bestFit="1" customWidth="1"/>
    <col min="12551" max="12552" width="9.140625" style="1"/>
    <col min="12553" max="12553" width="15.85546875" style="1" customWidth="1"/>
    <col min="12554" max="12801" width="9.140625" style="1"/>
    <col min="12802" max="12802" width="32.140625" style="1" bestFit="1" customWidth="1"/>
    <col min="12803" max="12803" width="21.42578125" style="1" bestFit="1" customWidth="1"/>
    <col min="12804" max="12804" width="11.5703125" style="1" bestFit="1" customWidth="1"/>
    <col min="12805" max="12805" width="12.28515625" style="1" bestFit="1" customWidth="1"/>
    <col min="12806" max="12806" width="10.5703125" style="1" bestFit="1" customWidth="1"/>
    <col min="12807" max="12808" width="9.140625" style="1"/>
    <col min="12809" max="12809" width="15.85546875" style="1" customWidth="1"/>
    <col min="12810" max="13057" width="9.140625" style="1"/>
    <col min="13058" max="13058" width="32.140625" style="1" bestFit="1" customWidth="1"/>
    <col min="13059" max="13059" width="21.42578125" style="1" bestFit="1" customWidth="1"/>
    <col min="13060" max="13060" width="11.5703125" style="1" bestFit="1" customWidth="1"/>
    <col min="13061" max="13061" width="12.28515625" style="1" bestFit="1" customWidth="1"/>
    <col min="13062" max="13062" width="10.5703125" style="1" bestFit="1" customWidth="1"/>
    <col min="13063" max="13064" width="9.140625" style="1"/>
    <col min="13065" max="13065" width="15.85546875" style="1" customWidth="1"/>
    <col min="13066" max="13313" width="9.140625" style="1"/>
    <col min="13314" max="13314" width="32.140625" style="1" bestFit="1" customWidth="1"/>
    <col min="13315" max="13315" width="21.42578125" style="1" bestFit="1" customWidth="1"/>
    <col min="13316" max="13316" width="11.5703125" style="1" bestFit="1" customWidth="1"/>
    <col min="13317" max="13317" width="12.28515625" style="1" bestFit="1" customWidth="1"/>
    <col min="13318" max="13318" width="10.5703125" style="1" bestFit="1" customWidth="1"/>
    <col min="13319" max="13320" width="9.140625" style="1"/>
    <col min="13321" max="13321" width="15.85546875" style="1" customWidth="1"/>
    <col min="13322" max="13569" width="9.140625" style="1"/>
    <col min="13570" max="13570" width="32.140625" style="1" bestFit="1" customWidth="1"/>
    <col min="13571" max="13571" width="21.42578125" style="1" bestFit="1" customWidth="1"/>
    <col min="13572" max="13572" width="11.5703125" style="1" bestFit="1" customWidth="1"/>
    <col min="13573" max="13573" width="12.28515625" style="1" bestFit="1" customWidth="1"/>
    <col min="13574" max="13574" width="10.5703125" style="1" bestFit="1" customWidth="1"/>
    <col min="13575" max="13576" width="9.140625" style="1"/>
    <col min="13577" max="13577" width="15.85546875" style="1" customWidth="1"/>
    <col min="13578" max="13825" width="9.140625" style="1"/>
    <col min="13826" max="13826" width="32.140625" style="1" bestFit="1" customWidth="1"/>
    <col min="13827" max="13827" width="21.42578125" style="1" bestFit="1" customWidth="1"/>
    <col min="13828" max="13828" width="11.5703125" style="1" bestFit="1" customWidth="1"/>
    <col min="13829" max="13829" width="12.28515625" style="1" bestFit="1" customWidth="1"/>
    <col min="13830" max="13830" width="10.5703125" style="1" bestFit="1" customWidth="1"/>
    <col min="13831" max="13832" width="9.140625" style="1"/>
    <col min="13833" max="13833" width="15.85546875" style="1" customWidth="1"/>
    <col min="13834" max="14081" width="9.140625" style="1"/>
    <col min="14082" max="14082" width="32.140625" style="1" bestFit="1" customWidth="1"/>
    <col min="14083" max="14083" width="21.42578125" style="1" bestFit="1" customWidth="1"/>
    <col min="14084" max="14084" width="11.5703125" style="1" bestFit="1" customWidth="1"/>
    <col min="14085" max="14085" width="12.28515625" style="1" bestFit="1" customWidth="1"/>
    <col min="14086" max="14086" width="10.5703125" style="1" bestFit="1" customWidth="1"/>
    <col min="14087" max="14088" width="9.140625" style="1"/>
    <col min="14089" max="14089" width="15.85546875" style="1" customWidth="1"/>
    <col min="14090" max="14337" width="9.140625" style="1"/>
    <col min="14338" max="14338" width="32.140625" style="1" bestFit="1" customWidth="1"/>
    <col min="14339" max="14339" width="21.42578125" style="1" bestFit="1" customWidth="1"/>
    <col min="14340" max="14340" width="11.5703125" style="1" bestFit="1" customWidth="1"/>
    <col min="14341" max="14341" width="12.28515625" style="1" bestFit="1" customWidth="1"/>
    <col min="14342" max="14342" width="10.5703125" style="1" bestFit="1" customWidth="1"/>
    <col min="14343" max="14344" width="9.140625" style="1"/>
    <col min="14345" max="14345" width="15.85546875" style="1" customWidth="1"/>
    <col min="14346" max="14593" width="9.140625" style="1"/>
    <col min="14594" max="14594" width="32.140625" style="1" bestFit="1" customWidth="1"/>
    <col min="14595" max="14595" width="21.42578125" style="1" bestFit="1" customWidth="1"/>
    <col min="14596" max="14596" width="11.5703125" style="1" bestFit="1" customWidth="1"/>
    <col min="14597" max="14597" width="12.28515625" style="1" bestFit="1" customWidth="1"/>
    <col min="14598" max="14598" width="10.5703125" style="1" bestFit="1" customWidth="1"/>
    <col min="14599" max="14600" width="9.140625" style="1"/>
    <col min="14601" max="14601" width="15.85546875" style="1" customWidth="1"/>
    <col min="14602" max="14849" width="9.140625" style="1"/>
    <col min="14850" max="14850" width="32.140625" style="1" bestFit="1" customWidth="1"/>
    <col min="14851" max="14851" width="21.42578125" style="1" bestFit="1" customWidth="1"/>
    <col min="14852" max="14852" width="11.5703125" style="1" bestFit="1" customWidth="1"/>
    <col min="14853" max="14853" width="12.28515625" style="1" bestFit="1" customWidth="1"/>
    <col min="14854" max="14854" width="10.5703125" style="1" bestFit="1" customWidth="1"/>
    <col min="14855" max="14856" width="9.140625" style="1"/>
    <col min="14857" max="14857" width="15.85546875" style="1" customWidth="1"/>
    <col min="14858" max="15105" width="9.140625" style="1"/>
    <col min="15106" max="15106" width="32.140625" style="1" bestFit="1" customWidth="1"/>
    <col min="15107" max="15107" width="21.42578125" style="1" bestFit="1" customWidth="1"/>
    <col min="15108" max="15108" width="11.5703125" style="1" bestFit="1" customWidth="1"/>
    <col min="15109" max="15109" width="12.28515625" style="1" bestFit="1" customWidth="1"/>
    <col min="15110" max="15110" width="10.5703125" style="1" bestFit="1" customWidth="1"/>
    <col min="15111" max="15112" width="9.140625" style="1"/>
    <col min="15113" max="15113" width="15.85546875" style="1" customWidth="1"/>
    <col min="15114" max="15361" width="9.140625" style="1"/>
    <col min="15362" max="15362" width="32.140625" style="1" bestFit="1" customWidth="1"/>
    <col min="15363" max="15363" width="21.42578125" style="1" bestFit="1" customWidth="1"/>
    <col min="15364" max="15364" width="11.5703125" style="1" bestFit="1" customWidth="1"/>
    <col min="15365" max="15365" width="12.28515625" style="1" bestFit="1" customWidth="1"/>
    <col min="15366" max="15366" width="10.5703125" style="1" bestFit="1" customWidth="1"/>
    <col min="15367" max="15368" width="9.140625" style="1"/>
    <col min="15369" max="15369" width="15.85546875" style="1" customWidth="1"/>
    <col min="15370" max="15617" width="9.140625" style="1"/>
    <col min="15618" max="15618" width="32.140625" style="1" bestFit="1" customWidth="1"/>
    <col min="15619" max="15619" width="21.42578125" style="1" bestFit="1" customWidth="1"/>
    <col min="15620" max="15620" width="11.5703125" style="1" bestFit="1" customWidth="1"/>
    <col min="15621" max="15621" width="12.28515625" style="1" bestFit="1" customWidth="1"/>
    <col min="15622" max="15622" width="10.5703125" style="1" bestFit="1" customWidth="1"/>
    <col min="15623" max="15624" width="9.140625" style="1"/>
    <col min="15625" max="15625" width="15.85546875" style="1" customWidth="1"/>
    <col min="15626" max="15873" width="9.140625" style="1"/>
    <col min="15874" max="15874" width="32.140625" style="1" bestFit="1" customWidth="1"/>
    <col min="15875" max="15875" width="21.42578125" style="1" bestFit="1" customWidth="1"/>
    <col min="15876" max="15876" width="11.5703125" style="1" bestFit="1" customWidth="1"/>
    <col min="15877" max="15877" width="12.28515625" style="1" bestFit="1" customWidth="1"/>
    <col min="15878" max="15878" width="10.5703125" style="1" bestFit="1" customWidth="1"/>
    <col min="15879" max="15880" width="9.140625" style="1"/>
    <col min="15881" max="15881" width="15.85546875" style="1" customWidth="1"/>
    <col min="15882" max="16129" width="9.140625" style="1"/>
    <col min="16130" max="16130" width="32.140625" style="1" bestFit="1" customWidth="1"/>
    <col min="16131" max="16131" width="21.42578125" style="1" bestFit="1" customWidth="1"/>
    <col min="16132" max="16132" width="11.5703125" style="1" bestFit="1" customWidth="1"/>
    <col min="16133" max="16133" width="12.28515625" style="1" bestFit="1" customWidth="1"/>
    <col min="16134" max="16134" width="10.5703125" style="1" bestFit="1" customWidth="1"/>
    <col min="16135" max="16136" width="9.140625" style="1"/>
    <col min="16137" max="16137" width="15.85546875" style="1" customWidth="1"/>
    <col min="16138" max="16384" width="9.140625" style="1"/>
  </cols>
  <sheetData>
    <row r="4" spans="2:9" s="2" customFormat="1" x14ac:dyDescent="0.25">
      <c r="B4" s="157" t="s">
        <v>0</v>
      </c>
      <c r="C4" s="157"/>
      <c r="D4" s="157"/>
      <c r="F4" s="3"/>
      <c r="G4" s="3"/>
      <c r="H4" s="3"/>
    </row>
    <row r="5" spans="2:9" s="2" customFormat="1" x14ac:dyDescent="0.25">
      <c r="B5" s="156" t="s">
        <v>68</v>
      </c>
      <c r="C5" s="156"/>
      <c r="D5" s="156"/>
      <c r="G5" s="4"/>
    </row>
    <row r="6" spans="2:9" s="2" customFormat="1" x14ac:dyDescent="0.25">
      <c r="B6" s="156" t="s">
        <v>69</v>
      </c>
      <c r="C6" s="156"/>
      <c r="D6" s="156"/>
      <c r="G6" s="4"/>
    </row>
    <row r="7" spans="2:9" s="2" customFormat="1" x14ac:dyDescent="0.25">
      <c r="B7" s="156" t="s">
        <v>86</v>
      </c>
      <c r="C7" s="156"/>
      <c r="D7" s="156"/>
      <c r="G7" s="4"/>
    </row>
    <row r="8" spans="2:9" s="2" customFormat="1" x14ac:dyDescent="0.25">
      <c r="B8" s="156" t="s">
        <v>87</v>
      </c>
      <c r="C8" s="156"/>
      <c r="D8" s="156"/>
    </row>
    <row r="9" spans="2:9" s="2" customFormat="1" x14ac:dyDescent="0.25">
      <c r="B9" s="156"/>
      <c r="C9" s="156"/>
      <c r="D9" s="156"/>
      <c r="E9" s="4"/>
      <c r="F9" s="4"/>
      <c r="G9" s="4"/>
    </row>
    <row r="10" spans="2:9" s="2" customFormat="1" x14ac:dyDescent="0.25">
      <c r="B10" s="5"/>
      <c r="D10" s="4"/>
      <c r="E10" s="4"/>
      <c r="F10" s="4"/>
      <c r="G10" s="4"/>
    </row>
    <row r="11" spans="2:9" s="2" customFormat="1" x14ac:dyDescent="0.25">
      <c r="B11" s="156" t="s">
        <v>1</v>
      </c>
      <c r="C11" s="156"/>
      <c r="D11" s="4"/>
      <c r="E11" s="4"/>
      <c r="F11" s="4"/>
      <c r="G11" s="4"/>
      <c r="H11" s="4"/>
      <c r="I11" s="4"/>
    </row>
    <row r="12" spans="2:9" s="2" customFormat="1" x14ac:dyDescent="0.25">
      <c r="B12" s="6" t="s">
        <v>2</v>
      </c>
      <c r="C12" s="7" t="s">
        <v>3</v>
      </c>
      <c r="D12" s="6" t="s">
        <v>4</v>
      </c>
      <c r="F12" s="4"/>
      <c r="G12" s="4"/>
    </row>
    <row r="13" spans="2:9" s="2" customFormat="1" x14ac:dyDescent="0.25">
      <c r="B13" s="8" t="s">
        <v>5</v>
      </c>
      <c r="C13" s="9">
        <f>IF(D13=75,ROUNDDOWN($D$30*D13/100,2),ROUND($D$30*D13/100,2))</f>
        <v>51939.34</v>
      </c>
      <c r="D13" s="10">
        <v>75</v>
      </c>
      <c r="F13" s="4"/>
      <c r="G13" s="4"/>
    </row>
    <row r="14" spans="2:9" s="2" customFormat="1" x14ac:dyDescent="0.25">
      <c r="B14" s="11" t="s">
        <v>6</v>
      </c>
      <c r="C14" s="9">
        <f>ROUND($D$30*D14/100,2)</f>
        <v>17313.12</v>
      </c>
      <c r="D14" s="10">
        <v>25</v>
      </c>
      <c r="F14" s="4"/>
      <c r="G14" s="4"/>
    </row>
    <row r="15" spans="2:9" s="2" customFormat="1" x14ac:dyDescent="0.25">
      <c r="B15" s="11" t="s">
        <v>154</v>
      </c>
      <c r="C15" s="9">
        <f>ROUND($D$30*D15/100,2)</f>
        <v>0</v>
      </c>
      <c r="D15" s="10">
        <v>0</v>
      </c>
      <c r="F15" s="4"/>
      <c r="G15" s="4"/>
    </row>
    <row r="16" spans="2:9" s="2" customFormat="1" x14ac:dyDescent="0.25">
      <c r="B16" s="11" t="s">
        <v>7</v>
      </c>
      <c r="C16" s="9">
        <f>ROUND($D$30*D16/100,2)</f>
        <v>0</v>
      </c>
      <c r="D16" s="10">
        <v>0</v>
      </c>
      <c r="F16" s="4"/>
      <c r="G16" s="4"/>
    </row>
    <row r="17" spans="2:7" s="2" customFormat="1" x14ac:dyDescent="0.25">
      <c r="B17" s="11" t="s">
        <v>8</v>
      </c>
      <c r="C17" s="9">
        <f>ROUND($D$30*D17/100,2)</f>
        <v>0</v>
      </c>
      <c r="D17" s="10">
        <v>0</v>
      </c>
      <c r="F17" s="4"/>
      <c r="G17" s="4"/>
    </row>
    <row r="18" spans="2:7" s="2" customFormat="1" x14ac:dyDescent="0.25">
      <c r="B18" s="12" t="s">
        <v>9</v>
      </c>
      <c r="C18" s="13">
        <f>SUM(C13:C17)</f>
        <v>69252.459999999992</v>
      </c>
      <c r="D18" s="13">
        <f>SUM(D13:D17)</f>
        <v>100</v>
      </c>
    </row>
    <row r="19" spans="2:7" s="2" customFormat="1" x14ac:dyDescent="0.25">
      <c r="B19" s="5"/>
      <c r="D19" s="4"/>
      <c r="E19" s="4"/>
      <c r="F19" s="4"/>
      <c r="G19" s="4"/>
    </row>
    <row r="20" spans="2:7" s="2" customFormat="1" x14ac:dyDescent="0.25">
      <c r="B20" s="160" t="s">
        <v>10</v>
      </c>
      <c r="C20" s="160"/>
    </row>
    <row r="21" spans="2:7" s="2" customFormat="1" x14ac:dyDescent="0.25">
      <c r="B21" s="158" t="s">
        <v>11</v>
      </c>
      <c r="C21" s="159"/>
      <c r="D21" s="6" t="s">
        <v>12</v>
      </c>
      <c r="E21" s="14" t="s">
        <v>13</v>
      </c>
      <c r="F21" s="15"/>
    </row>
    <row r="22" spans="2:7" s="2" customFormat="1" x14ac:dyDescent="0.25">
      <c r="B22" s="161" t="s">
        <v>14</v>
      </c>
      <c r="C22" s="162"/>
      <c r="D22" s="16">
        <f>G60</f>
        <v>128.46</v>
      </c>
      <c r="E22" s="16">
        <f>IFERROR((ROUND(D22/$D$30*100,2)),0)</f>
        <v>0.19</v>
      </c>
      <c r="F22" s="17"/>
    </row>
    <row r="23" spans="2:7" s="2" customFormat="1" x14ac:dyDescent="0.25">
      <c r="B23" s="161" t="s">
        <v>15</v>
      </c>
      <c r="C23" s="162"/>
      <c r="D23" s="16">
        <f>G64</f>
        <v>56760</v>
      </c>
      <c r="E23" s="16">
        <f>IFERROR((ROUND(D23/$D$30*100,2)),0)</f>
        <v>81.96</v>
      </c>
      <c r="F23" s="17"/>
    </row>
    <row r="24" spans="2:7" s="2" customFormat="1" x14ac:dyDescent="0.25">
      <c r="B24" s="163" t="s">
        <v>16</v>
      </c>
      <c r="C24" s="164"/>
      <c r="D24" s="16">
        <f>G69</f>
        <v>200</v>
      </c>
      <c r="E24" s="16">
        <f t="shared" ref="E24:E25" si="0">IFERROR((ROUND(D24/$D$30*100,2)),0)</f>
        <v>0.28999999999999998</v>
      </c>
      <c r="F24" s="17"/>
    </row>
    <row r="25" spans="2:7" s="2" customFormat="1" x14ac:dyDescent="0.25">
      <c r="B25" s="163" t="s">
        <v>17</v>
      </c>
      <c r="C25" s="164"/>
      <c r="D25" s="16">
        <f>G72</f>
        <v>0</v>
      </c>
      <c r="E25" s="16">
        <f t="shared" si="0"/>
        <v>0</v>
      </c>
      <c r="F25" s="17"/>
    </row>
    <row r="26" spans="2:7" s="2" customFormat="1" ht="15" customHeight="1" x14ac:dyDescent="0.25">
      <c r="B26" s="161" t="s">
        <v>18</v>
      </c>
      <c r="C26" s="162"/>
      <c r="D26" s="16">
        <f>G75</f>
        <v>0</v>
      </c>
      <c r="E26" s="16">
        <f>IFERROR((ROUND(D26/$D$30*100,2)),0)</f>
        <v>0</v>
      </c>
      <c r="F26" s="17"/>
    </row>
    <row r="27" spans="2:7" s="2" customFormat="1" ht="15" customHeight="1" x14ac:dyDescent="0.25">
      <c r="B27" s="163" t="s">
        <v>19</v>
      </c>
      <c r="C27" s="164"/>
      <c r="D27" s="16">
        <f>G78</f>
        <v>12164</v>
      </c>
      <c r="E27" s="16">
        <f>IFERROR((ROUND(D27/$D$30*100,2)),0)</f>
        <v>17.559999999999999</v>
      </c>
      <c r="F27" s="17"/>
    </row>
    <row r="28" spans="2:7" s="2" customFormat="1" x14ac:dyDescent="0.25">
      <c r="B28" s="165" t="s">
        <v>20</v>
      </c>
      <c r="C28" s="166"/>
      <c r="D28" s="18">
        <f>SUM(D22:D27)</f>
        <v>69252.459999999992</v>
      </c>
      <c r="E28" s="18">
        <f>IFERROR((ROUND(D28/$D$30*100,2)),0)</f>
        <v>100</v>
      </c>
      <c r="F28" s="17"/>
    </row>
    <row r="29" spans="2:7" s="2" customFormat="1" x14ac:dyDescent="0.25">
      <c r="B29" s="165" t="s">
        <v>21</v>
      </c>
      <c r="C29" s="166"/>
      <c r="D29" s="18">
        <f>G87</f>
        <v>0</v>
      </c>
      <c r="E29" s="18">
        <f>IFERROR((ROUND(D29/$D$30*100,2)),0)</f>
        <v>0</v>
      </c>
      <c r="F29" s="17"/>
    </row>
    <row r="30" spans="2:7" s="2" customFormat="1" x14ac:dyDescent="0.25">
      <c r="B30" s="158" t="s">
        <v>22</v>
      </c>
      <c r="C30" s="159"/>
      <c r="D30" s="19">
        <f>SUM(D28:D29)</f>
        <v>69252.459999999992</v>
      </c>
      <c r="E30" s="19">
        <f>IFERROR((ROUND(D30/$D$30*100,2)),0)</f>
        <v>100</v>
      </c>
      <c r="F30" s="20"/>
    </row>
    <row r="31" spans="2:7" s="2" customFormat="1" x14ac:dyDescent="0.25"/>
    <row r="32" spans="2:7" s="2" customFormat="1" x14ac:dyDescent="0.25">
      <c r="B32" s="21" t="s">
        <v>23</v>
      </c>
      <c r="C32" s="21"/>
    </row>
    <row r="33" spans="2:4" s="2" customFormat="1" x14ac:dyDescent="0.25">
      <c r="B33" s="6"/>
      <c r="C33" s="6" t="s">
        <v>12</v>
      </c>
    </row>
    <row r="34" spans="2:4" s="2" customFormat="1" x14ac:dyDescent="0.25">
      <c r="B34" s="22" t="s">
        <v>24</v>
      </c>
      <c r="C34" s="23"/>
    </row>
    <row r="35" spans="2:4" s="2" customFormat="1" x14ac:dyDescent="0.25">
      <c r="B35" s="22" t="s">
        <v>25</v>
      </c>
      <c r="C35" s="56">
        <v>63019.74</v>
      </c>
      <c r="D35" s="55"/>
    </row>
    <row r="36" spans="2:4" s="2" customFormat="1" ht="31.5" x14ac:dyDescent="0.25">
      <c r="B36" s="22" t="s">
        <v>26</v>
      </c>
      <c r="C36" s="56"/>
      <c r="D36" s="55"/>
    </row>
    <row r="37" spans="2:4" s="2" customFormat="1" x14ac:dyDescent="0.25">
      <c r="B37" s="22" t="s">
        <v>27</v>
      </c>
      <c r="C37" s="56"/>
      <c r="D37" s="55"/>
    </row>
    <row r="38" spans="2:4" s="2" customFormat="1" x14ac:dyDescent="0.25">
      <c r="B38" s="22" t="s">
        <v>28</v>
      </c>
      <c r="C38" s="56"/>
      <c r="D38" s="55"/>
    </row>
    <row r="39" spans="2:4" s="2" customFormat="1" x14ac:dyDescent="0.25">
      <c r="B39" s="22" t="s">
        <v>29</v>
      </c>
      <c r="C39" s="56"/>
      <c r="D39" s="55"/>
    </row>
    <row r="40" spans="2:4" s="2" customFormat="1" x14ac:dyDescent="0.25">
      <c r="B40" s="22" t="s">
        <v>30</v>
      </c>
      <c r="C40" s="56">
        <v>6232.72</v>
      </c>
      <c r="D40" s="55"/>
    </row>
    <row r="41" spans="2:4" s="2" customFormat="1" x14ac:dyDescent="0.25">
      <c r="B41" s="22" t="s">
        <v>31</v>
      </c>
      <c r="C41" s="56"/>
    </row>
    <row r="42" spans="2:4" s="2" customFormat="1" x14ac:dyDescent="0.25">
      <c r="B42" s="22" t="s">
        <v>32</v>
      </c>
      <c r="C42" s="57"/>
    </row>
    <row r="43" spans="2:4" s="2" customFormat="1" ht="31.5" x14ac:dyDescent="0.25">
      <c r="B43" s="24" t="s">
        <v>33</v>
      </c>
      <c r="C43" s="56"/>
    </row>
    <row r="44" spans="2:4" s="2" customFormat="1" x14ac:dyDescent="0.25">
      <c r="B44" s="22" t="s">
        <v>34</v>
      </c>
      <c r="C44" s="56"/>
    </row>
    <row r="45" spans="2:4" s="2" customFormat="1" x14ac:dyDescent="0.25">
      <c r="B45" s="22" t="s">
        <v>35</v>
      </c>
      <c r="C45" s="23"/>
    </row>
    <row r="46" spans="2:4" s="2" customFormat="1" x14ac:dyDescent="0.25">
      <c r="B46" s="22" t="s">
        <v>36</v>
      </c>
      <c r="C46" s="23"/>
    </row>
    <row r="47" spans="2:4" s="2" customFormat="1" x14ac:dyDescent="0.25">
      <c r="B47" s="22" t="s">
        <v>37</v>
      </c>
      <c r="C47" s="23"/>
    </row>
    <row r="48" spans="2:4" s="2" customFormat="1" ht="31.5" x14ac:dyDescent="0.25">
      <c r="B48" s="22" t="s">
        <v>38</v>
      </c>
      <c r="C48" s="23"/>
    </row>
    <row r="49" spans="2:7" s="2" customFormat="1" ht="18" customHeight="1" x14ac:dyDescent="0.25">
      <c r="B49" s="22" t="s">
        <v>39</v>
      </c>
      <c r="C49" s="23"/>
    </row>
    <row r="50" spans="2:7" s="2" customFormat="1" ht="18" customHeight="1" x14ac:dyDescent="0.25">
      <c r="B50" s="22" t="s">
        <v>40</v>
      </c>
      <c r="C50" s="23"/>
    </row>
    <row r="51" spans="2:7" s="2" customFormat="1" ht="18" customHeight="1" x14ac:dyDescent="0.25">
      <c r="B51" s="22" t="s">
        <v>41</v>
      </c>
      <c r="C51" s="23"/>
    </row>
    <row r="52" spans="2:7" s="2" customFormat="1" x14ac:dyDescent="0.25">
      <c r="B52" s="22" t="s">
        <v>42</v>
      </c>
      <c r="C52" s="23"/>
    </row>
    <row r="53" spans="2:7" s="2" customFormat="1" ht="33.75" customHeight="1" x14ac:dyDescent="0.25">
      <c r="B53" s="22" t="s">
        <v>43</v>
      </c>
      <c r="C53" s="23"/>
    </row>
    <row r="54" spans="2:7" s="2" customFormat="1" ht="16.5" customHeight="1" x14ac:dyDescent="0.25">
      <c r="B54" s="22" t="s">
        <v>44</v>
      </c>
      <c r="C54" s="23"/>
    </row>
    <row r="55" spans="2:7" s="2" customFormat="1" x14ac:dyDescent="0.25">
      <c r="B55" s="25" t="s">
        <v>12</v>
      </c>
      <c r="C55" s="13">
        <f>SUM(C34:C54)</f>
        <v>69252.459999999992</v>
      </c>
    </row>
    <row r="56" spans="2:7" s="2" customFormat="1" x14ac:dyDescent="0.25">
      <c r="B56" s="17"/>
      <c r="C56" s="26"/>
    </row>
    <row r="57" spans="2:7" s="2" customFormat="1" x14ac:dyDescent="0.25">
      <c r="B57" s="27" t="s">
        <v>45</v>
      </c>
      <c r="C57" s="5"/>
    </row>
    <row r="58" spans="2:7" s="2" customFormat="1" x14ac:dyDescent="0.25">
      <c r="B58" s="6" t="s">
        <v>46</v>
      </c>
      <c r="C58" s="6" t="s">
        <v>47</v>
      </c>
      <c r="D58" s="6" t="s">
        <v>48</v>
      </c>
      <c r="E58" s="6" t="s">
        <v>49</v>
      </c>
      <c r="F58" s="6" t="s">
        <v>50</v>
      </c>
      <c r="G58" s="28" t="s">
        <v>12</v>
      </c>
    </row>
    <row r="59" spans="2:7" s="2" customFormat="1" x14ac:dyDescent="0.25">
      <c r="B59" s="29" t="s">
        <v>51</v>
      </c>
      <c r="C59" s="30"/>
      <c r="D59" s="30"/>
      <c r="E59" s="30"/>
      <c r="F59" s="30"/>
      <c r="G59" s="30"/>
    </row>
    <row r="60" spans="2:7" s="2" customFormat="1" x14ac:dyDescent="0.25">
      <c r="B60" s="29" t="s">
        <v>52</v>
      </c>
      <c r="C60" s="31"/>
      <c r="D60" s="53"/>
      <c r="E60" s="31"/>
      <c r="F60" s="31"/>
      <c r="G60" s="32">
        <f>SUM(G61:G63)</f>
        <v>128.46</v>
      </c>
    </row>
    <row r="61" spans="2:7" s="35" customFormat="1" ht="30.75" customHeight="1" x14ac:dyDescent="0.25">
      <c r="B61" s="33" t="s">
        <v>75</v>
      </c>
      <c r="C61" s="36" t="s">
        <v>70</v>
      </c>
      <c r="D61" s="54" t="s">
        <v>53</v>
      </c>
      <c r="E61" s="33">
        <v>6</v>
      </c>
      <c r="F61" s="23">
        <f>ROUND(16*1.338,2)</f>
        <v>21.41</v>
      </c>
      <c r="G61" s="34">
        <f t="shared" ref="G61:G63" si="1">ROUND(E61*F61,2)</f>
        <v>128.46</v>
      </c>
    </row>
    <row r="62" spans="2:7" s="35" customFormat="1" ht="31.5" hidden="1" customHeight="1" x14ac:dyDescent="0.25">
      <c r="B62" s="33"/>
      <c r="C62" s="36"/>
      <c r="D62" s="54"/>
      <c r="E62" s="33"/>
      <c r="F62" s="23"/>
      <c r="G62" s="34">
        <f t="shared" si="1"/>
        <v>0</v>
      </c>
    </row>
    <row r="63" spans="2:7" s="35" customFormat="1" hidden="1" x14ac:dyDescent="0.25">
      <c r="B63" s="33"/>
      <c r="C63" s="33"/>
      <c r="D63" s="54"/>
      <c r="E63" s="33"/>
      <c r="F63" s="23"/>
      <c r="G63" s="34">
        <f t="shared" si="1"/>
        <v>0</v>
      </c>
    </row>
    <row r="64" spans="2:7" s="2" customFormat="1" x14ac:dyDescent="0.25">
      <c r="B64" s="29" t="s">
        <v>54</v>
      </c>
      <c r="C64" s="37"/>
      <c r="D64" s="53"/>
      <c r="E64" s="31"/>
      <c r="F64" s="38"/>
      <c r="G64" s="32">
        <f>SUM(G65:G68)</f>
        <v>56760</v>
      </c>
    </row>
    <row r="65" spans="2:7" s="35" customFormat="1" ht="47.25" customHeight="1" x14ac:dyDescent="0.25">
      <c r="B65" s="33" t="s">
        <v>76</v>
      </c>
      <c r="C65" s="36" t="s">
        <v>150</v>
      </c>
      <c r="D65" s="54" t="s">
        <v>74</v>
      </c>
      <c r="E65" s="33">
        <v>1</v>
      </c>
      <c r="F65" s="23">
        <v>52000</v>
      </c>
      <c r="G65" s="34">
        <f>ROUND(E65*F65,2)</f>
        <v>52000</v>
      </c>
    </row>
    <row r="66" spans="2:7" s="35" customFormat="1" ht="31.5" customHeight="1" x14ac:dyDescent="0.25">
      <c r="B66" s="33" t="s">
        <v>77</v>
      </c>
      <c r="C66" s="36" t="s">
        <v>151</v>
      </c>
      <c r="D66" s="54" t="s">
        <v>74</v>
      </c>
      <c r="E66" s="33">
        <v>1</v>
      </c>
      <c r="F66" s="23">
        <v>4200</v>
      </c>
      <c r="G66" s="34">
        <f>ROUND(E66*F66,2)</f>
        <v>4200</v>
      </c>
    </row>
    <row r="67" spans="2:7" s="35" customFormat="1" ht="31.5" customHeight="1" x14ac:dyDescent="0.25">
      <c r="B67" s="33" t="s">
        <v>78</v>
      </c>
      <c r="C67" s="36" t="s">
        <v>55</v>
      </c>
      <c r="D67" s="120" t="s">
        <v>152</v>
      </c>
      <c r="E67" s="33">
        <v>1</v>
      </c>
      <c r="F67" s="23">
        <v>560</v>
      </c>
      <c r="G67" s="34">
        <f t="shared" ref="G67:G68" si="2">ROUND(E67*F67,2)</f>
        <v>560</v>
      </c>
    </row>
    <row r="68" spans="2:7" s="35" customFormat="1" hidden="1" x14ac:dyDescent="0.25">
      <c r="B68" s="33"/>
      <c r="C68" s="33"/>
      <c r="D68" s="33"/>
      <c r="E68" s="33"/>
      <c r="F68" s="23"/>
      <c r="G68" s="34">
        <f t="shared" si="2"/>
        <v>0</v>
      </c>
    </row>
    <row r="69" spans="2:7" s="2" customFormat="1" x14ac:dyDescent="0.25">
      <c r="B69" s="29" t="s">
        <v>56</v>
      </c>
      <c r="C69" s="31"/>
      <c r="D69" s="31"/>
      <c r="E69" s="31"/>
      <c r="F69" s="38"/>
      <c r="G69" s="32">
        <f>SUM(G70:G71)</f>
        <v>200</v>
      </c>
    </row>
    <row r="70" spans="2:7" s="35" customFormat="1" ht="46.5" customHeight="1" x14ac:dyDescent="0.25">
      <c r="B70" s="36" t="s">
        <v>79</v>
      </c>
      <c r="C70" s="33"/>
      <c r="D70" s="33"/>
      <c r="E70" s="33">
        <v>1</v>
      </c>
      <c r="F70" s="23">
        <v>200</v>
      </c>
      <c r="G70" s="34">
        <f>ROUND(E70*F70,2)</f>
        <v>200</v>
      </c>
    </row>
    <row r="71" spans="2:7" s="35" customFormat="1" hidden="1" x14ac:dyDescent="0.25">
      <c r="B71" s="33"/>
      <c r="C71" s="33"/>
      <c r="D71" s="33"/>
      <c r="E71" s="33"/>
      <c r="F71" s="23"/>
      <c r="G71" s="34">
        <f t="shared" ref="G71:G85" si="3">ROUND(E71*F71,2)</f>
        <v>0</v>
      </c>
    </row>
    <row r="72" spans="2:7" s="35" customFormat="1" x14ac:dyDescent="0.25">
      <c r="B72" s="39" t="s">
        <v>57</v>
      </c>
      <c r="C72" s="40"/>
      <c r="D72" s="40"/>
      <c r="E72" s="40"/>
      <c r="F72" s="41"/>
      <c r="G72" s="42">
        <f>SUM(G73:G74)</f>
        <v>0</v>
      </c>
    </row>
    <row r="73" spans="2:7" s="35" customFormat="1" hidden="1" x14ac:dyDescent="0.25">
      <c r="B73" s="43"/>
      <c r="C73" s="43"/>
      <c r="D73" s="43"/>
      <c r="E73" s="43"/>
      <c r="F73" s="44"/>
      <c r="G73" s="34">
        <f t="shared" si="3"/>
        <v>0</v>
      </c>
    </row>
    <row r="74" spans="2:7" s="35" customFormat="1" hidden="1" x14ac:dyDescent="0.25">
      <c r="B74" s="33"/>
      <c r="C74" s="33"/>
      <c r="D74" s="33"/>
      <c r="E74" s="33"/>
      <c r="F74" s="23"/>
      <c r="G74" s="34">
        <f t="shared" si="3"/>
        <v>0</v>
      </c>
    </row>
    <row r="75" spans="2:7" s="35" customFormat="1" x14ac:dyDescent="0.25">
      <c r="B75" s="40" t="s">
        <v>58</v>
      </c>
      <c r="C75" s="40"/>
      <c r="D75" s="40"/>
      <c r="E75" s="40"/>
      <c r="F75" s="41"/>
      <c r="G75" s="42">
        <f>SUM(G76:G77)</f>
        <v>0</v>
      </c>
    </row>
    <row r="76" spans="2:7" s="35" customFormat="1" hidden="1" x14ac:dyDescent="0.25">
      <c r="B76" s="33"/>
      <c r="C76" s="33"/>
      <c r="D76" s="33"/>
      <c r="E76" s="33"/>
      <c r="F76" s="23"/>
      <c r="G76" s="34">
        <f t="shared" si="3"/>
        <v>0</v>
      </c>
    </row>
    <row r="77" spans="2:7" s="35" customFormat="1" hidden="1" x14ac:dyDescent="0.25">
      <c r="B77" s="33"/>
      <c r="C77" s="33"/>
      <c r="D77" s="33"/>
      <c r="E77" s="33"/>
      <c r="F77" s="23"/>
      <c r="G77" s="34">
        <f t="shared" si="3"/>
        <v>0</v>
      </c>
    </row>
    <row r="78" spans="2:7" s="35" customFormat="1" x14ac:dyDescent="0.25">
      <c r="B78" s="40" t="s">
        <v>59</v>
      </c>
      <c r="C78" s="40"/>
      <c r="D78" s="40"/>
      <c r="E78" s="40"/>
      <c r="F78" s="41"/>
      <c r="G78" s="42">
        <f>SUM(G79:G85)</f>
        <v>12164</v>
      </c>
    </row>
    <row r="79" spans="2:7" s="35" customFormat="1" x14ac:dyDescent="0.25">
      <c r="B79" s="33" t="s">
        <v>80</v>
      </c>
      <c r="C79" s="33" t="s">
        <v>60</v>
      </c>
      <c r="D79" s="33" t="s">
        <v>61</v>
      </c>
      <c r="E79" s="33">
        <v>8</v>
      </c>
      <c r="F79" s="23">
        <v>241</v>
      </c>
      <c r="G79" s="34">
        <f t="shared" ref="G79:G82" si="4">ROUND(E79*F79,2)</f>
        <v>1928</v>
      </c>
    </row>
    <row r="80" spans="2:7" s="35" customFormat="1" x14ac:dyDescent="0.25">
      <c r="B80" s="33" t="s">
        <v>82</v>
      </c>
      <c r="C80" s="33" t="s">
        <v>60</v>
      </c>
      <c r="D80" s="33" t="s">
        <v>61</v>
      </c>
      <c r="E80" s="33">
        <v>2</v>
      </c>
      <c r="F80" s="23">
        <v>100</v>
      </c>
      <c r="G80" s="34">
        <f t="shared" ref="G80" si="5">ROUND(E80*F80,2)</f>
        <v>200</v>
      </c>
    </row>
    <row r="81" spans="2:7" s="35" customFormat="1" ht="31.5" customHeight="1" x14ac:dyDescent="0.25">
      <c r="B81" s="33" t="s">
        <v>81</v>
      </c>
      <c r="C81" s="36" t="s">
        <v>72</v>
      </c>
      <c r="D81" s="33" t="s">
        <v>62</v>
      </c>
      <c r="E81" s="33">
        <v>8</v>
      </c>
      <c r="F81" s="23">
        <v>90</v>
      </c>
      <c r="G81" s="34">
        <f t="shared" si="4"/>
        <v>720</v>
      </c>
    </row>
    <row r="82" spans="2:7" s="35" customFormat="1" ht="31.5" customHeight="1" x14ac:dyDescent="0.25">
      <c r="B82" s="33" t="s">
        <v>83</v>
      </c>
      <c r="C82" s="36" t="s">
        <v>71</v>
      </c>
      <c r="D82" s="33" t="s">
        <v>63</v>
      </c>
      <c r="E82" s="33">
        <v>2</v>
      </c>
      <c r="F82" s="23">
        <v>500</v>
      </c>
      <c r="G82" s="34">
        <f t="shared" si="4"/>
        <v>1000</v>
      </c>
    </row>
    <row r="83" spans="2:7" s="35" customFormat="1" x14ac:dyDescent="0.25">
      <c r="B83" s="33" t="s">
        <v>84</v>
      </c>
      <c r="C83" s="33" t="s">
        <v>73</v>
      </c>
      <c r="D83" s="33"/>
      <c r="E83" s="33">
        <v>1</v>
      </c>
      <c r="F83" s="23">
        <v>300</v>
      </c>
      <c r="G83" s="34">
        <f t="shared" si="3"/>
        <v>300</v>
      </c>
    </row>
    <row r="84" spans="2:7" s="35" customFormat="1" x14ac:dyDescent="0.25">
      <c r="B84" s="33" t="s">
        <v>85</v>
      </c>
      <c r="C84" s="33" t="s">
        <v>64</v>
      </c>
      <c r="D84" s="33" t="s">
        <v>61</v>
      </c>
      <c r="E84" s="33">
        <v>2</v>
      </c>
      <c r="F84" s="23">
        <f>420*1.2*2</f>
        <v>1008</v>
      </c>
      <c r="G84" s="34">
        <f t="shared" si="3"/>
        <v>2016</v>
      </c>
    </row>
    <row r="85" spans="2:7" s="35" customFormat="1" ht="31.5" customHeight="1" x14ac:dyDescent="0.25">
      <c r="B85" s="33" t="s">
        <v>149</v>
      </c>
      <c r="C85" s="36" t="s">
        <v>153</v>
      </c>
      <c r="D85" s="33"/>
      <c r="E85" s="33">
        <v>1</v>
      </c>
      <c r="F85" s="23">
        <v>6000</v>
      </c>
      <c r="G85" s="34">
        <f t="shared" si="3"/>
        <v>6000</v>
      </c>
    </row>
    <row r="86" spans="2:7" s="2" customFormat="1" x14ac:dyDescent="0.25">
      <c r="B86" s="45" t="s">
        <v>65</v>
      </c>
      <c r="C86" s="46"/>
      <c r="D86" s="46"/>
      <c r="E86" s="46"/>
      <c r="F86" s="46"/>
      <c r="G86" s="13">
        <f>SUM(G60,G64,G69,G72,G75,G78)</f>
        <v>69252.459999999992</v>
      </c>
    </row>
    <row r="87" spans="2:7" s="35" customFormat="1" x14ac:dyDescent="0.25">
      <c r="B87" s="47" t="s">
        <v>66</v>
      </c>
      <c r="C87" s="48"/>
      <c r="D87" s="48"/>
      <c r="E87" s="48"/>
      <c r="F87" s="48"/>
      <c r="G87" s="49">
        <v>0</v>
      </c>
    </row>
    <row r="88" spans="2:7" s="2" customFormat="1" x14ac:dyDescent="0.25">
      <c r="B88" s="50" t="s">
        <v>67</v>
      </c>
      <c r="C88" s="51"/>
      <c r="D88" s="51"/>
      <c r="E88" s="51"/>
      <c r="F88" s="51"/>
      <c r="G88" s="52">
        <f>SUM(G86:G87)</f>
        <v>69252.459999999992</v>
      </c>
    </row>
    <row r="89" spans="2:7" s="2" customFormat="1" x14ac:dyDescent="0.25"/>
    <row r="90" spans="2:7" s="2" customFormat="1" x14ac:dyDescent="0.25">
      <c r="G90" s="133"/>
    </row>
    <row r="91" spans="2:7" s="2" customFormat="1" x14ac:dyDescent="0.25"/>
    <row r="92" spans="2:7" x14ac:dyDescent="0.25">
      <c r="G92" s="134"/>
    </row>
    <row r="93" spans="2:7" x14ac:dyDescent="0.25">
      <c r="G93" s="134"/>
    </row>
  </sheetData>
  <mergeCells count="18">
    <mergeCell ref="B30:C30"/>
    <mergeCell ref="B11:C11"/>
    <mergeCell ref="B20:C20"/>
    <mergeCell ref="B21:C21"/>
    <mergeCell ref="B22:C22"/>
    <mergeCell ref="B23:C23"/>
    <mergeCell ref="B24:C24"/>
    <mergeCell ref="B25:C25"/>
    <mergeCell ref="B26:C26"/>
    <mergeCell ref="B27:C27"/>
    <mergeCell ref="B28:C28"/>
    <mergeCell ref="B29:C29"/>
    <mergeCell ref="B9:D9"/>
    <mergeCell ref="B4:D4"/>
    <mergeCell ref="B5:D5"/>
    <mergeCell ref="B6:D6"/>
    <mergeCell ref="B7:D7"/>
    <mergeCell ref="B8:D8"/>
  </mergeCells>
  <conditionalFormatting sqref="F12">
    <cfRule type="cellIs" dxfId="41" priority="4" operator="notBetween">
      <formula>0</formula>
      <formula>75</formula>
    </cfRule>
  </conditionalFormatting>
  <conditionalFormatting sqref="D18">
    <cfRule type="cellIs" dxfId="40" priority="1" operator="equal">
      <formula>0</formula>
    </cfRule>
    <cfRule type="cellIs" dxfId="39" priority="2" operator="lessThan">
      <formula>100</formula>
    </cfRule>
    <cfRule type="cellIs" dxfId="38" priority="3" operator="greaterThan">
      <formula>100</formula>
    </cfRule>
  </conditionalFormatting>
  <dataValidations count="14">
    <dataValidation type="decimal" operator="equal" allowBlank="1" showInputMessage="1" showErrorMessage="1" promptTitle="Tähelepanu!" prompt="AMIF tulu peab võrduma AMIF kuluga." sqref="C65591 IX65591 ST65591 ACP65591 AML65591 AWH65591 BGD65591 BPZ65591 BZV65591 CJR65591 CTN65591 DDJ65591 DNF65591 DXB65591 EGX65591 EQT65591 FAP65591 FKL65591 FUH65591 GED65591 GNZ65591 GXV65591 HHR65591 HRN65591 IBJ65591 ILF65591 IVB65591 JEX65591 JOT65591 JYP65591 KIL65591 KSH65591 LCD65591 LLZ65591 LVV65591 MFR65591 MPN65591 MZJ65591 NJF65591 NTB65591 OCX65591 OMT65591 OWP65591 PGL65591 PQH65591 QAD65591 QJZ65591 QTV65591 RDR65591 RNN65591 RXJ65591 SHF65591 SRB65591 TAX65591 TKT65591 TUP65591 UEL65591 UOH65591 UYD65591 VHZ65591 VRV65591 WBR65591 WLN65591 WVJ65591 C131127 IX131127 ST131127 ACP131127 AML131127 AWH131127 BGD131127 BPZ131127 BZV131127 CJR131127 CTN131127 DDJ131127 DNF131127 DXB131127 EGX131127 EQT131127 FAP131127 FKL131127 FUH131127 GED131127 GNZ131127 GXV131127 HHR131127 HRN131127 IBJ131127 ILF131127 IVB131127 JEX131127 JOT131127 JYP131127 KIL131127 KSH131127 LCD131127 LLZ131127 LVV131127 MFR131127 MPN131127 MZJ131127 NJF131127 NTB131127 OCX131127 OMT131127 OWP131127 PGL131127 PQH131127 QAD131127 QJZ131127 QTV131127 RDR131127 RNN131127 RXJ131127 SHF131127 SRB131127 TAX131127 TKT131127 TUP131127 UEL131127 UOH131127 UYD131127 VHZ131127 VRV131127 WBR131127 WLN131127 WVJ131127 C196663 IX196663 ST196663 ACP196663 AML196663 AWH196663 BGD196663 BPZ196663 BZV196663 CJR196663 CTN196663 DDJ196663 DNF196663 DXB196663 EGX196663 EQT196663 FAP196663 FKL196663 FUH196663 GED196663 GNZ196663 GXV196663 HHR196663 HRN196663 IBJ196663 ILF196663 IVB196663 JEX196663 JOT196663 JYP196663 KIL196663 KSH196663 LCD196663 LLZ196663 LVV196663 MFR196663 MPN196663 MZJ196663 NJF196663 NTB196663 OCX196663 OMT196663 OWP196663 PGL196663 PQH196663 QAD196663 QJZ196663 QTV196663 RDR196663 RNN196663 RXJ196663 SHF196663 SRB196663 TAX196663 TKT196663 TUP196663 UEL196663 UOH196663 UYD196663 VHZ196663 VRV196663 WBR196663 WLN196663 WVJ196663 C262199 IX262199 ST262199 ACP262199 AML262199 AWH262199 BGD262199 BPZ262199 BZV262199 CJR262199 CTN262199 DDJ262199 DNF262199 DXB262199 EGX262199 EQT262199 FAP262199 FKL262199 FUH262199 GED262199 GNZ262199 GXV262199 HHR262199 HRN262199 IBJ262199 ILF262199 IVB262199 JEX262199 JOT262199 JYP262199 KIL262199 KSH262199 LCD262199 LLZ262199 LVV262199 MFR262199 MPN262199 MZJ262199 NJF262199 NTB262199 OCX262199 OMT262199 OWP262199 PGL262199 PQH262199 QAD262199 QJZ262199 QTV262199 RDR262199 RNN262199 RXJ262199 SHF262199 SRB262199 TAX262199 TKT262199 TUP262199 UEL262199 UOH262199 UYD262199 VHZ262199 VRV262199 WBR262199 WLN262199 WVJ262199 C327735 IX327735 ST327735 ACP327735 AML327735 AWH327735 BGD327735 BPZ327735 BZV327735 CJR327735 CTN327735 DDJ327735 DNF327735 DXB327735 EGX327735 EQT327735 FAP327735 FKL327735 FUH327735 GED327735 GNZ327735 GXV327735 HHR327735 HRN327735 IBJ327735 ILF327735 IVB327735 JEX327735 JOT327735 JYP327735 KIL327735 KSH327735 LCD327735 LLZ327735 LVV327735 MFR327735 MPN327735 MZJ327735 NJF327735 NTB327735 OCX327735 OMT327735 OWP327735 PGL327735 PQH327735 QAD327735 QJZ327735 QTV327735 RDR327735 RNN327735 RXJ327735 SHF327735 SRB327735 TAX327735 TKT327735 TUP327735 UEL327735 UOH327735 UYD327735 VHZ327735 VRV327735 WBR327735 WLN327735 WVJ327735 C393271 IX393271 ST393271 ACP393271 AML393271 AWH393271 BGD393271 BPZ393271 BZV393271 CJR393271 CTN393271 DDJ393271 DNF393271 DXB393271 EGX393271 EQT393271 FAP393271 FKL393271 FUH393271 GED393271 GNZ393271 GXV393271 HHR393271 HRN393271 IBJ393271 ILF393271 IVB393271 JEX393271 JOT393271 JYP393271 KIL393271 KSH393271 LCD393271 LLZ393271 LVV393271 MFR393271 MPN393271 MZJ393271 NJF393271 NTB393271 OCX393271 OMT393271 OWP393271 PGL393271 PQH393271 QAD393271 QJZ393271 QTV393271 RDR393271 RNN393271 RXJ393271 SHF393271 SRB393271 TAX393271 TKT393271 TUP393271 UEL393271 UOH393271 UYD393271 VHZ393271 VRV393271 WBR393271 WLN393271 WVJ393271 C458807 IX458807 ST458807 ACP458807 AML458807 AWH458807 BGD458807 BPZ458807 BZV458807 CJR458807 CTN458807 DDJ458807 DNF458807 DXB458807 EGX458807 EQT458807 FAP458807 FKL458807 FUH458807 GED458807 GNZ458807 GXV458807 HHR458807 HRN458807 IBJ458807 ILF458807 IVB458807 JEX458807 JOT458807 JYP458807 KIL458807 KSH458807 LCD458807 LLZ458807 LVV458807 MFR458807 MPN458807 MZJ458807 NJF458807 NTB458807 OCX458807 OMT458807 OWP458807 PGL458807 PQH458807 QAD458807 QJZ458807 QTV458807 RDR458807 RNN458807 RXJ458807 SHF458807 SRB458807 TAX458807 TKT458807 TUP458807 UEL458807 UOH458807 UYD458807 VHZ458807 VRV458807 WBR458807 WLN458807 WVJ458807 C524343 IX524343 ST524343 ACP524343 AML524343 AWH524343 BGD524343 BPZ524343 BZV524343 CJR524343 CTN524343 DDJ524343 DNF524343 DXB524343 EGX524343 EQT524343 FAP524343 FKL524343 FUH524343 GED524343 GNZ524343 GXV524343 HHR524343 HRN524343 IBJ524343 ILF524343 IVB524343 JEX524343 JOT524343 JYP524343 KIL524343 KSH524343 LCD524343 LLZ524343 LVV524343 MFR524343 MPN524343 MZJ524343 NJF524343 NTB524343 OCX524343 OMT524343 OWP524343 PGL524343 PQH524343 QAD524343 QJZ524343 QTV524343 RDR524343 RNN524343 RXJ524343 SHF524343 SRB524343 TAX524343 TKT524343 TUP524343 UEL524343 UOH524343 UYD524343 VHZ524343 VRV524343 WBR524343 WLN524343 WVJ524343 C589879 IX589879 ST589879 ACP589879 AML589879 AWH589879 BGD589879 BPZ589879 BZV589879 CJR589879 CTN589879 DDJ589879 DNF589879 DXB589879 EGX589879 EQT589879 FAP589879 FKL589879 FUH589879 GED589879 GNZ589879 GXV589879 HHR589879 HRN589879 IBJ589879 ILF589879 IVB589879 JEX589879 JOT589879 JYP589879 KIL589879 KSH589879 LCD589879 LLZ589879 LVV589879 MFR589879 MPN589879 MZJ589879 NJF589879 NTB589879 OCX589879 OMT589879 OWP589879 PGL589879 PQH589879 QAD589879 QJZ589879 QTV589879 RDR589879 RNN589879 RXJ589879 SHF589879 SRB589879 TAX589879 TKT589879 TUP589879 UEL589879 UOH589879 UYD589879 VHZ589879 VRV589879 WBR589879 WLN589879 WVJ589879 C655415 IX655415 ST655415 ACP655415 AML655415 AWH655415 BGD655415 BPZ655415 BZV655415 CJR655415 CTN655415 DDJ655415 DNF655415 DXB655415 EGX655415 EQT655415 FAP655415 FKL655415 FUH655415 GED655415 GNZ655415 GXV655415 HHR655415 HRN655415 IBJ655415 ILF655415 IVB655415 JEX655415 JOT655415 JYP655415 KIL655415 KSH655415 LCD655415 LLZ655415 LVV655415 MFR655415 MPN655415 MZJ655415 NJF655415 NTB655415 OCX655415 OMT655415 OWP655415 PGL655415 PQH655415 QAD655415 QJZ655415 QTV655415 RDR655415 RNN655415 RXJ655415 SHF655415 SRB655415 TAX655415 TKT655415 TUP655415 UEL655415 UOH655415 UYD655415 VHZ655415 VRV655415 WBR655415 WLN655415 WVJ655415 C720951 IX720951 ST720951 ACP720951 AML720951 AWH720951 BGD720951 BPZ720951 BZV720951 CJR720951 CTN720951 DDJ720951 DNF720951 DXB720951 EGX720951 EQT720951 FAP720951 FKL720951 FUH720951 GED720951 GNZ720951 GXV720951 HHR720951 HRN720951 IBJ720951 ILF720951 IVB720951 JEX720951 JOT720951 JYP720951 KIL720951 KSH720951 LCD720951 LLZ720951 LVV720951 MFR720951 MPN720951 MZJ720951 NJF720951 NTB720951 OCX720951 OMT720951 OWP720951 PGL720951 PQH720951 QAD720951 QJZ720951 QTV720951 RDR720951 RNN720951 RXJ720951 SHF720951 SRB720951 TAX720951 TKT720951 TUP720951 UEL720951 UOH720951 UYD720951 VHZ720951 VRV720951 WBR720951 WLN720951 WVJ720951 C786487 IX786487 ST786487 ACP786487 AML786487 AWH786487 BGD786487 BPZ786487 BZV786487 CJR786487 CTN786487 DDJ786487 DNF786487 DXB786487 EGX786487 EQT786487 FAP786487 FKL786487 FUH786487 GED786487 GNZ786487 GXV786487 HHR786487 HRN786487 IBJ786487 ILF786487 IVB786487 JEX786487 JOT786487 JYP786487 KIL786487 KSH786487 LCD786487 LLZ786487 LVV786487 MFR786487 MPN786487 MZJ786487 NJF786487 NTB786487 OCX786487 OMT786487 OWP786487 PGL786487 PQH786487 QAD786487 QJZ786487 QTV786487 RDR786487 RNN786487 RXJ786487 SHF786487 SRB786487 TAX786487 TKT786487 TUP786487 UEL786487 UOH786487 UYD786487 VHZ786487 VRV786487 WBR786487 WLN786487 WVJ786487 C852023 IX852023 ST852023 ACP852023 AML852023 AWH852023 BGD852023 BPZ852023 BZV852023 CJR852023 CTN852023 DDJ852023 DNF852023 DXB852023 EGX852023 EQT852023 FAP852023 FKL852023 FUH852023 GED852023 GNZ852023 GXV852023 HHR852023 HRN852023 IBJ852023 ILF852023 IVB852023 JEX852023 JOT852023 JYP852023 KIL852023 KSH852023 LCD852023 LLZ852023 LVV852023 MFR852023 MPN852023 MZJ852023 NJF852023 NTB852023 OCX852023 OMT852023 OWP852023 PGL852023 PQH852023 QAD852023 QJZ852023 QTV852023 RDR852023 RNN852023 RXJ852023 SHF852023 SRB852023 TAX852023 TKT852023 TUP852023 UEL852023 UOH852023 UYD852023 VHZ852023 VRV852023 WBR852023 WLN852023 WVJ852023 C917559 IX917559 ST917559 ACP917559 AML917559 AWH917559 BGD917559 BPZ917559 BZV917559 CJR917559 CTN917559 DDJ917559 DNF917559 DXB917559 EGX917559 EQT917559 FAP917559 FKL917559 FUH917559 GED917559 GNZ917559 GXV917559 HHR917559 HRN917559 IBJ917559 ILF917559 IVB917559 JEX917559 JOT917559 JYP917559 KIL917559 KSH917559 LCD917559 LLZ917559 LVV917559 MFR917559 MPN917559 MZJ917559 NJF917559 NTB917559 OCX917559 OMT917559 OWP917559 PGL917559 PQH917559 QAD917559 QJZ917559 QTV917559 RDR917559 RNN917559 RXJ917559 SHF917559 SRB917559 TAX917559 TKT917559 TUP917559 UEL917559 UOH917559 UYD917559 VHZ917559 VRV917559 WBR917559 WLN917559 WVJ917559 C983095 IX983095 ST983095 ACP983095 AML983095 AWH983095 BGD983095 BPZ983095 BZV983095 CJR983095 CTN983095 DDJ983095 DNF983095 DXB983095 EGX983095 EQT983095 FAP983095 FKL983095 FUH983095 GED983095 GNZ983095 GXV983095 HHR983095 HRN983095 IBJ983095 ILF983095 IVB983095 JEX983095 JOT983095 JYP983095 KIL983095 KSH983095 LCD983095 LLZ983095 LVV983095 MFR983095 MPN983095 MZJ983095 NJF983095 NTB983095 OCX983095 OMT983095 OWP983095 PGL983095 PQH983095 QAD983095 QJZ983095 QTV983095 RDR983095 RNN983095 RXJ983095 SHF983095 SRB983095 TAX983095 TKT983095 TUP983095 UEL983095 UOH983095 UYD983095 VHZ983095 VRV983095 WBR983095 WLN983095 WVJ983095">
      <formula1>H65578</formula1>
    </dataValidation>
    <dataValidation type="decimal" operator="equal" allowBlank="1" showInputMessage="1" showErrorMessage="1" promptTitle="Tähelepanu!" prompt="Kogusumma peab olema võrdne projekti kogukuludega." sqref="C65587 IX65587 ST65587 ACP65587 AML65587 AWH65587 BGD65587 BPZ65587 BZV65587 CJR65587 CTN65587 DDJ65587 DNF65587 DXB65587 EGX65587 EQT65587 FAP65587 FKL65587 FUH65587 GED65587 GNZ65587 GXV65587 HHR65587 HRN65587 IBJ65587 ILF65587 IVB65587 JEX65587 JOT65587 JYP65587 KIL65587 KSH65587 LCD65587 LLZ65587 LVV65587 MFR65587 MPN65587 MZJ65587 NJF65587 NTB65587 OCX65587 OMT65587 OWP65587 PGL65587 PQH65587 QAD65587 QJZ65587 QTV65587 RDR65587 RNN65587 RXJ65587 SHF65587 SRB65587 TAX65587 TKT65587 TUP65587 UEL65587 UOH65587 UYD65587 VHZ65587 VRV65587 WBR65587 WLN65587 WVJ65587 C131123 IX131123 ST131123 ACP131123 AML131123 AWH131123 BGD131123 BPZ131123 BZV131123 CJR131123 CTN131123 DDJ131123 DNF131123 DXB131123 EGX131123 EQT131123 FAP131123 FKL131123 FUH131123 GED131123 GNZ131123 GXV131123 HHR131123 HRN131123 IBJ131123 ILF131123 IVB131123 JEX131123 JOT131123 JYP131123 KIL131123 KSH131123 LCD131123 LLZ131123 LVV131123 MFR131123 MPN131123 MZJ131123 NJF131123 NTB131123 OCX131123 OMT131123 OWP131123 PGL131123 PQH131123 QAD131123 QJZ131123 QTV131123 RDR131123 RNN131123 RXJ131123 SHF131123 SRB131123 TAX131123 TKT131123 TUP131123 UEL131123 UOH131123 UYD131123 VHZ131123 VRV131123 WBR131123 WLN131123 WVJ131123 C196659 IX196659 ST196659 ACP196659 AML196659 AWH196659 BGD196659 BPZ196659 BZV196659 CJR196659 CTN196659 DDJ196659 DNF196659 DXB196659 EGX196659 EQT196659 FAP196659 FKL196659 FUH196659 GED196659 GNZ196659 GXV196659 HHR196659 HRN196659 IBJ196659 ILF196659 IVB196659 JEX196659 JOT196659 JYP196659 KIL196659 KSH196659 LCD196659 LLZ196659 LVV196659 MFR196659 MPN196659 MZJ196659 NJF196659 NTB196659 OCX196659 OMT196659 OWP196659 PGL196659 PQH196659 QAD196659 QJZ196659 QTV196659 RDR196659 RNN196659 RXJ196659 SHF196659 SRB196659 TAX196659 TKT196659 TUP196659 UEL196659 UOH196659 UYD196659 VHZ196659 VRV196659 WBR196659 WLN196659 WVJ196659 C262195 IX262195 ST262195 ACP262195 AML262195 AWH262195 BGD262195 BPZ262195 BZV262195 CJR262195 CTN262195 DDJ262195 DNF262195 DXB262195 EGX262195 EQT262195 FAP262195 FKL262195 FUH262195 GED262195 GNZ262195 GXV262195 HHR262195 HRN262195 IBJ262195 ILF262195 IVB262195 JEX262195 JOT262195 JYP262195 KIL262195 KSH262195 LCD262195 LLZ262195 LVV262195 MFR262195 MPN262195 MZJ262195 NJF262195 NTB262195 OCX262195 OMT262195 OWP262195 PGL262195 PQH262195 QAD262195 QJZ262195 QTV262195 RDR262195 RNN262195 RXJ262195 SHF262195 SRB262195 TAX262195 TKT262195 TUP262195 UEL262195 UOH262195 UYD262195 VHZ262195 VRV262195 WBR262195 WLN262195 WVJ262195 C327731 IX327731 ST327731 ACP327731 AML327731 AWH327731 BGD327731 BPZ327731 BZV327731 CJR327731 CTN327731 DDJ327731 DNF327731 DXB327731 EGX327731 EQT327731 FAP327731 FKL327731 FUH327731 GED327731 GNZ327731 GXV327731 HHR327731 HRN327731 IBJ327731 ILF327731 IVB327731 JEX327731 JOT327731 JYP327731 KIL327731 KSH327731 LCD327731 LLZ327731 LVV327731 MFR327731 MPN327731 MZJ327731 NJF327731 NTB327731 OCX327731 OMT327731 OWP327731 PGL327731 PQH327731 QAD327731 QJZ327731 QTV327731 RDR327731 RNN327731 RXJ327731 SHF327731 SRB327731 TAX327731 TKT327731 TUP327731 UEL327731 UOH327731 UYD327731 VHZ327731 VRV327731 WBR327731 WLN327731 WVJ327731 C393267 IX393267 ST393267 ACP393267 AML393267 AWH393267 BGD393267 BPZ393267 BZV393267 CJR393267 CTN393267 DDJ393267 DNF393267 DXB393267 EGX393267 EQT393267 FAP393267 FKL393267 FUH393267 GED393267 GNZ393267 GXV393267 HHR393267 HRN393267 IBJ393267 ILF393267 IVB393267 JEX393267 JOT393267 JYP393267 KIL393267 KSH393267 LCD393267 LLZ393267 LVV393267 MFR393267 MPN393267 MZJ393267 NJF393267 NTB393267 OCX393267 OMT393267 OWP393267 PGL393267 PQH393267 QAD393267 QJZ393267 QTV393267 RDR393267 RNN393267 RXJ393267 SHF393267 SRB393267 TAX393267 TKT393267 TUP393267 UEL393267 UOH393267 UYD393267 VHZ393267 VRV393267 WBR393267 WLN393267 WVJ393267 C458803 IX458803 ST458803 ACP458803 AML458803 AWH458803 BGD458803 BPZ458803 BZV458803 CJR458803 CTN458803 DDJ458803 DNF458803 DXB458803 EGX458803 EQT458803 FAP458803 FKL458803 FUH458803 GED458803 GNZ458803 GXV458803 HHR458803 HRN458803 IBJ458803 ILF458803 IVB458803 JEX458803 JOT458803 JYP458803 KIL458803 KSH458803 LCD458803 LLZ458803 LVV458803 MFR458803 MPN458803 MZJ458803 NJF458803 NTB458803 OCX458803 OMT458803 OWP458803 PGL458803 PQH458803 QAD458803 QJZ458803 QTV458803 RDR458803 RNN458803 RXJ458803 SHF458803 SRB458803 TAX458803 TKT458803 TUP458803 UEL458803 UOH458803 UYD458803 VHZ458803 VRV458803 WBR458803 WLN458803 WVJ458803 C524339 IX524339 ST524339 ACP524339 AML524339 AWH524339 BGD524339 BPZ524339 BZV524339 CJR524339 CTN524339 DDJ524339 DNF524339 DXB524339 EGX524339 EQT524339 FAP524339 FKL524339 FUH524339 GED524339 GNZ524339 GXV524339 HHR524339 HRN524339 IBJ524339 ILF524339 IVB524339 JEX524339 JOT524339 JYP524339 KIL524339 KSH524339 LCD524339 LLZ524339 LVV524339 MFR524339 MPN524339 MZJ524339 NJF524339 NTB524339 OCX524339 OMT524339 OWP524339 PGL524339 PQH524339 QAD524339 QJZ524339 QTV524339 RDR524339 RNN524339 RXJ524339 SHF524339 SRB524339 TAX524339 TKT524339 TUP524339 UEL524339 UOH524339 UYD524339 VHZ524339 VRV524339 WBR524339 WLN524339 WVJ524339 C589875 IX589875 ST589875 ACP589875 AML589875 AWH589875 BGD589875 BPZ589875 BZV589875 CJR589875 CTN589875 DDJ589875 DNF589875 DXB589875 EGX589875 EQT589875 FAP589875 FKL589875 FUH589875 GED589875 GNZ589875 GXV589875 HHR589875 HRN589875 IBJ589875 ILF589875 IVB589875 JEX589875 JOT589875 JYP589875 KIL589875 KSH589875 LCD589875 LLZ589875 LVV589875 MFR589875 MPN589875 MZJ589875 NJF589875 NTB589875 OCX589875 OMT589875 OWP589875 PGL589875 PQH589875 QAD589875 QJZ589875 QTV589875 RDR589875 RNN589875 RXJ589875 SHF589875 SRB589875 TAX589875 TKT589875 TUP589875 UEL589875 UOH589875 UYD589875 VHZ589875 VRV589875 WBR589875 WLN589875 WVJ589875 C655411 IX655411 ST655411 ACP655411 AML655411 AWH655411 BGD655411 BPZ655411 BZV655411 CJR655411 CTN655411 DDJ655411 DNF655411 DXB655411 EGX655411 EQT655411 FAP655411 FKL655411 FUH655411 GED655411 GNZ655411 GXV655411 HHR655411 HRN655411 IBJ655411 ILF655411 IVB655411 JEX655411 JOT655411 JYP655411 KIL655411 KSH655411 LCD655411 LLZ655411 LVV655411 MFR655411 MPN655411 MZJ655411 NJF655411 NTB655411 OCX655411 OMT655411 OWP655411 PGL655411 PQH655411 QAD655411 QJZ655411 QTV655411 RDR655411 RNN655411 RXJ655411 SHF655411 SRB655411 TAX655411 TKT655411 TUP655411 UEL655411 UOH655411 UYD655411 VHZ655411 VRV655411 WBR655411 WLN655411 WVJ655411 C720947 IX720947 ST720947 ACP720947 AML720947 AWH720947 BGD720947 BPZ720947 BZV720947 CJR720947 CTN720947 DDJ720947 DNF720947 DXB720947 EGX720947 EQT720947 FAP720947 FKL720947 FUH720947 GED720947 GNZ720947 GXV720947 HHR720947 HRN720947 IBJ720947 ILF720947 IVB720947 JEX720947 JOT720947 JYP720947 KIL720947 KSH720947 LCD720947 LLZ720947 LVV720947 MFR720947 MPN720947 MZJ720947 NJF720947 NTB720947 OCX720947 OMT720947 OWP720947 PGL720947 PQH720947 QAD720947 QJZ720947 QTV720947 RDR720947 RNN720947 RXJ720947 SHF720947 SRB720947 TAX720947 TKT720947 TUP720947 UEL720947 UOH720947 UYD720947 VHZ720947 VRV720947 WBR720947 WLN720947 WVJ720947 C786483 IX786483 ST786483 ACP786483 AML786483 AWH786483 BGD786483 BPZ786483 BZV786483 CJR786483 CTN786483 DDJ786483 DNF786483 DXB786483 EGX786483 EQT786483 FAP786483 FKL786483 FUH786483 GED786483 GNZ786483 GXV786483 HHR786483 HRN786483 IBJ786483 ILF786483 IVB786483 JEX786483 JOT786483 JYP786483 KIL786483 KSH786483 LCD786483 LLZ786483 LVV786483 MFR786483 MPN786483 MZJ786483 NJF786483 NTB786483 OCX786483 OMT786483 OWP786483 PGL786483 PQH786483 QAD786483 QJZ786483 QTV786483 RDR786483 RNN786483 RXJ786483 SHF786483 SRB786483 TAX786483 TKT786483 TUP786483 UEL786483 UOH786483 UYD786483 VHZ786483 VRV786483 WBR786483 WLN786483 WVJ786483 C852019 IX852019 ST852019 ACP852019 AML852019 AWH852019 BGD852019 BPZ852019 BZV852019 CJR852019 CTN852019 DDJ852019 DNF852019 DXB852019 EGX852019 EQT852019 FAP852019 FKL852019 FUH852019 GED852019 GNZ852019 GXV852019 HHR852019 HRN852019 IBJ852019 ILF852019 IVB852019 JEX852019 JOT852019 JYP852019 KIL852019 KSH852019 LCD852019 LLZ852019 LVV852019 MFR852019 MPN852019 MZJ852019 NJF852019 NTB852019 OCX852019 OMT852019 OWP852019 PGL852019 PQH852019 QAD852019 QJZ852019 QTV852019 RDR852019 RNN852019 RXJ852019 SHF852019 SRB852019 TAX852019 TKT852019 TUP852019 UEL852019 UOH852019 UYD852019 VHZ852019 VRV852019 WBR852019 WLN852019 WVJ852019 C917555 IX917555 ST917555 ACP917555 AML917555 AWH917555 BGD917555 BPZ917555 BZV917555 CJR917555 CTN917555 DDJ917555 DNF917555 DXB917555 EGX917555 EQT917555 FAP917555 FKL917555 FUH917555 GED917555 GNZ917555 GXV917555 HHR917555 HRN917555 IBJ917555 ILF917555 IVB917555 JEX917555 JOT917555 JYP917555 KIL917555 KSH917555 LCD917555 LLZ917555 LVV917555 MFR917555 MPN917555 MZJ917555 NJF917555 NTB917555 OCX917555 OMT917555 OWP917555 PGL917555 PQH917555 QAD917555 QJZ917555 QTV917555 RDR917555 RNN917555 RXJ917555 SHF917555 SRB917555 TAX917555 TKT917555 TUP917555 UEL917555 UOH917555 UYD917555 VHZ917555 VRV917555 WBR917555 WLN917555 WVJ917555 C983091 IX983091 ST983091 ACP983091 AML983091 AWH983091 BGD983091 BPZ983091 BZV983091 CJR983091 CTN983091 DDJ983091 DNF983091 DXB983091 EGX983091 EQT983091 FAP983091 FKL983091 FUH983091 GED983091 GNZ983091 GXV983091 HHR983091 HRN983091 IBJ983091 ILF983091 IVB983091 JEX983091 JOT983091 JYP983091 KIL983091 KSH983091 LCD983091 LLZ983091 LVV983091 MFR983091 MPN983091 MZJ983091 NJF983091 NTB983091 OCX983091 OMT983091 OWP983091 PGL983091 PQH983091 QAD983091 QJZ983091 QTV983091 RDR983091 RNN983091 RXJ983091 SHF983091 SRB983091 TAX983091 TKT983091 TUP983091 UEL983091 UOH983091 UYD983091 VHZ983091 VRV983091 WBR983091 WLN983091 WVJ983091">
      <formula1>H65578</formula1>
    </dataValidation>
    <dataValidation type="decimal" operator="lessThan" allowBlank="1" showInputMessage="1" showErrorMessage="1" promptTitle="Tähelepanu!" prompt="SiM toetus on kuni 25% projekti kogukuludest." sqref="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WVO31:WVO56 WLS31:WLS56 WBW31:WBW56 VSA31:VSA56 VIE31:VIE56 UYI31:UYI56 UOM31:UOM56 UEQ31:UEQ56 TUU31:TUU56 TKY31:TKY56 TBC31:TBC56 SRG31:SRG56 SHK31:SHK56 RXO31:RXO56 RNS31:RNS56 RDW31:RDW56 QUA31:QUA56 QKE31:QKE56 QAI31:QAI56 PQM31:PQM56 PGQ31:PGQ56 OWU31:OWU56 OMY31:OMY56 ODC31:ODC56 NTG31:NTG56 NJK31:NJK56 MZO31:MZO56 MPS31:MPS56 MFW31:MFW56 LWA31:LWA56 LME31:LME56 LCI31:LCI56 KSM31:KSM56 KIQ31:KIQ56 JYU31:JYU56 JOY31:JOY56 JFC31:JFC56 IVG31:IVG56 ILK31:ILK56 IBO31:IBO56 HRS31:HRS56 HHW31:HHW56 GYA31:GYA56 GOE31:GOE56 GEI31:GEI56 FUM31:FUM56 FKQ31:FKQ56 FAU31:FAU56 EQY31:EQY56 EHC31:EHC56 DXG31:DXG56 DNK31:DNK56 DDO31:DDO56 CTS31:CTS56 CJW31:CJW56 CAA31:CAA56 BQE31:BQE56 BGI31:BGI56 AWM31:AWM56 AMQ31:AMQ56 ACU31:ACU56 SY31:SY56 JC31:JC56">
      <formula1>JA31*0.25</formula1>
    </dataValidation>
    <dataValidation type="decimal" operator="lessThan" allowBlank="1" showInputMessage="1" showErrorMessage="1" promptTitle="Tähelepanu!" prompt="AMIF toetus on kuni 75% kogukuludest." sqref="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WVN31:WVN56 WLR31:WLR56 WBV31:WBV56 VRZ31:VRZ56 VID31:VID56 UYH31:UYH56 UOL31:UOL56 UEP31:UEP56 TUT31:TUT56 TKX31:TKX56 TBB31:TBB56 SRF31:SRF56 SHJ31:SHJ56 RXN31:RXN56 RNR31:RNR56 RDV31:RDV56 QTZ31:QTZ56 QKD31:QKD56 QAH31:QAH56 PQL31:PQL56 PGP31:PGP56 OWT31:OWT56 OMX31:OMX56 ODB31:ODB56 NTF31:NTF56 NJJ31:NJJ56 MZN31:MZN56 MPR31:MPR56 MFV31:MFV56 LVZ31:LVZ56 LMD31:LMD56 LCH31:LCH56 KSL31:KSL56 KIP31:KIP56 JYT31:JYT56 JOX31:JOX56 JFB31:JFB56 IVF31:IVF56 ILJ31:ILJ56 IBN31:IBN56 HRR31:HRR56 HHV31:HHV56 GXZ31:GXZ56 GOD31:GOD56 GEH31:GEH56 FUL31:FUL56 FKP31:FKP56 FAT31:FAT56 EQX31:EQX56 EHB31:EHB56 DXF31:DXF56 DNJ31:DNJ56 DDN31:DDN56 CTR31:CTR56 CJV31:CJV56 BZZ31:BZZ56 BQD31:BQD56 BGH31:BGH56 AWL31:AWL56 AMP31:AMP56 ACT31:ACT56 SX31:SX56 JB31:JB56">
      <formula1>JA31*0.75</formula1>
    </dataValidation>
    <dataValidation type="decimal" operator="lessThan" allowBlank="1" showInputMessage="1" showErrorMessage="1" promptTitle="Tähelepanu!" prompt="Kaudsed kulud moodustavad otsestest kuludest kuni 7%." sqref="JC65577:JE65577 SY65577:TA65577 ACU65577:ACW65577 AMQ65577:AMS65577 AWM65577:AWO65577 BGI65577:BGK65577 BQE65577:BQG65577 CAA65577:CAC65577 CJW65577:CJY65577 CTS65577:CTU65577 DDO65577:DDQ65577 DNK65577:DNM65577 DXG65577:DXI65577 EHC65577:EHE65577 EQY65577:ERA65577 FAU65577:FAW65577 FKQ65577:FKS65577 FUM65577:FUO65577 GEI65577:GEK65577 GOE65577:GOG65577 GYA65577:GYC65577 HHW65577:HHY65577 HRS65577:HRU65577 IBO65577:IBQ65577 ILK65577:ILM65577 IVG65577:IVI65577 JFC65577:JFE65577 JOY65577:JPA65577 JYU65577:JYW65577 KIQ65577:KIS65577 KSM65577:KSO65577 LCI65577:LCK65577 LME65577:LMG65577 LWA65577:LWC65577 MFW65577:MFY65577 MPS65577:MPU65577 MZO65577:MZQ65577 NJK65577:NJM65577 NTG65577:NTI65577 ODC65577:ODE65577 OMY65577:ONA65577 OWU65577:OWW65577 PGQ65577:PGS65577 PQM65577:PQO65577 QAI65577:QAK65577 QKE65577:QKG65577 QUA65577:QUC65577 RDW65577:RDY65577 RNS65577:RNU65577 RXO65577:RXQ65577 SHK65577:SHM65577 SRG65577:SRI65577 TBC65577:TBE65577 TKY65577:TLA65577 TUU65577:TUW65577 UEQ65577:UES65577 UOM65577:UOO65577 UYI65577:UYK65577 VIE65577:VIG65577 VSA65577:VSC65577 WBW65577:WBY65577 WLS65577:WLU65577 WVO65577:WVQ65577 JC131113:JE131113 SY131113:TA131113 ACU131113:ACW131113 AMQ131113:AMS131113 AWM131113:AWO131113 BGI131113:BGK131113 BQE131113:BQG131113 CAA131113:CAC131113 CJW131113:CJY131113 CTS131113:CTU131113 DDO131113:DDQ131113 DNK131113:DNM131113 DXG131113:DXI131113 EHC131113:EHE131113 EQY131113:ERA131113 FAU131113:FAW131113 FKQ131113:FKS131113 FUM131113:FUO131113 GEI131113:GEK131113 GOE131113:GOG131113 GYA131113:GYC131113 HHW131113:HHY131113 HRS131113:HRU131113 IBO131113:IBQ131113 ILK131113:ILM131113 IVG131113:IVI131113 JFC131113:JFE131113 JOY131113:JPA131113 JYU131113:JYW131113 KIQ131113:KIS131113 KSM131113:KSO131113 LCI131113:LCK131113 LME131113:LMG131113 LWA131113:LWC131113 MFW131113:MFY131113 MPS131113:MPU131113 MZO131113:MZQ131113 NJK131113:NJM131113 NTG131113:NTI131113 ODC131113:ODE131113 OMY131113:ONA131113 OWU131113:OWW131113 PGQ131113:PGS131113 PQM131113:PQO131113 QAI131113:QAK131113 QKE131113:QKG131113 QUA131113:QUC131113 RDW131113:RDY131113 RNS131113:RNU131113 RXO131113:RXQ131113 SHK131113:SHM131113 SRG131113:SRI131113 TBC131113:TBE131113 TKY131113:TLA131113 TUU131113:TUW131113 UEQ131113:UES131113 UOM131113:UOO131113 UYI131113:UYK131113 VIE131113:VIG131113 VSA131113:VSC131113 WBW131113:WBY131113 WLS131113:WLU131113 WVO131113:WVQ131113 JC196649:JE196649 SY196649:TA196649 ACU196649:ACW196649 AMQ196649:AMS196649 AWM196649:AWO196649 BGI196649:BGK196649 BQE196649:BQG196649 CAA196649:CAC196649 CJW196649:CJY196649 CTS196649:CTU196649 DDO196649:DDQ196649 DNK196649:DNM196649 DXG196649:DXI196649 EHC196649:EHE196649 EQY196649:ERA196649 FAU196649:FAW196649 FKQ196649:FKS196649 FUM196649:FUO196649 GEI196649:GEK196649 GOE196649:GOG196649 GYA196649:GYC196649 HHW196649:HHY196649 HRS196649:HRU196649 IBO196649:IBQ196649 ILK196649:ILM196649 IVG196649:IVI196649 JFC196649:JFE196649 JOY196649:JPA196649 JYU196649:JYW196649 KIQ196649:KIS196649 KSM196649:KSO196649 LCI196649:LCK196649 LME196649:LMG196649 LWA196649:LWC196649 MFW196649:MFY196649 MPS196649:MPU196649 MZO196649:MZQ196649 NJK196649:NJM196649 NTG196649:NTI196649 ODC196649:ODE196649 OMY196649:ONA196649 OWU196649:OWW196649 PGQ196649:PGS196649 PQM196649:PQO196649 QAI196649:QAK196649 QKE196649:QKG196649 QUA196649:QUC196649 RDW196649:RDY196649 RNS196649:RNU196649 RXO196649:RXQ196649 SHK196649:SHM196649 SRG196649:SRI196649 TBC196649:TBE196649 TKY196649:TLA196649 TUU196649:TUW196649 UEQ196649:UES196649 UOM196649:UOO196649 UYI196649:UYK196649 VIE196649:VIG196649 VSA196649:VSC196649 WBW196649:WBY196649 WLS196649:WLU196649 WVO196649:WVQ196649 JC262185:JE262185 SY262185:TA262185 ACU262185:ACW262185 AMQ262185:AMS262185 AWM262185:AWO262185 BGI262185:BGK262185 BQE262185:BQG262185 CAA262185:CAC262185 CJW262185:CJY262185 CTS262185:CTU262185 DDO262185:DDQ262185 DNK262185:DNM262185 DXG262185:DXI262185 EHC262185:EHE262185 EQY262185:ERA262185 FAU262185:FAW262185 FKQ262185:FKS262185 FUM262185:FUO262185 GEI262185:GEK262185 GOE262185:GOG262185 GYA262185:GYC262185 HHW262185:HHY262185 HRS262185:HRU262185 IBO262185:IBQ262185 ILK262185:ILM262185 IVG262185:IVI262185 JFC262185:JFE262185 JOY262185:JPA262185 JYU262185:JYW262185 KIQ262185:KIS262185 KSM262185:KSO262185 LCI262185:LCK262185 LME262185:LMG262185 LWA262185:LWC262185 MFW262185:MFY262185 MPS262185:MPU262185 MZO262185:MZQ262185 NJK262185:NJM262185 NTG262185:NTI262185 ODC262185:ODE262185 OMY262185:ONA262185 OWU262185:OWW262185 PGQ262185:PGS262185 PQM262185:PQO262185 QAI262185:QAK262185 QKE262185:QKG262185 QUA262185:QUC262185 RDW262185:RDY262185 RNS262185:RNU262185 RXO262185:RXQ262185 SHK262185:SHM262185 SRG262185:SRI262185 TBC262185:TBE262185 TKY262185:TLA262185 TUU262185:TUW262185 UEQ262185:UES262185 UOM262185:UOO262185 UYI262185:UYK262185 VIE262185:VIG262185 VSA262185:VSC262185 WBW262185:WBY262185 WLS262185:WLU262185 WVO262185:WVQ262185 JC327721:JE327721 SY327721:TA327721 ACU327721:ACW327721 AMQ327721:AMS327721 AWM327721:AWO327721 BGI327721:BGK327721 BQE327721:BQG327721 CAA327721:CAC327721 CJW327721:CJY327721 CTS327721:CTU327721 DDO327721:DDQ327721 DNK327721:DNM327721 DXG327721:DXI327721 EHC327721:EHE327721 EQY327721:ERA327721 FAU327721:FAW327721 FKQ327721:FKS327721 FUM327721:FUO327721 GEI327721:GEK327721 GOE327721:GOG327721 GYA327721:GYC327721 HHW327721:HHY327721 HRS327721:HRU327721 IBO327721:IBQ327721 ILK327721:ILM327721 IVG327721:IVI327721 JFC327721:JFE327721 JOY327721:JPA327721 JYU327721:JYW327721 KIQ327721:KIS327721 KSM327721:KSO327721 LCI327721:LCK327721 LME327721:LMG327721 LWA327721:LWC327721 MFW327721:MFY327721 MPS327721:MPU327721 MZO327721:MZQ327721 NJK327721:NJM327721 NTG327721:NTI327721 ODC327721:ODE327721 OMY327721:ONA327721 OWU327721:OWW327721 PGQ327721:PGS327721 PQM327721:PQO327721 QAI327721:QAK327721 QKE327721:QKG327721 QUA327721:QUC327721 RDW327721:RDY327721 RNS327721:RNU327721 RXO327721:RXQ327721 SHK327721:SHM327721 SRG327721:SRI327721 TBC327721:TBE327721 TKY327721:TLA327721 TUU327721:TUW327721 UEQ327721:UES327721 UOM327721:UOO327721 UYI327721:UYK327721 VIE327721:VIG327721 VSA327721:VSC327721 WBW327721:WBY327721 WLS327721:WLU327721 WVO327721:WVQ327721 JC393257:JE393257 SY393257:TA393257 ACU393257:ACW393257 AMQ393257:AMS393257 AWM393257:AWO393257 BGI393257:BGK393257 BQE393257:BQG393257 CAA393257:CAC393257 CJW393257:CJY393257 CTS393257:CTU393257 DDO393257:DDQ393257 DNK393257:DNM393257 DXG393257:DXI393257 EHC393257:EHE393257 EQY393257:ERA393257 FAU393257:FAW393257 FKQ393257:FKS393257 FUM393257:FUO393257 GEI393257:GEK393257 GOE393257:GOG393257 GYA393257:GYC393257 HHW393257:HHY393257 HRS393257:HRU393257 IBO393257:IBQ393257 ILK393257:ILM393257 IVG393257:IVI393257 JFC393257:JFE393257 JOY393257:JPA393257 JYU393257:JYW393257 KIQ393257:KIS393257 KSM393257:KSO393257 LCI393257:LCK393257 LME393257:LMG393257 LWA393257:LWC393257 MFW393257:MFY393257 MPS393257:MPU393257 MZO393257:MZQ393257 NJK393257:NJM393257 NTG393257:NTI393257 ODC393257:ODE393257 OMY393257:ONA393257 OWU393257:OWW393257 PGQ393257:PGS393257 PQM393257:PQO393257 QAI393257:QAK393257 QKE393257:QKG393257 QUA393257:QUC393257 RDW393257:RDY393257 RNS393257:RNU393257 RXO393257:RXQ393257 SHK393257:SHM393257 SRG393257:SRI393257 TBC393257:TBE393257 TKY393257:TLA393257 TUU393257:TUW393257 UEQ393257:UES393257 UOM393257:UOO393257 UYI393257:UYK393257 VIE393257:VIG393257 VSA393257:VSC393257 WBW393257:WBY393257 WLS393257:WLU393257 WVO393257:WVQ393257 JC458793:JE458793 SY458793:TA458793 ACU458793:ACW458793 AMQ458793:AMS458793 AWM458793:AWO458793 BGI458793:BGK458793 BQE458793:BQG458793 CAA458793:CAC458793 CJW458793:CJY458793 CTS458793:CTU458793 DDO458793:DDQ458793 DNK458793:DNM458793 DXG458793:DXI458793 EHC458793:EHE458793 EQY458793:ERA458793 FAU458793:FAW458793 FKQ458793:FKS458793 FUM458793:FUO458793 GEI458793:GEK458793 GOE458793:GOG458793 GYA458793:GYC458793 HHW458793:HHY458793 HRS458793:HRU458793 IBO458793:IBQ458793 ILK458793:ILM458793 IVG458793:IVI458793 JFC458793:JFE458793 JOY458793:JPA458793 JYU458793:JYW458793 KIQ458793:KIS458793 KSM458793:KSO458793 LCI458793:LCK458793 LME458793:LMG458793 LWA458793:LWC458793 MFW458793:MFY458793 MPS458793:MPU458793 MZO458793:MZQ458793 NJK458793:NJM458793 NTG458793:NTI458793 ODC458793:ODE458793 OMY458793:ONA458793 OWU458793:OWW458793 PGQ458793:PGS458793 PQM458793:PQO458793 QAI458793:QAK458793 QKE458793:QKG458793 QUA458793:QUC458793 RDW458793:RDY458793 RNS458793:RNU458793 RXO458793:RXQ458793 SHK458793:SHM458793 SRG458793:SRI458793 TBC458793:TBE458793 TKY458793:TLA458793 TUU458793:TUW458793 UEQ458793:UES458793 UOM458793:UOO458793 UYI458793:UYK458793 VIE458793:VIG458793 VSA458793:VSC458793 WBW458793:WBY458793 WLS458793:WLU458793 WVO458793:WVQ458793 JC524329:JE524329 SY524329:TA524329 ACU524329:ACW524329 AMQ524329:AMS524329 AWM524329:AWO524329 BGI524329:BGK524329 BQE524329:BQG524329 CAA524329:CAC524329 CJW524329:CJY524329 CTS524329:CTU524329 DDO524329:DDQ524329 DNK524329:DNM524329 DXG524329:DXI524329 EHC524329:EHE524329 EQY524329:ERA524329 FAU524329:FAW524329 FKQ524329:FKS524329 FUM524329:FUO524329 GEI524329:GEK524329 GOE524329:GOG524329 GYA524329:GYC524329 HHW524329:HHY524329 HRS524329:HRU524329 IBO524329:IBQ524329 ILK524329:ILM524329 IVG524329:IVI524329 JFC524329:JFE524329 JOY524329:JPA524329 JYU524329:JYW524329 KIQ524329:KIS524329 KSM524329:KSO524329 LCI524329:LCK524329 LME524329:LMG524329 LWA524329:LWC524329 MFW524329:MFY524329 MPS524329:MPU524329 MZO524329:MZQ524329 NJK524329:NJM524329 NTG524329:NTI524329 ODC524329:ODE524329 OMY524329:ONA524329 OWU524329:OWW524329 PGQ524329:PGS524329 PQM524329:PQO524329 QAI524329:QAK524329 QKE524329:QKG524329 QUA524329:QUC524329 RDW524329:RDY524329 RNS524329:RNU524329 RXO524329:RXQ524329 SHK524329:SHM524329 SRG524329:SRI524329 TBC524329:TBE524329 TKY524329:TLA524329 TUU524329:TUW524329 UEQ524329:UES524329 UOM524329:UOO524329 UYI524329:UYK524329 VIE524329:VIG524329 VSA524329:VSC524329 WBW524329:WBY524329 WLS524329:WLU524329 WVO524329:WVQ524329 JC589865:JE589865 SY589865:TA589865 ACU589865:ACW589865 AMQ589865:AMS589865 AWM589865:AWO589865 BGI589865:BGK589865 BQE589865:BQG589865 CAA589865:CAC589865 CJW589865:CJY589865 CTS589865:CTU589865 DDO589865:DDQ589865 DNK589865:DNM589865 DXG589865:DXI589865 EHC589865:EHE589865 EQY589865:ERA589865 FAU589865:FAW589865 FKQ589865:FKS589865 FUM589865:FUO589865 GEI589865:GEK589865 GOE589865:GOG589865 GYA589865:GYC589865 HHW589865:HHY589865 HRS589865:HRU589865 IBO589865:IBQ589865 ILK589865:ILM589865 IVG589865:IVI589865 JFC589865:JFE589865 JOY589865:JPA589865 JYU589865:JYW589865 KIQ589865:KIS589865 KSM589865:KSO589865 LCI589865:LCK589865 LME589865:LMG589865 LWA589865:LWC589865 MFW589865:MFY589865 MPS589865:MPU589865 MZO589865:MZQ589865 NJK589865:NJM589865 NTG589865:NTI589865 ODC589865:ODE589865 OMY589865:ONA589865 OWU589865:OWW589865 PGQ589865:PGS589865 PQM589865:PQO589865 QAI589865:QAK589865 QKE589865:QKG589865 QUA589865:QUC589865 RDW589865:RDY589865 RNS589865:RNU589865 RXO589865:RXQ589865 SHK589865:SHM589865 SRG589865:SRI589865 TBC589865:TBE589865 TKY589865:TLA589865 TUU589865:TUW589865 UEQ589865:UES589865 UOM589865:UOO589865 UYI589865:UYK589865 VIE589865:VIG589865 VSA589865:VSC589865 WBW589865:WBY589865 WLS589865:WLU589865 WVO589865:WVQ589865 JC655401:JE655401 SY655401:TA655401 ACU655401:ACW655401 AMQ655401:AMS655401 AWM655401:AWO655401 BGI655401:BGK655401 BQE655401:BQG655401 CAA655401:CAC655401 CJW655401:CJY655401 CTS655401:CTU655401 DDO655401:DDQ655401 DNK655401:DNM655401 DXG655401:DXI655401 EHC655401:EHE655401 EQY655401:ERA655401 FAU655401:FAW655401 FKQ655401:FKS655401 FUM655401:FUO655401 GEI655401:GEK655401 GOE655401:GOG655401 GYA655401:GYC655401 HHW655401:HHY655401 HRS655401:HRU655401 IBO655401:IBQ655401 ILK655401:ILM655401 IVG655401:IVI655401 JFC655401:JFE655401 JOY655401:JPA655401 JYU655401:JYW655401 KIQ655401:KIS655401 KSM655401:KSO655401 LCI655401:LCK655401 LME655401:LMG655401 LWA655401:LWC655401 MFW655401:MFY655401 MPS655401:MPU655401 MZO655401:MZQ655401 NJK655401:NJM655401 NTG655401:NTI655401 ODC655401:ODE655401 OMY655401:ONA655401 OWU655401:OWW655401 PGQ655401:PGS655401 PQM655401:PQO655401 QAI655401:QAK655401 QKE655401:QKG655401 QUA655401:QUC655401 RDW655401:RDY655401 RNS655401:RNU655401 RXO655401:RXQ655401 SHK655401:SHM655401 SRG655401:SRI655401 TBC655401:TBE655401 TKY655401:TLA655401 TUU655401:TUW655401 UEQ655401:UES655401 UOM655401:UOO655401 UYI655401:UYK655401 VIE655401:VIG655401 VSA655401:VSC655401 WBW655401:WBY655401 WLS655401:WLU655401 WVO655401:WVQ655401 JC720937:JE720937 SY720937:TA720937 ACU720937:ACW720937 AMQ720937:AMS720937 AWM720937:AWO720937 BGI720937:BGK720937 BQE720937:BQG720937 CAA720937:CAC720937 CJW720937:CJY720937 CTS720937:CTU720937 DDO720937:DDQ720937 DNK720937:DNM720937 DXG720937:DXI720937 EHC720937:EHE720937 EQY720937:ERA720937 FAU720937:FAW720937 FKQ720937:FKS720937 FUM720937:FUO720937 GEI720937:GEK720937 GOE720937:GOG720937 GYA720937:GYC720937 HHW720937:HHY720937 HRS720937:HRU720937 IBO720937:IBQ720937 ILK720937:ILM720937 IVG720937:IVI720937 JFC720937:JFE720937 JOY720937:JPA720937 JYU720937:JYW720937 KIQ720937:KIS720937 KSM720937:KSO720937 LCI720937:LCK720937 LME720937:LMG720937 LWA720937:LWC720937 MFW720937:MFY720937 MPS720937:MPU720937 MZO720937:MZQ720937 NJK720937:NJM720937 NTG720937:NTI720937 ODC720937:ODE720937 OMY720937:ONA720937 OWU720937:OWW720937 PGQ720937:PGS720937 PQM720937:PQO720937 QAI720937:QAK720937 QKE720937:QKG720937 QUA720937:QUC720937 RDW720937:RDY720937 RNS720937:RNU720937 RXO720937:RXQ720937 SHK720937:SHM720937 SRG720937:SRI720937 TBC720937:TBE720937 TKY720937:TLA720937 TUU720937:TUW720937 UEQ720937:UES720937 UOM720937:UOO720937 UYI720937:UYK720937 VIE720937:VIG720937 VSA720937:VSC720937 WBW720937:WBY720937 WLS720937:WLU720937 WVO720937:WVQ720937 JC786473:JE786473 SY786473:TA786473 ACU786473:ACW786473 AMQ786473:AMS786473 AWM786473:AWO786473 BGI786473:BGK786473 BQE786473:BQG786473 CAA786473:CAC786473 CJW786473:CJY786473 CTS786473:CTU786473 DDO786473:DDQ786473 DNK786473:DNM786473 DXG786473:DXI786473 EHC786473:EHE786473 EQY786473:ERA786473 FAU786473:FAW786473 FKQ786473:FKS786473 FUM786473:FUO786473 GEI786473:GEK786473 GOE786473:GOG786473 GYA786473:GYC786473 HHW786473:HHY786473 HRS786473:HRU786473 IBO786473:IBQ786473 ILK786473:ILM786473 IVG786473:IVI786473 JFC786473:JFE786473 JOY786473:JPA786473 JYU786473:JYW786473 KIQ786473:KIS786473 KSM786473:KSO786473 LCI786473:LCK786473 LME786473:LMG786473 LWA786473:LWC786473 MFW786473:MFY786473 MPS786473:MPU786473 MZO786473:MZQ786473 NJK786473:NJM786473 NTG786473:NTI786473 ODC786473:ODE786473 OMY786473:ONA786473 OWU786473:OWW786473 PGQ786473:PGS786473 PQM786473:PQO786473 QAI786473:QAK786473 QKE786473:QKG786473 QUA786473:QUC786473 RDW786473:RDY786473 RNS786473:RNU786473 RXO786473:RXQ786473 SHK786473:SHM786473 SRG786473:SRI786473 TBC786473:TBE786473 TKY786473:TLA786473 TUU786473:TUW786473 UEQ786473:UES786473 UOM786473:UOO786473 UYI786473:UYK786473 VIE786473:VIG786473 VSA786473:VSC786473 WBW786473:WBY786473 WLS786473:WLU786473 WVO786473:WVQ786473 JC852009:JE852009 SY852009:TA852009 ACU852009:ACW852009 AMQ852009:AMS852009 AWM852009:AWO852009 BGI852009:BGK852009 BQE852009:BQG852009 CAA852009:CAC852009 CJW852009:CJY852009 CTS852009:CTU852009 DDO852009:DDQ852009 DNK852009:DNM852009 DXG852009:DXI852009 EHC852009:EHE852009 EQY852009:ERA852009 FAU852009:FAW852009 FKQ852009:FKS852009 FUM852009:FUO852009 GEI852009:GEK852009 GOE852009:GOG852009 GYA852009:GYC852009 HHW852009:HHY852009 HRS852009:HRU852009 IBO852009:IBQ852009 ILK852009:ILM852009 IVG852009:IVI852009 JFC852009:JFE852009 JOY852009:JPA852009 JYU852009:JYW852009 KIQ852009:KIS852009 KSM852009:KSO852009 LCI852009:LCK852009 LME852009:LMG852009 LWA852009:LWC852009 MFW852009:MFY852009 MPS852009:MPU852009 MZO852009:MZQ852009 NJK852009:NJM852009 NTG852009:NTI852009 ODC852009:ODE852009 OMY852009:ONA852009 OWU852009:OWW852009 PGQ852009:PGS852009 PQM852009:PQO852009 QAI852009:QAK852009 QKE852009:QKG852009 QUA852009:QUC852009 RDW852009:RDY852009 RNS852009:RNU852009 RXO852009:RXQ852009 SHK852009:SHM852009 SRG852009:SRI852009 TBC852009:TBE852009 TKY852009:TLA852009 TUU852009:TUW852009 UEQ852009:UES852009 UOM852009:UOO852009 UYI852009:UYK852009 VIE852009:VIG852009 VSA852009:VSC852009 WBW852009:WBY852009 WLS852009:WLU852009 WVO852009:WVQ852009 JC917545:JE917545 SY917545:TA917545 ACU917545:ACW917545 AMQ917545:AMS917545 AWM917545:AWO917545 BGI917545:BGK917545 BQE917545:BQG917545 CAA917545:CAC917545 CJW917545:CJY917545 CTS917545:CTU917545 DDO917545:DDQ917545 DNK917545:DNM917545 DXG917545:DXI917545 EHC917545:EHE917545 EQY917545:ERA917545 FAU917545:FAW917545 FKQ917545:FKS917545 FUM917545:FUO917545 GEI917545:GEK917545 GOE917545:GOG917545 GYA917545:GYC917545 HHW917545:HHY917545 HRS917545:HRU917545 IBO917545:IBQ917545 ILK917545:ILM917545 IVG917545:IVI917545 JFC917545:JFE917545 JOY917545:JPA917545 JYU917545:JYW917545 KIQ917545:KIS917545 KSM917545:KSO917545 LCI917545:LCK917545 LME917545:LMG917545 LWA917545:LWC917545 MFW917545:MFY917545 MPS917545:MPU917545 MZO917545:MZQ917545 NJK917545:NJM917545 NTG917545:NTI917545 ODC917545:ODE917545 OMY917545:ONA917545 OWU917545:OWW917545 PGQ917545:PGS917545 PQM917545:PQO917545 QAI917545:QAK917545 QKE917545:QKG917545 QUA917545:QUC917545 RDW917545:RDY917545 RNS917545:RNU917545 RXO917545:RXQ917545 SHK917545:SHM917545 SRG917545:SRI917545 TBC917545:TBE917545 TKY917545:TLA917545 TUU917545:TUW917545 UEQ917545:UES917545 UOM917545:UOO917545 UYI917545:UYK917545 VIE917545:VIG917545 VSA917545:VSC917545 WBW917545:WBY917545 WLS917545:WLU917545 WVO917545:WVQ917545 JC983081:JE983081 SY983081:TA983081 ACU983081:ACW983081 AMQ983081:AMS983081 AWM983081:AWO983081 BGI983081:BGK983081 BQE983081:BQG983081 CAA983081:CAC983081 CJW983081:CJY983081 CTS983081:CTU983081 DDO983081:DDQ983081 DNK983081:DNM983081 DXG983081:DXI983081 EHC983081:EHE983081 EQY983081:ERA983081 FAU983081:FAW983081 FKQ983081:FKS983081 FUM983081:FUO983081 GEI983081:GEK983081 GOE983081:GOG983081 GYA983081:GYC983081 HHW983081:HHY983081 HRS983081:HRU983081 IBO983081:IBQ983081 ILK983081:ILM983081 IVG983081:IVI983081 JFC983081:JFE983081 JOY983081:JPA983081 JYU983081:JYW983081 KIQ983081:KIS983081 KSM983081:KSO983081 LCI983081:LCK983081 LME983081:LMG983081 LWA983081:LWC983081 MFW983081:MFY983081 MPS983081:MPU983081 MZO983081:MZQ983081 NJK983081:NJM983081 NTG983081:NTI983081 ODC983081:ODE983081 OMY983081:ONA983081 OWU983081:OWW983081 PGQ983081:PGS983081 PQM983081:PQO983081 QAI983081:QAK983081 QKE983081:QKG983081 QUA983081:QUC983081 RDW983081:RDY983081 RNS983081:RNU983081 RXO983081:RXQ983081 SHK983081:SHM983081 SRG983081:SRI983081 TBC983081:TBE983081 TKY983081:TLA983081 TUU983081:TUW983081 UEQ983081:UES983081 UOM983081:UOO983081 UYI983081:UYK983081 VIE983081:VIG983081 VSA983081:VSC983081 WBW983081:WBY983081 WLS983081:WLU983081 WVO983081:WVQ983081 H65577:I65577 H983081:I983081 H917545:I917545 H852009:I852009 H786473:I786473 H720937:I720937 H655401:I655401 H589865:I589865 H524329:I524329 H458793:I458793 H393257:I393257 H327721:I327721 H262185:I262185 H196649:I196649 H131113:I131113">
      <formula1>(0.07*H65575)/1</formula1>
    </dataValidation>
    <dataValidation type="decimal" operator="lessThan" allowBlank="1" showInputMessage="1" showErrorMessage="1" promptTitle="Tähelepanu!" prompt="SiM toetus on kuni 25% projekti kogukuludest." sqref="I131114 I65578 I983082 I917546 I852010 I786474 I720938 I655402 I589866 I524330 I458794 I393258 I327722 I262186 I196650">
      <formula1>H65578*0.25</formula1>
    </dataValidation>
    <dataValidation type="decimal" operator="equal" allowBlank="1" showInputMessage="1" showErrorMessage="1" promptTitle="Tähelepanu!" prompt="Kogusumma peab olema võrdne projekti kogukuludega." sqref="C55:C56">
      <formula1>H95</formula1>
    </dataValidation>
    <dataValidation operator="equal" allowBlank="1" showErrorMessage="1" promptTitle="Tähelepanu!" prompt="AMIF tulu peab võrduma AMIF kuluga." sqref="B12"/>
    <dataValidation type="list" allowBlank="1" showInputMessage="1" showErrorMessage="1" errorTitle="Tähelepanu!" error="Vali ühik nimekirjast" promptTitle="Tähelepanu!" prompt="Vali ühik nimekirjast" sqref="D61:D63">
      <formula1>Ühik</formula1>
    </dataValidation>
    <dataValidation type="decimal" operator="lessThanOrEqual" allowBlank="1" showInputMessage="1" showErrorMessage="1" errorTitle="Tähelepanu!" error="Sisestatud summa ületab 7% otsestest kuludest." promptTitle="Tähelepanu!" prompt="Kaudsed kulud moodustavad otsestest kuludest kuni 2,5%." sqref="G87">
      <formula1>ROUND(G86*7%,2)</formula1>
    </dataValidation>
    <dataValidation type="decimal" allowBlank="1" showInputMessage="1" showErrorMessage="1" errorTitle="Tähelepanu!" error="AMIF toetuse osakaal ei saa olla suurem kui 75%" promptTitle="Tähelepanu!" prompt="ISF toetuse osakaal ei saa olla suurem kui 75%" sqref="D13">
      <formula1>0</formula1>
      <formula2>75</formula2>
    </dataValidation>
    <dataValidation type="decimal" operator="equal" allowBlank="1" showInputMessage="1" showErrorMessage="1" errorTitle="Tähelepanu!" error="Tervik peab olema 100%" promptTitle="Tähelepanu!" prompt="Osakaalude summa peab olema 100%" sqref="D18">
      <formula1>100</formula1>
    </dataValidation>
    <dataValidation type="decimal" operator="equal" allowBlank="1" showInputMessage="1" showErrorMessage="1" sqref="C18">
      <formula1>D30</formula1>
    </dataValidation>
    <dataValidation type="custom" allowBlank="1" showInputMessage="1" showErrorMessage="1" sqref="D14">
      <formula1>IF(SUM(D13:D17)&gt;100," ",100-(D13+D15+D16+D17))</formula1>
    </dataValidation>
  </dataValidation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J43"/>
  <sheetViews>
    <sheetView topLeftCell="A7" workbookViewId="0">
      <selection activeCell="C37" sqref="C37"/>
    </sheetView>
  </sheetViews>
  <sheetFormatPr defaultRowHeight="15" x14ac:dyDescent="0.25"/>
  <cols>
    <col min="1" max="1" width="4.28515625" customWidth="1"/>
    <col min="2" max="2" width="7" customWidth="1"/>
    <col min="3" max="3" width="36.28515625" customWidth="1"/>
    <col min="4" max="4" width="15.140625" customWidth="1"/>
    <col min="5" max="5" width="20.28515625" customWidth="1"/>
    <col min="6" max="6" width="17.42578125" customWidth="1"/>
    <col min="7" max="7" width="20" customWidth="1"/>
    <col min="8" max="8" width="15.140625" customWidth="1"/>
    <col min="9" max="9" width="17" customWidth="1"/>
    <col min="10" max="10" width="27" customWidth="1"/>
    <col min="11" max="11" width="11.85546875" customWidth="1"/>
  </cols>
  <sheetData>
    <row r="1" spans="2:10" ht="15.75" x14ac:dyDescent="0.25">
      <c r="B1" s="58" t="str">
        <f>IF(H22=0,"",IF(H22=100,"","Tähelepanu! Tabel 1. Projekti maksumus ja tulud allikate lõikes (EUR), osakaalude summa ei moodusta 100%"))</f>
        <v/>
      </c>
      <c r="C1" s="59"/>
      <c r="D1" s="59"/>
      <c r="E1" s="59"/>
      <c r="F1" s="59"/>
      <c r="G1" s="59"/>
    </row>
    <row r="2" spans="2:10" ht="15.75" x14ac:dyDescent="0.25">
      <c r="B2" s="58" t="str">
        <f>IF(E22=E37,"","Tähelepanu! Tabel 1. Projekti maksumus ja tulud allikate lõikes (EUR). Projekti tegelikud tulud kokku ei ole võrdne projekti tegelike kuludega.")</f>
        <v/>
      </c>
      <c r="C2" s="59"/>
      <c r="D2" s="59"/>
      <c r="E2" s="59"/>
      <c r="F2" s="59"/>
      <c r="G2" s="59"/>
    </row>
    <row r="3" spans="2:10" ht="22.5" customHeight="1" x14ac:dyDescent="0.25">
      <c r="B3" s="58" t="str">
        <f>IF(D43=E37,"","Tähelepanu! Tabel 3. Projekti kulud meetmete lõikes (EUR) kokku ei ole võrdne Tabel 2. Kuluaruande koond tegelikud kulud kokku")</f>
        <v/>
      </c>
      <c r="C3" s="59"/>
      <c r="D3" s="59"/>
      <c r="E3" s="2"/>
      <c r="F3" s="59"/>
      <c r="G3" s="59"/>
    </row>
    <row r="4" spans="2:10" ht="15.75" x14ac:dyDescent="0.25">
      <c r="B4" s="60" t="s">
        <v>88</v>
      </c>
      <c r="C4" s="59"/>
      <c r="D4" s="59"/>
      <c r="E4" s="59"/>
      <c r="F4" s="59"/>
      <c r="G4" s="59"/>
    </row>
    <row r="5" spans="2:10" ht="15.75" x14ac:dyDescent="0.25">
      <c r="B5" s="2" t="s">
        <v>147</v>
      </c>
      <c r="C5" s="35"/>
      <c r="D5" s="35"/>
      <c r="E5" s="35"/>
      <c r="F5" s="35"/>
      <c r="G5" s="35"/>
    </row>
    <row r="6" spans="2:10" ht="15.75" x14ac:dyDescent="0.25">
      <c r="B6" s="2" t="s">
        <v>225</v>
      </c>
      <c r="C6" s="35"/>
      <c r="D6" s="35"/>
      <c r="E6" s="35"/>
      <c r="F6" s="35"/>
      <c r="G6" s="35"/>
    </row>
    <row r="7" spans="2:10" ht="15.75" x14ac:dyDescent="0.25">
      <c r="B7" s="2" t="s">
        <v>69</v>
      </c>
      <c r="C7" s="35"/>
      <c r="D7" s="35"/>
      <c r="E7" s="35"/>
      <c r="F7" s="35"/>
      <c r="G7" s="35"/>
    </row>
    <row r="8" spans="2:10" ht="15.75" x14ac:dyDescent="0.25">
      <c r="B8" s="2" t="s">
        <v>148</v>
      </c>
      <c r="C8" s="35"/>
      <c r="D8" s="35"/>
      <c r="E8" s="35"/>
      <c r="F8" s="35"/>
      <c r="G8" s="35"/>
    </row>
    <row r="9" spans="2:10" ht="15.75" x14ac:dyDescent="0.25">
      <c r="B9" s="2" t="s">
        <v>301</v>
      </c>
      <c r="C9" s="35"/>
      <c r="D9" s="61"/>
      <c r="E9" s="61"/>
      <c r="F9" s="61"/>
      <c r="G9" s="61"/>
      <c r="H9" s="62"/>
    </row>
    <row r="10" spans="2:10" ht="15.75" x14ac:dyDescent="0.25">
      <c r="B10" s="2"/>
      <c r="C10" s="35"/>
      <c r="D10" s="61"/>
      <c r="E10" s="61"/>
      <c r="F10" s="61"/>
      <c r="G10" s="61"/>
      <c r="H10" s="62"/>
    </row>
    <row r="11" spans="2:10" ht="15.75" x14ac:dyDescent="0.25">
      <c r="B11" s="62"/>
      <c r="D11" s="61"/>
      <c r="E11" s="61"/>
      <c r="F11" s="61"/>
      <c r="G11" s="61"/>
      <c r="H11" s="62"/>
      <c r="J11" s="63"/>
    </row>
    <row r="12" spans="2:10" x14ac:dyDescent="0.25">
      <c r="B12" s="62" t="s">
        <v>89</v>
      </c>
      <c r="J12" s="63"/>
    </row>
    <row r="13" spans="2:10" ht="15.75" x14ac:dyDescent="0.25">
      <c r="B13" s="64"/>
      <c r="C13" s="6"/>
      <c r="D13" s="6"/>
      <c r="E13" s="171" t="s">
        <v>90</v>
      </c>
      <c r="F13" s="172"/>
      <c r="G13" s="172"/>
      <c r="H13" s="172"/>
      <c r="I13" s="173" t="s">
        <v>4</v>
      </c>
      <c r="J13" s="65"/>
    </row>
    <row r="14" spans="2:10" ht="15.75" customHeight="1" x14ac:dyDescent="0.25">
      <c r="B14" s="64"/>
      <c r="C14" s="6"/>
      <c r="D14" s="6"/>
      <c r="E14" s="176" t="s">
        <v>91</v>
      </c>
      <c r="F14" s="66" t="s">
        <v>92</v>
      </c>
      <c r="G14" s="178" t="s">
        <v>91</v>
      </c>
      <c r="H14" s="66" t="s">
        <v>93</v>
      </c>
      <c r="I14" s="174"/>
    </row>
    <row r="15" spans="2:10" ht="15.75" x14ac:dyDescent="0.25">
      <c r="B15" s="64"/>
      <c r="C15" s="6" t="s">
        <v>2</v>
      </c>
      <c r="D15" s="6" t="s">
        <v>12</v>
      </c>
      <c r="E15" s="177"/>
      <c r="F15" s="67">
        <v>0.5</v>
      </c>
      <c r="G15" s="179"/>
      <c r="H15" s="67" t="s">
        <v>94</v>
      </c>
      <c r="I15" s="175"/>
    </row>
    <row r="16" spans="2:10" ht="15.75" x14ac:dyDescent="0.25">
      <c r="B16" s="68">
        <v>1</v>
      </c>
      <c r="C16" s="11" t="s">
        <v>95</v>
      </c>
      <c r="D16" s="16">
        <f>Eelarve!C13</f>
        <v>51939.34</v>
      </c>
      <c r="E16" s="69" t="s">
        <v>96</v>
      </c>
      <c r="F16" s="16">
        <f>(ROUND(0.5*D16,2))</f>
        <v>25969.67</v>
      </c>
      <c r="G16" s="69" t="s">
        <v>97</v>
      </c>
      <c r="H16" s="16">
        <f>ROUNDDOWN(D16-F16,2)</f>
        <v>25969.67</v>
      </c>
      <c r="I16" s="70">
        <f>Eelarve!D13</f>
        <v>75</v>
      </c>
    </row>
    <row r="17" spans="2:9" ht="15.75" x14ac:dyDescent="0.25">
      <c r="B17" s="68">
        <v>2</v>
      </c>
      <c r="C17" s="11" t="s">
        <v>98</v>
      </c>
      <c r="D17" s="16">
        <f>Eelarve!C14</f>
        <v>17313.12</v>
      </c>
      <c r="E17" s="69" t="s">
        <v>96</v>
      </c>
      <c r="F17" s="16">
        <f>ROUND(0.5*D17,2)</f>
        <v>8656.56</v>
      </c>
      <c r="G17" s="69" t="s">
        <v>97</v>
      </c>
      <c r="H17" s="16">
        <f>ROUNDDOWN(D17-F17,2)</f>
        <v>8656.56</v>
      </c>
      <c r="I17" s="70">
        <f>Eelarve!D14</f>
        <v>25</v>
      </c>
    </row>
    <row r="18" spans="2:9" ht="15.75" x14ac:dyDescent="0.25">
      <c r="B18" s="68">
        <v>3</v>
      </c>
      <c r="C18" s="11" t="s">
        <v>155</v>
      </c>
      <c r="D18" s="16">
        <v>0</v>
      </c>
      <c r="E18" s="71"/>
      <c r="F18" s="16"/>
      <c r="G18" s="71"/>
      <c r="H18" s="16"/>
      <c r="I18" s="70">
        <v>0</v>
      </c>
    </row>
    <row r="19" spans="2:9" ht="15.75" x14ac:dyDescent="0.25">
      <c r="B19" s="68">
        <v>4</v>
      </c>
      <c r="C19" s="11" t="s">
        <v>100</v>
      </c>
      <c r="D19" s="16">
        <v>0</v>
      </c>
      <c r="E19" s="71"/>
      <c r="F19" s="16"/>
      <c r="G19" s="71"/>
      <c r="H19" s="16"/>
      <c r="I19" s="70">
        <v>0</v>
      </c>
    </row>
    <row r="20" spans="2:9" ht="15.75" x14ac:dyDescent="0.25">
      <c r="B20" s="68">
        <v>5</v>
      </c>
      <c r="C20" s="11" t="s">
        <v>101</v>
      </c>
      <c r="D20" s="16">
        <v>0</v>
      </c>
      <c r="E20" s="71"/>
      <c r="F20" s="16"/>
      <c r="G20" s="71"/>
      <c r="H20" s="16"/>
      <c r="I20" s="70">
        <v>0</v>
      </c>
    </row>
    <row r="21" spans="2:9" ht="15.75" x14ac:dyDescent="0.25">
      <c r="B21" s="169" t="s">
        <v>9</v>
      </c>
      <c r="C21" s="170"/>
      <c r="D21" s="13">
        <f>SUM(D16:D20)</f>
        <v>69252.459999999992</v>
      </c>
      <c r="E21" s="72"/>
      <c r="F21" s="13">
        <f>F16+F17</f>
        <v>34626.229999999996</v>
      </c>
      <c r="G21" s="72"/>
      <c r="H21" s="13">
        <f>SUM(H16:H20)</f>
        <v>34626.229999999996</v>
      </c>
      <c r="I21" s="13">
        <f>SUM(I16:I20)</f>
        <v>100</v>
      </c>
    </row>
    <row r="24" spans="2:9" x14ac:dyDescent="0.25">
      <c r="B24" s="62" t="s">
        <v>102</v>
      </c>
    </row>
    <row r="25" spans="2:9" ht="15.75" x14ac:dyDescent="0.25">
      <c r="B25" s="180" t="s">
        <v>2</v>
      </c>
      <c r="C25" s="181"/>
      <c r="D25" s="173" t="s">
        <v>12</v>
      </c>
      <c r="E25" s="171" t="s">
        <v>103</v>
      </c>
      <c r="F25" s="172"/>
      <c r="G25" s="172"/>
      <c r="H25" s="172"/>
      <c r="I25" s="173" t="s">
        <v>4</v>
      </c>
    </row>
    <row r="26" spans="2:9" ht="15.75" x14ac:dyDescent="0.25">
      <c r="B26" s="182"/>
      <c r="C26" s="183"/>
      <c r="D26" s="174"/>
      <c r="E26" s="167" t="s">
        <v>92</v>
      </c>
      <c r="F26" s="168"/>
      <c r="G26" s="167" t="s">
        <v>93</v>
      </c>
      <c r="H26" s="168"/>
      <c r="I26" s="174"/>
    </row>
    <row r="27" spans="2:9" ht="36" customHeight="1" x14ac:dyDescent="0.25">
      <c r="B27" s="184"/>
      <c r="C27" s="185"/>
      <c r="D27" s="175"/>
      <c r="E27" s="73" t="s">
        <v>104</v>
      </c>
      <c r="F27" s="74" t="s">
        <v>3</v>
      </c>
      <c r="G27" s="75" t="s">
        <v>104</v>
      </c>
      <c r="H27" s="74" t="s">
        <v>3</v>
      </c>
      <c r="I27" s="175"/>
    </row>
    <row r="28" spans="2:9" ht="15.75" x14ac:dyDescent="0.25">
      <c r="B28" s="68">
        <v>1</v>
      </c>
      <c r="C28" s="11" t="s">
        <v>95</v>
      </c>
      <c r="D28" s="16">
        <f>F28+H28</f>
        <v>44719.67</v>
      </c>
      <c r="E28" s="76">
        <v>42184</v>
      </c>
      <c r="F28" s="23">
        <v>25969.67</v>
      </c>
      <c r="G28" s="76">
        <v>42293</v>
      </c>
      <c r="H28" s="23">
        <v>18750</v>
      </c>
      <c r="I28" s="70">
        <f>Eelarve!D13</f>
        <v>75</v>
      </c>
    </row>
    <row r="29" spans="2:9" ht="15.75" x14ac:dyDescent="0.25">
      <c r="B29" s="68">
        <v>2</v>
      </c>
      <c r="C29" s="11" t="s">
        <v>98</v>
      </c>
      <c r="D29" s="16">
        <f>F29+H29</f>
        <v>14906.56</v>
      </c>
      <c r="E29" s="76">
        <v>42184</v>
      </c>
      <c r="F29" s="23">
        <v>8656.56</v>
      </c>
      <c r="G29" s="76">
        <v>42293</v>
      </c>
      <c r="H29" s="23">
        <v>6250</v>
      </c>
      <c r="I29" s="70">
        <f>Eelarve!D14</f>
        <v>25</v>
      </c>
    </row>
    <row r="30" spans="2:9" ht="15.75" x14ac:dyDescent="0.25">
      <c r="B30" s="68">
        <v>3</v>
      </c>
      <c r="C30" s="11" t="s">
        <v>99</v>
      </c>
      <c r="D30" s="16">
        <f>F30+H30</f>
        <v>0</v>
      </c>
      <c r="E30" s="76"/>
      <c r="F30" s="23"/>
      <c r="G30" s="76"/>
      <c r="H30" s="23"/>
      <c r="I30" s="70">
        <f>Eelarve!D15</f>
        <v>0</v>
      </c>
    </row>
    <row r="31" spans="2:9" ht="15.75" x14ac:dyDescent="0.25">
      <c r="B31" s="68">
        <v>4</v>
      </c>
      <c r="C31" s="11" t="s">
        <v>100</v>
      </c>
      <c r="D31" s="16">
        <f>F31+H31</f>
        <v>0</v>
      </c>
      <c r="E31" s="76"/>
      <c r="F31" s="23"/>
      <c r="G31" s="76"/>
      <c r="H31" s="23"/>
      <c r="I31" s="70">
        <f>Eelarve!D16</f>
        <v>0</v>
      </c>
    </row>
    <row r="32" spans="2:9" ht="15.75" x14ac:dyDescent="0.25">
      <c r="B32" s="68">
        <v>5</v>
      </c>
      <c r="C32" s="11" t="s">
        <v>101</v>
      </c>
      <c r="D32" s="16">
        <f>F32+H32</f>
        <v>0</v>
      </c>
      <c r="E32" s="76"/>
      <c r="F32" s="23"/>
      <c r="G32" s="76"/>
      <c r="H32" s="23"/>
      <c r="I32" s="70">
        <f>Eelarve!D17</f>
        <v>0</v>
      </c>
    </row>
    <row r="33" spans="2:10" ht="15.75" x14ac:dyDescent="0.25">
      <c r="B33" s="169" t="s">
        <v>9</v>
      </c>
      <c r="C33" s="170"/>
      <c r="D33" s="13">
        <f>SUM(D28:D32)</f>
        <v>59626.229999999996</v>
      </c>
      <c r="E33" s="72"/>
      <c r="F33" s="13">
        <f>SUM(F28:F32)</f>
        <v>34626.229999999996</v>
      </c>
      <c r="G33" s="72"/>
      <c r="H33" s="13">
        <f>SUM(H28:H32)</f>
        <v>25000</v>
      </c>
      <c r="I33" s="13">
        <f>SUM(I28:I32)</f>
        <v>100</v>
      </c>
    </row>
    <row r="34" spans="2:10" x14ac:dyDescent="0.25">
      <c r="B34" t="s">
        <v>105</v>
      </c>
      <c r="F34" s="132"/>
    </row>
    <row r="36" spans="2:10" x14ac:dyDescent="0.25">
      <c r="B36" s="62"/>
      <c r="J36" s="77"/>
    </row>
    <row r="43" spans="2:10" x14ac:dyDescent="0.25">
      <c r="B43" s="78"/>
    </row>
  </sheetData>
  <mergeCells count="12">
    <mergeCell ref="G26:H26"/>
    <mergeCell ref="B33:C33"/>
    <mergeCell ref="E13:H13"/>
    <mergeCell ref="I13:I15"/>
    <mergeCell ref="E14:E15"/>
    <mergeCell ref="G14:G15"/>
    <mergeCell ref="B21:C21"/>
    <mergeCell ref="B25:C27"/>
    <mergeCell ref="D25:D27"/>
    <mergeCell ref="E25:H25"/>
    <mergeCell ref="I25:I27"/>
    <mergeCell ref="E26:F26"/>
  </mergeCells>
  <conditionalFormatting sqref="I21">
    <cfRule type="cellIs" dxfId="37" priority="4" operator="equal">
      <formula>0</formula>
    </cfRule>
    <cfRule type="cellIs" dxfId="36" priority="5" operator="lessThan">
      <formula>100</formula>
    </cfRule>
    <cfRule type="cellIs" dxfId="35" priority="6" operator="greaterThan">
      <formula>100</formula>
    </cfRule>
  </conditionalFormatting>
  <conditionalFormatting sqref="I33">
    <cfRule type="cellIs" dxfId="34" priority="1" operator="equal">
      <formula>0</formula>
    </cfRule>
    <cfRule type="cellIs" dxfId="33" priority="2" operator="lessThan">
      <formula>100</formula>
    </cfRule>
    <cfRule type="cellIs" dxfId="32" priority="3" operator="greaterThan">
      <formula>100</formula>
    </cfRule>
  </conditionalFormatting>
  <dataValidations xWindow="1031" yWindow="541" count="5">
    <dataValidation type="decimal" operator="equal" allowBlank="1" showInputMessage="1" showErrorMessage="1" sqref="D21:E21">
      <formula1>D32</formula1>
    </dataValidation>
    <dataValidation operator="equal" allowBlank="1" showErrorMessage="1" promptTitle="Tähelepanu!" prompt="AMIF tulu peab võrduma AMIF kuluga." sqref="C15 B25"/>
    <dataValidation type="decimal" allowBlank="1" showInputMessage="1" showErrorMessage="1" errorTitle="Tähelepanu!" error="AMIF toetuse osakaal ei saa olla suurem kui 75%" promptTitle="Tähelepanu!" prompt="ISF toetuse osakaal ei saa olla suurem kui 75%" sqref="I16 I28">
      <formula1>0</formula1>
      <formula2>75</formula2>
    </dataValidation>
    <dataValidation type="decimal" operator="equal" allowBlank="1" showInputMessage="1" showErrorMessage="1" errorTitle="Tähelepanu!" error="Tervik peab olema 100%" promptTitle="Tähelepanu!" prompt="Osakaalude summa peab olema 100%" sqref="I21 I33">
      <formula1>100</formula1>
    </dataValidation>
    <dataValidation type="decimal" operator="equal" allowBlank="1" showInputMessage="1" showErrorMessage="1" sqref="D33:E33">
      <formula1>D41</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66"/>
  <sheetViews>
    <sheetView zoomScale="90" zoomScaleNormal="90" workbookViewId="0">
      <selection activeCell="F17" sqref="F17"/>
    </sheetView>
  </sheetViews>
  <sheetFormatPr defaultColWidth="9.140625" defaultRowHeight="15.75" x14ac:dyDescent="0.25"/>
  <cols>
    <col min="1" max="1" width="3.7109375" style="59" customWidth="1"/>
    <col min="2" max="2" width="27.140625" style="59" customWidth="1"/>
    <col min="3" max="3" width="41.85546875" style="59" customWidth="1"/>
    <col min="4" max="4" width="17.28515625" style="59" customWidth="1"/>
    <col min="5" max="5" width="18.85546875" style="59" customWidth="1"/>
    <col min="6" max="6" width="19" style="59" customWidth="1"/>
    <col min="7" max="7" width="12.140625" style="59" bestFit="1" customWidth="1"/>
    <col min="8" max="8" width="11.42578125" style="59" customWidth="1"/>
    <col min="9" max="9" width="9.140625" style="59"/>
    <col min="10" max="10" width="10.140625" style="98" bestFit="1" customWidth="1"/>
    <col min="11" max="11" width="9.140625" style="59"/>
    <col min="12" max="12" width="9.140625" style="59" customWidth="1"/>
    <col min="13" max="14" width="9.140625" style="59"/>
    <col min="15" max="15" width="10.7109375" style="59" customWidth="1"/>
    <col min="16" max="16" width="8.85546875" style="59" customWidth="1"/>
    <col min="17" max="16384" width="9.140625" style="59"/>
  </cols>
  <sheetData>
    <row r="1" spans="2:16" x14ac:dyDescent="0.25">
      <c r="B1" s="58" t="str">
        <f>IF(G20=0,"",IF(G20=100,"","Tähelepanu! Tabel 1. Projekti maksumus ja tulud allikate lõikes (EUR), osakaalude summa ei moodusta 100%"))</f>
        <v/>
      </c>
      <c r="E1" s="79"/>
    </row>
    <row r="2" spans="2:16" x14ac:dyDescent="0.25">
      <c r="B2" s="58" t="str">
        <f>IF(D20=D33,"","Tähelepanu! Tabel 1. Projekti maksumus ja tulud allikate lõikes (EUR). Projekti tegelikud tulud kokku ei ole võrdne projekti tegelike kuludega.")</f>
        <v>Tähelepanu! Tabel 1. Projekti maksumus ja tulud allikate lõikes (EUR). Projekti tegelikud tulud kokku ei ole võrdne projekti tegelike kuludega.</v>
      </c>
    </row>
    <row r="3" spans="2:16" x14ac:dyDescent="0.25">
      <c r="B3" s="58"/>
      <c r="E3" s="2"/>
    </row>
    <row r="4" spans="2:16" x14ac:dyDescent="0.25">
      <c r="B4" s="60" t="s">
        <v>106</v>
      </c>
    </row>
    <row r="5" spans="2:16" s="35" customFormat="1" x14ac:dyDescent="0.25">
      <c r="B5" s="188" t="s">
        <v>147</v>
      </c>
      <c r="C5" s="188"/>
      <c r="J5" s="129"/>
    </row>
    <row r="6" spans="2:16" s="35" customFormat="1" x14ac:dyDescent="0.25">
      <c r="B6" s="80" t="s">
        <v>225</v>
      </c>
      <c r="C6" s="80"/>
      <c r="J6" s="129"/>
    </row>
    <row r="7" spans="2:16" s="35" customFormat="1" x14ac:dyDescent="0.25">
      <c r="B7" s="188" t="s">
        <v>69</v>
      </c>
      <c r="C7" s="188"/>
      <c r="J7" s="129"/>
    </row>
    <row r="8" spans="2:16" s="35" customFormat="1" x14ac:dyDescent="0.25">
      <c r="B8" s="188" t="s">
        <v>148</v>
      </c>
      <c r="C8" s="188"/>
      <c r="J8" s="129"/>
    </row>
    <row r="9" spans="2:16" s="35" customFormat="1" x14ac:dyDescent="0.25">
      <c r="B9" s="188" t="s">
        <v>424</v>
      </c>
      <c r="C9" s="188"/>
      <c r="D9" s="61"/>
      <c r="E9" s="61"/>
      <c r="F9" s="61"/>
      <c r="G9" s="61"/>
      <c r="H9" s="61"/>
      <c r="I9" s="61"/>
      <c r="J9" s="144"/>
      <c r="K9" s="61"/>
      <c r="L9" s="61"/>
      <c r="M9" s="61"/>
      <c r="N9" s="61"/>
      <c r="O9" s="61"/>
      <c r="P9" s="61"/>
    </row>
    <row r="10" spans="2:16" x14ac:dyDescent="0.25">
      <c r="B10" s="189"/>
      <c r="C10" s="189"/>
      <c r="D10" s="81"/>
      <c r="E10" s="82"/>
      <c r="F10" s="82"/>
      <c r="G10" s="82"/>
      <c r="H10" s="82"/>
      <c r="I10" s="82"/>
      <c r="J10" s="145"/>
      <c r="K10" s="82"/>
      <c r="L10" s="82"/>
      <c r="M10" s="82"/>
      <c r="N10" s="82"/>
      <c r="O10" s="82"/>
      <c r="P10" s="82"/>
    </row>
    <row r="11" spans="2:16" x14ac:dyDescent="0.25">
      <c r="I11" s="82"/>
      <c r="J11" s="145"/>
      <c r="K11" s="82"/>
      <c r="L11" s="82"/>
      <c r="M11" s="82"/>
      <c r="N11" s="82"/>
      <c r="O11" s="82"/>
      <c r="P11" s="82"/>
    </row>
    <row r="13" spans="2:16" x14ac:dyDescent="0.25">
      <c r="B13" s="186" t="s">
        <v>107</v>
      </c>
      <c r="C13" s="187"/>
      <c r="D13" s="83"/>
      <c r="E13" s="83"/>
    </row>
    <row r="14" spans="2:16" ht="47.25" x14ac:dyDescent="0.25">
      <c r="B14" s="6" t="s">
        <v>2</v>
      </c>
      <c r="C14" s="73" t="s">
        <v>108</v>
      </c>
      <c r="D14" s="84" t="s">
        <v>109</v>
      </c>
      <c r="E14" s="121" t="s">
        <v>156</v>
      </c>
      <c r="F14" s="121" t="s">
        <v>425</v>
      </c>
      <c r="G14" s="85" t="s">
        <v>4</v>
      </c>
    </row>
    <row r="15" spans="2:16" x14ac:dyDescent="0.25">
      <c r="B15" s="11" t="s">
        <v>5</v>
      </c>
      <c r="C15" s="16">
        <f>Eelarve!C13</f>
        <v>51939.34</v>
      </c>
      <c r="D15" s="16">
        <f>E15+F15</f>
        <v>44719.67</v>
      </c>
      <c r="E15" s="16">
        <v>25969.67</v>
      </c>
      <c r="F15" s="16">
        <v>18750</v>
      </c>
      <c r="G15" s="10">
        <f>Eelarve!D13</f>
        <v>75</v>
      </c>
    </row>
    <row r="16" spans="2:16" x14ac:dyDescent="0.25">
      <c r="B16" s="11" t="s">
        <v>6</v>
      </c>
      <c r="C16" s="16">
        <f>Eelarve!C14</f>
        <v>17313.12</v>
      </c>
      <c r="D16" s="16">
        <f t="shared" ref="D16:D19" si="0">E16+F16</f>
        <v>14906.56</v>
      </c>
      <c r="E16" s="16">
        <v>8656.56</v>
      </c>
      <c r="F16" s="16">
        <v>6250</v>
      </c>
      <c r="G16" s="10">
        <f>Eelarve!D14</f>
        <v>25</v>
      </c>
      <c r="I16" s="82"/>
    </row>
    <row r="17" spans="2:11" x14ac:dyDescent="0.25">
      <c r="B17" s="11" t="s">
        <v>154</v>
      </c>
      <c r="C17" s="16">
        <v>0</v>
      </c>
      <c r="D17" s="16">
        <f t="shared" si="0"/>
        <v>0</v>
      </c>
      <c r="E17" s="16">
        <v>0</v>
      </c>
      <c r="F17" s="16">
        <v>0</v>
      </c>
      <c r="G17" s="10">
        <v>0</v>
      </c>
      <c r="I17" s="82"/>
    </row>
    <row r="18" spans="2:11" x14ac:dyDescent="0.25">
      <c r="B18" s="11" t="s">
        <v>7</v>
      </c>
      <c r="C18" s="16">
        <v>0</v>
      </c>
      <c r="D18" s="16">
        <f t="shared" si="0"/>
        <v>0</v>
      </c>
      <c r="E18" s="16">
        <v>0</v>
      </c>
      <c r="F18" s="16">
        <v>0</v>
      </c>
      <c r="G18" s="10">
        <v>0</v>
      </c>
    </row>
    <row r="19" spans="2:11" ht="31.5" x14ac:dyDescent="0.25">
      <c r="B19" s="22" t="s">
        <v>8</v>
      </c>
      <c r="C19" s="16">
        <v>0</v>
      </c>
      <c r="D19" s="16">
        <f t="shared" si="0"/>
        <v>0</v>
      </c>
      <c r="E19" s="16">
        <v>0</v>
      </c>
      <c r="F19" s="16">
        <v>0</v>
      </c>
      <c r="G19" s="10">
        <v>0</v>
      </c>
    </row>
    <row r="20" spans="2:11" ht="31.5" x14ac:dyDescent="0.25">
      <c r="B20" s="86" t="s">
        <v>9</v>
      </c>
      <c r="C20" s="13">
        <f>SUM(C15:C19)</f>
        <v>69252.459999999992</v>
      </c>
      <c r="D20" s="13">
        <f>SUM(D15:D19)</f>
        <v>59626.229999999996</v>
      </c>
      <c r="E20" s="13">
        <f>SUM(E15:E19)</f>
        <v>34626.229999999996</v>
      </c>
      <c r="F20" s="13">
        <f>SUM(F15:F19)</f>
        <v>25000</v>
      </c>
      <c r="G20" s="87">
        <f>SUM(G15:G19)</f>
        <v>100</v>
      </c>
    </row>
    <row r="21" spans="2:11" x14ac:dyDescent="0.25">
      <c r="B21" s="59" t="s">
        <v>110</v>
      </c>
    </row>
    <row r="23" spans="2:11" x14ac:dyDescent="0.25">
      <c r="B23" s="88" t="s">
        <v>111</v>
      </c>
      <c r="D23" s="81"/>
      <c r="E23" s="82"/>
      <c r="F23" s="82"/>
      <c r="G23" s="82"/>
      <c r="H23" s="82"/>
    </row>
    <row r="24" spans="2:11" ht="78.75" customHeight="1" x14ac:dyDescent="0.25">
      <c r="B24" s="89" t="s">
        <v>46</v>
      </c>
      <c r="C24" s="90" t="s">
        <v>112</v>
      </c>
      <c r="D24" s="90" t="s">
        <v>113</v>
      </c>
      <c r="E24" s="90" t="s">
        <v>157</v>
      </c>
      <c r="F24" s="90" t="s">
        <v>426</v>
      </c>
      <c r="G24" s="91" t="s">
        <v>114</v>
      </c>
    </row>
    <row r="25" spans="2:11" x14ac:dyDescent="0.25">
      <c r="B25" s="92" t="s">
        <v>52</v>
      </c>
      <c r="C25" s="93">
        <f>Eelarve!D22</f>
        <v>128.46</v>
      </c>
      <c r="D25" s="93">
        <f>SUM(E25:F25)</f>
        <v>64.22</v>
      </c>
      <c r="E25" s="93">
        <f>'1. Tööjõukulud'!I7</f>
        <v>0</v>
      </c>
      <c r="F25" s="93">
        <f>'1. Tööjõukulud'!I11</f>
        <v>64.22</v>
      </c>
      <c r="G25" s="93">
        <f t="shared" ref="G25:G32" si="1">IFERROR(ROUND(D25/C25*100,2),0)</f>
        <v>49.99</v>
      </c>
      <c r="K25"/>
    </row>
    <row r="26" spans="2:11" x14ac:dyDescent="0.25">
      <c r="B26" s="92" t="s">
        <v>115</v>
      </c>
      <c r="C26" s="93">
        <f>Eelarve!D23</f>
        <v>56760</v>
      </c>
      <c r="D26" s="93">
        <f>SUM(E26,F26)</f>
        <v>27610.410000000003</v>
      </c>
      <c r="E26" s="93">
        <f>'2. Lähetuskulud'!I27</f>
        <v>8774.5000000000036</v>
      </c>
      <c r="F26" s="93">
        <f>'2. Lähetuskulud'!I74</f>
        <v>18835.91</v>
      </c>
      <c r="G26" s="93">
        <f t="shared" si="1"/>
        <v>48.64</v>
      </c>
      <c r="K26"/>
    </row>
    <row r="27" spans="2:11" ht="31.5" x14ac:dyDescent="0.25">
      <c r="B27" s="94" t="s">
        <v>56</v>
      </c>
      <c r="C27" s="93">
        <f>Eelarve!D24</f>
        <v>200</v>
      </c>
      <c r="D27" s="93">
        <f t="shared" ref="D27:D29" si="2">SUM(E27,F27)</f>
        <v>43.36</v>
      </c>
      <c r="E27" s="93">
        <f>'3. EL avalikustamise kulud'!I6</f>
        <v>0</v>
      </c>
      <c r="F27" s="93">
        <f>'3. EL avalikustamise kulud'!I9</f>
        <v>43.36</v>
      </c>
      <c r="G27" s="93">
        <f t="shared" si="1"/>
        <v>21.68</v>
      </c>
    </row>
    <row r="28" spans="2:11" ht="31.5" x14ac:dyDescent="0.25">
      <c r="B28" s="94" t="s">
        <v>57</v>
      </c>
      <c r="C28" s="93">
        <f>Eelarve!D25</f>
        <v>0</v>
      </c>
      <c r="D28" s="93">
        <f t="shared" si="2"/>
        <v>0</v>
      </c>
      <c r="E28" s="93">
        <f>'4. Seadmed, varustus, IKT'!I6</f>
        <v>0</v>
      </c>
      <c r="F28" s="93">
        <f>'4. Seadmed, varustus, IKT'!I7</f>
        <v>0</v>
      </c>
      <c r="G28" s="93">
        <f t="shared" si="1"/>
        <v>0</v>
      </c>
    </row>
    <row r="29" spans="2:11" x14ac:dyDescent="0.25">
      <c r="B29" s="94" t="s">
        <v>58</v>
      </c>
      <c r="C29" s="93">
        <f>Eelarve!D26</f>
        <v>0</v>
      </c>
      <c r="D29" s="93">
        <f t="shared" si="2"/>
        <v>0</v>
      </c>
      <c r="E29" s="93">
        <f>'5. Kinnisvara'!I6</f>
        <v>0</v>
      </c>
      <c r="F29" s="93">
        <f>'5. Kinnisvara'!I7</f>
        <v>0</v>
      </c>
      <c r="G29" s="93">
        <f t="shared" si="1"/>
        <v>0</v>
      </c>
    </row>
    <row r="30" spans="2:11" x14ac:dyDescent="0.25">
      <c r="B30" s="94" t="s">
        <v>59</v>
      </c>
      <c r="C30" s="93">
        <f>Eelarve!D27</f>
        <v>12164</v>
      </c>
      <c r="D30" s="93">
        <f>SUM(E30:F30)</f>
        <v>6392.41</v>
      </c>
      <c r="E30" s="93">
        <f>'6. Muud otsesed kulud'!I6</f>
        <v>0</v>
      </c>
      <c r="F30" s="93">
        <f>'6. Muud otsesed kulud'!I20</f>
        <v>6392.41</v>
      </c>
      <c r="G30" s="93">
        <f t="shared" si="1"/>
        <v>52.55</v>
      </c>
    </row>
    <row r="31" spans="2:11" x14ac:dyDescent="0.25">
      <c r="B31" s="95" t="s">
        <v>116</v>
      </c>
      <c r="C31" s="96">
        <f>SUM(C25:C30)</f>
        <v>69252.459999999992</v>
      </c>
      <c r="D31" s="96">
        <f t="shared" ref="D31:F31" si="3">SUM(D25:D30)</f>
        <v>34110.400000000009</v>
      </c>
      <c r="E31" s="96">
        <f t="shared" si="3"/>
        <v>8774.5000000000036</v>
      </c>
      <c r="F31" s="96">
        <f t="shared" si="3"/>
        <v>25335.9</v>
      </c>
      <c r="G31" s="96">
        <f>IFERROR(ROUND(D31/C31*100,2),0)</f>
        <v>49.26</v>
      </c>
    </row>
    <row r="32" spans="2:11" x14ac:dyDescent="0.25">
      <c r="B32" s="95" t="s">
        <v>117</v>
      </c>
      <c r="C32" s="96">
        <f>Eelarve!D29</f>
        <v>0</v>
      </c>
      <c r="D32" s="96">
        <f>SUM(E32,F32)</f>
        <v>0</v>
      </c>
      <c r="E32" s="97">
        <v>0</v>
      </c>
      <c r="F32" s="97">
        <v>0</v>
      </c>
      <c r="G32" s="96">
        <f t="shared" si="1"/>
        <v>0</v>
      </c>
    </row>
    <row r="33" spans="2:7" x14ac:dyDescent="0.25">
      <c r="B33" s="92" t="s">
        <v>67</v>
      </c>
      <c r="C33" s="93">
        <f>SUM(C31:C32)</f>
        <v>69252.459999999992</v>
      </c>
      <c r="D33" s="93">
        <f>SUM(D31:D32)</f>
        <v>34110.400000000009</v>
      </c>
      <c r="E33" s="93">
        <f t="shared" ref="E33:F33" si="4">SUM(E31:E32)</f>
        <v>8774.5000000000036</v>
      </c>
      <c r="F33" s="93">
        <f t="shared" si="4"/>
        <v>25335.9</v>
      </c>
      <c r="G33" s="93">
        <f>IFERROR(ROUND(D33/C33*100,2),0)</f>
        <v>49.26</v>
      </c>
    </row>
    <row r="34" spans="2:7" x14ac:dyDescent="0.25">
      <c r="B34" s="59" t="s">
        <v>110</v>
      </c>
      <c r="C34"/>
      <c r="D34"/>
      <c r="E34"/>
      <c r="G34" s="98"/>
    </row>
    <row r="35" spans="2:7" ht="16.5" customHeight="1" x14ac:dyDescent="0.25"/>
    <row r="36" spans="2:7" x14ac:dyDescent="0.25">
      <c r="B36" s="99" t="s">
        <v>118</v>
      </c>
      <c r="C36" s="88"/>
      <c r="D36"/>
    </row>
    <row r="37" spans="2:7" ht="47.25" x14ac:dyDescent="0.25">
      <c r="B37" s="100"/>
      <c r="C37" s="101" t="s">
        <v>119</v>
      </c>
      <c r="D37" s="102" t="s">
        <v>120</v>
      </c>
      <c r="E37" s="103" t="s">
        <v>157</v>
      </c>
      <c r="F37" s="115" t="s">
        <v>426</v>
      </c>
    </row>
    <row r="38" spans="2:7" ht="31.5" x14ac:dyDescent="0.25">
      <c r="B38" s="22" t="s">
        <v>24</v>
      </c>
      <c r="C38" s="104">
        <f>Eelarve!C34</f>
        <v>0</v>
      </c>
      <c r="D38" s="105">
        <f>E38+F38</f>
        <v>0</v>
      </c>
      <c r="E38" s="23">
        <v>0</v>
      </c>
      <c r="F38" s="23">
        <v>0</v>
      </c>
    </row>
    <row r="39" spans="2:7" ht="31.5" x14ac:dyDescent="0.25">
      <c r="B39" s="22" t="s">
        <v>25</v>
      </c>
      <c r="C39" s="104">
        <f>Eelarve!C35</f>
        <v>63019.74</v>
      </c>
      <c r="D39" s="105">
        <f t="shared" ref="D39:D58" si="5">E39+F39</f>
        <v>33337.089999999997</v>
      </c>
      <c r="E39" s="23">
        <v>8774.5</v>
      </c>
      <c r="F39" s="23">
        <f>F33-F44</f>
        <v>24562.59</v>
      </c>
    </row>
    <row r="40" spans="2:7" ht="31.5" x14ac:dyDescent="0.25">
      <c r="B40" s="22" t="s">
        <v>26</v>
      </c>
      <c r="C40" s="104">
        <f>Eelarve!C36</f>
        <v>0</v>
      </c>
      <c r="D40" s="105">
        <f t="shared" si="5"/>
        <v>0</v>
      </c>
      <c r="E40" s="23">
        <v>0</v>
      </c>
      <c r="F40" s="23">
        <v>0</v>
      </c>
    </row>
    <row r="41" spans="2:7" x14ac:dyDescent="0.25">
      <c r="B41" s="22" t="s">
        <v>27</v>
      </c>
      <c r="C41" s="104">
        <f>Eelarve!C37</f>
        <v>0</v>
      </c>
      <c r="D41" s="105">
        <f t="shared" si="5"/>
        <v>0</v>
      </c>
      <c r="E41" s="23">
        <v>0</v>
      </c>
      <c r="F41" s="23">
        <v>0</v>
      </c>
    </row>
    <row r="42" spans="2:7" x14ac:dyDescent="0.25">
      <c r="B42" s="22" t="s">
        <v>28</v>
      </c>
      <c r="C42" s="104">
        <f>Eelarve!C38</f>
        <v>0</v>
      </c>
      <c r="D42" s="105">
        <f t="shared" si="5"/>
        <v>0</v>
      </c>
      <c r="E42" s="23">
        <v>0</v>
      </c>
      <c r="F42" s="23">
        <v>0</v>
      </c>
    </row>
    <row r="43" spans="2:7" x14ac:dyDescent="0.25">
      <c r="B43" s="22" t="s">
        <v>29</v>
      </c>
      <c r="C43" s="104">
        <f>Eelarve!C39</f>
        <v>0</v>
      </c>
      <c r="D43" s="105">
        <f t="shared" si="5"/>
        <v>0</v>
      </c>
      <c r="E43" s="23">
        <v>0</v>
      </c>
      <c r="F43" s="23">
        <v>0</v>
      </c>
    </row>
    <row r="44" spans="2:7" x14ac:dyDescent="0.25">
      <c r="B44" s="22" t="s">
        <v>30</v>
      </c>
      <c r="C44" s="104">
        <f>Eelarve!C40</f>
        <v>6232.72</v>
      </c>
      <c r="D44" s="105">
        <f t="shared" si="5"/>
        <v>773.31</v>
      </c>
      <c r="E44" s="23">
        <v>0</v>
      </c>
      <c r="F44" s="23">
        <v>773.31</v>
      </c>
    </row>
    <row r="45" spans="2:7" x14ac:dyDescent="0.25">
      <c r="B45" s="22" t="s">
        <v>31</v>
      </c>
      <c r="C45" s="104">
        <f>Eelarve!C41</f>
        <v>0</v>
      </c>
      <c r="D45" s="105">
        <f t="shared" si="5"/>
        <v>0</v>
      </c>
      <c r="E45" s="23">
        <v>0</v>
      </c>
      <c r="F45" s="23">
        <v>0</v>
      </c>
    </row>
    <row r="46" spans="2:7" x14ac:dyDescent="0.25">
      <c r="B46" s="22" t="s">
        <v>32</v>
      </c>
      <c r="C46" s="104">
        <f>Eelarve!C42</f>
        <v>0</v>
      </c>
      <c r="D46" s="105">
        <f t="shared" si="5"/>
        <v>0</v>
      </c>
      <c r="E46" s="23">
        <v>0</v>
      </c>
      <c r="F46" s="23">
        <v>0</v>
      </c>
    </row>
    <row r="47" spans="2:7" ht="47.25" x14ac:dyDescent="0.25">
      <c r="B47" s="24" t="s">
        <v>33</v>
      </c>
      <c r="C47" s="104">
        <f>Eelarve!C43</f>
        <v>0</v>
      </c>
      <c r="D47" s="105">
        <f t="shared" si="5"/>
        <v>0</v>
      </c>
      <c r="E47" s="23">
        <v>0</v>
      </c>
      <c r="F47" s="23">
        <v>0</v>
      </c>
    </row>
    <row r="48" spans="2:7" x14ac:dyDescent="0.25">
      <c r="B48" s="22" t="s">
        <v>34</v>
      </c>
      <c r="C48" s="104">
        <f>Eelarve!C44</f>
        <v>0</v>
      </c>
      <c r="D48" s="105">
        <f t="shared" si="5"/>
        <v>0</v>
      </c>
      <c r="E48" s="23">
        <v>0</v>
      </c>
      <c r="F48" s="23">
        <v>0</v>
      </c>
    </row>
    <row r="49" spans="2:7" x14ac:dyDescent="0.25">
      <c r="B49" s="22" t="s">
        <v>35</v>
      </c>
      <c r="C49" s="104">
        <f>Eelarve!C45</f>
        <v>0</v>
      </c>
      <c r="D49" s="105">
        <f t="shared" si="5"/>
        <v>0</v>
      </c>
      <c r="E49" s="23">
        <v>0</v>
      </c>
      <c r="F49" s="23">
        <v>0</v>
      </c>
    </row>
    <row r="50" spans="2:7" ht="31.5" x14ac:dyDescent="0.25">
      <c r="B50" s="22" t="s">
        <v>36</v>
      </c>
      <c r="C50" s="104">
        <f>Eelarve!C46</f>
        <v>0</v>
      </c>
      <c r="D50" s="105">
        <f t="shared" si="5"/>
        <v>0</v>
      </c>
      <c r="E50" s="23">
        <v>0</v>
      </c>
      <c r="F50" s="23">
        <v>0</v>
      </c>
    </row>
    <row r="51" spans="2:7" ht="31.5" x14ac:dyDescent="0.25">
      <c r="B51" s="22" t="s">
        <v>37</v>
      </c>
      <c r="C51" s="104">
        <f>Eelarve!C47</f>
        <v>0</v>
      </c>
      <c r="D51" s="105">
        <f t="shared" si="5"/>
        <v>0</v>
      </c>
      <c r="E51" s="23">
        <v>0</v>
      </c>
      <c r="F51" s="23">
        <v>0</v>
      </c>
    </row>
    <row r="52" spans="2:7" ht="31.5" x14ac:dyDescent="0.25">
      <c r="B52" s="22" t="s">
        <v>38</v>
      </c>
      <c r="C52" s="104">
        <f>Eelarve!C48</f>
        <v>0</v>
      </c>
      <c r="D52" s="105">
        <f t="shared" si="5"/>
        <v>0</v>
      </c>
      <c r="E52" s="23">
        <v>0</v>
      </c>
      <c r="F52" s="23">
        <v>0</v>
      </c>
    </row>
    <row r="53" spans="2:7" x14ac:dyDescent="0.25">
      <c r="B53" s="22" t="s">
        <v>39</v>
      </c>
      <c r="C53" s="104">
        <f>Eelarve!C49</f>
        <v>0</v>
      </c>
      <c r="D53" s="105">
        <f t="shared" si="5"/>
        <v>0</v>
      </c>
      <c r="E53" s="23">
        <v>0</v>
      </c>
      <c r="F53" s="23">
        <v>0</v>
      </c>
    </row>
    <row r="54" spans="2:7" x14ac:dyDescent="0.25">
      <c r="B54" s="22" t="s">
        <v>40</v>
      </c>
      <c r="C54" s="104">
        <f>Eelarve!C50</f>
        <v>0</v>
      </c>
      <c r="D54" s="105">
        <f t="shared" si="5"/>
        <v>0</v>
      </c>
      <c r="E54" s="23">
        <v>0</v>
      </c>
      <c r="F54" s="23">
        <v>0</v>
      </c>
    </row>
    <row r="55" spans="2:7" x14ac:dyDescent="0.25">
      <c r="B55" s="22" t="s">
        <v>41</v>
      </c>
      <c r="C55" s="104">
        <f>Eelarve!C51</f>
        <v>0</v>
      </c>
      <c r="D55" s="105">
        <f t="shared" si="5"/>
        <v>0</v>
      </c>
      <c r="E55" s="23">
        <v>0</v>
      </c>
      <c r="F55" s="23">
        <v>0</v>
      </c>
    </row>
    <row r="56" spans="2:7" x14ac:dyDescent="0.25">
      <c r="B56" s="22" t="s">
        <v>42</v>
      </c>
      <c r="C56" s="104">
        <f>Eelarve!C52</f>
        <v>0</v>
      </c>
      <c r="D56" s="105">
        <f t="shared" si="5"/>
        <v>0</v>
      </c>
      <c r="E56" s="23">
        <v>0</v>
      </c>
      <c r="F56" s="23">
        <v>0</v>
      </c>
    </row>
    <row r="57" spans="2:7" ht="31.5" x14ac:dyDescent="0.25">
      <c r="B57" s="22" t="s">
        <v>43</v>
      </c>
      <c r="C57" s="104">
        <f>Eelarve!C53</f>
        <v>0</v>
      </c>
      <c r="D57" s="105">
        <f t="shared" si="5"/>
        <v>0</v>
      </c>
      <c r="E57" s="23">
        <v>0</v>
      </c>
      <c r="F57" s="23">
        <v>0</v>
      </c>
    </row>
    <row r="58" spans="2:7" ht="31.5" x14ac:dyDescent="0.25">
      <c r="B58" s="22" t="s">
        <v>44</v>
      </c>
      <c r="C58" s="104">
        <f>Eelarve!C54</f>
        <v>0</v>
      </c>
      <c r="D58" s="105">
        <f t="shared" si="5"/>
        <v>0</v>
      </c>
      <c r="E58" s="23">
        <v>0</v>
      </c>
      <c r="F58" s="23">
        <v>0</v>
      </c>
    </row>
    <row r="59" spans="2:7" x14ac:dyDescent="0.25">
      <c r="B59" s="92" t="s">
        <v>12</v>
      </c>
      <c r="C59" s="106">
        <f>SUM(C38:C58)</f>
        <v>69252.459999999992</v>
      </c>
      <c r="D59" s="93">
        <f>SUM(D38:D58)</f>
        <v>34110.399999999994</v>
      </c>
      <c r="E59" s="93">
        <f>SUM(E38:E58)</f>
        <v>8774.5</v>
      </c>
      <c r="F59" s="93">
        <f>SUM(F38:F58)</f>
        <v>25335.9</v>
      </c>
    </row>
    <row r="60" spans="2:7" x14ac:dyDescent="0.25">
      <c r="B60" s="107"/>
      <c r="C60" s="108"/>
      <c r="D60" s="109"/>
      <c r="E60" s="109"/>
      <c r="F60" s="109"/>
    </row>
    <row r="61" spans="2:7" x14ac:dyDescent="0.25">
      <c r="B61" s="88" t="s">
        <v>121</v>
      </c>
    </row>
    <row r="62" spans="2:7" ht="31.5" x14ac:dyDescent="0.25">
      <c r="B62" s="110" t="s">
        <v>122</v>
      </c>
      <c r="C62" s="111" t="s">
        <v>123</v>
      </c>
      <c r="D62" s="111" t="s">
        <v>124</v>
      </c>
      <c r="F62"/>
      <c r="G62"/>
    </row>
    <row r="63" spans="2:7" ht="84" customHeight="1" x14ac:dyDescent="0.25">
      <c r="B63" s="112" t="s">
        <v>125</v>
      </c>
      <c r="C63" s="113" t="s">
        <v>221</v>
      </c>
      <c r="D63" s="114"/>
      <c r="F63"/>
      <c r="G63"/>
    </row>
    <row r="64" spans="2:7" ht="31.5" x14ac:dyDescent="0.25">
      <c r="B64" s="112" t="s">
        <v>126</v>
      </c>
      <c r="C64" s="113" t="s">
        <v>221</v>
      </c>
      <c r="D64" s="114"/>
      <c r="F64"/>
      <c r="G64"/>
    </row>
    <row r="65" spans="2:7" ht="63" customHeight="1" x14ac:dyDescent="0.25">
      <c r="B65" s="112" t="s">
        <v>127</v>
      </c>
      <c r="C65" s="113" t="s">
        <v>222</v>
      </c>
      <c r="D65" s="114"/>
      <c r="F65"/>
      <c r="G65"/>
    </row>
    <row r="66" spans="2:7" ht="63" x14ac:dyDescent="0.25">
      <c r="B66" s="112" t="s">
        <v>128</v>
      </c>
      <c r="C66" s="113" t="s">
        <v>221</v>
      </c>
      <c r="D66" s="114"/>
      <c r="F66"/>
      <c r="G66"/>
    </row>
  </sheetData>
  <mergeCells count="6">
    <mergeCell ref="B13:C13"/>
    <mergeCell ref="B5:C5"/>
    <mergeCell ref="B7:C7"/>
    <mergeCell ref="B8:C8"/>
    <mergeCell ref="B9:C9"/>
    <mergeCell ref="B10:C10"/>
  </mergeCells>
  <conditionalFormatting sqref="D25">
    <cfRule type="colorScale" priority="31">
      <colorScale>
        <cfvo type="num" val="0"/>
        <cfvo type="num" val="&quot;C11*1,1&quot;"/>
        <color rgb="FFFF7128"/>
        <color theme="5"/>
      </colorScale>
    </cfRule>
    <cfRule type="cellIs" dxfId="31" priority="32" stopIfTrue="1" operator="greaterThan">
      <formula>"C11*110%"</formula>
    </cfRule>
    <cfRule type="cellIs" dxfId="30" priority="33" stopIfTrue="1" operator="greaterThan">
      <formula>C25*1.1</formula>
    </cfRule>
    <cfRule type="cellIs" dxfId="29" priority="34" stopIfTrue="1" operator="greaterThan">
      <formula>C25*1.1</formula>
    </cfRule>
    <cfRule type="cellIs" dxfId="28" priority="35" stopIfTrue="1" operator="greaterThan">
      <formula>"F11*1,1"</formula>
    </cfRule>
  </conditionalFormatting>
  <conditionalFormatting sqref="G20">
    <cfRule type="cellIs" dxfId="27" priority="23" operator="equal">
      <formula>0</formula>
    </cfRule>
    <cfRule type="cellIs" dxfId="26" priority="29" operator="lessThan">
      <formula>100</formula>
    </cfRule>
    <cfRule type="cellIs" dxfId="25" priority="30" operator="greaterThan">
      <formula>100</formula>
    </cfRule>
  </conditionalFormatting>
  <conditionalFormatting sqref="F59:F60">
    <cfRule type="cellIs" dxfId="24" priority="27" operator="equal">
      <formula>0</formula>
    </cfRule>
    <cfRule type="cellIs" dxfId="23" priority="28" operator="notEqual">
      <formula>$F$33</formula>
    </cfRule>
  </conditionalFormatting>
  <conditionalFormatting sqref="G25">
    <cfRule type="cellIs" dxfId="22" priority="26" operator="greaterThan">
      <formula>110</formula>
    </cfRule>
  </conditionalFormatting>
  <conditionalFormatting sqref="G33">
    <cfRule type="cellIs" dxfId="21" priority="25" operator="greaterThan">
      <formula>100</formula>
    </cfRule>
  </conditionalFormatting>
  <conditionalFormatting sqref="G32">
    <cfRule type="cellIs" dxfId="20" priority="24" operator="greaterThan">
      <formula>100</formula>
    </cfRule>
  </conditionalFormatting>
  <conditionalFormatting sqref="G26">
    <cfRule type="cellIs" dxfId="19" priority="22" operator="greaterThan">
      <formula>110</formula>
    </cfRule>
  </conditionalFormatting>
  <conditionalFormatting sqref="G27:G30">
    <cfRule type="cellIs" dxfId="18" priority="21" operator="greaterThan">
      <formula>110</formula>
    </cfRule>
  </conditionalFormatting>
  <conditionalFormatting sqref="D26">
    <cfRule type="colorScale" priority="16">
      <colorScale>
        <cfvo type="num" val="0"/>
        <cfvo type="num" val="&quot;C11*1,1&quot;"/>
        <color rgb="FFFF7128"/>
        <color theme="5"/>
      </colorScale>
    </cfRule>
    <cfRule type="cellIs" dxfId="17" priority="17" stopIfTrue="1" operator="greaterThan">
      <formula>"C11*110%"</formula>
    </cfRule>
    <cfRule type="cellIs" dxfId="16" priority="18" stopIfTrue="1" operator="greaterThan">
      <formula>C26*1.1</formula>
    </cfRule>
    <cfRule type="cellIs" dxfId="15" priority="19" stopIfTrue="1" operator="greaterThan">
      <formula>C26*1.1</formula>
    </cfRule>
    <cfRule type="cellIs" dxfId="14" priority="20" stopIfTrue="1" operator="greaterThan">
      <formula>"F11*1,1"</formula>
    </cfRule>
  </conditionalFormatting>
  <conditionalFormatting sqref="D27:D30">
    <cfRule type="colorScale" priority="11">
      <colorScale>
        <cfvo type="num" val="0"/>
        <cfvo type="num" val="&quot;C11*1,1&quot;"/>
        <color rgb="FFFF7128"/>
        <color theme="5"/>
      </colorScale>
    </cfRule>
    <cfRule type="cellIs" dxfId="13" priority="12" stopIfTrue="1" operator="greaterThan">
      <formula>"C11*110%"</formula>
    </cfRule>
    <cfRule type="cellIs" dxfId="12" priority="13" stopIfTrue="1" operator="greaterThan">
      <formula>C27*1.1</formula>
    </cfRule>
    <cfRule type="cellIs" dxfId="11" priority="14" stopIfTrue="1" operator="greaterThan">
      <formula>C27*1.1</formula>
    </cfRule>
    <cfRule type="cellIs" dxfId="10" priority="15" stopIfTrue="1" operator="greaterThan">
      <formula>"F11*1,1"</formula>
    </cfRule>
  </conditionalFormatting>
  <conditionalFormatting sqref="D32">
    <cfRule type="colorScale" priority="6">
      <colorScale>
        <cfvo type="num" val="0"/>
        <cfvo type="num" val="&quot;C11*1,1&quot;"/>
        <color rgb="FFFF7128"/>
        <color theme="5"/>
      </colorScale>
    </cfRule>
    <cfRule type="cellIs" dxfId="9" priority="7" stopIfTrue="1" operator="greaterThan">
      <formula>"C11*110%"</formula>
    </cfRule>
    <cfRule type="cellIs" dxfId="8" priority="8" stopIfTrue="1" operator="greaterThan">
      <formula>C32*1.1</formula>
    </cfRule>
    <cfRule type="cellIs" dxfId="7" priority="9" stopIfTrue="1" operator="greaterThan">
      <formula>C32*1.1</formula>
    </cfRule>
    <cfRule type="cellIs" dxfId="6" priority="10" stopIfTrue="1" operator="greaterThan">
      <formula>"F11*1,1"</formula>
    </cfRule>
  </conditionalFormatting>
  <conditionalFormatting sqref="D33">
    <cfRule type="colorScale" priority="1">
      <colorScale>
        <cfvo type="num" val="0"/>
        <cfvo type="num" val="&quot;C11*1,1&quot;"/>
        <color rgb="FFFF7128"/>
        <color theme="5"/>
      </colorScale>
    </cfRule>
    <cfRule type="cellIs" dxfId="5" priority="2" stopIfTrue="1" operator="greaterThan">
      <formula>"C11*110%"</formula>
    </cfRule>
    <cfRule type="cellIs" dxfId="4" priority="3" stopIfTrue="1" operator="greaterThan">
      <formula>C33*1.1</formula>
    </cfRule>
    <cfRule type="cellIs" dxfId="3" priority="4" stopIfTrue="1" operator="greaterThan">
      <formula>C33*1.1</formula>
    </cfRule>
    <cfRule type="cellIs" dxfId="2" priority="5" stopIfTrue="1" operator="greaterThan">
      <formula>"F11*1,1"</formula>
    </cfRule>
  </conditionalFormatting>
  <conditionalFormatting sqref="E59:E60">
    <cfRule type="cellIs" dxfId="1" priority="36" operator="equal">
      <formula>0</formula>
    </cfRule>
    <cfRule type="cellIs" dxfId="0" priority="37" operator="notEqual">
      <formula>$E$33</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I13"/>
  <sheetViews>
    <sheetView zoomScale="90" zoomScaleNormal="90" workbookViewId="0">
      <selection activeCell="C8" sqref="C8"/>
    </sheetView>
  </sheetViews>
  <sheetFormatPr defaultColWidth="9.140625" defaultRowHeight="15.75" x14ac:dyDescent="0.25"/>
  <cols>
    <col min="1" max="1" width="4.7109375" style="59" customWidth="1"/>
    <col min="2" max="2" width="9.140625" style="59"/>
    <col min="3" max="3" width="18.28515625" style="59" customWidth="1"/>
    <col min="4" max="4" width="25.5703125" style="59" customWidth="1"/>
    <col min="5" max="6" width="16.7109375" customWidth="1"/>
    <col min="7" max="7" width="15.7109375" customWidth="1"/>
    <col min="8" max="8" width="15.42578125" style="59" customWidth="1"/>
    <col min="9" max="16384" width="9.140625" style="59"/>
  </cols>
  <sheetData>
    <row r="1" spans="2:9" x14ac:dyDescent="0.25">
      <c r="B1" s="60" t="s">
        <v>52</v>
      </c>
      <c r="C1" s="60"/>
    </row>
    <row r="2" spans="2:9" x14ac:dyDescent="0.25">
      <c r="B2" s="60"/>
      <c r="C2" s="60"/>
    </row>
    <row r="4" spans="2:9" x14ac:dyDescent="0.25">
      <c r="B4" s="100"/>
      <c r="C4" s="193" t="s">
        <v>129</v>
      </c>
      <c r="D4" s="193"/>
      <c r="E4" s="193"/>
      <c r="F4" s="193"/>
      <c r="G4" s="193"/>
      <c r="H4" s="193"/>
      <c r="I4" s="194" t="s">
        <v>3</v>
      </c>
    </row>
    <row r="5" spans="2:9" x14ac:dyDescent="0.25">
      <c r="B5" s="195" t="s">
        <v>130</v>
      </c>
      <c r="C5" s="197" t="s">
        <v>131</v>
      </c>
      <c r="D5" s="198"/>
      <c r="E5" s="198"/>
      <c r="F5" s="198"/>
      <c r="G5" s="198"/>
      <c r="H5" s="199"/>
      <c r="I5" s="194"/>
    </row>
    <row r="6" spans="2:9" ht="31.5" x14ac:dyDescent="0.25">
      <c r="B6" s="196"/>
      <c r="C6" s="115" t="s">
        <v>132</v>
      </c>
      <c r="D6" s="115" t="s">
        <v>133</v>
      </c>
      <c r="E6" s="115" t="s">
        <v>134</v>
      </c>
      <c r="F6" s="115" t="s">
        <v>135</v>
      </c>
      <c r="G6" s="115" t="s">
        <v>136</v>
      </c>
      <c r="H6" s="115" t="s">
        <v>137</v>
      </c>
      <c r="I6" s="194"/>
    </row>
    <row r="7" spans="2:9" x14ac:dyDescent="0.25">
      <c r="B7" s="190" t="s">
        <v>158</v>
      </c>
      <c r="C7" s="191"/>
      <c r="D7" s="191"/>
      <c r="E7" s="191"/>
      <c r="F7" s="191"/>
      <c r="G7" s="191"/>
      <c r="H7" s="192"/>
      <c r="I7" s="116">
        <v>0</v>
      </c>
    </row>
    <row r="8" spans="2:9" s="35" customFormat="1" x14ac:dyDescent="0.25">
      <c r="B8" s="141" t="s">
        <v>306</v>
      </c>
      <c r="C8" s="33" t="s">
        <v>302</v>
      </c>
      <c r="D8" s="33" t="s">
        <v>303</v>
      </c>
      <c r="E8" s="76" t="s">
        <v>304</v>
      </c>
      <c r="F8" s="76">
        <v>42199</v>
      </c>
      <c r="G8" s="76">
        <v>42202</v>
      </c>
      <c r="H8" s="33" t="s">
        <v>305</v>
      </c>
      <c r="I8" s="23">
        <v>36.630000000000003</v>
      </c>
    </row>
    <row r="9" spans="2:9" s="35" customFormat="1" ht="31.5" x14ac:dyDescent="0.25">
      <c r="B9" s="141" t="s">
        <v>307</v>
      </c>
      <c r="C9" s="36" t="s">
        <v>397</v>
      </c>
      <c r="D9" s="33" t="s">
        <v>303</v>
      </c>
      <c r="E9" s="76" t="s">
        <v>304</v>
      </c>
      <c r="F9" s="76">
        <v>42199</v>
      </c>
      <c r="G9" s="76">
        <v>42202</v>
      </c>
      <c r="H9" s="36" t="s">
        <v>397</v>
      </c>
      <c r="I9" s="23">
        <v>11.37</v>
      </c>
    </row>
    <row r="10" spans="2:9" s="35" customFormat="1" ht="31.5" x14ac:dyDescent="0.25">
      <c r="B10" s="141" t="s">
        <v>396</v>
      </c>
      <c r="C10" s="36" t="s">
        <v>398</v>
      </c>
      <c r="D10" s="33" t="s">
        <v>303</v>
      </c>
      <c r="E10" s="76" t="s">
        <v>304</v>
      </c>
      <c r="F10" s="76">
        <v>42199</v>
      </c>
      <c r="G10" s="76">
        <v>42202</v>
      </c>
      <c r="H10" s="36" t="s">
        <v>398</v>
      </c>
      <c r="I10" s="23">
        <f>15.84+0.38</f>
        <v>16.22</v>
      </c>
    </row>
    <row r="11" spans="2:9" x14ac:dyDescent="0.25">
      <c r="B11" s="190" t="s">
        <v>138</v>
      </c>
      <c r="C11" s="191"/>
      <c r="D11" s="191"/>
      <c r="E11" s="191"/>
      <c r="F11" s="191"/>
      <c r="G11" s="191"/>
      <c r="H11" s="192"/>
      <c r="I11" s="116">
        <f>SUM(I8:I10)</f>
        <v>64.22</v>
      </c>
    </row>
    <row r="12" spans="2:9" x14ac:dyDescent="0.25">
      <c r="B12" s="190" t="s">
        <v>139</v>
      </c>
      <c r="C12" s="191"/>
      <c r="D12" s="191"/>
      <c r="E12" s="191"/>
      <c r="F12" s="191"/>
      <c r="G12" s="191"/>
      <c r="H12" s="192"/>
      <c r="I12" s="116">
        <f>I7+I11</f>
        <v>64.22</v>
      </c>
    </row>
    <row r="13" spans="2:9" x14ac:dyDescent="0.25">
      <c r="B13" s="59" t="s">
        <v>140</v>
      </c>
      <c r="E13" s="59"/>
      <c r="F13" s="59"/>
      <c r="G13" s="59"/>
    </row>
  </sheetData>
  <mergeCells count="7">
    <mergeCell ref="B12:H12"/>
    <mergeCell ref="C4:H4"/>
    <mergeCell ref="I4:I6"/>
    <mergeCell ref="B5:B6"/>
    <mergeCell ref="C5:H5"/>
    <mergeCell ref="B7:H7"/>
    <mergeCell ref="B11:H11"/>
  </mergeCells>
  <dataValidations disablePrompts="1"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8:G10">
      <formula1>F8</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N76"/>
  <sheetViews>
    <sheetView tabSelected="1" topLeftCell="B63" zoomScale="90" zoomScaleNormal="90" workbookViewId="0">
      <selection activeCell="H72" sqref="H72"/>
    </sheetView>
  </sheetViews>
  <sheetFormatPr defaultColWidth="9.140625" defaultRowHeight="15.75" x14ac:dyDescent="0.25"/>
  <cols>
    <col min="1" max="1" width="4.5703125" style="59" customWidth="1"/>
    <col min="2" max="2" width="10.140625" style="59" bestFit="1" customWidth="1"/>
    <col min="3" max="3" width="18.28515625" style="59" customWidth="1"/>
    <col min="4" max="4" width="25.5703125" style="59" customWidth="1"/>
    <col min="5" max="5" width="16.7109375" customWidth="1"/>
    <col min="6" max="7" width="15.7109375" customWidth="1"/>
    <col min="8" max="8" width="16.85546875" style="59" customWidth="1"/>
    <col min="9" max="9" width="10.28515625" style="59" customWidth="1"/>
    <col min="10" max="16384" width="9.140625" style="59"/>
  </cols>
  <sheetData>
    <row r="1" spans="2:9" x14ac:dyDescent="0.25">
      <c r="B1" s="60" t="s">
        <v>115</v>
      </c>
      <c r="C1" s="60"/>
    </row>
    <row r="3" spans="2:9" x14ac:dyDescent="0.25">
      <c r="B3" s="100"/>
      <c r="C3" s="193" t="s">
        <v>129</v>
      </c>
      <c r="D3" s="193"/>
      <c r="E3" s="193"/>
      <c r="F3" s="193"/>
      <c r="G3" s="193"/>
      <c r="H3" s="193"/>
      <c r="I3" s="194" t="s">
        <v>3</v>
      </c>
    </row>
    <row r="4" spans="2:9" x14ac:dyDescent="0.25">
      <c r="B4" s="195" t="s">
        <v>130</v>
      </c>
      <c r="C4" s="197" t="s">
        <v>141</v>
      </c>
      <c r="D4" s="198"/>
      <c r="E4" s="198"/>
      <c r="F4" s="198"/>
      <c r="G4" s="198"/>
      <c r="H4" s="199"/>
      <c r="I4" s="194"/>
    </row>
    <row r="5" spans="2:9" ht="31.5" x14ac:dyDescent="0.25">
      <c r="B5" s="196"/>
      <c r="C5" s="115" t="s">
        <v>132</v>
      </c>
      <c r="D5" s="115" t="s">
        <v>133</v>
      </c>
      <c r="E5" s="115" t="s">
        <v>134</v>
      </c>
      <c r="F5" s="115" t="s">
        <v>135</v>
      </c>
      <c r="G5" s="115" t="s">
        <v>136</v>
      </c>
      <c r="H5" s="115" t="s">
        <v>137</v>
      </c>
      <c r="I5" s="194"/>
    </row>
    <row r="6" spans="2:9" s="35" customFormat="1" ht="78.75" x14ac:dyDescent="0.25">
      <c r="B6" s="122" t="s">
        <v>159</v>
      </c>
      <c r="C6" s="123" t="s">
        <v>160</v>
      </c>
      <c r="D6" s="123" t="s">
        <v>161</v>
      </c>
      <c r="E6" s="123" t="s">
        <v>162</v>
      </c>
      <c r="F6" s="124">
        <v>42124</v>
      </c>
      <c r="G6" s="124">
        <v>42145</v>
      </c>
      <c r="H6" s="123" t="s">
        <v>163</v>
      </c>
      <c r="I6" s="125">
        <v>1182</v>
      </c>
    </row>
    <row r="7" spans="2:9" s="35" customFormat="1" ht="110.25" x14ac:dyDescent="0.25">
      <c r="B7" s="122" t="s">
        <v>164</v>
      </c>
      <c r="C7" s="123" t="s">
        <v>160</v>
      </c>
      <c r="D7" s="123" t="s">
        <v>161</v>
      </c>
      <c r="E7" s="123" t="s">
        <v>165</v>
      </c>
      <c r="F7" s="124">
        <v>42128</v>
      </c>
      <c r="G7" s="124">
        <v>42149</v>
      </c>
      <c r="H7" s="123" t="s">
        <v>166</v>
      </c>
      <c r="I7" s="125">
        <v>1412</v>
      </c>
    </row>
    <row r="8" spans="2:9" s="35" customFormat="1" ht="94.5" x14ac:dyDescent="0.25">
      <c r="B8" s="122" t="s">
        <v>167</v>
      </c>
      <c r="C8" s="123" t="s">
        <v>160</v>
      </c>
      <c r="D8" s="123" t="s">
        <v>161</v>
      </c>
      <c r="E8" s="123" t="s">
        <v>168</v>
      </c>
      <c r="F8" s="124">
        <v>42129</v>
      </c>
      <c r="G8" s="124">
        <v>42150</v>
      </c>
      <c r="H8" s="123" t="s">
        <v>169</v>
      </c>
      <c r="I8" s="125">
        <v>1170</v>
      </c>
    </row>
    <row r="9" spans="2:9" s="35" customFormat="1" ht="63" x14ac:dyDescent="0.25">
      <c r="B9" s="122" t="s">
        <v>170</v>
      </c>
      <c r="C9" s="123" t="s">
        <v>160</v>
      </c>
      <c r="D9" s="123" t="s">
        <v>161</v>
      </c>
      <c r="E9" s="123" t="s">
        <v>171</v>
      </c>
      <c r="F9" s="124">
        <v>42130</v>
      </c>
      <c r="G9" s="124">
        <v>42151</v>
      </c>
      <c r="H9" s="123" t="s">
        <v>172</v>
      </c>
      <c r="I9" s="125">
        <v>693</v>
      </c>
    </row>
    <row r="10" spans="2:9" s="35" customFormat="1" ht="47.25" x14ac:dyDescent="0.25">
      <c r="B10" s="122" t="s">
        <v>173</v>
      </c>
      <c r="C10" s="123" t="s">
        <v>160</v>
      </c>
      <c r="D10" s="123" t="s">
        <v>161</v>
      </c>
      <c r="E10" s="123" t="s">
        <v>174</v>
      </c>
      <c r="F10" s="124">
        <v>42146</v>
      </c>
      <c r="G10" s="124">
        <v>42167</v>
      </c>
      <c r="H10" s="123" t="s">
        <v>175</v>
      </c>
      <c r="I10" s="125">
        <v>56</v>
      </c>
    </row>
    <row r="11" spans="2:9" s="35" customFormat="1" ht="47.25" x14ac:dyDescent="0.25">
      <c r="B11" s="122" t="s">
        <v>176</v>
      </c>
      <c r="C11" s="123" t="s">
        <v>160</v>
      </c>
      <c r="D11" s="123" t="s">
        <v>161</v>
      </c>
      <c r="E11" s="126" t="s">
        <v>177</v>
      </c>
      <c r="F11" s="124">
        <v>42171</v>
      </c>
      <c r="G11" s="124">
        <v>42180</v>
      </c>
      <c r="H11" s="123" t="s">
        <v>178</v>
      </c>
      <c r="I11" s="125">
        <v>204</v>
      </c>
    </row>
    <row r="12" spans="2:9" s="35" customFormat="1" ht="47.25" x14ac:dyDescent="0.25">
      <c r="B12" s="122" t="s">
        <v>179</v>
      </c>
      <c r="C12" s="123" t="s">
        <v>160</v>
      </c>
      <c r="D12" s="123" t="s">
        <v>161</v>
      </c>
      <c r="E12" s="123" t="s">
        <v>180</v>
      </c>
      <c r="F12" s="124">
        <v>42163</v>
      </c>
      <c r="G12" s="124">
        <v>42184</v>
      </c>
      <c r="H12" s="123" t="s">
        <v>175</v>
      </c>
      <c r="I12" s="125">
        <v>60</v>
      </c>
    </row>
    <row r="13" spans="2:9" s="35" customFormat="1" ht="47.25" x14ac:dyDescent="0.25">
      <c r="B13" s="122" t="s">
        <v>181</v>
      </c>
      <c r="C13" s="123" t="s">
        <v>160</v>
      </c>
      <c r="D13" s="123" t="s">
        <v>161</v>
      </c>
      <c r="E13" s="123" t="s">
        <v>182</v>
      </c>
      <c r="F13" s="124">
        <v>42135</v>
      </c>
      <c r="G13" s="124">
        <v>42156</v>
      </c>
      <c r="H13" s="123" t="s">
        <v>183</v>
      </c>
      <c r="I13" s="125">
        <v>269</v>
      </c>
    </row>
    <row r="14" spans="2:9" s="35" customFormat="1" ht="63" x14ac:dyDescent="0.25">
      <c r="B14" s="122" t="s">
        <v>184</v>
      </c>
      <c r="C14" s="123" t="s">
        <v>160</v>
      </c>
      <c r="D14" s="123" t="s">
        <v>161</v>
      </c>
      <c r="E14" s="126" t="s">
        <v>185</v>
      </c>
      <c r="F14" s="124">
        <v>42124</v>
      </c>
      <c r="G14" s="124">
        <v>42150</v>
      </c>
      <c r="H14" s="123" t="s">
        <v>186</v>
      </c>
      <c r="I14" s="125">
        <v>1532</v>
      </c>
    </row>
    <row r="15" spans="2:9" s="35" customFormat="1" ht="63" x14ac:dyDescent="0.25">
      <c r="B15" s="122" t="s">
        <v>187</v>
      </c>
      <c r="C15" s="123" t="s">
        <v>160</v>
      </c>
      <c r="D15" s="123" t="s">
        <v>161</v>
      </c>
      <c r="E15" s="126" t="s">
        <v>188</v>
      </c>
      <c r="F15" s="124">
        <v>42144</v>
      </c>
      <c r="G15" s="124">
        <v>42165</v>
      </c>
      <c r="H15" s="123" t="s">
        <v>189</v>
      </c>
      <c r="I15" s="125">
        <v>998</v>
      </c>
    </row>
    <row r="16" spans="2:9" s="35" customFormat="1" ht="78.75" x14ac:dyDescent="0.25">
      <c r="B16" s="122" t="s">
        <v>190</v>
      </c>
      <c r="C16" s="123" t="s">
        <v>191</v>
      </c>
      <c r="D16" s="123" t="s">
        <v>161</v>
      </c>
      <c r="E16" s="123">
        <v>6200437</v>
      </c>
      <c r="F16" s="124">
        <v>42128</v>
      </c>
      <c r="G16" s="124">
        <v>42131</v>
      </c>
      <c r="H16" s="123" t="s">
        <v>192</v>
      </c>
      <c r="I16" s="125">
        <v>12</v>
      </c>
    </row>
    <row r="17" spans="2:14" s="35" customFormat="1" ht="126" x14ac:dyDescent="0.25">
      <c r="B17" s="122" t="s">
        <v>193</v>
      </c>
      <c r="C17" s="123" t="s">
        <v>194</v>
      </c>
      <c r="D17" s="123" t="s">
        <v>195</v>
      </c>
      <c r="E17" s="123">
        <v>930</v>
      </c>
      <c r="F17" s="124">
        <v>42124</v>
      </c>
      <c r="G17" s="124">
        <v>42163</v>
      </c>
      <c r="H17" s="123" t="s">
        <v>223</v>
      </c>
      <c r="I17" s="130">
        <v>89.6</v>
      </c>
      <c r="J17" s="135"/>
      <c r="M17" s="129"/>
      <c r="N17" s="129"/>
    </row>
    <row r="18" spans="2:14" s="35" customFormat="1" ht="126" x14ac:dyDescent="0.25">
      <c r="B18" s="122" t="s">
        <v>196</v>
      </c>
      <c r="C18" s="123" t="s">
        <v>197</v>
      </c>
      <c r="D18" s="123" t="s">
        <v>195</v>
      </c>
      <c r="E18" s="126">
        <v>960</v>
      </c>
      <c r="F18" s="124">
        <v>42124</v>
      </c>
      <c r="G18" s="124">
        <v>42167</v>
      </c>
      <c r="H18" s="123" t="s">
        <v>223</v>
      </c>
      <c r="I18" s="130">
        <v>121.6</v>
      </c>
      <c r="J18" s="135"/>
      <c r="M18" s="129"/>
      <c r="N18" s="129"/>
    </row>
    <row r="19" spans="2:14" s="35" customFormat="1" ht="126" x14ac:dyDescent="0.25">
      <c r="B19" s="122" t="s">
        <v>198</v>
      </c>
      <c r="C19" s="123" t="s">
        <v>199</v>
      </c>
      <c r="D19" s="123" t="s">
        <v>195</v>
      </c>
      <c r="E19" s="123">
        <v>963</v>
      </c>
      <c r="F19" s="124">
        <v>42124</v>
      </c>
      <c r="G19" s="124">
        <v>42167</v>
      </c>
      <c r="H19" s="123" t="s">
        <v>223</v>
      </c>
      <c r="I19" s="130">
        <v>121.6</v>
      </c>
      <c r="J19" s="135"/>
      <c r="M19" s="129"/>
      <c r="N19" s="129"/>
    </row>
    <row r="20" spans="2:14" s="35" customFormat="1" ht="126" x14ac:dyDescent="0.25">
      <c r="B20" s="122" t="s">
        <v>200</v>
      </c>
      <c r="C20" s="123" t="s">
        <v>201</v>
      </c>
      <c r="D20" s="123" t="s">
        <v>195</v>
      </c>
      <c r="E20" s="123">
        <v>964</v>
      </c>
      <c r="F20" s="124">
        <v>42124</v>
      </c>
      <c r="G20" s="124">
        <v>42167</v>
      </c>
      <c r="H20" s="123" t="s">
        <v>223</v>
      </c>
      <c r="I20" s="130">
        <v>121.6</v>
      </c>
      <c r="J20" s="135"/>
      <c r="M20" s="129"/>
      <c r="N20" s="129"/>
    </row>
    <row r="21" spans="2:14" s="35" customFormat="1" ht="126" x14ac:dyDescent="0.25">
      <c r="B21" s="122" t="s">
        <v>202</v>
      </c>
      <c r="C21" s="123" t="s">
        <v>203</v>
      </c>
      <c r="D21" s="123" t="s">
        <v>195</v>
      </c>
      <c r="E21" s="123">
        <v>965</v>
      </c>
      <c r="F21" s="124">
        <v>42124</v>
      </c>
      <c r="G21" s="124">
        <v>42167</v>
      </c>
      <c r="H21" s="123" t="s">
        <v>223</v>
      </c>
      <c r="I21" s="130">
        <v>121.6</v>
      </c>
      <c r="J21" s="135"/>
      <c r="M21" s="129"/>
      <c r="N21" s="129"/>
    </row>
    <row r="22" spans="2:14" s="35" customFormat="1" ht="126" x14ac:dyDescent="0.25">
      <c r="B22" s="122" t="s">
        <v>204</v>
      </c>
      <c r="C22" s="123" t="s">
        <v>205</v>
      </c>
      <c r="D22" s="123" t="s">
        <v>195</v>
      </c>
      <c r="E22" s="123">
        <v>1003</v>
      </c>
      <c r="F22" s="124">
        <v>42122</v>
      </c>
      <c r="G22" s="124">
        <v>42171</v>
      </c>
      <c r="H22" s="123" t="s">
        <v>223</v>
      </c>
      <c r="I22" s="130">
        <v>121.6</v>
      </c>
      <c r="J22" s="135"/>
      <c r="M22" s="129"/>
      <c r="N22" s="129"/>
    </row>
    <row r="23" spans="2:14" s="35" customFormat="1" ht="157.5" x14ac:dyDescent="0.25">
      <c r="B23" s="127" t="s">
        <v>206</v>
      </c>
      <c r="C23" s="126" t="s">
        <v>207</v>
      </c>
      <c r="D23" s="126" t="s">
        <v>208</v>
      </c>
      <c r="E23" s="126" t="s">
        <v>209</v>
      </c>
      <c r="F23" s="128">
        <v>42177</v>
      </c>
      <c r="G23" s="128">
        <v>42185</v>
      </c>
      <c r="H23" s="126" t="s">
        <v>224</v>
      </c>
      <c r="I23" s="131">
        <v>124.1</v>
      </c>
      <c r="J23" s="136"/>
      <c r="M23" s="129"/>
      <c r="N23" s="129"/>
    </row>
    <row r="24" spans="2:14" s="35" customFormat="1" ht="126" x14ac:dyDescent="0.25">
      <c r="B24" s="122" t="s">
        <v>210</v>
      </c>
      <c r="C24" s="123" t="s">
        <v>211</v>
      </c>
      <c r="D24" s="123" t="s">
        <v>208</v>
      </c>
      <c r="E24" s="123" t="s">
        <v>212</v>
      </c>
      <c r="F24" s="124">
        <v>42182</v>
      </c>
      <c r="G24" s="124">
        <v>42185</v>
      </c>
      <c r="H24" s="123" t="s">
        <v>223</v>
      </c>
      <c r="I24" s="130">
        <v>121.6</v>
      </c>
      <c r="J24" s="135"/>
      <c r="M24" s="129"/>
      <c r="N24" s="129"/>
    </row>
    <row r="25" spans="2:14" s="35" customFormat="1" ht="126" x14ac:dyDescent="0.25">
      <c r="B25" s="122" t="s">
        <v>213</v>
      </c>
      <c r="C25" s="123" t="s">
        <v>214</v>
      </c>
      <c r="D25" s="123" t="s">
        <v>208</v>
      </c>
      <c r="E25" s="123" t="s">
        <v>215</v>
      </c>
      <c r="F25" s="124">
        <v>42180</v>
      </c>
      <c r="G25" s="124">
        <v>42185</v>
      </c>
      <c r="H25" s="123" t="s">
        <v>223</v>
      </c>
      <c r="I25" s="130">
        <v>121.6</v>
      </c>
      <c r="J25" s="135"/>
      <c r="M25" s="129"/>
      <c r="N25" s="129"/>
    </row>
    <row r="26" spans="2:14" s="35" customFormat="1" ht="126" x14ac:dyDescent="0.25">
      <c r="B26" s="122" t="s">
        <v>216</v>
      </c>
      <c r="C26" s="123" t="s">
        <v>217</v>
      </c>
      <c r="D26" s="123" t="s">
        <v>208</v>
      </c>
      <c r="E26" s="123" t="s">
        <v>218</v>
      </c>
      <c r="F26" s="124">
        <v>42171</v>
      </c>
      <c r="G26" s="124">
        <v>42177</v>
      </c>
      <c r="H26" s="123" t="s">
        <v>223</v>
      </c>
      <c r="I26" s="130">
        <v>121.6</v>
      </c>
      <c r="J26" s="135"/>
      <c r="M26" s="129"/>
      <c r="N26" s="129"/>
    </row>
    <row r="27" spans="2:14" x14ac:dyDescent="0.25">
      <c r="B27" s="190" t="s">
        <v>219</v>
      </c>
      <c r="C27" s="191"/>
      <c r="D27" s="191"/>
      <c r="E27" s="191"/>
      <c r="F27" s="191"/>
      <c r="G27" s="191"/>
      <c r="H27" s="192"/>
      <c r="I27" s="116">
        <f>SUM(I6:I26)</f>
        <v>8774.5000000000036</v>
      </c>
    </row>
    <row r="28" spans="2:14" s="35" customFormat="1" ht="47.25" x14ac:dyDescent="0.25">
      <c r="B28" s="122" t="s">
        <v>226</v>
      </c>
      <c r="C28" s="123" t="s">
        <v>227</v>
      </c>
      <c r="D28" s="123" t="s">
        <v>161</v>
      </c>
      <c r="E28" s="123">
        <v>459708</v>
      </c>
      <c r="F28" s="124">
        <v>42168</v>
      </c>
      <c r="G28" s="124">
        <v>42192</v>
      </c>
      <c r="H28" s="123" t="s">
        <v>228</v>
      </c>
      <c r="I28" s="125">
        <v>711</v>
      </c>
    </row>
    <row r="29" spans="2:14" s="35" customFormat="1" ht="63" x14ac:dyDescent="0.25">
      <c r="B29" s="122" t="s">
        <v>229</v>
      </c>
      <c r="C29" s="123" t="s">
        <v>160</v>
      </c>
      <c r="D29" s="123" t="s">
        <v>161</v>
      </c>
      <c r="E29" s="126" t="s">
        <v>230</v>
      </c>
      <c r="F29" s="124">
        <v>42195</v>
      </c>
      <c r="G29" s="124">
        <v>42229</v>
      </c>
      <c r="H29" s="123" t="s">
        <v>231</v>
      </c>
      <c r="I29" s="125">
        <v>433</v>
      </c>
    </row>
    <row r="30" spans="2:14" s="35" customFormat="1" ht="204.75" x14ac:dyDescent="0.25">
      <c r="B30" s="122" t="s">
        <v>232</v>
      </c>
      <c r="C30" s="123" t="s">
        <v>227</v>
      </c>
      <c r="D30" s="123" t="s">
        <v>161</v>
      </c>
      <c r="E30" s="123">
        <v>461150</v>
      </c>
      <c r="F30" s="124">
        <v>42176</v>
      </c>
      <c r="G30" s="124">
        <v>42192</v>
      </c>
      <c r="H30" s="123" t="s">
        <v>233</v>
      </c>
      <c r="I30" s="125">
        <v>2607</v>
      </c>
    </row>
    <row r="31" spans="2:14" s="35" customFormat="1" ht="157.5" x14ac:dyDescent="0.25">
      <c r="B31" s="122" t="s">
        <v>234</v>
      </c>
      <c r="C31" s="123" t="s">
        <v>235</v>
      </c>
      <c r="D31" s="123" t="s">
        <v>208</v>
      </c>
      <c r="E31" s="126" t="s">
        <v>236</v>
      </c>
      <c r="F31" s="124">
        <v>42171</v>
      </c>
      <c r="G31" s="124">
        <v>42212</v>
      </c>
      <c r="H31" s="123" t="s">
        <v>331</v>
      </c>
      <c r="I31" s="125">
        <v>115.47</v>
      </c>
      <c r="J31" s="129"/>
      <c r="K31" s="129"/>
      <c r="L31" s="35">
        <v>6.4</v>
      </c>
      <c r="M31" s="35">
        <v>121.87</v>
      </c>
      <c r="N31" s="35">
        <f>M31-6.4</f>
        <v>115.47</v>
      </c>
    </row>
    <row r="32" spans="2:14" s="35" customFormat="1" ht="189" x14ac:dyDescent="0.25">
      <c r="B32" s="122" t="s">
        <v>237</v>
      </c>
      <c r="C32" s="123" t="s">
        <v>238</v>
      </c>
      <c r="D32" s="123" t="s">
        <v>208</v>
      </c>
      <c r="E32" s="126" t="s">
        <v>239</v>
      </c>
      <c r="F32" s="124">
        <v>42181</v>
      </c>
      <c r="G32" s="124">
        <v>42212</v>
      </c>
      <c r="H32" s="123" t="s">
        <v>332</v>
      </c>
      <c r="I32" s="125">
        <v>119.7</v>
      </c>
      <c r="J32" s="129"/>
      <c r="K32" s="129"/>
      <c r="L32" s="35">
        <v>6.4</v>
      </c>
      <c r="M32" s="35">
        <v>126.1</v>
      </c>
      <c r="N32" s="35">
        <f>M32-6.4</f>
        <v>119.69999999999999</v>
      </c>
    </row>
    <row r="33" spans="2:14" s="35" customFormat="1" ht="189" x14ac:dyDescent="0.25">
      <c r="B33" s="122" t="s">
        <v>240</v>
      </c>
      <c r="C33" s="123" t="s">
        <v>241</v>
      </c>
      <c r="D33" s="123" t="s">
        <v>208</v>
      </c>
      <c r="E33" s="126" t="s">
        <v>242</v>
      </c>
      <c r="F33" s="124">
        <v>42181</v>
      </c>
      <c r="G33" s="124">
        <v>42214</v>
      </c>
      <c r="H33" s="123" t="s">
        <v>332</v>
      </c>
      <c r="I33" s="125">
        <v>129.28</v>
      </c>
      <c r="J33" s="129"/>
      <c r="K33" s="129"/>
      <c r="L33" s="35">
        <v>6.4</v>
      </c>
    </row>
    <row r="34" spans="2:14" s="35" customFormat="1" ht="47.25" x14ac:dyDescent="0.25">
      <c r="B34" s="122" t="s">
        <v>243</v>
      </c>
      <c r="C34" s="123" t="s">
        <v>244</v>
      </c>
      <c r="D34" s="123" t="s">
        <v>208</v>
      </c>
      <c r="E34" s="126" t="s">
        <v>245</v>
      </c>
      <c r="F34" s="124">
        <v>42177</v>
      </c>
      <c r="G34" s="124">
        <v>42271</v>
      </c>
      <c r="H34" s="123" t="s">
        <v>246</v>
      </c>
      <c r="I34" s="125">
        <v>7.64</v>
      </c>
    </row>
    <row r="35" spans="2:14" s="35" customFormat="1" ht="126" x14ac:dyDescent="0.25">
      <c r="B35" s="122" t="s">
        <v>247</v>
      </c>
      <c r="C35" s="123" t="s">
        <v>248</v>
      </c>
      <c r="D35" s="123" t="s">
        <v>208</v>
      </c>
      <c r="E35" s="123" t="s">
        <v>249</v>
      </c>
      <c r="F35" s="124">
        <v>42181</v>
      </c>
      <c r="G35" s="124">
        <v>42188</v>
      </c>
      <c r="H35" s="123" t="s">
        <v>223</v>
      </c>
      <c r="I35" s="125">
        <v>121.6</v>
      </c>
      <c r="J35" s="129"/>
      <c r="K35" s="129"/>
      <c r="L35" s="35">
        <v>6.4</v>
      </c>
    </row>
    <row r="36" spans="2:14" s="35" customFormat="1" ht="126" x14ac:dyDescent="0.25">
      <c r="B36" s="122" t="s">
        <v>250</v>
      </c>
      <c r="C36" s="123" t="s">
        <v>251</v>
      </c>
      <c r="D36" s="123" t="s">
        <v>208</v>
      </c>
      <c r="E36" s="123" t="s">
        <v>252</v>
      </c>
      <c r="F36" s="124">
        <v>42181</v>
      </c>
      <c r="G36" s="124">
        <v>42188</v>
      </c>
      <c r="H36" s="123" t="s">
        <v>223</v>
      </c>
      <c r="I36" s="125">
        <v>121.6</v>
      </c>
      <c r="J36" s="129"/>
      <c r="K36" s="129"/>
      <c r="L36" s="35">
        <v>6.4</v>
      </c>
    </row>
    <row r="37" spans="2:14" s="35" customFormat="1" x14ac:dyDescent="0.25">
      <c r="B37" s="122" t="s">
        <v>390</v>
      </c>
      <c r="C37" s="123" t="s">
        <v>253</v>
      </c>
      <c r="D37" s="123" t="s">
        <v>208</v>
      </c>
      <c r="E37" s="126" t="s">
        <v>254</v>
      </c>
      <c r="F37" s="124">
        <v>42180</v>
      </c>
      <c r="G37" s="124">
        <v>42198</v>
      </c>
      <c r="H37" s="123" t="s">
        <v>255</v>
      </c>
      <c r="I37" s="125">
        <v>196.44</v>
      </c>
    </row>
    <row r="38" spans="2:14" s="35" customFormat="1" ht="126" x14ac:dyDescent="0.25">
      <c r="B38" s="122" t="s">
        <v>391</v>
      </c>
      <c r="C38" s="123" t="s">
        <v>256</v>
      </c>
      <c r="D38" s="123" t="s">
        <v>208</v>
      </c>
      <c r="E38" s="126" t="s">
        <v>257</v>
      </c>
      <c r="F38" s="124">
        <v>42181</v>
      </c>
      <c r="G38" s="124">
        <v>42198</v>
      </c>
      <c r="H38" s="123" t="s">
        <v>223</v>
      </c>
      <c r="I38" s="125">
        <v>121.6</v>
      </c>
      <c r="J38" s="129"/>
      <c r="K38" s="129"/>
      <c r="L38" s="35">
        <v>6.4</v>
      </c>
    </row>
    <row r="39" spans="2:14" s="35" customFormat="1" ht="126" x14ac:dyDescent="0.25">
      <c r="B39" s="122" t="s">
        <v>392</v>
      </c>
      <c r="C39" s="123" t="s">
        <v>258</v>
      </c>
      <c r="D39" s="123" t="s">
        <v>208</v>
      </c>
      <c r="E39" s="123" t="s">
        <v>259</v>
      </c>
      <c r="F39" s="124">
        <v>42182</v>
      </c>
      <c r="G39" s="124">
        <v>42187</v>
      </c>
      <c r="H39" s="123" t="s">
        <v>223</v>
      </c>
      <c r="I39" s="125">
        <v>89.6</v>
      </c>
      <c r="J39" s="129"/>
      <c r="K39" s="129"/>
      <c r="L39" s="35">
        <v>6.4</v>
      </c>
    </row>
    <row r="40" spans="2:14" s="35" customFormat="1" ht="204.75" x14ac:dyDescent="0.25">
      <c r="B40" s="122" t="s">
        <v>260</v>
      </c>
      <c r="C40" s="123" t="s">
        <v>261</v>
      </c>
      <c r="D40" s="123" t="s">
        <v>208</v>
      </c>
      <c r="E40" s="126" t="s">
        <v>262</v>
      </c>
      <c r="F40" s="124">
        <v>42171</v>
      </c>
      <c r="G40" s="124">
        <v>42212</v>
      </c>
      <c r="H40" s="123" t="s">
        <v>333</v>
      </c>
      <c r="I40" s="125">
        <v>120.42</v>
      </c>
      <c r="J40" s="129"/>
      <c r="K40" s="129"/>
      <c r="L40" s="35">
        <v>6.4</v>
      </c>
      <c r="M40" s="35">
        <v>126.82</v>
      </c>
      <c r="N40" s="35">
        <f>M40-6.4</f>
        <v>120.41999999999999</v>
      </c>
    </row>
    <row r="41" spans="2:14" s="35" customFormat="1" ht="47.25" x14ac:dyDescent="0.25">
      <c r="B41" s="122" t="s">
        <v>263</v>
      </c>
      <c r="C41" s="123" t="s">
        <v>264</v>
      </c>
      <c r="D41" s="123" t="s">
        <v>208</v>
      </c>
      <c r="E41" s="123" t="s">
        <v>265</v>
      </c>
      <c r="F41" s="124">
        <v>42181</v>
      </c>
      <c r="G41" s="124">
        <v>42187</v>
      </c>
      <c r="H41" s="123" t="s">
        <v>246</v>
      </c>
      <c r="I41" s="125">
        <v>17</v>
      </c>
    </row>
    <row r="42" spans="2:14" s="35" customFormat="1" ht="189" x14ac:dyDescent="0.25">
      <c r="B42" s="122" t="s">
        <v>266</v>
      </c>
      <c r="C42" s="123" t="s">
        <v>267</v>
      </c>
      <c r="D42" s="123" t="s">
        <v>208</v>
      </c>
      <c r="E42" s="123" t="s">
        <v>268</v>
      </c>
      <c r="F42" s="124">
        <v>42180</v>
      </c>
      <c r="G42" s="124">
        <v>42187</v>
      </c>
      <c r="H42" s="123" t="s">
        <v>332</v>
      </c>
      <c r="I42" s="125">
        <v>153.48999999999998</v>
      </c>
      <c r="J42" s="129"/>
      <c r="K42" s="129"/>
      <c r="L42" s="35">
        <v>6.4</v>
      </c>
    </row>
    <row r="43" spans="2:14" s="35" customFormat="1" ht="189" x14ac:dyDescent="0.25">
      <c r="B43" s="122" t="s">
        <v>269</v>
      </c>
      <c r="C43" s="123" t="s">
        <v>270</v>
      </c>
      <c r="D43" s="123" t="s">
        <v>208</v>
      </c>
      <c r="E43" s="123" t="s">
        <v>271</v>
      </c>
      <c r="F43" s="124">
        <v>42180</v>
      </c>
      <c r="G43" s="124">
        <v>42187</v>
      </c>
      <c r="H43" s="123" t="s">
        <v>332</v>
      </c>
      <c r="I43" s="125">
        <v>163.85999999999999</v>
      </c>
      <c r="J43" s="129"/>
      <c r="K43" s="129"/>
      <c r="L43" s="35">
        <v>6.4</v>
      </c>
    </row>
    <row r="44" spans="2:14" s="35" customFormat="1" ht="204.75" x14ac:dyDescent="0.25">
      <c r="B44" s="122" t="s">
        <v>272</v>
      </c>
      <c r="C44" s="123" t="s">
        <v>273</v>
      </c>
      <c r="D44" s="123" t="s">
        <v>208</v>
      </c>
      <c r="E44" s="126" t="s">
        <v>274</v>
      </c>
      <c r="F44" s="124">
        <v>42180</v>
      </c>
      <c r="G44" s="124">
        <v>42201</v>
      </c>
      <c r="H44" s="123" t="s">
        <v>333</v>
      </c>
      <c r="I44" s="125">
        <v>163.21</v>
      </c>
      <c r="J44" s="129"/>
      <c r="K44" s="129"/>
      <c r="L44" s="35">
        <v>6.4</v>
      </c>
      <c r="M44" s="35">
        <v>169.61</v>
      </c>
      <c r="N44" s="35">
        <f>M44-6.4</f>
        <v>163.21</v>
      </c>
    </row>
    <row r="45" spans="2:14" s="35" customFormat="1" ht="189" x14ac:dyDescent="0.25">
      <c r="B45" s="122" t="s">
        <v>275</v>
      </c>
      <c r="C45" s="123" t="s">
        <v>276</v>
      </c>
      <c r="D45" s="123" t="s">
        <v>208</v>
      </c>
      <c r="E45" s="126" t="s">
        <v>277</v>
      </c>
      <c r="F45" s="124">
        <v>42187</v>
      </c>
      <c r="G45" s="124">
        <v>42192</v>
      </c>
      <c r="H45" s="123" t="s">
        <v>334</v>
      </c>
      <c r="I45" s="125">
        <v>269.33</v>
      </c>
      <c r="J45" s="129"/>
      <c r="K45" s="129"/>
      <c r="L45" s="35">
        <v>12</v>
      </c>
    </row>
    <row r="46" spans="2:14" s="35" customFormat="1" ht="47.25" x14ac:dyDescent="0.25">
      <c r="B46" s="122" t="s">
        <v>308</v>
      </c>
      <c r="C46" s="123" t="s">
        <v>160</v>
      </c>
      <c r="D46" s="123" t="s">
        <v>161</v>
      </c>
      <c r="E46" s="123" t="s">
        <v>309</v>
      </c>
      <c r="F46" s="124">
        <v>42226</v>
      </c>
      <c r="G46" s="124">
        <v>42247</v>
      </c>
      <c r="H46" s="123" t="s">
        <v>310</v>
      </c>
      <c r="I46" s="125">
        <v>383</v>
      </c>
    </row>
    <row r="47" spans="2:14" s="35" customFormat="1" ht="78.75" x14ac:dyDescent="0.25">
      <c r="B47" s="122" t="s">
        <v>312</v>
      </c>
      <c r="C47" s="123" t="s">
        <v>280</v>
      </c>
      <c r="D47" s="123" t="s">
        <v>208</v>
      </c>
      <c r="E47" s="123" t="s">
        <v>313</v>
      </c>
      <c r="F47" s="124">
        <v>42268</v>
      </c>
      <c r="G47" s="124">
        <v>42270</v>
      </c>
      <c r="H47" s="123" t="s">
        <v>372</v>
      </c>
      <c r="I47" s="125">
        <v>25.97</v>
      </c>
    </row>
    <row r="48" spans="2:14" s="35" customFormat="1" ht="47.25" x14ac:dyDescent="0.25">
      <c r="B48" s="122" t="s">
        <v>323</v>
      </c>
      <c r="C48" s="123" t="s">
        <v>160</v>
      </c>
      <c r="D48" s="123" t="s">
        <v>161</v>
      </c>
      <c r="E48" s="123" t="s">
        <v>324</v>
      </c>
      <c r="F48" s="124">
        <v>42235</v>
      </c>
      <c r="G48" s="124">
        <v>42256</v>
      </c>
      <c r="H48" s="123" t="s">
        <v>341</v>
      </c>
      <c r="I48" s="125">
        <v>235</v>
      </c>
    </row>
    <row r="49" spans="2:9" s="35" customFormat="1" ht="47.25" x14ac:dyDescent="0.25">
      <c r="B49" s="122" t="s">
        <v>325</v>
      </c>
      <c r="C49" s="123" t="s">
        <v>160</v>
      </c>
      <c r="D49" s="123" t="s">
        <v>161</v>
      </c>
      <c r="E49" s="123" t="s">
        <v>326</v>
      </c>
      <c r="F49" s="124">
        <v>42237</v>
      </c>
      <c r="G49" s="124">
        <v>42258</v>
      </c>
      <c r="H49" s="123" t="s">
        <v>342</v>
      </c>
      <c r="I49" s="125">
        <v>125</v>
      </c>
    </row>
    <row r="50" spans="2:9" s="35" customFormat="1" ht="47.25" x14ac:dyDescent="0.25">
      <c r="B50" s="122" t="s">
        <v>327</v>
      </c>
      <c r="C50" s="123" t="s">
        <v>160</v>
      </c>
      <c r="D50" s="123" t="s">
        <v>161</v>
      </c>
      <c r="E50" s="123" t="s">
        <v>328</v>
      </c>
      <c r="F50" s="124">
        <v>42240</v>
      </c>
      <c r="G50" s="124">
        <v>42265</v>
      </c>
      <c r="H50" s="123" t="s">
        <v>343</v>
      </c>
      <c r="I50" s="125">
        <v>235</v>
      </c>
    </row>
    <row r="51" spans="2:9" s="35" customFormat="1" ht="47.25" x14ac:dyDescent="0.25">
      <c r="B51" s="122" t="s">
        <v>329</v>
      </c>
      <c r="C51" s="123" t="s">
        <v>160</v>
      </c>
      <c r="D51" s="123" t="s">
        <v>161</v>
      </c>
      <c r="E51" s="123" t="s">
        <v>330</v>
      </c>
      <c r="F51" s="124">
        <v>42243</v>
      </c>
      <c r="G51" s="124">
        <v>42265</v>
      </c>
      <c r="H51" s="123" t="s">
        <v>344</v>
      </c>
      <c r="I51" s="125">
        <v>233</v>
      </c>
    </row>
    <row r="52" spans="2:9" s="35" customFormat="1" ht="78.75" customHeight="1" x14ac:dyDescent="0.25">
      <c r="B52" s="122" t="s">
        <v>335</v>
      </c>
      <c r="C52" s="123" t="s">
        <v>160</v>
      </c>
      <c r="D52" s="123" t="s">
        <v>161</v>
      </c>
      <c r="E52" s="123" t="s">
        <v>336</v>
      </c>
      <c r="F52" s="124">
        <v>42242</v>
      </c>
      <c r="G52" s="124">
        <v>42262</v>
      </c>
      <c r="H52" s="123" t="s">
        <v>345</v>
      </c>
      <c r="I52" s="125">
        <v>735</v>
      </c>
    </row>
    <row r="53" spans="2:9" s="35" customFormat="1" ht="47.25" x14ac:dyDescent="0.25">
      <c r="B53" s="143" t="s">
        <v>338</v>
      </c>
      <c r="C53" s="123" t="s">
        <v>160</v>
      </c>
      <c r="D53" s="123" t="s">
        <v>161</v>
      </c>
      <c r="E53" s="123" t="s">
        <v>337</v>
      </c>
      <c r="F53" s="124">
        <v>42237</v>
      </c>
      <c r="G53" s="124">
        <v>42258</v>
      </c>
      <c r="H53" s="123" t="s">
        <v>346</v>
      </c>
      <c r="I53" s="125">
        <v>1199</v>
      </c>
    </row>
    <row r="54" spans="2:9" s="35" customFormat="1" ht="47.25" x14ac:dyDescent="0.25">
      <c r="B54" s="122" t="s">
        <v>339</v>
      </c>
      <c r="C54" s="123" t="s">
        <v>160</v>
      </c>
      <c r="D54" s="123" t="s">
        <v>161</v>
      </c>
      <c r="E54" s="123" t="s">
        <v>340</v>
      </c>
      <c r="F54" s="124">
        <v>42243</v>
      </c>
      <c r="G54" s="124">
        <v>42264</v>
      </c>
      <c r="H54" s="123" t="s">
        <v>347</v>
      </c>
      <c r="I54" s="125">
        <v>239</v>
      </c>
    </row>
    <row r="55" spans="2:9" s="35" customFormat="1" ht="47.25" x14ac:dyDescent="0.25">
      <c r="B55" s="122" t="s">
        <v>348</v>
      </c>
      <c r="C55" s="123" t="s">
        <v>160</v>
      </c>
      <c r="D55" s="123" t="s">
        <v>161</v>
      </c>
      <c r="E55" s="123" t="s">
        <v>349</v>
      </c>
      <c r="F55" s="124">
        <v>42212</v>
      </c>
      <c r="G55" s="124">
        <v>42233</v>
      </c>
      <c r="H55" s="123" t="s">
        <v>350</v>
      </c>
      <c r="I55" s="125">
        <v>2968</v>
      </c>
    </row>
    <row r="56" spans="2:9" s="35" customFormat="1" ht="47.25" x14ac:dyDescent="0.25">
      <c r="B56" s="122" t="s">
        <v>351</v>
      </c>
      <c r="C56" s="123" t="s">
        <v>160</v>
      </c>
      <c r="D56" s="123" t="s">
        <v>161</v>
      </c>
      <c r="E56" s="123" t="s">
        <v>352</v>
      </c>
      <c r="F56" s="124">
        <v>42255</v>
      </c>
      <c r="G56" s="124">
        <v>42276</v>
      </c>
      <c r="H56" s="123" t="s">
        <v>353</v>
      </c>
      <c r="I56" s="125">
        <v>965</v>
      </c>
    </row>
    <row r="57" spans="2:9" s="35" customFormat="1" ht="47.25" x14ac:dyDescent="0.25">
      <c r="B57" s="122" t="s">
        <v>354</v>
      </c>
      <c r="C57" s="123" t="s">
        <v>355</v>
      </c>
      <c r="D57" s="123" t="s">
        <v>208</v>
      </c>
      <c r="E57" s="123" t="s">
        <v>356</v>
      </c>
      <c r="F57" s="124">
        <v>42285</v>
      </c>
      <c r="G57" s="124">
        <v>42303</v>
      </c>
      <c r="H57" s="123" t="s">
        <v>246</v>
      </c>
      <c r="I57" s="125">
        <v>67.97</v>
      </c>
    </row>
    <row r="58" spans="2:9" s="35" customFormat="1" ht="47.25" x14ac:dyDescent="0.25">
      <c r="B58" s="122" t="s">
        <v>357</v>
      </c>
      <c r="C58" s="123" t="s">
        <v>160</v>
      </c>
      <c r="D58" s="123" t="s">
        <v>161</v>
      </c>
      <c r="E58" s="123" t="s">
        <v>358</v>
      </c>
      <c r="F58" s="124">
        <v>42249</v>
      </c>
      <c r="G58" s="124">
        <v>42270</v>
      </c>
      <c r="H58" s="123" t="s">
        <v>359</v>
      </c>
      <c r="I58" s="125">
        <v>385</v>
      </c>
    </row>
    <row r="59" spans="2:9" s="35" customFormat="1" ht="47.25" x14ac:dyDescent="0.25">
      <c r="B59" s="122" t="s">
        <v>360</v>
      </c>
      <c r="C59" s="123" t="s">
        <v>160</v>
      </c>
      <c r="D59" s="123" t="s">
        <v>161</v>
      </c>
      <c r="E59" s="123" t="s">
        <v>361</v>
      </c>
      <c r="F59" s="124">
        <v>42208</v>
      </c>
      <c r="G59" s="124">
        <v>42229</v>
      </c>
      <c r="H59" s="123" t="s">
        <v>362</v>
      </c>
      <c r="I59" s="125">
        <v>1075</v>
      </c>
    </row>
    <row r="60" spans="2:9" s="35" customFormat="1" ht="63" x14ac:dyDescent="0.25">
      <c r="B60" s="122" t="s">
        <v>363</v>
      </c>
      <c r="C60" s="123" t="s">
        <v>160</v>
      </c>
      <c r="D60" s="123" t="s">
        <v>161</v>
      </c>
      <c r="E60" s="123" t="s">
        <v>364</v>
      </c>
      <c r="F60" s="124">
        <v>42258</v>
      </c>
      <c r="G60" s="124">
        <v>42258</v>
      </c>
      <c r="H60" s="123" t="s">
        <v>365</v>
      </c>
      <c r="I60" s="125">
        <v>819</v>
      </c>
    </row>
    <row r="61" spans="2:9" s="35" customFormat="1" ht="47.25" x14ac:dyDescent="0.25">
      <c r="B61" s="122" t="s">
        <v>366</v>
      </c>
      <c r="C61" s="123" t="s">
        <v>160</v>
      </c>
      <c r="D61" s="123" t="s">
        <v>161</v>
      </c>
      <c r="E61" s="123" t="s">
        <v>367</v>
      </c>
      <c r="F61" s="124">
        <v>42263</v>
      </c>
      <c r="G61" s="124">
        <v>42286</v>
      </c>
      <c r="H61" s="123" t="s">
        <v>368</v>
      </c>
      <c r="I61" s="125">
        <v>242.5</v>
      </c>
    </row>
    <row r="62" spans="2:9" s="35" customFormat="1" ht="47.25" x14ac:dyDescent="0.25">
      <c r="B62" s="122" t="s">
        <v>369</v>
      </c>
      <c r="C62" s="123" t="s">
        <v>160</v>
      </c>
      <c r="D62" s="123" t="s">
        <v>161</v>
      </c>
      <c r="E62" s="123" t="s">
        <v>370</v>
      </c>
      <c r="F62" s="124">
        <v>42208</v>
      </c>
      <c r="G62" s="124">
        <v>42229</v>
      </c>
      <c r="H62" s="123" t="s">
        <v>371</v>
      </c>
      <c r="I62" s="125">
        <v>1045</v>
      </c>
    </row>
    <row r="63" spans="2:9" s="35" customFormat="1" ht="47.25" x14ac:dyDescent="0.25">
      <c r="B63" s="122" t="s">
        <v>380</v>
      </c>
      <c r="C63" s="123" t="s">
        <v>381</v>
      </c>
      <c r="D63" s="123" t="s">
        <v>208</v>
      </c>
      <c r="E63" s="123" t="s">
        <v>382</v>
      </c>
      <c r="F63" s="124">
        <v>42304</v>
      </c>
      <c r="G63" s="124">
        <v>42327</v>
      </c>
      <c r="H63" s="123" t="s">
        <v>383</v>
      </c>
      <c r="I63" s="125">
        <v>699.19</v>
      </c>
    </row>
    <row r="64" spans="2:9" s="35" customFormat="1" x14ac:dyDescent="0.25">
      <c r="B64" s="122" t="s">
        <v>384</v>
      </c>
      <c r="C64" s="123" t="s">
        <v>385</v>
      </c>
      <c r="D64" s="123" t="s">
        <v>208</v>
      </c>
      <c r="E64" s="123" t="s">
        <v>386</v>
      </c>
      <c r="F64" s="124">
        <v>42283</v>
      </c>
      <c r="G64" s="124">
        <v>42291</v>
      </c>
      <c r="H64" s="123" t="s">
        <v>255</v>
      </c>
      <c r="I64" s="125">
        <v>86.4</v>
      </c>
    </row>
    <row r="65" spans="2:9" s="35" customFormat="1" ht="157.5" x14ac:dyDescent="0.25">
      <c r="B65" s="122" t="s">
        <v>387</v>
      </c>
      <c r="C65" s="123" t="s">
        <v>388</v>
      </c>
      <c r="D65" s="123" t="s">
        <v>208</v>
      </c>
      <c r="E65" s="123" t="s">
        <v>389</v>
      </c>
      <c r="F65" s="124">
        <v>42289</v>
      </c>
      <c r="G65" s="124">
        <v>42305</v>
      </c>
      <c r="H65" s="123" t="s">
        <v>427</v>
      </c>
      <c r="I65" s="125">
        <f>23-3</f>
        <v>20</v>
      </c>
    </row>
    <row r="66" spans="2:9" s="35" customFormat="1" x14ac:dyDescent="0.25">
      <c r="B66" s="122" t="s">
        <v>399</v>
      </c>
      <c r="C66" s="123" t="s">
        <v>400</v>
      </c>
      <c r="D66" s="123" t="s">
        <v>208</v>
      </c>
      <c r="E66" s="126" t="s">
        <v>401</v>
      </c>
      <c r="F66" s="124">
        <v>42284</v>
      </c>
      <c r="G66" s="124">
        <v>42289</v>
      </c>
      <c r="H66" s="123" t="s">
        <v>255</v>
      </c>
      <c r="I66" s="125">
        <v>68.569999999999993</v>
      </c>
    </row>
    <row r="67" spans="2:9" s="35" customFormat="1" ht="47.25" x14ac:dyDescent="0.25">
      <c r="B67" s="122" t="s">
        <v>402</v>
      </c>
      <c r="C67" s="123" t="s">
        <v>160</v>
      </c>
      <c r="D67" s="123" t="s">
        <v>161</v>
      </c>
      <c r="E67" s="126" t="s">
        <v>412</v>
      </c>
      <c r="F67" s="124">
        <v>42257</v>
      </c>
      <c r="G67" s="124">
        <v>42278</v>
      </c>
      <c r="H67" s="123" t="s">
        <v>403</v>
      </c>
      <c r="I67" s="125">
        <v>199</v>
      </c>
    </row>
    <row r="68" spans="2:9" s="35" customFormat="1" ht="47.25" x14ac:dyDescent="0.25">
      <c r="B68" s="122" t="s">
        <v>404</v>
      </c>
      <c r="C68" s="123" t="s">
        <v>413</v>
      </c>
      <c r="D68" s="123" t="s">
        <v>161</v>
      </c>
      <c r="E68" s="126" t="s">
        <v>414</v>
      </c>
      <c r="F68" s="124">
        <v>42268</v>
      </c>
      <c r="G68" s="124">
        <v>42270</v>
      </c>
      <c r="H68" s="123" t="s">
        <v>405</v>
      </c>
      <c r="I68" s="125">
        <v>687.73</v>
      </c>
    </row>
    <row r="69" spans="2:9" s="35" customFormat="1" ht="47.25" x14ac:dyDescent="0.25">
      <c r="B69" s="127" t="s">
        <v>406</v>
      </c>
      <c r="C69" s="123" t="s">
        <v>407</v>
      </c>
      <c r="D69" s="123" t="s">
        <v>208</v>
      </c>
      <c r="E69" s="126" t="s">
        <v>408</v>
      </c>
      <c r="F69" s="124">
        <v>42304</v>
      </c>
      <c r="G69" s="124">
        <v>42324</v>
      </c>
      <c r="H69" s="123" t="s">
        <v>246</v>
      </c>
      <c r="I69" s="125">
        <v>16.78</v>
      </c>
    </row>
    <row r="70" spans="2:9" s="35" customFormat="1" ht="47.25" x14ac:dyDescent="0.25">
      <c r="B70" s="127" t="s">
        <v>409</v>
      </c>
      <c r="C70" s="123" t="s">
        <v>410</v>
      </c>
      <c r="D70" s="123" t="s">
        <v>208</v>
      </c>
      <c r="E70" s="126" t="s">
        <v>411</v>
      </c>
      <c r="F70" s="124">
        <v>42284</v>
      </c>
      <c r="G70" s="124">
        <v>42292</v>
      </c>
      <c r="H70" s="123" t="s">
        <v>246</v>
      </c>
      <c r="I70" s="125">
        <v>6.72</v>
      </c>
    </row>
    <row r="71" spans="2:9" s="35" customFormat="1" x14ac:dyDescent="0.25">
      <c r="B71" s="127" t="s">
        <v>415</v>
      </c>
      <c r="C71" s="123" t="s">
        <v>416</v>
      </c>
      <c r="D71" s="123" t="s">
        <v>208</v>
      </c>
      <c r="E71" s="126" t="s">
        <v>417</v>
      </c>
      <c r="F71" s="124">
        <v>42290</v>
      </c>
      <c r="G71" s="124">
        <v>42338</v>
      </c>
      <c r="H71" s="123" t="s">
        <v>418</v>
      </c>
      <c r="I71" s="125">
        <v>148.5</v>
      </c>
    </row>
    <row r="72" spans="2:9" s="61" customFormat="1" ht="78.75" x14ac:dyDescent="0.25">
      <c r="B72" s="127" t="s">
        <v>421</v>
      </c>
      <c r="C72" s="126" t="s">
        <v>428</v>
      </c>
      <c r="D72" s="126" t="s">
        <v>422</v>
      </c>
      <c r="E72" s="126">
        <v>18851</v>
      </c>
      <c r="F72" s="128">
        <v>42277</v>
      </c>
      <c r="G72" s="128">
        <v>42282</v>
      </c>
      <c r="H72" s="126" t="s">
        <v>423</v>
      </c>
      <c r="I72" s="155">
        <v>9.34</v>
      </c>
    </row>
    <row r="73" spans="2:9" s="35" customFormat="1" ht="47.25" x14ac:dyDescent="0.25">
      <c r="B73" s="122" t="s">
        <v>278</v>
      </c>
      <c r="C73" s="123" t="s">
        <v>311</v>
      </c>
      <c r="D73" s="123" t="s">
        <v>161</v>
      </c>
      <c r="E73" s="123">
        <v>1400004468</v>
      </c>
      <c r="F73" s="124">
        <v>42192</v>
      </c>
      <c r="G73" s="124">
        <v>42268</v>
      </c>
      <c r="H73" s="123" t="s">
        <v>279</v>
      </c>
      <c r="I73" s="125">
        <v>255</v>
      </c>
    </row>
    <row r="74" spans="2:9" x14ac:dyDescent="0.25">
      <c r="B74" s="190" t="s">
        <v>220</v>
      </c>
      <c r="C74" s="191"/>
      <c r="D74" s="191"/>
      <c r="E74" s="191"/>
      <c r="F74" s="191"/>
      <c r="G74" s="191"/>
      <c r="H74" s="192"/>
      <c r="I74" s="116">
        <f>SUM(I28:I73)</f>
        <v>18835.91</v>
      </c>
    </row>
    <row r="75" spans="2:9" x14ac:dyDescent="0.25">
      <c r="B75" s="190" t="s">
        <v>142</v>
      </c>
      <c r="C75" s="191"/>
      <c r="D75" s="191"/>
      <c r="E75" s="191"/>
      <c r="F75" s="191"/>
      <c r="G75" s="191"/>
      <c r="H75" s="192"/>
      <c r="I75" s="116">
        <f>I27+I74</f>
        <v>27610.410000000003</v>
      </c>
    </row>
    <row r="76" spans="2:9" x14ac:dyDescent="0.25">
      <c r="B76" s="59" t="s">
        <v>140</v>
      </c>
    </row>
  </sheetData>
  <mergeCells count="7">
    <mergeCell ref="B75:H75"/>
    <mergeCell ref="C3:H3"/>
    <mergeCell ref="I3:I5"/>
    <mergeCell ref="B4:B5"/>
    <mergeCell ref="C4:H4"/>
    <mergeCell ref="B27:H27"/>
    <mergeCell ref="B74:H74"/>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6:G26 G28:G73">
      <formula1>F6</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L13"/>
  <sheetViews>
    <sheetView workbookViewId="0">
      <selection activeCell="B8" sqref="B8"/>
    </sheetView>
  </sheetViews>
  <sheetFormatPr defaultColWidth="9.140625" defaultRowHeight="15.75" x14ac:dyDescent="0.25"/>
  <cols>
    <col min="1" max="1" width="4.5703125" style="59" customWidth="1"/>
    <col min="2" max="2" width="9.140625" style="59"/>
    <col min="3" max="3" width="18.28515625" style="59" customWidth="1"/>
    <col min="4" max="4" width="25.5703125" style="59" customWidth="1"/>
    <col min="5" max="5" width="16.7109375" customWidth="1"/>
    <col min="6" max="7" width="15.7109375" customWidth="1"/>
    <col min="8" max="8" width="15.42578125" style="59" customWidth="1"/>
    <col min="9" max="16384" width="9.140625" style="59"/>
  </cols>
  <sheetData>
    <row r="1" spans="2:12" x14ac:dyDescent="0.25">
      <c r="B1" s="60" t="s">
        <v>56</v>
      </c>
      <c r="C1" s="60"/>
    </row>
    <row r="3" spans="2:12" x14ac:dyDescent="0.25">
      <c r="B3" s="100"/>
      <c r="C3" s="193" t="s">
        <v>129</v>
      </c>
      <c r="D3" s="193"/>
      <c r="E3" s="193"/>
      <c r="F3" s="193"/>
      <c r="G3" s="193"/>
      <c r="H3" s="193"/>
      <c r="I3" s="194" t="s">
        <v>3</v>
      </c>
    </row>
    <row r="4" spans="2:12" x14ac:dyDescent="0.25">
      <c r="B4" s="195" t="s">
        <v>130</v>
      </c>
      <c r="C4" s="197" t="s">
        <v>131</v>
      </c>
      <c r="D4" s="198"/>
      <c r="E4" s="198"/>
      <c r="F4" s="198"/>
      <c r="G4" s="198"/>
      <c r="H4" s="199"/>
      <c r="I4" s="194"/>
    </row>
    <row r="5" spans="2:12" ht="31.5" x14ac:dyDescent="0.25">
      <c r="B5" s="196"/>
      <c r="C5" s="115" t="s">
        <v>132</v>
      </c>
      <c r="D5" s="115" t="s">
        <v>133</v>
      </c>
      <c r="E5" s="115" t="s">
        <v>134</v>
      </c>
      <c r="F5" s="115" t="s">
        <v>135</v>
      </c>
      <c r="G5" s="115" t="s">
        <v>136</v>
      </c>
      <c r="H5" s="115" t="s">
        <v>137</v>
      </c>
      <c r="I5" s="194"/>
    </row>
    <row r="6" spans="2:12" x14ac:dyDescent="0.25">
      <c r="B6" s="190" t="s">
        <v>219</v>
      </c>
      <c r="C6" s="191"/>
      <c r="D6" s="191"/>
      <c r="E6" s="191"/>
      <c r="F6" s="191"/>
      <c r="G6" s="191"/>
      <c r="H6" s="192"/>
      <c r="I6" s="116">
        <v>0</v>
      </c>
    </row>
    <row r="7" spans="2:12" s="35" customFormat="1" ht="63" x14ac:dyDescent="0.25">
      <c r="B7" s="137" t="s">
        <v>317</v>
      </c>
      <c r="C7" s="138" t="s">
        <v>280</v>
      </c>
      <c r="D7" s="138" t="s">
        <v>281</v>
      </c>
      <c r="E7" s="142" t="s">
        <v>282</v>
      </c>
      <c r="F7" s="139">
        <v>42187</v>
      </c>
      <c r="G7" s="139">
        <v>42194</v>
      </c>
      <c r="H7" s="138" t="s">
        <v>283</v>
      </c>
      <c r="I7" s="140">
        <v>28</v>
      </c>
      <c r="K7" s="154"/>
      <c r="L7" s="154"/>
    </row>
    <row r="8" spans="2:12" s="35" customFormat="1" ht="47.25" x14ac:dyDescent="0.25">
      <c r="B8" s="137" t="s">
        <v>318</v>
      </c>
      <c r="C8" s="138" t="s">
        <v>284</v>
      </c>
      <c r="D8" s="138" t="s">
        <v>161</v>
      </c>
      <c r="E8" s="123">
        <v>60157</v>
      </c>
      <c r="F8" s="139">
        <v>42166</v>
      </c>
      <c r="G8" s="139">
        <v>42205</v>
      </c>
      <c r="H8" s="138" t="s">
        <v>285</v>
      </c>
      <c r="I8" s="140">
        <v>15.36</v>
      </c>
      <c r="K8" s="154"/>
      <c r="L8" s="154"/>
    </row>
    <row r="9" spans="2:12" x14ac:dyDescent="0.25">
      <c r="B9" s="190" t="s">
        <v>220</v>
      </c>
      <c r="C9" s="191"/>
      <c r="D9" s="191"/>
      <c r="E9" s="191"/>
      <c r="F9" s="191"/>
      <c r="G9" s="191"/>
      <c r="H9" s="192"/>
      <c r="I9" s="116">
        <f>SUM(I7:I8)</f>
        <v>43.36</v>
      </c>
    </row>
    <row r="10" spans="2:12" x14ac:dyDescent="0.25">
      <c r="B10" s="117" t="s">
        <v>143</v>
      </c>
      <c r="C10" s="118"/>
      <c r="D10" s="118"/>
      <c r="E10" s="118"/>
      <c r="F10" s="118"/>
      <c r="G10" s="118"/>
      <c r="H10" s="119"/>
      <c r="I10" s="116">
        <f>I6+I9</f>
        <v>43.36</v>
      </c>
    </row>
    <row r="11" spans="2:12" x14ac:dyDescent="0.25">
      <c r="B11" s="59" t="s">
        <v>140</v>
      </c>
    </row>
    <row r="13" spans="2:12" x14ac:dyDescent="0.25">
      <c r="K13" s="98"/>
      <c r="L13" s="98"/>
    </row>
  </sheetData>
  <mergeCells count="6">
    <mergeCell ref="B9:H9"/>
    <mergeCell ref="C3:H3"/>
    <mergeCell ref="I3:I5"/>
    <mergeCell ref="B4:B5"/>
    <mergeCell ref="C4:H4"/>
    <mergeCell ref="B6:H6"/>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7:G8">
      <formula1>F7</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I9"/>
  <sheetViews>
    <sheetView topLeftCell="B1" workbookViewId="0">
      <selection activeCell="I8" sqref="I8"/>
    </sheetView>
  </sheetViews>
  <sheetFormatPr defaultColWidth="9.140625" defaultRowHeight="15.75" x14ac:dyDescent="0.25"/>
  <cols>
    <col min="1" max="1" width="4.140625" style="59" customWidth="1"/>
    <col min="2" max="2" width="9.140625" style="59"/>
    <col min="3" max="3" width="18.28515625" style="59" customWidth="1"/>
    <col min="4" max="4" width="25.5703125" style="59" customWidth="1"/>
    <col min="5" max="5" width="16.7109375" customWidth="1"/>
    <col min="6" max="7" width="15.7109375" customWidth="1"/>
    <col min="8" max="8" width="15.42578125" style="59" customWidth="1"/>
    <col min="9" max="16384" width="9.140625" style="59"/>
  </cols>
  <sheetData>
    <row r="1" spans="2:9" x14ac:dyDescent="0.25">
      <c r="B1" s="60" t="s">
        <v>57</v>
      </c>
      <c r="C1" s="60"/>
    </row>
    <row r="3" spans="2:9" x14ac:dyDescent="0.25">
      <c r="B3" s="100"/>
      <c r="C3" s="193" t="s">
        <v>129</v>
      </c>
      <c r="D3" s="193"/>
      <c r="E3" s="193"/>
      <c r="F3" s="193"/>
      <c r="G3" s="193"/>
      <c r="H3" s="193"/>
      <c r="I3" s="194" t="s">
        <v>3</v>
      </c>
    </row>
    <row r="4" spans="2:9" x14ac:dyDescent="0.25">
      <c r="B4" s="195" t="s">
        <v>130</v>
      </c>
      <c r="C4" s="197" t="s">
        <v>131</v>
      </c>
      <c r="D4" s="198"/>
      <c r="E4" s="198"/>
      <c r="F4" s="198"/>
      <c r="G4" s="198"/>
      <c r="H4" s="199"/>
      <c r="I4" s="194"/>
    </row>
    <row r="5" spans="2:9" ht="31.5" x14ac:dyDescent="0.25">
      <c r="B5" s="196"/>
      <c r="C5" s="115" t="s">
        <v>132</v>
      </c>
      <c r="D5" s="115" t="s">
        <v>133</v>
      </c>
      <c r="E5" s="115" t="s">
        <v>134</v>
      </c>
      <c r="F5" s="115" t="s">
        <v>135</v>
      </c>
      <c r="G5" s="115" t="s">
        <v>136</v>
      </c>
      <c r="H5" s="115" t="s">
        <v>137</v>
      </c>
      <c r="I5" s="194"/>
    </row>
    <row r="6" spans="2:9" x14ac:dyDescent="0.25">
      <c r="B6" s="190" t="s">
        <v>219</v>
      </c>
      <c r="C6" s="191"/>
      <c r="D6" s="191"/>
      <c r="E6" s="191"/>
      <c r="F6" s="191"/>
      <c r="G6" s="191"/>
      <c r="H6" s="192"/>
      <c r="I6" s="116">
        <v>0</v>
      </c>
    </row>
    <row r="7" spans="2:9" x14ac:dyDescent="0.25">
      <c r="B7" s="190" t="s">
        <v>220</v>
      </c>
      <c r="C7" s="191"/>
      <c r="D7" s="191"/>
      <c r="E7" s="191"/>
      <c r="F7" s="191"/>
      <c r="G7" s="191"/>
      <c r="H7" s="192"/>
      <c r="I7" s="116">
        <v>0</v>
      </c>
    </row>
    <row r="8" spans="2:9" x14ac:dyDescent="0.25">
      <c r="B8" s="200" t="s">
        <v>144</v>
      </c>
      <c r="C8" s="201"/>
      <c r="D8" s="201"/>
      <c r="E8" s="201"/>
      <c r="F8" s="201"/>
      <c r="G8" s="201"/>
      <c r="H8" s="202"/>
      <c r="I8" s="116">
        <f>I6+I7</f>
        <v>0</v>
      </c>
    </row>
    <row r="9" spans="2:9" x14ac:dyDescent="0.25">
      <c r="B9" s="59" t="s">
        <v>140</v>
      </c>
    </row>
  </sheetData>
  <mergeCells count="7">
    <mergeCell ref="B8:H8"/>
    <mergeCell ref="C3:H3"/>
    <mergeCell ref="I3:I5"/>
    <mergeCell ref="B4:B5"/>
    <mergeCell ref="C4:H4"/>
    <mergeCell ref="B6:H6"/>
    <mergeCell ref="B7:H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I9"/>
  <sheetViews>
    <sheetView topLeftCell="A2" zoomScale="90" zoomScaleNormal="90" workbookViewId="0">
      <selection activeCell="I8" sqref="I8"/>
    </sheetView>
  </sheetViews>
  <sheetFormatPr defaultColWidth="9.140625" defaultRowHeight="15.75" x14ac:dyDescent="0.25"/>
  <cols>
    <col min="1" max="1" width="4.5703125" style="59" customWidth="1"/>
    <col min="2" max="2" width="9.140625" style="59"/>
    <col min="3" max="3" width="18.28515625" style="59" customWidth="1"/>
    <col min="4" max="4" width="25.5703125" style="59" customWidth="1"/>
    <col min="5" max="5" width="16.7109375" customWidth="1"/>
    <col min="6" max="7" width="15.7109375" customWidth="1"/>
    <col min="8" max="8" width="15.42578125" style="59" customWidth="1"/>
    <col min="9" max="16384" width="9.140625" style="59"/>
  </cols>
  <sheetData>
    <row r="1" spans="2:9" x14ac:dyDescent="0.25">
      <c r="B1" s="60" t="s">
        <v>58</v>
      </c>
      <c r="C1" s="60"/>
    </row>
    <row r="3" spans="2:9" x14ac:dyDescent="0.25">
      <c r="B3" s="100"/>
      <c r="C3" s="193" t="s">
        <v>129</v>
      </c>
      <c r="D3" s="193"/>
      <c r="E3" s="193"/>
      <c r="F3" s="193"/>
      <c r="G3" s="193"/>
      <c r="H3" s="193"/>
      <c r="I3" s="194" t="s">
        <v>3</v>
      </c>
    </row>
    <row r="4" spans="2:9" x14ac:dyDescent="0.25">
      <c r="B4" s="195" t="s">
        <v>130</v>
      </c>
      <c r="C4" s="197" t="s">
        <v>131</v>
      </c>
      <c r="D4" s="198"/>
      <c r="E4" s="198"/>
      <c r="F4" s="198"/>
      <c r="G4" s="198"/>
      <c r="H4" s="199"/>
      <c r="I4" s="194"/>
    </row>
    <row r="5" spans="2:9" ht="31.5" x14ac:dyDescent="0.25">
      <c r="B5" s="196"/>
      <c r="C5" s="115" t="s">
        <v>132</v>
      </c>
      <c r="D5" s="115" t="s">
        <v>133</v>
      </c>
      <c r="E5" s="115" t="s">
        <v>134</v>
      </c>
      <c r="F5" s="115" t="s">
        <v>135</v>
      </c>
      <c r="G5" s="115" t="s">
        <v>136</v>
      </c>
      <c r="H5" s="115" t="s">
        <v>137</v>
      </c>
      <c r="I5" s="194"/>
    </row>
    <row r="6" spans="2:9" x14ac:dyDescent="0.25">
      <c r="B6" s="190" t="s">
        <v>219</v>
      </c>
      <c r="C6" s="191"/>
      <c r="D6" s="191"/>
      <c r="E6" s="191"/>
      <c r="F6" s="191"/>
      <c r="G6" s="191"/>
      <c r="H6" s="192"/>
      <c r="I6" s="116">
        <v>0</v>
      </c>
    </row>
    <row r="7" spans="2:9" x14ac:dyDescent="0.25">
      <c r="B7" s="190" t="s">
        <v>220</v>
      </c>
      <c r="C7" s="191"/>
      <c r="D7" s="191"/>
      <c r="E7" s="191"/>
      <c r="F7" s="191"/>
      <c r="G7" s="191"/>
      <c r="H7" s="192"/>
      <c r="I7" s="116">
        <v>0</v>
      </c>
    </row>
    <row r="8" spans="2:9" x14ac:dyDescent="0.25">
      <c r="B8" s="117" t="s">
        <v>145</v>
      </c>
      <c r="C8" s="118"/>
      <c r="D8" s="118"/>
      <c r="E8" s="118"/>
      <c r="F8" s="118"/>
      <c r="G8" s="118"/>
      <c r="H8" s="119"/>
      <c r="I8" s="116">
        <f>I6+I7</f>
        <v>0</v>
      </c>
    </row>
    <row r="9" spans="2:9" x14ac:dyDescent="0.25">
      <c r="B9" s="59" t="s">
        <v>140</v>
      </c>
    </row>
  </sheetData>
  <mergeCells count="6">
    <mergeCell ref="B7:H7"/>
    <mergeCell ref="C3:H3"/>
    <mergeCell ref="I3:I5"/>
    <mergeCell ref="B4:B5"/>
    <mergeCell ref="C4:H4"/>
    <mergeCell ref="B6:H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L27"/>
  <sheetViews>
    <sheetView workbookViewId="0">
      <selection activeCell="C18" sqref="C18"/>
    </sheetView>
  </sheetViews>
  <sheetFormatPr defaultColWidth="9.140625" defaultRowHeight="15.75" x14ac:dyDescent="0.25"/>
  <cols>
    <col min="1" max="1" width="2.5703125" style="59" customWidth="1"/>
    <col min="2" max="2" width="9.140625" style="59"/>
    <col min="3" max="3" width="18.28515625" style="59" customWidth="1"/>
    <col min="4" max="4" width="25.5703125" style="59" customWidth="1"/>
    <col min="5" max="5" width="16.7109375" customWidth="1"/>
    <col min="6" max="7" width="15.7109375" customWidth="1"/>
    <col min="8" max="8" width="15.42578125" style="59" customWidth="1"/>
    <col min="9" max="10" width="9.140625" style="59"/>
    <col min="11" max="12" width="9.5703125" style="59" bestFit="1" customWidth="1"/>
    <col min="13" max="16384" width="9.140625" style="59"/>
  </cols>
  <sheetData>
    <row r="1" spans="2:12" x14ac:dyDescent="0.25">
      <c r="B1" s="60" t="s">
        <v>59</v>
      </c>
      <c r="C1" s="60"/>
    </row>
    <row r="3" spans="2:12" x14ac:dyDescent="0.25">
      <c r="B3" s="100"/>
      <c r="C3" s="193" t="s">
        <v>129</v>
      </c>
      <c r="D3" s="193"/>
      <c r="E3" s="193"/>
      <c r="F3" s="193"/>
      <c r="G3" s="193"/>
      <c r="H3" s="193"/>
      <c r="I3" s="194" t="s">
        <v>3</v>
      </c>
    </row>
    <row r="4" spans="2:12" x14ac:dyDescent="0.25">
      <c r="B4" s="195" t="s">
        <v>130</v>
      </c>
      <c r="C4" s="197" t="s">
        <v>131</v>
      </c>
      <c r="D4" s="198"/>
      <c r="E4" s="198"/>
      <c r="F4" s="198"/>
      <c r="G4" s="198"/>
      <c r="H4" s="199"/>
      <c r="I4" s="194"/>
    </row>
    <row r="5" spans="2:12" ht="31.5" x14ac:dyDescent="0.25">
      <c r="B5" s="196"/>
      <c r="C5" s="115" t="s">
        <v>132</v>
      </c>
      <c r="D5" s="115" t="s">
        <v>133</v>
      </c>
      <c r="E5" s="115" t="s">
        <v>134</v>
      </c>
      <c r="F5" s="115" t="s">
        <v>135</v>
      </c>
      <c r="G5" s="115" t="s">
        <v>136</v>
      </c>
      <c r="H5" s="115" t="s">
        <v>137</v>
      </c>
      <c r="I5" s="194"/>
    </row>
    <row r="6" spans="2:12" x14ac:dyDescent="0.25">
      <c r="B6" s="190" t="s">
        <v>219</v>
      </c>
      <c r="C6" s="191"/>
      <c r="D6" s="191"/>
      <c r="E6" s="191"/>
      <c r="F6" s="191"/>
      <c r="G6" s="191"/>
      <c r="H6" s="192"/>
      <c r="I6" s="116">
        <v>0</v>
      </c>
    </row>
    <row r="7" spans="2:12" s="150" customFormat="1" ht="31.5" x14ac:dyDescent="0.25">
      <c r="B7" s="146" t="s">
        <v>286</v>
      </c>
      <c r="C7" s="147" t="s">
        <v>287</v>
      </c>
      <c r="D7" s="147" t="s">
        <v>161</v>
      </c>
      <c r="E7" s="147">
        <v>10047657</v>
      </c>
      <c r="F7" s="148">
        <v>42174</v>
      </c>
      <c r="G7" s="148">
        <v>42192</v>
      </c>
      <c r="H7" s="147" t="s">
        <v>288</v>
      </c>
      <c r="I7" s="149">
        <v>600</v>
      </c>
      <c r="K7" s="154"/>
      <c r="L7" s="154"/>
    </row>
    <row r="8" spans="2:12" s="150" customFormat="1" ht="47.25" x14ac:dyDescent="0.25">
      <c r="B8" s="151" t="s">
        <v>319</v>
      </c>
      <c r="C8" s="113" t="s">
        <v>320</v>
      </c>
      <c r="D8" s="113" t="s">
        <v>161</v>
      </c>
      <c r="E8" s="113">
        <v>1508741</v>
      </c>
      <c r="F8" s="152">
        <v>42285</v>
      </c>
      <c r="G8" s="152">
        <v>42299</v>
      </c>
      <c r="H8" s="147" t="s">
        <v>321</v>
      </c>
      <c r="I8" s="153">
        <v>250</v>
      </c>
      <c r="K8" s="154"/>
      <c r="L8" s="154"/>
    </row>
    <row r="9" spans="2:12" s="150" customFormat="1" ht="78.75" x14ac:dyDescent="0.25">
      <c r="B9" s="146" t="s">
        <v>289</v>
      </c>
      <c r="C9" s="147" t="s">
        <v>290</v>
      </c>
      <c r="D9" s="147" t="s">
        <v>161</v>
      </c>
      <c r="E9" s="147">
        <v>537814</v>
      </c>
      <c r="F9" s="148">
        <v>42170</v>
      </c>
      <c r="G9" s="148">
        <v>42191</v>
      </c>
      <c r="H9" s="147" t="s">
        <v>291</v>
      </c>
      <c r="I9" s="149">
        <v>60.82</v>
      </c>
      <c r="K9" s="154"/>
      <c r="L9" s="154"/>
    </row>
    <row r="10" spans="2:12" s="150" customFormat="1" ht="78.75" x14ac:dyDescent="0.25">
      <c r="B10" s="146" t="s">
        <v>292</v>
      </c>
      <c r="C10" s="147" t="s">
        <v>290</v>
      </c>
      <c r="D10" s="147" t="s">
        <v>161</v>
      </c>
      <c r="E10" s="147">
        <v>537871</v>
      </c>
      <c r="F10" s="148">
        <v>42181</v>
      </c>
      <c r="G10" s="148">
        <v>42200</v>
      </c>
      <c r="H10" s="147" t="s">
        <v>293</v>
      </c>
      <c r="I10" s="149">
        <v>60.82</v>
      </c>
      <c r="K10" s="154"/>
      <c r="L10" s="154"/>
    </row>
    <row r="11" spans="2:12" s="150" customFormat="1" ht="63" x14ac:dyDescent="0.25">
      <c r="B11" s="151" t="s">
        <v>393</v>
      </c>
      <c r="C11" s="113" t="s">
        <v>290</v>
      </c>
      <c r="D11" s="113" t="s">
        <v>161</v>
      </c>
      <c r="E11" s="113">
        <v>538671</v>
      </c>
      <c r="F11" s="152">
        <v>42285</v>
      </c>
      <c r="G11" s="152">
        <v>42306</v>
      </c>
      <c r="H11" s="147" t="s">
        <v>322</v>
      </c>
      <c r="I11" s="153">
        <v>1220.02</v>
      </c>
      <c r="K11" s="154"/>
      <c r="L11" s="154"/>
    </row>
    <row r="12" spans="2:12" s="150" customFormat="1" ht="31.5" x14ac:dyDescent="0.25">
      <c r="B12" s="146" t="s">
        <v>294</v>
      </c>
      <c r="C12" s="147" t="s">
        <v>284</v>
      </c>
      <c r="D12" s="147" t="s">
        <v>161</v>
      </c>
      <c r="E12" s="147">
        <v>60138</v>
      </c>
      <c r="F12" s="148">
        <v>42165</v>
      </c>
      <c r="G12" s="148">
        <v>42205</v>
      </c>
      <c r="H12" s="147" t="s">
        <v>295</v>
      </c>
      <c r="I12" s="149">
        <v>71.39</v>
      </c>
      <c r="K12" s="154"/>
      <c r="L12" s="154"/>
    </row>
    <row r="13" spans="2:12" s="150" customFormat="1" ht="78.75" x14ac:dyDescent="0.25">
      <c r="B13" s="146" t="s">
        <v>296</v>
      </c>
      <c r="C13" s="147" t="s">
        <v>297</v>
      </c>
      <c r="D13" s="147" t="s">
        <v>161</v>
      </c>
      <c r="E13" s="147" t="s">
        <v>394</v>
      </c>
      <c r="F13" s="148">
        <v>42174</v>
      </c>
      <c r="G13" s="148">
        <v>42192</v>
      </c>
      <c r="H13" s="147" t="s">
        <v>419</v>
      </c>
      <c r="I13" s="149">
        <v>968</v>
      </c>
      <c r="K13" s="154"/>
      <c r="L13" s="154"/>
    </row>
    <row r="14" spans="2:12" s="150" customFormat="1" ht="78.75" x14ac:dyDescent="0.25">
      <c r="B14" s="146" t="s">
        <v>314</v>
      </c>
      <c r="C14" s="147" t="s">
        <v>298</v>
      </c>
      <c r="D14" s="147" t="s">
        <v>161</v>
      </c>
      <c r="E14" s="147">
        <v>15322</v>
      </c>
      <c r="F14" s="148">
        <v>42177</v>
      </c>
      <c r="G14" s="148">
        <v>42192</v>
      </c>
      <c r="H14" s="147" t="s">
        <v>420</v>
      </c>
      <c r="I14" s="149">
        <v>1611.72</v>
      </c>
    </row>
    <row r="15" spans="2:12" s="150" customFormat="1" ht="31.5" x14ac:dyDescent="0.25">
      <c r="B15" s="146" t="s">
        <v>315</v>
      </c>
      <c r="C15" s="147" t="s">
        <v>299</v>
      </c>
      <c r="D15" s="147" t="s">
        <v>161</v>
      </c>
      <c r="E15" s="147">
        <v>23623</v>
      </c>
      <c r="F15" s="148">
        <v>42185</v>
      </c>
      <c r="G15" s="148">
        <v>42199</v>
      </c>
      <c r="H15" s="147" t="s">
        <v>300</v>
      </c>
      <c r="I15" s="149">
        <v>78.290000000000006</v>
      </c>
    </row>
    <row r="16" spans="2:12" s="150" customFormat="1" ht="94.5" x14ac:dyDescent="0.25">
      <c r="B16" s="151" t="s">
        <v>316</v>
      </c>
      <c r="C16" s="113" t="s">
        <v>298</v>
      </c>
      <c r="D16" s="113" t="s">
        <v>161</v>
      </c>
      <c r="E16" s="113">
        <v>15502</v>
      </c>
      <c r="F16" s="152">
        <v>42283</v>
      </c>
      <c r="G16" s="152">
        <v>42297</v>
      </c>
      <c r="H16" s="147" t="s">
        <v>395</v>
      </c>
      <c r="I16" s="153">
        <v>600</v>
      </c>
    </row>
    <row r="17" spans="2:12" s="150" customFormat="1" ht="31.5" x14ac:dyDescent="0.25">
      <c r="B17" s="151" t="s">
        <v>373</v>
      </c>
      <c r="C17" s="147" t="s">
        <v>299</v>
      </c>
      <c r="D17" s="113" t="s">
        <v>161</v>
      </c>
      <c r="E17" s="113">
        <v>24124</v>
      </c>
      <c r="F17" s="152">
        <v>42277</v>
      </c>
      <c r="G17" s="152">
        <v>42292</v>
      </c>
      <c r="H17" s="147" t="s">
        <v>374</v>
      </c>
      <c r="I17" s="153">
        <v>15.7</v>
      </c>
    </row>
    <row r="18" spans="2:12" s="150" customFormat="1" ht="63" x14ac:dyDescent="0.25">
      <c r="B18" s="151" t="s">
        <v>375</v>
      </c>
      <c r="C18" s="147" t="s">
        <v>376</v>
      </c>
      <c r="D18" s="113" t="s">
        <v>161</v>
      </c>
      <c r="E18" s="113">
        <v>103480</v>
      </c>
      <c r="F18" s="152">
        <v>42289</v>
      </c>
      <c r="G18" s="152">
        <v>42311</v>
      </c>
      <c r="H18" s="147" t="s">
        <v>379</v>
      </c>
      <c r="I18" s="153">
        <v>439.55</v>
      </c>
    </row>
    <row r="19" spans="2:12" s="150" customFormat="1" ht="63" x14ac:dyDescent="0.25">
      <c r="B19" s="151" t="s">
        <v>378</v>
      </c>
      <c r="C19" s="147" t="s">
        <v>376</v>
      </c>
      <c r="D19" s="113" t="s">
        <v>161</v>
      </c>
      <c r="E19" s="113">
        <v>103481</v>
      </c>
      <c r="F19" s="152">
        <v>42289</v>
      </c>
      <c r="G19" s="152">
        <v>42311</v>
      </c>
      <c r="H19" s="147" t="s">
        <v>377</v>
      </c>
      <c r="I19" s="153">
        <v>416.1</v>
      </c>
    </row>
    <row r="20" spans="2:12" x14ac:dyDescent="0.25">
      <c r="B20" s="190" t="s">
        <v>220</v>
      </c>
      <c r="C20" s="191"/>
      <c r="D20" s="191"/>
      <c r="E20" s="191"/>
      <c r="F20" s="191"/>
      <c r="G20" s="191"/>
      <c r="H20" s="192"/>
      <c r="I20" s="116">
        <f>SUM(I7:I19)</f>
        <v>6392.41</v>
      </c>
    </row>
    <row r="21" spans="2:12" x14ac:dyDescent="0.25">
      <c r="B21" s="117" t="s">
        <v>146</v>
      </c>
      <c r="C21" s="118"/>
      <c r="D21" s="118"/>
      <c r="E21" s="118"/>
      <c r="F21" s="118"/>
      <c r="G21" s="118"/>
      <c r="H21" s="119"/>
      <c r="I21" s="116">
        <f>I6+I20</f>
        <v>6392.41</v>
      </c>
    </row>
    <row r="22" spans="2:12" x14ac:dyDescent="0.25">
      <c r="B22" s="59" t="s">
        <v>140</v>
      </c>
    </row>
    <row r="23" spans="2:12" x14ac:dyDescent="0.25">
      <c r="K23" s="98"/>
      <c r="L23" s="98"/>
    </row>
    <row r="25" spans="2:12" x14ac:dyDescent="0.25">
      <c r="K25" s="98"/>
      <c r="L25" s="98"/>
    </row>
    <row r="27" spans="2:12" x14ac:dyDescent="0.25">
      <c r="L27" s="98"/>
    </row>
  </sheetData>
  <mergeCells count="6">
    <mergeCell ref="B20:H20"/>
    <mergeCell ref="C3:H3"/>
    <mergeCell ref="I3:I5"/>
    <mergeCell ref="B4:B5"/>
    <mergeCell ref="C4:H4"/>
    <mergeCell ref="B6:H6"/>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7:G19">
      <formula1>F7</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Eelarve</vt:lpstr>
      <vt:lpstr>Maksetaotlus</vt:lpstr>
      <vt:lpstr>KULUARUANDE KOOND</vt:lpstr>
      <vt:lpstr>1. Tööjõukulud</vt:lpstr>
      <vt:lpstr>2. Lähetuskulud</vt:lpstr>
      <vt:lpstr>3. EL avalikustamise kulud</vt:lpstr>
      <vt:lpstr>4. Seadmed, varustus, IKT</vt:lpstr>
      <vt:lpstr>5. Kinnisvara</vt:lpstr>
      <vt:lpstr>6. Muud otsesed kulud</vt:lpstr>
    </vt:vector>
  </TitlesOfParts>
  <Company>VM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VM</dc:creator>
  <cp:lastModifiedBy>Tanel</cp:lastModifiedBy>
  <dcterms:created xsi:type="dcterms:W3CDTF">2015-04-21T14:39:12Z</dcterms:created>
  <dcterms:modified xsi:type="dcterms:W3CDTF">2016-02-02T14:52:38Z</dcterms:modified>
</cp:coreProperties>
</file>