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egovg01.sharepoint.com/sites/EAO_MKM/DOKUMENDID/Eelarve/2026 ea seadus/Eelarved/"/>
    </mc:Choice>
  </mc:AlternateContent>
  <xr:revisionPtr revIDLastSave="1248" documentId="8_{4CCEA2E1-A3CB-44F2-8191-52A2758999B8}" xr6:coauthVersionLast="47" xr6:coauthVersionMax="47" xr10:uidLastSave="{7AE58759-D0FF-4913-9BC0-D8FBD3E617CE}"/>
  <bookViews>
    <workbookView xWindow="28680" yWindow="1620" windowWidth="29040" windowHeight="15720" xr2:uid="{8D9A2413-3D89-46B7-BA91-EC1FD87DA615}"/>
  </bookViews>
  <sheets>
    <sheet name="2026 juuni KK juurde" sheetId="8" r:id="rId1"/>
    <sheet name="2026 jaan KK juurde" sheetId="6" state="hidden" r:id="rId2"/>
    <sheet name="2025 juuni KK juurde " sheetId="5" state="hidden" r:id="rId3"/>
    <sheet name="2025 jaan KK juurde" sheetId="1" state="hidden" r:id="rId4"/>
    <sheet name="Lepingud" sheetId="7" state="hidden" r:id="rId5"/>
    <sheet name="Leht1" sheetId="2"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8" l="1"/>
  <c r="D6" i="8"/>
  <c r="F35" i="8"/>
  <c r="D36" i="8"/>
  <c r="E36" i="8"/>
  <c r="F36" i="8"/>
  <c r="C36" i="8"/>
  <c r="E28" i="8"/>
  <c r="D26" i="7" l="1"/>
  <c r="E26" i="7"/>
  <c r="F26" i="7"/>
  <c r="D33" i="8"/>
  <c r="E33" i="8"/>
  <c r="F33" i="8"/>
  <c r="D31" i="8"/>
  <c r="E31" i="8"/>
  <c r="F31" i="8"/>
  <c r="D27" i="8"/>
  <c r="E27" i="8"/>
  <c r="D25" i="8"/>
  <c r="E25" i="8"/>
  <c r="D21" i="8"/>
  <c r="E21" i="8"/>
  <c r="D19" i="8"/>
  <c r="E19" i="8"/>
  <c r="F19" i="8"/>
  <c r="D17" i="8"/>
  <c r="E17" i="8"/>
  <c r="D15" i="8"/>
  <c r="E15" i="8"/>
  <c r="D13" i="8"/>
  <c r="E13" i="8"/>
  <c r="F13" i="8"/>
  <c r="D9" i="8"/>
  <c r="E9" i="8"/>
  <c r="F5" i="8"/>
  <c r="F6" i="8"/>
  <c r="F9" i="8" s="1"/>
  <c r="F7" i="8"/>
  <c r="F8" i="8"/>
  <c r="F10" i="8"/>
  <c r="F11" i="8"/>
  <c r="F12" i="8"/>
  <c r="F14" i="8"/>
  <c r="F15" i="8" s="1"/>
  <c r="F16" i="8"/>
  <c r="F17" i="8" s="1"/>
  <c r="F18" i="8"/>
  <c r="F20" i="8"/>
  <c r="F21" i="8" s="1"/>
  <c r="F22" i="8"/>
  <c r="F23" i="8"/>
  <c r="F24" i="8"/>
  <c r="F26" i="8"/>
  <c r="F27" i="8" s="1"/>
  <c r="F28" i="8"/>
  <c r="F29" i="8"/>
  <c r="F30" i="8"/>
  <c r="F32" i="8"/>
  <c r="F34" i="8"/>
  <c r="F4" i="8"/>
  <c r="C25" i="8"/>
  <c r="F23" i="7"/>
  <c r="F22" i="7"/>
  <c r="D24" i="7"/>
  <c r="E24" i="7"/>
  <c r="F24" i="7"/>
  <c r="C24" i="7"/>
  <c r="D5" i="8"/>
  <c r="E5" i="8"/>
  <c r="C33" i="8"/>
  <c r="C31" i="8"/>
  <c r="C27" i="8"/>
  <c r="C21" i="8"/>
  <c r="C19" i="8"/>
  <c r="C17" i="8"/>
  <c r="C15" i="8"/>
  <c r="C12" i="8"/>
  <c r="C13" i="8" s="1"/>
  <c r="C9" i="8"/>
  <c r="C5" i="8"/>
  <c r="I44" i="7"/>
  <c r="G5" i="7"/>
  <c r="D37" i="8" l="1"/>
  <c r="E37" i="8"/>
  <c r="F25" i="8"/>
  <c r="F37" i="8"/>
  <c r="C37" i="8"/>
  <c r="H26" i="7"/>
  <c r="I26" i="7"/>
  <c r="J26" i="7"/>
  <c r="N26" i="7"/>
  <c r="O26" i="7"/>
  <c r="H24" i="7"/>
  <c r="I24" i="7"/>
  <c r="J24" i="7"/>
  <c r="N24" i="7"/>
  <c r="O24" i="7"/>
  <c r="H21" i="7"/>
  <c r="I21" i="7"/>
  <c r="J21" i="7"/>
  <c r="N21" i="7"/>
  <c r="O21" i="7"/>
  <c r="H19" i="7"/>
  <c r="I19" i="7"/>
  <c r="J19" i="7"/>
  <c r="N19" i="7"/>
  <c r="O19" i="7"/>
  <c r="H17" i="7"/>
  <c r="I17" i="7"/>
  <c r="J17" i="7"/>
  <c r="N17" i="7"/>
  <c r="O17" i="7"/>
  <c r="H15" i="7"/>
  <c r="J15" i="7"/>
  <c r="N15" i="7"/>
  <c r="O15" i="7"/>
  <c r="H9" i="7"/>
  <c r="I9" i="7"/>
  <c r="J9" i="7"/>
  <c r="N9" i="7"/>
  <c r="O9" i="7"/>
  <c r="H34" i="7"/>
  <c r="J34" i="7"/>
  <c r="K34" i="7"/>
  <c r="L34" i="7"/>
  <c r="M34" i="7"/>
  <c r="N34" i="7"/>
  <c r="O34" i="7"/>
  <c r="H32" i="7" l="1"/>
  <c r="I32" i="7"/>
  <c r="J32" i="7"/>
  <c r="N32" i="7"/>
  <c r="O32" i="7"/>
  <c r="H30" i="7"/>
  <c r="I30" i="7"/>
  <c r="J30" i="7"/>
  <c r="N30" i="7"/>
  <c r="O30" i="7"/>
  <c r="H13" i="7"/>
  <c r="J13" i="7"/>
  <c r="N13" i="7"/>
  <c r="O13" i="7"/>
  <c r="H5" i="7"/>
  <c r="I5" i="7"/>
  <c r="J5" i="7"/>
  <c r="N5" i="7"/>
  <c r="O5" i="7"/>
  <c r="N35" i="7" l="1"/>
  <c r="J35" i="7"/>
  <c r="H35" i="7"/>
  <c r="O35" i="7"/>
  <c r="D34" i="7"/>
  <c r="C34" i="7"/>
  <c r="F33" i="7"/>
  <c r="D32" i="7"/>
  <c r="C32" i="7"/>
  <c r="F31" i="7"/>
  <c r="F32" i="7" s="1"/>
  <c r="D30" i="7"/>
  <c r="C30" i="7"/>
  <c r="F29" i="7"/>
  <c r="F28" i="7"/>
  <c r="F27" i="7"/>
  <c r="C26" i="7"/>
  <c r="F25" i="7"/>
  <c r="F21" i="7"/>
  <c r="D21" i="7"/>
  <c r="C21" i="7"/>
  <c r="F20" i="7"/>
  <c r="D19" i="7"/>
  <c r="C19" i="7"/>
  <c r="F18" i="7"/>
  <c r="F19" i="7" s="1"/>
  <c r="D17" i="7"/>
  <c r="C17" i="7"/>
  <c r="F16" i="7"/>
  <c r="F17" i="7" s="1"/>
  <c r="D15" i="7"/>
  <c r="C15" i="7"/>
  <c r="F14" i="7"/>
  <c r="D13" i="7"/>
  <c r="C12" i="7"/>
  <c r="F11" i="7"/>
  <c r="F10" i="7"/>
  <c r="D9" i="7"/>
  <c r="C9" i="7"/>
  <c r="F8" i="7"/>
  <c r="F7" i="7"/>
  <c r="F6" i="7"/>
  <c r="F9" i="7" s="1"/>
  <c r="D5" i="7"/>
  <c r="C5" i="7"/>
  <c r="F4" i="7"/>
  <c r="D34" i="6"/>
  <c r="E34" i="6"/>
  <c r="D33" i="6"/>
  <c r="E33" i="6"/>
  <c r="D31" i="6"/>
  <c r="E28" i="6"/>
  <c r="D29" i="6"/>
  <c r="F30" i="7" l="1"/>
  <c r="F34" i="7"/>
  <c r="I33" i="7"/>
  <c r="I34" i="7" s="1"/>
  <c r="F15" i="7"/>
  <c r="I14" i="7"/>
  <c r="I15" i="7" s="1"/>
  <c r="F12" i="7"/>
  <c r="F13" i="7" s="1"/>
  <c r="I12" i="7"/>
  <c r="D35" i="7"/>
  <c r="C13" i="7"/>
  <c r="C35" i="7"/>
  <c r="F5" i="7"/>
  <c r="D25" i="6"/>
  <c r="F35" i="7" l="1"/>
  <c r="I13" i="7"/>
  <c r="I35" i="7" s="1"/>
  <c r="D23" i="6"/>
  <c r="D21" i="6"/>
  <c r="D19" i="6"/>
  <c r="E18" i="6"/>
  <c r="E19" i="6" s="1"/>
  <c r="D17" i="6"/>
  <c r="D15" i="6"/>
  <c r="E15" i="6"/>
  <c r="C12" i="6"/>
  <c r="E12" i="6" s="1"/>
  <c r="D13" i="6"/>
  <c r="D9" i="6"/>
  <c r="E7" i="6"/>
  <c r="E8" i="6"/>
  <c r="E10" i="6"/>
  <c r="E11" i="6"/>
  <c r="E14" i="6"/>
  <c r="E16" i="6"/>
  <c r="E17" i="6" s="1"/>
  <c r="E20" i="6"/>
  <c r="E21" i="6" s="1"/>
  <c r="E22" i="6"/>
  <c r="E23" i="6" s="1"/>
  <c r="E24" i="6"/>
  <c r="E25" i="6" s="1"/>
  <c r="E26" i="6"/>
  <c r="E30" i="6"/>
  <c r="E31" i="6" s="1"/>
  <c r="E32" i="6"/>
  <c r="E6" i="6"/>
  <c r="E9" i="6" s="1"/>
  <c r="E13" i="6" l="1"/>
  <c r="C33" i="6" l="1"/>
  <c r="C31" i="6"/>
  <c r="C25" i="6"/>
  <c r="C23" i="6"/>
  <c r="C21" i="6"/>
  <c r="C17" i="6"/>
  <c r="C15" i="6"/>
  <c r="C13" i="6"/>
  <c r="D5" i="6"/>
  <c r="C5" i="6"/>
  <c r="E4" i="6"/>
  <c r="D39" i="5"/>
  <c r="C39" i="5"/>
  <c r="D38" i="5"/>
  <c r="C38" i="5"/>
  <c r="E37" i="5"/>
  <c r="E38" i="5" s="1"/>
  <c r="E39" i="5" s="1"/>
  <c r="E36" i="5"/>
  <c r="C29" i="6" l="1"/>
  <c r="E27" i="6"/>
  <c r="E29" i="6" s="1"/>
  <c r="C19" i="6"/>
  <c r="C9" i="6"/>
  <c r="E5" i="6"/>
  <c r="E32" i="5"/>
  <c r="D33" i="5"/>
  <c r="C33" i="5"/>
  <c r="D28" i="5"/>
  <c r="C28" i="5"/>
  <c r="E27" i="5"/>
  <c r="D25" i="5"/>
  <c r="C25" i="5"/>
  <c r="E24" i="5"/>
  <c r="D35" i="5"/>
  <c r="D22" i="5"/>
  <c r="D20" i="5"/>
  <c r="D18" i="5"/>
  <c r="D16" i="5"/>
  <c r="D14" i="5"/>
  <c r="D9" i="5"/>
  <c r="D5" i="5"/>
  <c r="E7" i="5"/>
  <c r="E10" i="5"/>
  <c r="E11" i="5"/>
  <c r="E13" i="5"/>
  <c r="E15" i="5"/>
  <c r="E16" i="5" s="1"/>
  <c r="E17" i="5"/>
  <c r="E18" i="5" s="1"/>
  <c r="E21" i="5"/>
  <c r="E22" i="5" s="1"/>
  <c r="E23" i="5"/>
  <c r="E26" i="5"/>
  <c r="E29" i="5"/>
  <c r="E31" i="5"/>
  <c r="E34" i="5"/>
  <c r="E35" i="5" s="1"/>
  <c r="E4" i="5"/>
  <c r="E5" i="5" s="1"/>
  <c r="C35" i="5"/>
  <c r="C30" i="5"/>
  <c r="C22" i="5"/>
  <c r="C19" i="5"/>
  <c r="E19" i="5" s="1"/>
  <c r="E20" i="5" s="1"/>
  <c r="C18" i="5"/>
  <c r="C16" i="5"/>
  <c r="C12" i="5"/>
  <c r="C14" i="5" s="1"/>
  <c r="C8" i="5"/>
  <c r="E8" i="5" s="1"/>
  <c r="C6" i="5"/>
  <c r="C5" i="5"/>
  <c r="C14" i="1"/>
  <c r="C34" i="6" l="1"/>
  <c r="C9" i="5"/>
  <c r="E25" i="5"/>
  <c r="E28" i="5"/>
  <c r="C20" i="5"/>
  <c r="E12" i="5"/>
  <c r="E14" i="5" s="1"/>
  <c r="E30" i="5"/>
  <c r="E33" i="5" s="1"/>
  <c r="E6" i="5"/>
  <c r="E9" i="5" s="1"/>
  <c r="C6" i="1"/>
  <c r="C5" i="1" l="1"/>
  <c r="C8" i="1"/>
  <c r="C9" i="1"/>
  <c r="C12" i="1"/>
  <c r="C16" i="1"/>
  <c r="C18" i="1"/>
  <c r="C19" i="1"/>
  <c r="C20" i="1" s="1"/>
  <c r="C22" i="1"/>
  <c r="C24" i="1"/>
  <c r="C26" i="1"/>
  <c r="C28" i="1"/>
  <c r="C30" i="1" s="1"/>
  <c r="C32" i="1"/>
  <c r="C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tc={14102B21-FDD1-47DD-96F2-4A2F7CE38278}</author>
  </authors>
  <commentList>
    <comment ref="B24" authorId="0" shapeId="0" xr:uid="{14102B21-FDD1-47DD-96F2-4A2F7CE38278}">
      <text>
        <t>[Lõimkommentaar]
Teie Exceli versioon võimaldab teil seda lõimkommentaari lugeda, ent kõik sellesse tehtud muudatused eemaldatakse, kui fail avatakse Exceli uuemas versioonis. Lisateavet leiate siit: https://go.microsoft.com/fwlink/?linkid=870924.
Kommentaar:
    GEM uuring</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tc={72D4C3A5-F7D6-44AB-9DC7-5304220FC164}</author>
    <author>tc={C0F65639-A4D8-4170-8357-94F1C2E9BAF2}</author>
  </authors>
  <commentList>
    <comment ref="O10" authorId="0" shapeId="0" xr:uid="{72D4C3A5-F7D6-44AB-9DC7-5304220FC164}">
      <text>
        <t>[Lõimkommentaar]
Teie Exceli versioon võimaldab teil seda lõimkommentaari lugeda, ent kõik sellesse tehtud muudatused eemaldatakse, kui fail avatakse Exceli uuemas versioonis. Lisateavet leiate siit: https://go.microsoft.com/fwlink/?linkid=870924.
Kommentaar:
    Al 01.01.2023-31.12.2026, kogusummat suurendati 2026. a-l 5,785 mln võrra</t>
      </text>
    </comment>
    <comment ref="I12" authorId="1" shapeId="0" xr:uid="{C0F65639-A4D8-4170-8357-94F1C2E9BAF2}">
      <text>
        <t>[Lõimkommentaar]
Teie Exceli versioon võimaldab teil seda lõimkommentaari lugeda, ent kõik sellesse tehtud muudatused eemaldatakse, kui fail avatakse Exceli uuemas versioonis. Lisateavet leiate siit: https://go.microsoft.com/fwlink/?linkid=870924.
Kommentaar:
    Sh 977 220 € TAI 1% vahendid</t>
      </text>
    </comment>
  </commentList>
</comments>
</file>

<file path=xl/sharedStrings.xml><?xml version="1.0" encoding="utf-8"?>
<sst xmlns="http://schemas.openxmlformats.org/spreadsheetml/2006/main" count="549" uniqueCount="183">
  <si>
    <t>KOKKU</t>
  </si>
  <si>
    <t>Sihtasutus Tartu Teaduspark kokku</t>
  </si>
  <si>
    <t>https://delta.mkm.ee/dhs/n/document/758305b0-095b-4676-b7ac-87a15b0911c5</t>
  </si>
  <si>
    <t>16.01.2025 sõlmitud leping nr 8-1/40-1</t>
  </si>
  <si>
    <t>Sihtasutus Tartu Teaduspark</t>
  </si>
  <si>
    <t>SA Tallinna Teaduspark Tehnopol kokku</t>
  </si>
  <si>
    <t>SA Tallinna Teaduspark Tehnopol</t>
  </si>
  <si>
    <t>https://delta.mkm.ee/dhs/n/document/a714a69b-4894-4cb2-a4f6-38e1e408e8d7</t>
  </si>
  <si>
    <t>13.01.2025 sõlmitud leping nr 8-1/689-1</t>
  </si>
  <si>
    <t>Tartu Ülikool kokku</t>
  </si>
  <si>
    <t>Tartu Ülikool</t>
  </si>
  <si>
    <t>Tallinna Tehnikaülikool kokku</t>
  </si>
  <si>
    <t>https://delta.mkm.ee/dhs/n/document/0afb0a24-db34-48e8-9bae-85eb3997bda2</t>
  </si>
  <si>
    <t>14.07.2022 sõlmitud leping nr 8-1/390</t>
  </si>
  <si>
    <t>Tallinna Tehnikaülikool</t>
  </si>
  <si>
    <t>Euroopa Kosmose Agentuur kokku</t>
  </si>
  <si>
    <t>Euroopa Kosmose Agentuur</t>
  </si>
  <si>
    <t>AS Eesti Varude Keskus kokku</t>
  </si>
  <si>
    <t>https://www.riigiteataja.ee/akt/108102024027</t>
  </si>
  <si>
    <t>Hädaolukorra seaduse § 18¹ lg 4</t>
  </si>
  <si>
    <t>AS Eesti Varude Keskus</t>
  </si>
  <si>
    <t>Tartu linn kokku</t>
  </si>
  <si>
    <t>https://www.fin.ee/riigi-rahandus-ja-maksud/riigieelarve-ja-eelarvestrateegia/riigi-eelarvestrateegia?view_instance=0&amp;current_page=1</t>
  </si>
  <si>
    <t>Tartu linn</t>
  </si>
  <si>
    <t>Eesti Standardimis- ja Akrediteerimiskeskus MTÜ kokku</t>
  </si>
  <si>
    <t>https://www.riigiteataja.ee/akt/103022023011</t>
  </si>
  <si>
    <t>Toote nõuetele vastavuse seaduse § 37 lg 3 ja § 48 lg 3</t>
  </si>
  <si>
    <t>Eesti Standardimis- ja Akrediteerimiskeskus MTÜ</t>
  </si>
  <si>
    <t>AS Metrosert kokku</t>
  </si>
  <si>
    <t>https://www.riigiteataja.ee/akt/130042024017</t>
  </si>
  <si>
    <t>Vabariigi Valitsuse 19.04.2004 määrus nr 117 „Nimemärgiste riikliku registri asutamine ja registri pidamise põhimäärus“</t>
  </si>
  <si>
    <t>AS Metrosert </t>
  </si>
  <si>
    <t>https://delta.mkm.ee/dhs/n/document/2907fe14-7fba-4ab8-b7c1-d8d6195c050d</t>
  </si>
  <si>
    <t>Riigihanke „Metroloogia keskasutuse ning riigietalonide säilitamis- ja arendusteenuse ülesannete täitmise teenuse tellimine” (viitenumber 247735)  tulemusena 21.04.2022 sõlmitud raamleping nr 1.8-7/22-258</t>
  </si>
  <si>
    <t>https://delta.mkm.ee/dhs/n/document/3c085bd2-8274-4f25-9f90-ffece6a4ef70</t>
  </si>
  <si>
    <t>24.05.2024 sõlmitud leping nr 8-1/136-1</t>
  </si>
  <si>
    <t>EIS kokku</t>
  </si>
  <si>
    <t>VV poolt 2022-2025 RESi koostamise käigus täiendavalt rahastatud meetmed (vt 2022-2025 RES lisa 3 lk 173)</t>
  </si>
  <si>
    <t>EIS</t>
  </si>
  <si>
    <t>https://www.riigiteataja.ee/akt/113122022023</t>
  </si>
  <si>
    <t>Väliskaubandus- ja infotehnoloogiaministri 05.08.2019 määrus nr 49 „Suurinvestori toetuse andmise tingimused ja kord ning suurinvesteeringule Vabariigi Valitsuse seisukoha taotlemise kriteeriumid ja taotluse läbivaatamise kord“</t>
  </si>
  <si>
    <t>Suurinvestori investeeringutoetus</t>
  </si>
  <si>
    <t>https://www.riigiteataja.ee/akt/128112024003</t>
  </si>
  <si>
    <t>Riigieelarve seaduse § 53¹ lg 1 alusel ministri määrustega kehtestatud riigisisesed toetusprogrammid teadus- ja arendustegevuse ja innovatsiooni valdkonnas. Konkreetsed määrused ja toetussummad fikseeritakse EISiga sõlmitavas lepingus.</t>
  </si>
  <si>
    <t>Eesti Töötukassa kokku</t>
  </si>
  <si>
    <t>https://www.riigiteataja.ee/akt/106072023132</t>
  </si>
  <si>
    <t>Töötuskindlustuse seaduse § 38¹ lg 1</t>
  </si>
  <si>
    <t>Eraldis tööturuteenuste ja -toetuste sihtkapitali</t>
  </si>
  <si>
    <t>Eesti Töötukassa</t>
  </si>
  <si>
    <t>Link õigusaktile/ lepingule</t>
  </si>
  <si>
    <t>Toetuse eraldamise alus</t>
  </si>
  <si>
    <t>Eelarve</t>
  </si>
  <si>
    <t>Toetuse eesmärk</t>
  </si>
  <si>
    <t>Toetuse saaja</t>
  </si>
  <si>
    <t>Lisa majandus- ja tööstusministri käskkirja „Majandus- ja Kommunikatsiooniministeeriumi ja tema valitsemisala asutuste 2025. a eelarvete kinnitamine“ memo juurde</t>
  </si>
  <si>
    <t>Tegevuskulude sihtfin - riiklikud programmid (arendusvõimekus jm teadus- ja arendustegevuse ja innovatsiooni toetusmeetmed)</t>
  </si>
  <si>
    <t>Tegevustoetus teadus- ja arendustegevuseks - kvanttehnoloogiate instituut</t>
  </si>
  <si>
    <t>Tegevustoetus metroloogia keskasutuse ning riigietalonide säilitamis- ja arendusteenuse ülesannete täitmiseks</t>
  </si>
  <si>
    <t>Tegevustoetus nimemärgiste riikliku registri volitatud töötleja ülesannete täitmiseks</t>
  </si>
  <si>
    <t>Tegevustoetuseks</t>
  </si>
  <si>
    <t>Toetus Tartule, kui kultuuripealinnale, rahvusvahelisteks ühendusteks</t>
  </si>
  <si>
    <t>Tegevuskulude sihtfinantseerimine</t>
  </si>
  <si>
    <t>Tegevuskulude sihtfinantseerimine - ESA valikprogrammides osalemine</t>
  </si>
  <si>
    <t>Tegevuskulude sihtfinantseerimine - e-DIH rahastamine AI ja robootikaga seotud uurimis- ja arendustegevuseks</t>
  </si>
  <si>
    <t>Tegevuskulude sihtfinantseerimine - teadus- ja tehnoloogiamahukate idude kiirendid ja teised tegevused</t>
  </si>
  <si>
    <t>Tegevuskulude sihtfinantseerimine - erasektori tehisintellekti pilootprojektid</t>
  </si>
  <si>
    <t>Tegevuskulude sihtfinantseerimine - teadus- ja tehnoloogiamahukate idude kiirendid - NATO DIANA kiirendiprogramm</t>
  </si>
  <si>
    <t>Tegevuskulude sihtfinantseerimine - teadus- ja tehnoloogiamahukate idude kiirendid - eelkiirendi Defence Business Lab elluviimine</t>
  </si>
  <si>
    <t>27.06.2022 sõlmitud leping nr 8-1/353</t>
  </si>
  <si>
    <t>https://delta.mkm.ee/dhs/n/document/4db27a98-d3dd-4677-a9fa-183e828a7214</t>
  </si>
  <si>
    <t>06.03.2023 sõlmitud leping nr 5-4/129 läheb pikendamisele. Tegemist on RHS § 12 lg 5 alusel (nn sisetehingu erand) sõlmitava lepinguga.</t>
  </si>
  <si>
    <t>https://delta.mkm.ee/dhs/n/document/9aebe69c-626e-4ef1-9319-57ba6c0ae1b0</t>
  </si>
  <si>
    <t>06.03.2023 sõlmitud leping nr 8-1/126</t>
  </si>
  <si>
    <t>Toetus rakendusuuringute keskuse käivitamiseks vajaliku võimekuse loomiseks ja arendamiseks</t>
  </si>
  <si>
    <t>https://delta.mkm.ee/dhs/n/document/0fb3dbe1-6c81-488c-ad37-791dd28d7e37</t>
  </si>
  <si>
    <t>Tegevuskulude sihtfin - riiklikud programmid (sh välisinvesteeringute keskus ehk VIK, turismi tegevused, sisenemine uutele turgudele, e-residentsus, Work-in-Estonia, RRFi abikõlbmatu KM ja halduskulud)</t>
  </si>
  <si>
    <t>22.01.2025 käskkirjaga nr 6 kinnitatud "Ettevõtluskeskkonna programm 2025–2028"</t>
  </si>
  <si>
    <t>https://delta.mkm.ee/dhs/n/document/c1865326-8538-46f9-bdc6-1ebcdca8969b</t>
  </si>
  <si>
    <t>Eesti liitumisleping ESA-ga (koostatud 04.02.2015) ja ESA konventsioon</t>
  </si>
  <si>
    <t>Liitumisleping paikneb eelmises DHSis, seetõttu ei ole võimalik siia linki panna</t>
  </si>
  <si>
    <t>VV poolt 2023-2026 riigi eelarvestrateegia koostamise käigus otsustatud kulumeede (vt 2023-2026 riigi eelarvestrateegia lisa 3 lk 187)</t>
  </si>
  <si>
    <t>Lepingu kehtivus</t>
  </si>
  <si>
    <t>Aruande esitamise tähtaeg</t>
  </si>
  <si>
    <t>Lepingu andmed</t>
  </si>
  <si>
    <t>Lisa majandus- ja tööstusministri 29.01.2025 käskkirja nr 10 „Majandus- ja Kommunikatsiooniministeeriumi ja tema valitsemisala asutuste 2025. a eelarvete kinnitamine“ muutmise memo juurde</t>
  </si>
  <si>
    <t>Eelarve 2025</t>
  </si>
  <si>
    <t>2024. a-st ülekantud jäägid</t>
  </si>
  <si>
    <t>Tegevuskulude sihtfinantseerimine - fookusvaldkondade juhtimine (GEM uuring)</t>
  </si>
  <si>
    <t>https://delta.mkm.ee/dhs/n/document/581162f9-4dd0-4428-8bc4-80b359756b77</t>
  </si>
  <si>
    <t>20.03.2025 sõlmitud leping nr 8-1/94-1</t>
  </si>
  <si>
    <t>Tegevuskulude sihtfinantseerimine - planeerimiskonverentsi korraldamine</t>
  </si>
  <si>
    <t>11.04.2025 sõlmitud leping nr 8-1/131-1</t>
  </si>
  <si>
    <t>https://delta.mkm.ee/dhs/n/document/cf492326-0f33-4ece-b367-dae153ed1e72</t>
  </si>
  <si>
    <t>Tegevuskulude sihtfinantseerimine - Accelerate Estonia programm</t>
  </si>
  <si>
    <t>12.11.2019 sõlmitud leping nr 5-4/290-1</t>
  </si>
  <si>
    <t>https://delta.mkm.ee/dhs/n/document/173fa631-8f98-4914-ac6a-555d8085713b</t>
  </si>
  <si>
    <t>Sihtasutus Eesti Teadusagentuur</t>
  </si>
  <si>
    <t>Sihtfinantseerimine - MKMi teadus- ja 
arendustegevuse taotlusvoor</t>
  </si>
  <si>
    <t>Tegevuskulude sihtfinantseerimine - Õpilaste Teadusfestivali eripreemiaga seotud kulud</t>
  </si>
  <si>
    <t>05.08.2024 sõlmitud leping nr 8-1/204-1</t>
  </si>
  <si>
    <t>https://delta.mkm.ee/dhs/n/document/9afbd5f4-b6dc-464b-996f-04b0e25ccacf</t>
  </si>
  <si>
    <t>07.05.2025 sõlmitud leping nr 8-1/157-1</t>
  </si>
  <si>
    <t>https://delta.mkm.ee/dhs/n/document/4fcc793f-ade2-4c68-b6db-76c5e8c8710f</t>
  </si>
  <si>
    <t>Sihtasutus Eesti Teadusagentuur kokku</t>
  </si>
  <si>
    <t>Lepingu kogusumma</t>
  </si>
  <si>
    <t>invest toetuse kohta kvartaalselt hiljemalt järgneva kuu 20. kuupäevaks, ülekantavate taotlus hiljemalt 31.01</t>
  </si>
  <si>
    <t>Lepingu täitmine</t>
  </si>
  <si>
    <t>Lisa majandus- ja tööstusministri käskkirja „Majandus- ja Kommunikatsiooniministeeriumi ja tema valitsemisala asutuste 2026. a eelarvete kinnitamine“ seletuskirja juurde</t>
  </si>
  <si>
    <t>Eelarve 2026</t>
  </si>
  <si>
    <t>Sisemised muudatused</t>
  </si>
  <si>
    <t>Majandus- ja tööstusministri käskkirjaga jaanuaris 2026 kinnitatav "Ettevõtluskeskkonna programm 2026–2029"</t>
  </si>
  <si>
    <t>https://adr.rik.ee/mkm/dokument/15529657</t>
  </si>
  <si>
    <t>https://adr.rik.ee/mkm/dokument/13867243</t>
  </si>
  <si>
    <t>https://adr.rik.ee/mkm/dokument/17617461</t>
  </si>
  <si>
    <t xml:space="preserve">VV poolt 2023-2026 riigi eelarvestrateegia koostamise käigus otsustatud kulumeede (vt 2023-2026 riigi eelarvestrateegia lisa 3 lk 187). Kulud on ministeeriumi eelarvesse planeeritud püsivalt. </t>
  </si>
  <si>
    <t>30.10.2025 sõlmitud leping nr 8-1/306-1</t>
  </si>
  <si>
    <t>https://adr.rik.ee/mkm/dokument/18166431</t>
  </si>
  <si>
    <t>https://adr.rik.ee/mkm/dokument/12814144</t>
  </si>
  <si>
    <t>Tegevuskulude sihtfinantseerimine -  süvatehnoloogia arenguprogramm</t>
  </si>
  <si>
    <t>https://adr.rik.ee/mkm/dokument/17617447</t>
  </si>
  <si>
    <t>20.03.2025 sõlmitud leping nr 8-1/97</t>
  </si>
  <si>
    <t>Tegevuskulude sihtfinantseerimine - teadus- ja tehnoloogiamahukate idude kiirendid ja teised tegevused (NATO DIANA)</t>
  </si>
  <si>
    <t>01.09.2022 sõlmitud leping nr 1.8-7/22-463</t>
  </si>
  <si>
    <t>https://adr.rik.ee/mkm/dokument/12951521</t>
  </si>
  <si>
    <t>Mõõteseaduse § 18 lg 1 ja § 19 lg 1 alusel, riigihanke „Metroloogia keskasutuse ning riigietaloni labori ülesannete volitamine” (viitenumber 283602) tulemusena 06.03.2025 sõlmitud haldusleping nr 8-1/84-1</t>
  </si>
  <si>
    <t>Teadus- ja arendustegevuse ning innovatsiooni korralduse seaduse § 25 (leping sõlmitakse Riigihangete seaduse § 12 lg 5 alusel)</t>
  </si>
  <si>
    <t>https://www.riigiteataja.ee/akt/112072025001</t>
  </si>
  <si>
    <t>Majandus- ja infotehnoloogiaministri 26.06.2024 määruse nr 20  "Teadus- ja arendustegevuse toetuse andmise ja kasutamise tingimused ja kord" alusel</t>
  </si>
  <si>
    <t>https://www.riigiteataja.ee/akt/127062025030</t>
  </si>
  <si>
    <t>Ettevõtluse ja Innovatsiooni Sihtasutus</t>
  </si>
  <si>
    <t>Ettevõtluse ja Innovatsiooni Sihtasutus kokku</t>
  </si>
  <si>
    <t>2026 eraldatud summa</t>
  </si>
  <si>
    <t>2025 ülekantud summa</t>
  </si>
  <si>
    <t>x</t>
  </si>
  <si>
    <t>08.01.2026 sõlmitud lep nr 8-1/5-1</t>
  </si>
  <si>
    <t>06.01.2026 sõlmitud lep nr 5-4/367-1</t>
  </si>
  <si>
    <t>Teaduspargid esitavad MKM-le ühiselt nende poolt ellu viidud projekti tegevuste kohta aruandeid iga kvartalile järgneva 45 päeva jooksul arvestades, et esimene tähtaeg 31.03.2026 tehtud tegevuste kohta on 15.05.2026. Lõpparuanne 15.03.2030.</t>
  </si>
  <si>
    <t>Ettevõtluse toetamise ja laenude riikliku tagamise seaduse § 2 lg
3 ja § 4 lg 1  (leping sõlmitakse Riigihangete seaduse § 12 lg 5 alusel)</t>
  </si>
  <si>
    <t>Vahearuanne hiljemalt iga aasta 16. detsembriks, lõpparuanne 30.01.2028</t>
  </si>
  <si>
    <t>08.01.2026 sõlmitud lepingu muudatus nr 8-1/7-1 (lisa 6)</t>
  </si>
  <si>
    <t>Iga kvartali lõpuks, lõpparuanne hiljemalt 15.10.2028</t>
  </si>
  <si>
    <t>I vahearuanne - 15.02.2026, II - 15.02.2027 ja lõpparuanne - 14.02.2028</t>
  </si>
  <si>
    <t>Jaanuari viimaseks tööpäevaks eelmise aasta kohta</t>
  </si>
  <si>
    <t>Tähtajatu</t>
  </si>
  <si>
    <t>02.01.2026 sõlmitud lepingu muudatus nr 8-1/368-1</t>
  </si>
  <si>
    <t xml:space="preserve">kalendriaastale järgneva aasta 31. jaanuariks </t>
  </si>
  <si>
    <t>kuni lepingus toodud kohustused on täidetud või lepingu ülesütlemiseni</t>
  </si>
  <si>
    <t>VV poolt 2023-2026 riigi eelarvestrateegia koostamise käigus otsustatud kulumeede (vt 2023-2026 riigi eelarvestrateegia lisa 3 lk 187). Kulud on ministeeriumi eelarvesse planeeritud püsivalt. Majandus- ja tööstusministri 17.02.2025  kk-ga nr 15 kinnitatud turismi valdkonna arengudokumendi „Eesti turismi pikk vaade 2025–
2035“ eesmärkide elluviimise toetamiseks.</t>
  </si>
  <si>
    <t xml:space="preserve">kalendriaastale järgneva aasta 15. jaanuariks </t>
  </si>
  <si>
    <t>31.03.2026 sõlmitud haldusleping nr 8-1/61-1</t>
  </si>
  <si>
    <t>07.04.2026 sõlmitud lepingu muudatus nr 8-1/136-4 (lisa 5)</t>
  </si>
  <si>
    <t>09.03.2026 sõlmitud lepingu muudatus nr 8-1/84-3 (lisa 5)</t>
  </si>
  <si>
    <t>05.08.2024 sõlmitud lep nr 8-1/204-1</t>
  </si>
  <si>
    <t>22.04.2026 sõlmitud lep nr  8-1/78-1</t>
  </si>
  <si>
    <t>Celvia CC AS</t>
  </si>
  <si>
    <t>22.04.2026 sõlmitud lep nr  8-1/85-1</t>
  </si>
  <si>
    <t>AS TFTAK</t>
  </si>
  <si>
    <t>22.04.2026 sõlmitud lep nr  8-1/84-1</t>
  </si>
  <si>
    <t>STACC OÜ</t>
  </si>
  <si>
    <t>BioCC OÜ</t>
  </si>
  <si>
    <t>22.04.2026 sõlmitud lep nr  8-1/77-1</t>
  </si>
  <si>
    <t>Icosagen Cell Factory OÜ</t>
  </si>
  <si>
    <t>22.04.2026 sõlmitud lep nr  8-1/80-1</t>
  </si>
  <si>
    <t>Protobios OÜ</t>
  </si>
  <si>
    <t>22.04.2026 sõlmitud lep nr  8-1/79-1</t>
  </si>
  <si>
    <t>Cybernetica AS</t>
  </si>
  <si>
    <t>22.04.2026 sõlmitud lep nr  8-1/83-1</t>
  </si>
  <si>
    <t>Kooskõlas Vabariigi Valitsuse 18.09.2025 määruse nr 76 „Asutuse teadus- ja arendustegevuse toetuse eraldamise ning toetuse tagasinõudmise tingimused ja kord“ ja ministri 10.04.2026 kk nr 29 "Äriühingutena tegutsevate eraõiguslike teadus- ja
arendusasutuste teadus- ja arendustegevuse toetuse jaotus 2026. aastal" alusel</t>
  </si>
  <si>
    <t>VV 08.07.2010 korraldus nr 280 „Eesti riikliku akrediteerimisasutuse ja Eesti standardiorganisatsiooni nimetamine“, VV 09.07.2020 korraldus nr 253 „Volitus Sihtasutuse Eesti Akrediteerimiskeskus lõpetamise otsustamiseks ja Eesti riikliku akrediteerimisasutuse nimetamine“ ja Toote nõuetele vastavuse seaduse § 37 lg 3 ja § 48 lg 3</t>
  </si>
  <si>
    <t>27.04.2026 sõlmitud raamleping nr 8-1/86-1</t>
  </si>
  <si>
    <t xml:space="preserve">2025. aastast ülekantud vahendid </t>
  </si>
  <si>
    <t>Aruanded iga aasta 31. jaanuariks ja 15. augustiks, lõpparuanne hiljemalt 15.10.2025</t>
  </si>
  <si>
    <t>https://adr.rik.ee/mkm/dokument/12838970</t>
  </si>
  <si>
    <t>Antud tegevuskulude sihtfinantseerimine - fookusvaldkondade juhtimine/ pilootmissioonide käivitamine</t>
  </si>
  <si>
    <t xml:space="preserve">Sisemised muudatused </t>
  </si>
  <si>
    <t>https://adr.rik.ee/mkm/dokument/18728695</t>
  </si>
  <si>
    <t>25.03.2025 sõlmitud lpeing nr 8-1/194-3 ja 28.04.2026 sõlmitud leping nr 8-1/194-4</t>
  </si>
  <si>
    <t>Antud tegevuskulude sihtfinantseerimine - Õpilaste Teadusfestivali eripreemiaga seotud kulud</t>
  </si>
  <si>
    <t>10.06.2026 sõlmitud leping nr 8-1/118-1</t>
  </si>
  <si>
    <t>https://adr.rik.ee/mkm/dokument/18760913</t>
  </si>
  <si>
    <t>Ettevõtte investeeringu toetus</t>
  </si>
  <si>
    <t>Majandus- ja tööstusministri 16.01.2026 käskkirjaga nr 2 kinnitatud "Ettevõtluskeskkonna programm 2026–2029"</t>
  </si>
  <si>
    <t>https://adr.rik.ee/mkm/dokument/18317546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</si>
</sst>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indexed="8"/>
      <name val="Aptos Narrow"/>
      <family val="2"/>
      <scheme val="minor"/>
    </font>
    <font>
      <sz val="10"/>
      <color indexed="8"/>
      <name val="Times New Roman"/>
      <family val="1"/>
      <charset val="186"/>
    </font>
    <font>
      <sz val="9"/>
      <color indexed="8"/>
      <name val="Aptos Narrow"/>
      <family val="2"/>
      <scheme val="minor"/>
    </font>
    <font>
      <b/>
      <sz val="10"/>
      <color indexed="8"/>
      <name val="Times New Roman"/>
      <family val="1"/>
      <charset val="186"/>
    </font>
    <font>
      <u/>
      <sz val="11"/>
      <color theme="10"/>
      <name val="Aptos Narrow"/>
      <family val="2"/>
      <scheme val="minor"/>
    </font>
    <font>
      <u/>
      <sz val="10"/>
      <color theme="10"/>
      <name val="Times New Roman"/>
      <family val="1"/>
      <charset val="186"/>
    </font>
    <font>
      <sz val="10"/>
      <name val="Times New Roman"/>
      <family val="1"/>
      <charset val="186"/>
    </font>
    <font>
      <b/>
      <sz val="10"/>
      <color rgb="FF000000"/>
      <name val="Times New Roman"/>
      <family val="1"/>
      <charset val="186"/>
    </font>
    <font>
      <sz val="10"/>
      <color rgb="FF000000"/>
      <name val="Times New Roman"/>
      <family val="1"/>
      <charset val="186"/>
    </font>
    <font>
      <b/>
      <sz val="9"/>
      <color indexed="8"/>
      <name val="Times New Roman"/>
      <family val="1"/>
      <charset val="186"/>
    </font>
    <font>
      <u/>
      <sz val="10"/>
      <color rgb="FF0070C0"/>
      <name val="Times New Roman"/>
      <family val="1"/>
      <charset val="186"/>
    </font>
    <font>
      <sz val="10"/>
      <color theme="1"/>
      <name val="Times New Roman"/>
      <family val="1"/>
      <charset val="186"/>
    </font>
    <font>
      <b/>
      <sz val="10"/>
      <color rgb="FF333333"/>
      <name val="Times New Roman"/>
      <family val="1"/>
      <charset val="186"/>
    </font>
    <font>
      <b/>
      <sz val="10"/>
      <name val="Times New Roman"/>
      <family val="1"/>
      <charset val="186"/>
    </font>
    <font>
      <b/>
      <u/>
      <sz val="10"/>
      <color rgb="FF0070C0"/>
      <name val="Times New Roman"/>
      <family val="1"/>
      <charset val="186"/>
    </font>
    <font>
      <sz val="10"/>
      <name val="Arial"/>
      <family val="2"/>
      <charset val="186"/>
    </font>
    <font>
      <b/>
      <sz val="9"/>
      <color rgb="FF000000"/>
      <name val="Times New Roman"/>
      <family val="1"/>
      <charset val="186"/>
    </font>
    <font>
      <b/>
      <sz val="9"/>
      <name val="Times New Roman"/>
      <family val="1"/>
      <charset val="186"/>
    </font>
    <font>
      <sz val="10"/>
      <color indexed="8"/>
      <name val="Aptos Narrow"/>
      <family val="2"/>
      <scheme val="minor"/>
    </font>
    <font>
      <sz val="10"/>
      <color rgb="FF0070C0"/>
      <name val="Times New Roman"/>
      <family val="1"/>
      <charset val="186"/>
    </font>
    <font>
      <sz val="8"/>
      <name val="Aptos Narrow"/>
      <family val="2"/>
      <scheme val="minor"/>
    </font>
    <font>
      <sz val="10"/>
      <color rgb="FF2D2C2D"/>
      <name val="Times New Roman"/>
      <family val="1"/>
      <charset val="186"/>
    </font>
    <font>
      <sz val="9"/>
      <name val="Times New Roman"/>
      <family val="1"/>
      <charset val="186"/>
    </font>
    <font>
      <b/>
      <sz val="9"/>
      <color indexed="8"/>
      <name val="Aptos Narrow"/>
      <family val="2"/>
      <charset val="186"/>
      <scheme val="minor"/>
    </font>
    <font>
      <b/>
      <u/>
      <sz val="9"/>
      <color rgb="FF0070C0"/>
      <name val="Times New Roman"/>
      <family val="1"/>
      <charset val="186"/>
    </font>
    <font>
      <sz val="11"/>
      <color rgb="FF0070C0"/>
      <name val="Aptos Narrow"/>
      <family val="2"/>
      <scheme val="minor"/>
    </font>
    <font>
      <sz val="10"/>
      <color rgb="FFFF0000"/>
      <name val="Times New Roman"/>
      <family val="1"/>
      <charset val="186"/>
    </font>
    <font>
      <sz val="9"/>
      <color indexed="8"/>
      <name val="Times New Roman"/>
      <family val="1"/>
      <charset val="186"/>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rgb="FFFFFFFF"/>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CAC9D9"/>
      </left>
      <right style="thin">
        <color rgb="FFCAC9D9"/>
      </right>
      <top style="thin">
        <color rgb="FFCAC9D9"/>
      </top>
      <bottom style="thin">
        <color rgb="FFCAC9D9"/>
      </bottom>
      <diagonal/>
    </border>
  </borders>
  <cellStyleXfs count="3">
    <xf numFmtId="0" fontId="0" fillId="0" borderId="0"/>
    <xf numFmtId="0" fontId="4" fillId="0" borderId="0" applyNumberFormat="0" applyFill="0" applyBorder="0" applyAlignment="0" applyProtection="0"/>
    <xf numFmtId="0" fontId="15" fillId="0" borderId="0"/>
  </cellStyleXfs>
  <cellXfs count="111">
    <xf numFmtId="0" fontId="0" fillId="0" borderId="0" xfId="0"/>
    <xf numFmtId="0" fontId="1" fillId="0" borderId="0" xfId="0" applyFont="1"/>
    <xf numFmtId="3" fontId="2" fillId="0" borderId="0" xfId="0" applyNumberFormat="1" applyFont="1"/>
    <xf numFmtId="0" fontId="0" fillId="0" borderId="0" xfId="0" applyAlignment="1">
      <alignment vertical="center"/>
    </xf>
    <xf numFmtId="0" fontId="1" fillId="2" borderId="1" xfId="0" applyFont="1" applyFill="1" applyBorder="1" applyAlignment="1">
      <alignment vertical="center"/>
    </xf>
    <xf numFmtId="3" fontId="3" fillId="2" borderId="1" xfId="0" applyNumberFormat="1" applyFont="1" applyFill="1" applyBorder="1" applyAlignment="1">
      <alignment vertical="center"/>
    </xf>
    <xf numFmtId="0" fontId="5" fillId="2" borderId="1" xfId="1" applyFont="1" applyFill="1" applyBorder="1" applyAlignment="1">
      <alignment vertical="center" wrapText="1"/>
    </xf>
    <xf numFmtId="0" fontId="6" fillId="2" borderId="1" xfId="0" applyFont="1" applyFill="1" applyBorder="1" applyAlignment="1">
      <alignment vertical="center" wrapText="1"/>
    </xf>
    <xf numFmtId="0" fontId="1" fillId="0" borderId="1" xfId="0" applyFont="1" applyBorder="1" applyAlignment="1">
      <alignment vertical="center"/>
    </xf>
    <xf numFmtId="3" fontId="1" fillId="0" borderId="1" xfId="0" applyNumberFormat="1" applyFont="1" applyBorder="1" applyAlignment="1">
      <alignment vertical="center"/>
    </xf>
    <xf numFmtId="0" fontId="6" fillId="0" borderId="1" xfId="0" applyFont="1" applyBorder="1" applyAlignment="1">
      <alignment vertical="center" wrapText="1"/>
    </xf>
    <xf numFmtId="0" fontId="8" fillId="0" borderId="1" xfId="0" applyFont="1" applyBorder="1" applyAlignment="1">
      <alignment vertical="center" wrapText="1"/>
    </xf>
    <xf numFmtId="3" fontId="1" fillId="0" borderId="4" xfId="0" applyNumberFormat="1" applyFont="1" applyBorder="1" applyAlignment="1">
      <alignment vertical="center"/>
    </xf>
    <xf numFmtId="0" fontId="6" fillId="0" borderId="4" xfId="0" applyFont="1" applyBorder="1" applyAlignment="1">
      <alignment vertical="center" wrapText="1"/>
    </xf>
    <xf numFmtId="0" fontId="1" fillId="2" borderId="1" xfId="0" applyFont="1" applyFill="1" applyBorder="1" applyAlignment="1">
      <alignment vertical="center" wrapText="1"/>
    </xf>
    <xf numFmtId="0" fontId="1" fillId="0" borderId="1" xfId="0" applyFont="1" applyBorder="1" applyAlignment="1">
      <alignment vertical="center" wrapText="1"/>
    </xf>
    <xf numFmtId="3" fontId="0" fillId="0" borderId="0" xfId="0" applyNumberFormat="1" applyAlignment="1">
      <alignment vertical="center"/>
    </xf>
    <xf numFmtId="0" fontId="1" fillId="0" borderId="1" xfId="0" applyFont="1" applyBorder="1" applyAlignment="1">
      <alignment horizontal="left" vertical="center"/>
    </xf>
    <xf numFmtId="0" fontId="10" fillId="2" borderId="1" xfId="1" applyFont="1" applyFill="1" applyBorder="1" applyAlignment="1">
      <alignment vertical="center"/>
    </xf>
    <xf numFmtId="0" fontId="11" fillId="2" borderId="1" xfId="0" applyFont="1" applyFill="1" applyBorder="1" applyAlignment="1">
      <alignment vertical="center"/>
    </xf>
    <xf numFmtId="0" fontId="10" fillId="0" borderId="1" xfId="1" applyFont="1" applyBorder="1" applyAlignment="1">
      <alignment vertical="center"/>
    </xf>
    <xf numFmtId="0" fontId="11" fillId="0" borderId="1" xfId="0" applyFont="1" applyBorder="1" applyAlignment="1">
      <alignment vertical="center"/>
    </xf>
    <xf numFmtId="0" fontId="6" fillId="0" borderId="1" xfId="0" applyFont="1" applyBorder="1" applyAlignment="1">
      <alignment vertical="center"/>
    </xf>
    <xf numFmtId="0" fontId="10" fillId="2" borderId="1" xfId="0" applyFont="1" applyFill="1" applyBorder="1" applyAlignment="1">
      <alignment vertical="center" wrapText="1"/>
    </xf>
    <xf numFmtId="3" fontId="13" fillId="2" borderId="1" xfId="0" applyNumberFormat="1" applyFont="1" applyFill="1" applyBorder="1" applyAlignment="1">
      <alignment vertical="center"/>
    </xf>
    <xf numFmtId="0" fontId="10" fillId="0" borderId="1" xfId="0" applyFont="1" applyBorder="1" applyAlignment="1">
      <alignment vertical="center" wrapText="1"/>
    </xf>
    <xf numFmtId="3" fontId="6" fillId="0" borderId="1" xfId="0" applyNumberFormat="1" applyFont="1" applyBorder="1" applyAlignment="1">
      <alignment vertical="center"/>
    </xf>
    <xf numFmtId="0" fontId="8"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11" fillId="2" borderId="1" xfId="0" applyFont="1" applyFill="1" applyBorder="1" applyAlignment="1">
      <alignment vertical="center" wrapText="1"/>
    </xf>
    <xf numFmtId="0" fontId="11" fillId="0" borderId="1" xfId="0" applyFont="1" applyBorder="1" applyAlignment="1">
      <alignment vertical="center" wrapText="1"/>
    </xf>
    <xf numFmtId="0" fontId="14" fillId="2" borderId="1" xfId="0" applyFont="1" applyFill="1" applyBorder="1" applyAlignment="1">
      <alignment vertical="center" wrapText="1"/>
    </xf>
    <xf numFmtId="0" fontId="3" fillId="2" borderId="1" xfId="0" applyFont="1" applyFill="1" applyBorder="1" applyAlignment="1">
      <alignment vertical="center" wrapText="1"/>
    </xf>
    <xf numFmtId="0" fontId="10" fillId="0" borderId="1" xfId="1" applyFont="1" applyBorder="1" applyAlignment="1">
      <alignment vertical="center" wrapText="1"/>
    </xf>
    <xf numFmtId="0" fontId="6" fillId="0" borderId="1" xfId="2" applyFont="1" applyBorder="1" applyAlignment="1">
      <alignment horizontal="left" vertical="center" wrapText="1"/>
    </xf>
    <xf numFmtId="3" fontId="1" fillId="0" borderId="1" xfId="0" applyNumberFormat="1" applyFont="1" applyBorder="1" applyAlignment="1">
      <alignment vertical="center" wrapText="1"/>
    </xf>
    <xf numFmtId="0" fontId="6"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2" fillId="2" borderId="1" xfId="0" applyFont="1" applyFill="1" applyBorder="1" applyAlignment="1">
      <alignment vertical="center"/>
    </xf>
    <xf numFmtId="0" fontId="9" fillId="2" borderId="1" xfId="0" applyFont="1" applyFill="1" applyBorder="1" applyAlignment="1">
      <alignment vertical="center"/>
    </xf>
    <xf numFmtId="0" fontId="16" fillId="2" borderId="1" xfId="0" applyFont="1" applyFill="1" applyBorder="1" applyAlignment="1">
      <alignment vertical="center"/>
    </xf>
    <xf numFmtId="0" fontId="9" fillId="2" borderId="1" xfId="0" applyFont="1" applyFill="1" applyBorder="1" applyAlignment="1">
      <alignment horizontal="left" vertical="center"/>
    </xf>
    <xf numFmtId="0" fontId="18" fillId="0" borderId="0" xfId="0" applyFont="1" applyAlignment="1">
      <alignment vertical="center"/>
    </xf>
    <xf numFmtId="0" fontId="3" fillId="0" borderId="0" xfId="0" applyFont="1" applyAlignment="1">
      <alignment horizontal="left"/>
    </xf>
    <xf numFmtId="0" fontId="19" fillId="2" borderId="1" xfId="0" applyFont="1" applyFill="1" applyBorder="1" applyAlignment="1">
      <alignment vertical="center"/>
    </xf>
    <xf numFmtId="0" fontId="10" fillId="2" borderId="1" xfId="1" applyFont="1" applyFill="1" applyBorder="1" applyAlignment="1">
      <alignment vertical="center" wrapText="1"/>
    </xf>
    <xf numFmtId="0" fontId="19" fillId="2" borderId="1" xfId="0" applyFont="1" applyFill="1" applyBorder="1" applyAlignment="1">
      <alignment vertical="center" wrapText="1"/>
    </xf>
    <xf numFmtId="0" fontId="1" fillId="0" borderId="0" xfId="0" applyFont="1" applyAlignment="1">
      <alignment vertical="center" wrapText="1"/>
    </xf>
    <xf numFmtId="0" fontId="0" fillId="3" borderId="0" xfId="0" applyFill="1" applyAlignment="1">
      <alignment vertical="center"/>
    </xf>
    <xf numFmtId="0" fontId="1" fillId="3" borderId="1" xfId="0" applyFont="1" applyFill="1" applyBorder="1" applyAlignment="1">
      <alignment vertical="center" wrapText="1"/>
    </xf>
    <xf numFmtId="0" fontId="1" fillId="0" borderId="0" xfId="0" applyFont="1" applyAlignment="1">
      <alignment wrapText="1"/>
    </xf>
    <xf numFmtId="3" fontId="6" fillId="3" borderId="1" xfId="0" applyNumberFormat="1" applyFont="1" applyFill="1" applyBorder="1" applyAlignment="1">
      <alignment vertical="center"/>
    </xf>
    <xf numFmtId="0" fontId="10" fillId="3" borderId="1" xfId="1" applyFont="1" applyFill="1" applyBorder="1" applyAlignment="1">
      <alignment vertical="center" wrapText="1"/>
    </xf>
    <xf numFmtId="49" fontId="6" fillId="0" borderId="1" xfId="1" applyNumberFormat="1" applyFont="1" applyBorder="1" applyAlignment="1">
      <alignment vertical="center" wrapText="1"/>
    </xf>
    <xf numFmtId="0" fontId="4" fillId="0" borderId="1" xfId="1" applyBorder="1" applyAlignment="1">
      <alignment vertical="center" wrapText="1"/>
    </xf>
    <xf numFmtId="3" fontId="1" fillId="0" borderId="0" xfId="0" applyNumberFormat="1" applyFont="1" applyAlignment="1">
      <alignment vertical="center"/>
    </xf>
    <xf numFmtId="0" fontId="13" fillId="2" borderId="1" xfId="0" applyFont="1" applyFill="1" applyBorder="1" applyAlignment="1">
      <alignment horizontal="center" vertical="center" wrapText="1"/>
    </xf>
    <xf numFmtId="0" fontId="21" fillId="0" borderId="0" xfId="0" applyFont="1" applyAlignment="1">
      <alignment vertical="center"/>
    </xf>
    <xf numFmtId="14" fontId="1" fillId="0" borderId="0" xfId="0" applyNumberFormat="1" applyFont="1" applyAlignment="1">
      <alignment vertical="center"/>
    </xf>
    <xf numFmtId="0" fontId="9" fillId="2" borderId="3" xfId="0" applyFont="1" applyFill="1" applyBorder="1" applyAlignment="1">
      <alignment vertical="center"/>
    </xf>
    <xf numFmtId="0" fontId="6" fillId="2" borderId="2" xfId="0" applyFont="1" applyFill="1" applyBorder="1" applyAlignment="1">
      <alignment vertical="center" wrapText="1"/>
    </xf>
    <xf numFmtId="0" fontId="10" fillId="0" borderId="1" xfId="1" applyFont="1" applyFill="1" applyBorder="1" applyAlignment="1">
      <alignment vertical="center" wrapText="1"/>
    </xf>
    <xf numFmtId="0" fontId="1" fillId="4" borderId="1" xfId="0" applyFont="1" applyFill="1" applyBorder="1" applyAlignment="1">
      <alignment horizontal="left" vertical="center"/>
    </xf>
    <xf numFmtId="0" fontId="4" fillId="0" borderId="1" xfId="1" applyFill="1" applyBorder="1" applyAlignment="1">
      <alignment vertical="center" wrapText="1"/>
    </xf>
    <xf numFmtId="0" fontId="1" fillId="4" borderId="1" xfId="0" applyFont="1" applyFill="1" applyBorder="1" applyAlignment="1">
      <alignment vertical="center"/>
    </xf>
    <xf numFmtId="0" fontId="8" fillId="4" borderId="1" xfId="0" applyFont="1" applyFill="1" applyBorder="1" applyAlignment="1">
      <alignment vertical="center" wrapText="1"/>
    </xf>
    <xf numFmtId="0" fontId="6" fillId="4" borderId="1" xfId="0" applyFont="1" applyFill="1" applyBorder="1" applyAlignment="1">
      <alignment vertical="center" wrapText="1"/>
    </xf>
    <xf numFmtId="0" fontId="6" fillId="4" borderId="1" xfId="0" applyFont="1" applyFill="1" applyBorder="1" applyAlignment="1">
      <alignment vertical="center"/>
    </xf>
    <xf numFmtId="0" fontId="4" fillId="0" borderId="1" xfId="1" applyBorder="1" applyAlignment="1">
      <alignment vertical="center"/>
    </xf>
    <xf numFmtId="0" fontId="22" fillId="0" borderId="1" xfId="0" applyFont="1" applyBorder="1" applyAlignment="1">
      <alignment vertical="center" wrapText="1"/>
    </xf>
    <xf numFmtId="3" fontId="13" fillId="2" borderId="1" xfId="0" applyNumberFormat="1" applyFont="1" applyFill="1" applyBorder="1" applyAlignment="1">
      <alignment horizontal="center" vertical="center" wrapText="1"/>
    </xf>
    <xf numFmtId="0" fontId="24" fillId="2" borderId="1" xfId="0" applyFont="1" applyFill="1" applyBorder="1" applyAlignment="1">
      <alignment vertical="center" wrapText="1"/>
    </xf>
    <xf numFmtId="0" fontId="25" fillId="0" borderId="0" xfId="0" applyFont="1" applyAlignment="1">
      <alignment vertical="center"/>
    </xf>
    <xf numFmtId="3" fontId="25" fillId="0" borderId="0" xfId="0" applyNumberFormat="1" applyFont="1" applyAlignment="1">
      <alignment vertical="center"/>
    </xf>
    <xf numFmtId="0" fontId="8" fillId="0" borderId="0" xfId="0" applyFont="1" applyAlignment="1">
      <alignment horizontal="left" vertical="center" wrapText="1"/>
    </xf>
    <xf numFmtId="0" fontId="16" fillId="2" borderId="1" xfId="0" applyFont="1" applyFill="1" applyBorder="1" applyAlignment="1">
      <alignment horizontal="center" vertical="center" wrapText="1"/>
    </xf>
    <xf numFmtId="14" fontId="6" fillId="0" borderId="1" xfId="0" applyNumberFormat="1" applyFont="1" applyBorder="1" applyAlignment="1">
      <alignment vertical="center"/>
    </xf>
    <xf numFmtId="0" fontId="6" fillId="0" borderId="1" xfId="0" applyFont="1" applyBorder="1" applyAlignment="1">
      <alignment horizontal="center" vertical="center"/>
    </xf>
    <xf numFmtId="0" fontId="0" fillId="0" borderId="1" xfId="0" applyBorder="1" applyAlignment="1">
      <alignment vertical="center"/>
    </xf>
    <xf numFmtId="0" fontId="25" fillId="0" borderId="1" xfId="0" applyFont="1" applyBorder="1" applyAlignment="1">
      <alignment vertical="center"/>
    </xf>
    <xf numFmtId="3" fontId="25" fillId="0" borderId="1" xfId="0" applyNumberFormat="1" applyFont="1" applyBorder="1" applyAlignment="1">
      <alignment vertical="center"/>
    </xf>
    <xf numFmtId="14" fontId="1" fillId="3" borderId="1" xfId="0" applyNumberFormat="1" applyFont="1" applyFill="1" applyBorder="1" applyAlignment="1">
      <alignment horizontal="right" vertical="center"/>
    </xf>
    <xf numFmtId="0" fontId="1" fillId="3" borderId="1" xfId="0" applyFont="1" applyFill="1" applyBorder="1" applyAlignment="1">
      <alignment horizontal="left" vertical="center" wrapText="1"/>
    </xf>
    <xf numFmtId="0" fontId="1" fillId="3" borderId="1" xfId="0" applyFont="1" applyFill="1" applyBorder="1" applyAlignment="1">
      <alignment vertical="center"/>
    </xf>
    <xf numFmtId="3" fontId="1" fillId="3" borderId="1" xfId="0" applyNumberFormat="1" applyFont="1" applyFill="1" applyBorder="1" applyAlignment="1">
      <alignment vertical="center"/>
    </xf>
    <xf numFmtId="14" fontId="1" fillId="0" borderId="1" xfId="0" applyNumberFormat="1" applyFont="1" applyBorder="1" applyAlignment="1">
      <alignment vertical="center"/>
    </xf>
    <xf numFmtId="3" fontId="26" fillId="0" borderId="1" xfId="0" applyNumberFormat="1" applyFont="1" applyBorder="1" applyAlignment="1">
      <alignment vertical="center"/>
    </xf>
    <xf numFmtId="14" fontId="1" fillId="0" borderId="1" xfId="0" applyNumberFormat="1" applyFont="1" applyBorder="1" applyAlignment="1">
      <alignment horizontal="right" vertical="center"/>
    </xf>
    <xf numFmtId="0" fontId="1" fillId="0" borderId="1" xfId="0" applyFont="1" applyBorder="1" applyAlignment="1">
      <alignment horizontal="left" vertical="top" wrapText="1"/>
    </xf>
    <xf numFmtId="0" fontId="1" fillId="0" borderId="1" xfId="0" applyFont="1" applyBorder="1" applyAlignment="1">
      <alignment horizontal="left" vertical="center" wrapText="1"/>
    </xf>
    <xf numFmtId="0" fontId="27" fillId="0" borderId="1" xfId="0" applyFont="1" applyBorder="1" applyAlignment="1">
      <alignment horizontal="justify" vertical="center"/>
    </xf>
    <xf numFmtId="0" fontId="21" fillId="0" borderId="0" xfId="0" applyFont="1" applyAlignment="1">
      <alignment vertical="center" wrapText="1"/>
    </xf>
    <xf numFmtId="0" fontId="1" fillId="0" borderId="0" xfId="0" applyFont="1" applyAlignment="1">
      <alignment horizontal="right" vertical="center"/>
    </xf>
    <xf numFmtId="0" fontId="21" fillId="0" borderId="1" xfId="0" applyFont="1" applyBorder="1" applyAlignment="1">
      <alignment vertical="center" wrapText="1"/>
    </xf>
    <xf numFmtId="0" fontId="1" fillId="0" borderId="1" xfId="0" applyFont="1" applyBorder="1"/>
    <xf numFmtId="4" fontId="3" fillId="0" borderId="1" xfId="0" applyNumberFormat="1" applyFont="1" applyBorder="1"/>
    <xf numFmtId="4" fontId="1" fillId="0" borderId="1" xfId="0" applyNumberFormat="1" applyFont="1" applyBorder="1" applyAlignment="1">
      <alignment vertical="center"/>
    </xf>
    <xf numFmtId="3" fontId="6" fillId="5" borderId="7" xfId="0" applyNumberFormat="1" applyFont="1" applyFill="1" applyBorder="1" applyAlignment="1">
      <alignment horizontal="right" vertical="center"/>
    </xf>
    <xf numFmtId="3" fontId="6" fillId="5" borderId="1" xfId="0" applyNumberFormat="1" applyFont="1" applyFill="1" applyBorder="1" applyAlignment="1">
      <alignment horizontal="right" vertical="center"/>
    </xf>
    <xf numFmtId="0" fontId="17" fillId="2" borderId="3" xfId="0" applyFont="1" applyFill="1" applyBorder="1" applyAlignment="1">
      <alignment horizontal="left" vertical="center" wrapText="1"/>
    </xf>
    <xf numFmtId="0" fontId="2" fillId="2" borderId="2" xfId="0" applyFont="1" applyFill="1" applyBorder="1" applyAlignment="1">
      <alignment vertical="center" wrapText="1"/>
    </xf>
    <xf numFmtId="0" fontId="17" fillId="2" borderId="3" xfId="0" applyFont="1" applyFill="1" applyBorder="1" applyAlignment="1">
      <alignment vertical="center"/>
    </xf>
    <xf numFmtId="0" fontId="23" fillId="2" borderId="2" xfId="0" applyFont="1" applyFill="1" applyBorder="1" applyAlignment="1">
      <alignment vertical="center"/>
    </xf>
    <xf numFmtId="0" fontId="3" fillId="2" borderId="3" xfId="0" applyFont="1" applyFill="1" applyBorder="1" applyAlignment="1">
      <alignment vertical="center"/>
    </xf>
    <xf numFmtId="0" fontId="18" fillId="0" borderId="2" xfId="0" applyFont="1" applyBorder="1" applyAlignment="1">
      <alignment vertical="center"/>
    </xf>
    <xf numFmtId="0" fontId="1" fillId="0" borderId="5" xfId="0" applyFont="1"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1" fillId="0" borderId="1" xfId="0" applyFont="1" applyBorder="1" applyAlignment="1">
      <alignment vertical="center" wrapText="1"/>
    </xf>
    <xf numFmtId="0" fontId="0" fillId="0" borderId="1" xfId="0" applyBorder="1" applyAlignment="1">
      <alignment vertical="center" wrapText="1"/>
    </xf>
  </cellXfs>
  <cellStyles count="3">
    <cellStyle name="Hüperlink" xfId="1" builtinId="8"/>
    <cellStyle name="Normaallaad" xfId="0" builtinId="0"/>
    <cellStyle name="Normaallaad 10" xfId="2" xr:uid="{0D3D0661-918E-45C5-92D6-28712020991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Helena Siemann - MKM" id="{73050368-7CF8-405B-8021-DA3A6F40DD82}" userId="S::Helena.Siemann@mkm.ee::bfb8c127-faf0-4904-8e5a-85d9b418a8d8" providerId="AD"/>
</personList>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24" dT="2025-06-19T14:25:40.81" personId="{73050368-7CF8-405B-8021-DA3A6F40DD82}" id="{14102B21-FDD1-47DD-96F2-4A2F7CE38278}">
    <text>GEM uuring</text>
  </threadedComment>
</ThreadedComments>
</file>

<file path=xl/threadedComments/threadedComment2.xml><?xml version="1.0" encoding="utf-8"?>
<ThreadedComments xmlns="http://schemas.microsoft.com/office/spreadsheetml/2018/threadedcomments" xmlns:x="http://schemas.openxmlformats.org/spreadsheetml/2006/main">
  <threadedComment ref="O10" dT="2026-02-12T07:21:20.23" personId="{73050368-7CF8-405B-8021-DA3A6F40DD82}" id="{72D4C3A5-F7D6-44AB-9DC7-5304220FC164}">
    <text>Al 01.01.2023-31.12.2026, kogusummat suurendati 2026. a-l 5,785 mln võrra</text>
  </threadedComment>
  <threadedComment ref="I12" dT="2026-04-15T16:25:33.65" personId="{73050368-7CF8-405B-8021-DA3A6F40DD82}" id="{C0F65639-A4D8-4170-8357-94F1C2E9BAF2}">
    <text>Sh 977 220 € TAI 1% vahendid</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adr.rik.ee/mkm/dokument/17617461" TargetMode="External"/><Relationship Id="rId13" Type="http://schemas.openxmlformats.org/officeDocument/2006/relationships/hyperlink" Target="https://www.riigiteataja.ee/akt/112072025001" TargetMode="External"/><Relationship Id="rId18" Type="http://schemas.openxmlformats.org/officeDocument/2006/relationships/hyperlink" Target="https://adr.rik.ee/mkm/dokument/18760913" TargetMode="External"/><Relationship Id="rId3" Type="http://schemas.openxmlformats.org/officeDocument/2006/relationships/hyperlink" Target="https://www.riigiteataja.ee/akt/108102024027" TargetMode="External"/><Relationship Id="rId21" Type="http://schemas.openxmlformats.org/officeDocument/2006/relationships/vmlDrawing" Target="../drawings/vmlDrawing1.vml"/><Relationship Id="rId7" Type="http://schemas.openxmlformats.org/officeDocument/2006/relationships/hyperlink" Target="https://adr.rik.ee/mkm/dokument/13867243" TargetMode="External"/><Relationship Id="rId12" Type="http://schemas.openxmlformats.org/officeDocument/2006/relationships/hyperlink" Target="https://adr.rik.ee/mkm/dokument/12951521" TargetMode="External"/><Relationship Id="rId17" Type="http://schemas.openxmlformats.org/officeDocument/2006/relationships/hyperlink" Target="https://www.riigiteataja.ee/akt/127062025030" TargetMode="External"/><Relationship Id="rId2" Type="http://schemas.openxmlformats.org/officeDocument/2006/relationships/hyperlink" Target="https://www.riigiteataja.ee/akt/103022023011" TargetMode="External"/><Relationship Id="rId16" Type="http://schemas.openxmlformats.org/officeDocument/2006/relationships/hyperlink" Target="https://adr.rik.ee/mkm/dokument/18728695" TargetMode="External"/><Relationship Id="rId20" Type="http://schemas.openxmlformats.org/officeDocument/2006/relationships/printerSettings" Target="../printerSettings/printerSettings1.bin"/><Relationship Id="rId1" Type="http://schemas.openxmlformats.org/officeDocument/2006/relationships/hyperlink" Target="https://www.riigiteataja.ee/akt/113122022023" TargetMode="External"/><Relationship Id="rId6" Type="http://schemas.openxmlformats.org/officeDocument/2006/relationships/hyperlink" Target="https://adr.rik.ee/mkm/dokument/15529657" TargetMode="External"/><Relationship Id="rId11" Type="http://schemas.openxmlformats.org/officeDocument/2006/relationships/hyperlink" Target="https://adr.rik.ee/mkm/dokument/17617447" TargetMode="External"/><Relationship Id="rId5" Type="http://schemas.openxmlformats.org/officeDocument/2006/relationships/hyperlink" Target="https://www.riigiteataja.ee/akt/106072023132" TargetMode="External"/><Relationship Id="rId15" Type="http://schemas.openxmlformats.org/officeDocument/2006/relationships/hyperlink" Target="https://adr.rik.ee/mkm/dokument/12838970" TargetMode="External"/><Relationship Id="rId23" Type="http://schemas.microsoft.com/office/2017/10/relationships/threadedComment" Target="../threadedComments/threadedComment1.xml"/><Relationship Id="rId10" Type="http://schemas.openxmlformats.org/officeDocument/2006/relationships/hyperlink" Target="https://adr.rik.ee/mkm/dokument/12814144" TargetMode="External"/><Relationship Id="rId19" Type="http://schemas.openxmlformats.org/officeDocument/2006/relationships/hyperlink" Target="https://adr.rik.ee/mkm/dokument/18317546" TargetMode="External"/><Relationship Id="rId4" Type="http://schemas.openxmlformats.org/officeDocument/2006/relationships/hyperlink" Target="https://www.riigiteataja.ee/akt/128112024003" TargetMode="External"/><Relationship Id="rId9" Type="http://schemas.openxmlformats.org/officeDocument/2006/relationships/hyperlink" Target="https://adr.rik.ee/mkm/dokument/18166431" TargetMode="External"/><Relationship Id="rId14" Type="http://schemas.openxmlformats.org/officeDocument/2006/relationships/hyperlink" Target="https://www.riigiteataja.ee/akt/112072025001" TargetMode="External"/><Relationship Id="rId2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adr.rik.ee/mkm/dokument/17617461" TargetMode="External"/><Relationship Id="rId13" Type="http://schemas.openxmlformats.org/officeDocument/2006/relationships/hyperlink" Target="https://www.riigiteataja.ee/akt/112072025001" TargetMode="External"/><Relationship Id="rId3" Type="http://schemas.openxmlformats.org/officeDocument/2006/relationships/hyperlink" Target="https://www.riigiteataja.ee/akt/108102024027" TargetMode="External"/><Relationship Id="rId7" Type="http://schemas.openxmlformats.org/officeDocument/2006/relationships/hyperlink" Target="https://adr.rik.ee/mkm/dokument/13867243" TargetMode="External"/><Relationship Id="rId12" Type="http://schemas.openxmlformats.org/officeDocument/2006/relationships/hyperlink" Target="https://adr.rik.ee/mkm/dokument/12951521" TargetMode="External"/><Relationship Id="rId2" Type="http://schemas.openxmlformats.org/officeDocument/2006/relationships/hyperlink" Target="https://www.riigiteataja.ee/akt/103022023011" TargetMode="External"/><Relationship Id="rId16" Type="http://schemas.openxmlformats.org/officeDocument/2006/relationships/printerSettings" Target="../printerSettings/printerSettings2.bin"/><Relationship Id="rId1" Type="http://schemas.openxmlformats.org/officeDocument/2006/relationships/hyperlink" Target="https://www.riigiteataja.ee/akt/113122022023" TargetMode="External"/><Relationship Id="rId6" Type="http://schemas.openxmlformats.org/officeDocument/2006/relationships/hyperlink" Target="https://adr.rik.ee/mkm/dokument/15529657" TargetMode="External"/><Relationship Id="rId11" Type="http://schemas.openxmlformats.org/officeDocument/2006/relationships/hyperlink" Target="https://adr.rik.ee/mkm/dokument/17617447" TargetMode="External"/><Relationship Id="rId5" Type="http://schemas.openxmlformats.org/officeDocument/2006/relationships/hyperlink" Target="https://www.riigiteataja.ee/akt/106072023132" TargetMode="External"/><Relationship Id="rId15" Type="http://schemas.openxmlformats.org/officeDocument/2006/relationships/hyperlink" Target="https://www.riigiteataja.ee/akt/127062025030" TargetMode="External"/><Relationship Id="rId10" Type="http://schemas.openxmlformats.org/officeDocument/2006/relationships/hyperlink" Target="https://adr.rik.ee/mkm/dokument/12814144" TargetMode="External"/><Relationship Id="rId4" Type="http://schemas.openxmlformats.org/officeDocument/2006/relationships/hyperlink" Target="https://www.riigiteataja.ee/akt/128112024003" TargetMode="External"/><Relationship Id="rId9" Type="http://schemas.openxmlformats.org/officeDocument/2006/relationships/hyperlink" Target="https://adr.rik.ee/mkm/dokument/18166431" TargetMode="External"/><Relationship Id="rId14" Type="http://schemas.openxmlformats.org/officeDocument/2006/relationships/hyperlink" Target="https://www.riigiteataja.ee/akt/11207202500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elta.mkm.ee/dhs/n/document/2907fe14-7fba-4ab8-b7c1-d8d6195c050d" TargetMode="External"/><Relationship Id="rId13" Type="http://schemas.openxmlformats.org/officeDocument/2006/relationships/hyperlink" Target="https://delta.mkm.ee/dhs/n/document/4db27a98-d3dd-4677-a9fa-183e828a7214" TargetMode="External"/><Relationship Id="rId18" Type="http://schemas.openxmlformats.org/officeDocument/2006/relationships/printerSettings" Target="../printerSettings/printerSettings3.bin"/><Relationship Id="rId3" Type="http://schemas.openxmlformats.org/officeDocument/2006/relationships/hyperlink" Target="https://www.riigiteataja.ee/akt/103022023011" TargetMode="External"/><Relationship Id="rId7" Type="http://schemas.openxmlformats.org/officeDocument/2006/relationships/hyperlink" Target="https://delta.mkm.ee/dhs/n/document/3c085bd2-8274-4f25-9f90-ffece6a4ef70" TargetMode="External"/><Relationship Id="rId12" Type="http://schemas.openxmlformats.org/officeDocument/2006/relationships/hyperlink" Target="https://delta.mkm.ee/dhs/n/document/a714a69b-4894-4cb2-a4f6-38e1e408e8d7" TargetMode="External"/><Relationship Id="rId17" Type="http://schemas.openxmlformats.org/officeDocument/2006/relationships/hyperlink" Target="https://delta.mkm.ee/dhs/n/document/9afbd5f4-b6dc-464b-996f-04b0e25ccacf" TargetMode="External"/><Relationship Id="rId2" Type="http://schemas.openxmlformats.org/officeDocument/2006/relationships/hyperlink" Target="https://www.riigiteataja.ee/akt/130042024017" TargetMode="External"/><Relationship Id="rId16" Type="http://schemas.openxmlformats.org/officeDocument/2006/relationships/hyperlink" Target="https://delta.mkm.ee/dhs/n/document/c1865326-8538-46f9-bdc6-1ebcdca8969b" TargetMode="External"/><Relationship Id="rId1" Type="http://schemas.openxmlformats.org/officeDocument/2006/relationships/hyperlink" Target="https://www.riigiteataja.ee/akt/113122022023" TargetMode="External"/><Relationship Id="rId6" Type="http://schemas.openxmlformats.org/officeDocument/2006/relationships/hyperlink" Target="https://www.riigiteataja.ee/akt/106072023132" TargetMode="External"/><Relationship Id="rId11" Type="http://schemas.openxmlformats.org/officeDocument/2006/relationships/hyperlink" Target="https://delta.mkm.ee/dhs/n/document/758305b0-095b-4676-b7ac-87a15b0911c5" TargetMode="External"/><Relationship Id="rId5" Type="http://schemas.openxmlformats.org/officeDocument/2006/relationships/hyperlink" Target="https://www.riigiteataja.ee/akt/128112024003" TargetMode="External"/><Relationship Id="rId15" Type="http://schemas.openxmlformats.org/officeDocument/2006/relationships/hyperlink" Target="https://delta.mkm.ee/dhs/n/document/0fb3dbe1-6c81-488c-ad37-791dd28d7e37" TargetMode="External"/><Relationship Id="rId10" Type="http://schemas.openxmlformats.org/officeDocument/2006/relationships/hyperlink" Target="https://delta.mkm.ee/dhs/n/document/758305b0-095b-4676-b7ac-87a15b0911c5" TargetMode="External"/><Relationship Id="rId4" Type="http://schemas.openxmlformats.org/officeDocument/2006/relationships/hyperlink" Target="https://www.riigiteataja.ee/akt/108102024027" TargetMode="External"/><Relationship Id="rId9" Type="http://schemas.openxmlformats.org/officeDocument/2006/relationships/hyperlink" Target="https://delta.mkm.ee/dhs/n/document/0afb0a24-db34-48e8-9bae-85eb3997bda2" TargetMode="External"/><Relationship Id="rId14" Type="http://schemas.openxmlformats.org/officeDocument/2006/relationships/hyperlink" Target="https://delta.mkm.ee/dhs/n/document/9aebe69c-626e-4ef1-9319-57ba6c0ae1b0"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elta.mkm.ee/dhs/n/document/2907fe14-7fba-4ab8-b7c1-d8d6195c050d" TargetMode="External"/><Relationship Id="rId13" Type="http://schemas.openxmlformats.org/officeDocument/2006/relationships/hyperlink" Target="https://delta.mkm.ee/dhs/n/document/4db27a98-d3dd-4677-a9fa-183e828a7214" TargetMode="External"/><Relationship Id="rId3" Type="http://schemas.openxmlformats.org/officeDocument/2006/relationships/hyperlink" Target="https://www.riigiteataja.ee/akt/103022023011" TargetMode="External"/><Relationship Id="rId7" Type="http://schemas.openxmlformats.org/officeDocument/2006/relationships/hyperlink" Target="https://delta.mkm.ee/dhs/n/document/3c085bd2-8274-4f25-9f90-ffece6a4ef70" TargetMode="External"/><Relationship Id="rId12" Type="http://schemas.openxmlformats.org/officeDocument/2006/relationships/hyperlink" Target="https://delta.mkm.ee/dhs/n/document/a714a69b-4894-4cb2-a4f6-38e1e408e8d7" TargetMode="External"/><Relationship Id="rId17" Type="http://schemas.openxmlformats.org/officeDocument/2006/relationships/printerSettings" Target="../printerSettings/printerSettings4.bin"/><Relationship Id="rId2" Type="http://schemas.openxmlformats.org/officeDocument/2006/relationships/hyperlink" Target="https://www.riigiteataja.ee/akt/130042024017" TargetMode="External"/><Relationship Id="rId16" Type="http://schemas.openxmlformats.org/officeDocument/2006/relationships/hyperlink" Target="https://delta.mkm.ee/dhs/n/document/c1865326-8538-46f9-bdc6-1ebcdca8969b" TargetMode="External"/><Relationship Id="rId1" Type="http://schemas.openxmlformats.org/officeDocument/2006/relationships/hyperlink" Target="https://www.riigiteataja.ee/akt/113122022023" TargetMode="External"/><Relationship Id="rId6" Type="http://schemas.openxmlformats.org/officeDocument/2006/relationships/hyperlink" Target="https://www.riigiteataja.ee/akt/106072023132" TargetMode="External"/><Relationship Id="rId11" Type="http://schemas.openxmlformats.org/officeDocument/2006/relationships/hyperlink" Target="https://delta.mkm.ee/dhs/n/document/758305b0-095b-4676-b7ac-87a15b0911c5" TargetMode="External"/><Relationship Id="rId5" Type="http://schemas.openxmlformats.org/officeDocument/2006/relationships/hyperlink" Target="https://www.riigiteataja.ee/akt/128112024003" TargetMode="External"/><Relationship Id="rId15" Type="http://schemas.openxmlformats.org/officeDocument/2006/relationships/hyperlink" Target="https://delta.mkm.ee/dhs/n/document/0fb3dbe1-6c81-488c-ad37-791dd28d7e37" TargetMode="External"/><Relationship Id="rId10" Type="http://schemas.openxmlformats.org/officeDocument/2006/relationships/hyperlink" Target="https://delta.mkm.ee/dhs/n/document/758305b0-095b-4676-b7ac-87a15b0911c5" TargetMode="External"/><Relationship Id="rId4" Type="http://schemas.openxmlformats.org/officeDocument/2006/relationships/hyperlink" Target="https://www.riigiteataja.ee/akt/108102024027" TargetMode="External"/><Relationship Id="rId9" Type="http://schemas.openxmlformats.org/officeDocument/2006/relationships/hyperlink" Target="https://delta.mkm.ee/dhs/n/document/0afb0a24-db34-48e8-9bae-85eb3997bda2" TargetMode="External"/><Relationship Id="rId14" Type="http://schemas.openxmlformats.org/officeDocument/2006/relationships/hyperlink" Target="https://delta.mkm.ee/dhs/n/document/9aebe69c-626e-4ef1-9319-57ba6c0ae1b0"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adr.rik.ee/mkm/dokument/17617461" TargetMode="External"/><Relationship Id="rId13" Type="http://schemas.openxmlformats.org/officeDocument/2006/relationships/hyperlink" Target="https://www.riigiteataja.ee/akt/112072025001" TargetMode="External"/><Relationship Id="rId18" Type="http://schemas.openxmlformats.org/officeDocument/2006/relationships/comments" Target="../comments2.xml"/><Relationship Id="rId3" Type="http://schemas.openxmlformats.org/officeDocument/2006/relationships/hyperlink" Target="https://www.riigiteataja.ee/akt/108102024027" TargetMode="External"/><Relationship Id="rId7" Type="http://schemas.openxmlformats.org/officeDocument/2006/relationships/hyperlink" Target="https://adr.rik.ee/mkm/dokument/13867243" TargetMode="External"/><Relationship Id="rId12" Type="http://schemas.openxmlformats.org/officeDocument/2006/relationships/hyperlink" Target="https://adr.rik.ee/mkm/dokument/12951521" TargetMode="External"/><Relationship Id="rId17" Type="http://schemas.openxmlformats.org/officeDocument/2006/relationships/vmlDrawing" Target="../drawings/vmlDrawing2.vml"/><Relationship Id="rId2" Type="http://schemas.openxmlformats.org/officeDocument/2006/relationships/hyperlink" Target="https://www.riigiteataja.ee/akt/103022023011" TargetMode="External"/><Relationship Id="rId16" Type="http://schemas.openxmlformats.org/officeDocument/2006/relationships/printerSettings" Target="../printerSettings/printerSettings5.bin"/><Relationship Id="rId1" Type="http://schemas.openxmlformats.org/officeDocument/2006/relationships/hyperlink" Target="https://www.riigiteataja.ee/akt/113122022023" TargetMode="External"/><Relationship Id="rId6" Type="http://schemas.openxmlformats.org/officeDocument/2006/relationships/hyperlink" Target="https://adr.rik.ee/mkm/dokument/15529657" TargetMode="External"/><Relationship Id="rId11" Type="http://schemas.openxmlformats.org/officeDocument/2006/relationships/hyperlink" Target="https://adr.rik.ee/mkm/dokument/17617447" TargetMode="External"/><Relationship Id="rId5" Type="http://schemas.openxmlformats.org/officeDocument/2006/relationships/hyperlink" Target="https://www.riigiteataja.ee/akt/106072023132" TargetMode="External"/><Relationship Id="rId15" Type="http://schemas.openxmlformats.org/officeDocument/2006/relationships/hyperlink" Target="https://www.riigiteataja.ee/akt/127062025030" TargetMode="External"/><Relationship Id="rId10" Type="http://schemas.openxmlformats.org/officeDocument/2006/relationships/hyperlink" Target="https://adr.rik.ee/mkm/dokument/12814144" TargetMode="External"/><Relationship Id="rId19" Type="http://schemas.microsoft.com/office/2017/10/relationships/threadedComment" Target="../threadedComments/threadedComment2.xml"/><Relationship Id="rId4" Type="http://schemas.openxmlformats.org/officeDocument/2006/relationships/hyperlink" Target="https://www.riigiteataja.ee/akt/128112024003" TargetMode="External"/><Relationship Id="rId9" Type="http://schemas.openxmlformats.org/officeDocument/2006/relationships/hyperlink" Target="https://adr.rik.ee/mkm/dokument/18166431" TargetMode="External"/><Relationship Id="rId14" Type="http://schemas.openxmlformats.org/officeDocument/2006/relationships/hyperlink" Target="https://www.riigiteataja.ee/akt/112072025001"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fin.ee/riigi-rahandus-ja-maksud/riigieelarve-ja-eelarvestrateegia/riigi-eelarvestrateegia?view_instance=0&amp;current_page=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285E1-EF5B-461F-811C-6A58F5F7963D}">
  <dimension ref="A1:N38"/>
  <sheetViews>
    <sheetView tabSelected="1" topLeftCell="A18" workbookViewId="0">
      <selection activeCell="K10" sqref="K10"/>
    </sheetView>
  </sheetViews>
  <sheetFormatPr defaultRowHeight="14.6" x14ac:dyDescent="0.4"/>
  <cols>
    <col min="1" max="1" width="21.53515625" customWidth="1"/>
    <col min="2" max="2" width="34" customWidth="1"/>
    <col min="3" max="3" width="10.4609375" customWidth="1"/>
    <col min="4" max="4" width="10.53515625" customWidth="1"/>
    <col min="5" max="5" width="10.69140625" customWidth="1"/>
    <col min="6" max="6" width="10.4609375" customWidth="1"/>
    <col min="7" max="7" width="50.69140625" style="1" customWidth="1"/>
    <col min="8" max="8" width="33.4609375" style="1" customWidth="1"/>
  </cols>
  <sheetData>
    <row r="1" spans="1:8" x14ac:dyDescent="0.4">
      <c r="A1" s="44" t="s">
        <v>107</v>
      </c>
    </row>
    <row r="3" spans="1:8" s="3" customFormat="1" ht="70.3" customHeight="1" x14ac:dyDescent="0.4">
      <c r="A3" s="38" t="s">
        <v>53</v>
      </c>
      <c r="B3" s="38" t="s">
        <v>52</v>
      </c>
      <c r="C3" s="57" t="s">
        <v>108</v>
      </c>
      <c r="D3" s="71" t="s">
        <v>174</v>
      </c>
      <c r="E3" s="71" t="s">
        <v>170</v>
      </c>
      <c r="F3" s="57" t="s">
        <v>0</v>
      </c>
      <c r="G3" s="38" t="s">
        <v>50</v>
      </c>
      <c r="H3" s="37" t="s">
        <v>49</v>
      </c>
    </row>
    <row r="4" spans="1:8" s="3" customFormat="1" ht="25.75" x14ac:dyDescent="0.4">
      <c r="A4" s="22" t="s">
        <v>48</v>
      </c>
      <c r="B4" s="15" t="s">
        <v>47</v>
      </c>
      <c r="C4" s="9">
        <v>-1</v>
      </c>
      <c r="D4" s="9"/>
      <c r="E4" s="9"/>
      <c r="F4" s="9">
        <f>+C4+D4+E4</f>
        <v>-1</v>
      </c>
      <c r="G4" s="21" t="s">
        <v>46</v>
      </c>
      <c r="H4" s="20" t="s">
        <v>45</v>
      </c>
    </row>
    <row r="5" spans="1:8" s="3" customFormat="1" x14ac:dyDescent="0.4">
      <c r="A5" s="40" t="s">
        <v>44</v>
      </c>
      <c r="B5" s="14"/>
      <c r="C5" s="5">
        <f>+SUBTOTAL(9,C4)</f>
        <v>-1</v>
      </c>
      <c r="D5" s="5">
        <f t="shared" ref="D5:F5" si="0">+SUBTOTAL(9,D4)</f>
        <v>0</v>
      </c>
      <c r="E5" s="5">
        <f t="shared" si="0"/>
        <v>0</v>
      </c>
      <c r="F5" s="5">
        <f t="shared" si="0"/>
        <v>-1</v>
      </c>
      <c r="G5" s="19"/>
      <c r="H5" s="18"/>
    </row>
    <row r="6" spans="1:8" s="3" customFormat="1" ht="61.3" customHeight="1" x14ac:dyDescent="0.4">
      <c r="A6" s="15" t="s">
        <v>129</v>
      </c>
      <c r="B6" s="15" t="s">
        <v>55</v>
      </c>
      <c r="C6" s="35">
        <v>-45823501</v>
      </c>
      <c r="D6" s="35">
        <f>868900+-4403412+681100</f>
        <v>-2853412</v>
      </c>
      <c r="E6" s="35"/>
      <c r="F6" s="9">
        <f t="shared" ref="F6:F35" si="1">+C6+D6+E6</f>
        <v>-48676913</v>
      </c>
      <c r="G6" s="36" t="s">
        <v>43</v>
      </c>
      <c r="H6" s="20" t="s">
        <v>42</v>
      </c>
    </row>
    <row r="7" spans="1:8" s="3" customFormat="1" ht="55.3" customHeight="1" x14ac:dyDescent="0.4">
      <c r="A7" s="15" t="s">
        <v>129</v>
      </c>
      <c r="B7" s="15" t="s">
        <v>180</v>
      </c>
      <c r="C7" s="35">
        <v>-1212414.1899000001</v>
      </c>
      <c r="D7" s="35"/>
      <c r="E7" s="35">
        <v>-1300000</v>
      </c>
      <c r="F7" s="9">
        <f t="shared" si="1"/>
        <v>-2512414.1899000001</v>
      </c>
      <c r="G7" s="34" t="s">
        <v>40</v>
      </c>
      <c r="H7" s="33" t="s">
        <v>39</v>
      </c>
    </row>
    <row r="8" spans="1:8" s="3" customFormat="1" ht="67.3" customHeight="1" x14ac:dyDescent="0.4">
      <c r="A8" s="15" t="s">
        <v>129</v>
      </c>
      <c r="B8" s="15" t="s">
        <v>75</v>
      </c>
      <c r="C8" s="9">
        <v>-35031266.239199996</v>
      </c>
      <c r="D8" s="9"/>
      <c r="E8" s="9">
        <f>-1330521+305508</f>
        <v>-1025013</v>
      </c>
      <c r="F8" s="9">
        <f t="shared" si="1"/>
        <v>-36056279.239199996</v>
      </c>
      <c r="G8" s="48" t="s">
        <v>181</v>
      </c>
      <c r="H8" s="33" t="s">
        <v>182</v>
      </c>
    </row>
    <row r="9" spans="1:8" s="3" customFormat="1" x14ac:dyDescent="0.4">
      <c r="A9" s="40" t="s">
        <v>130</v>
      </c>
      <c r="B9" s="32"/>
      <c r="C9" s="5">
        <f>+SUBTOTAL(9,C6:C8)</f>
        <v>-82067181.429100007</v>
      </c>
      <c r="D9" s="5">
        <f t="shared" ref="D9:F9" si="2">+SUBTOTAL(9,D6:D8)</f>
        <v>-2853412</v>
      </c>
      <c r="E9" s="5">
        <f t="shared" si="2"/>
        <v>-2325013</v>
      </c>
      <c r="F9" s="5">
        <f t="shared" si="2"/>
        <v>-87245606.429100007</v>
      </c>
      <c r="G9" s="32"/>
      <c r="H9" s="72"/>
    </row>
    <row r="10" spans="1:8" s="49" customFormat="1" ht="38.6" x14ac:dyDescent="0.35">
      <c r="A10" s="22" t="s">
        <v>31</v>
      </c>
      <c r="B10" s="51" t="s">
        <v>73</v>
      </c>
      <c r="C10" s="52">
        <v>-10000000</v>
      </c>
      <c r="D10" s="52"/>
      <c r="E10" s="26">
        <v>-2014286</v>
      </c>
      <c r="F10" s="9">
        <f t="shared" si="1"/>
        <v>-12014286</v>
      </c>
      <c r="G10" s="50" t="s">
        <v>72</v>
      </c>
      <c r="H10" s="53" t="s">
        <v>112</v>
      </c>
    </row>
    <row r="11" spans="1:8" s="3" customFormat="1" ht="33.9" customHeight="1" x14ac:dyDescent="0.4">
      <c r="A11" s="22" t="s">
        <v>31</v>
      </c>
      <c r="B11" s="10" t="s">
        <v>56</v>
      </c>
      <c r="C11" s="26">
        <v>-222800</v>
      </c>
      <c r="D11" s="26">
        <v>-56800</v>
      </c>
      <c r="E11" s="26"/>
      <c r="F11" s="9">
        <f t="shared" si="1"/>
        <v>-279600</v>
      </c>
      <c r="G11" s="8" t="s">
        <v>35</v>
      </c>
      <c r="H11" s="33" t="s">
        <v>111</v>
      </c>
    </row>
    <row r="12" spans="1:8" s="3" customFormat="1" ht="54.45" customHeight="1" x14ac:dyDescent="0.4">
      <c r="A12" s="22" t="s">
        <v>31</v>
      </c>
      <c r="B12" s="15" t="s">
        <v>57</v>
      </c>
      <c r="C12" s="26">
        <f>-164680-977220</f>
        <v>-1141900</v>
      </c>
      <c r="D12" s="26"/>
      <c r="E12" s="26"/>
      <c r="F12" s="9">
        <f t="shared" si="1"/>
        <v>-1141900</v>
      </c>
      <c r="G12" s="30" t="s">
        <v>124</v>
      </c>
      <c r="H12" s="33" t="s">
        <v>113</v>
      </c>
    </row>
    <row r="13" spans="1:8" s="3" customFormat="1" x14ac:dyDescent="0.4">
      <c r="A13" s="41" t="s">
        <v>28</v>
      </c>
      <c r="B13" s="14"/>
      <c r="C13" s="24">
        <f>+SUBTOTAL(9,C10:C12)</f>
        <v>-11364700</v>
      </c>
      <c r="D13" s="24">
        <f t="shared" ref="D13:F13" si="3">+SUBTOTAL(9,D10:D12)</f>
        <v>-56800</v>
      </c>
      <c r="E13" s="24">
        <f t="shared" si="3"/>
        <v>-2014286</v>
      </c>
      <c r="F13" s="24">
        <f t="shared" si="3"/>
        <v>-13435786</v>
      </c>
      <c r="G13" s="29"/>
      <c r="H13" s="18"/>
    </row>
    <row r="14" spans="1:8" s="3" customFormat="1" ht="25.75" x14ac:dyDescent="0.4">
      <c r="A14" s="10" t="s">
        <v>27</v>
      </c>
      <c r="B14" s="15" t="s">
        <v>59</v>
      </c>
      <c r="C14" s="9">
        <v>-358799.9999</v>
      </c>
      <c r="D14" s="9"/>
      <c r="E14" s="9"/>
      <c r="F14" s="9">
        <f t="shared" si="1"/>
        <v>-358799.9999</v>
      </c>
      <c r="G14" s="28" t="s">
        <v>26</v>
      </c>
      <c r="H14" s="20" t="s">
        <v>25</v>
      </c>
    </row>
    <row r="15" spans="1:8" s="3" customFormat="1" x14ac:dyDescent="0.4">
      <c r="A15" s="100" t="s">
        <v>24</v>
      </c>
      <c r="B15" s="101"/>
      <c r="C15" s="5">
        <f>+SUBTOTAL(9,C14)</f>
        <v>-358799.9999</v>
      </c>
      <c r="D15" s="5">
        <f t="shared" ref="D15:F15" si="4">+SUBTOTAL(9,D14)</f>
        <v>0</v>
      </c>
      <c r="E15" s="5">
        <f t="shared" si="4"/>
        <v>0</v>
      </c>
      <c r="F15" s="5">
        <f t="shared" si="4"/>
        <v>-358799.9999</v>
      </c>
      <c r="G15" s="27"/>
      <c r="H15" s="18"/>
    </row>
    <row r="16" spans="1:8" s="3" customFormat="1" ht="55.3" customHeight="1" x14ac:dyDescent="0.4">
      <c r="A16" s="8" t="s">
        <v>23</v>
      </c>
      <c r="B16" s="15" t="s">
        <v>60</v>
      </c>
      <c r="C16" s="26">
        <v>-360000</v>
      </c>
      <c r="D16" s="26"/>
      <c r="E16" s="26"/>
      <c r="F16" s="9">
        <f t="shared" si="1"/>
        <v>-360000</v>
      </c>
      <c r="G16" s="15" t="s">
        <v>114</v>
      </c>
      <c r="H16" s="25" t="s">
        <v>22</v>
      </c>
    </row>
    <row r="17" spans="1:14" s="3" customFormat="1" x14ac:dyDescent="0.4">
      <c r="A17" s="40" t="s">
        <v>21</v>
      </c>
      <c r="B17" s="14"/>
      <c r="C17" s="24">
        <f>+SUBTOTAL(9,C16)</f>
        <v>-360000</v>
      </c>
      <c r="D17" s="24">
        <f t="shared" ref="D17:F17" si="5">+SUBTOTAL(9,D16)</f>
        <v>0</v>
      </c>
      <c r="E17" s="24">
        <f t="shared" si="5"/>
        <v>0</v>
      </c>
      <c r="F17" s="24">
        <f t="shared" si="5"/>
        <v>-360000</v>
      </c>
      <c r="G17" s="14"/>
      <c r="H17" s="23"/>
    </row>
    <row r="18" spans="1:14" s="3" customFormat="1" ht="18.55" customHeight="1" x14ac:dyDescent="0.4">
      <c r="A18" s="22" t="s">
        <v>20</v>
      </c>
      <c r="B18" s="15" t="s">
        <v>61</v>
      </c>
      <c r="C18" s="9">
        <v>-5444999.9997000005</v>
      </c>
      <c r="D18" s="9"/>
      <c r="E18" s="9">
        <v>-2562684.4498000001</v>
      </c>
      <c r="F18" s="9">
        <f t="shared" si="1"/>
        <v>-8007684.4495000001</v>
      </c>
      <c r="G18" s="21" t="s">
        <v>19</v>
      </c>
      <c r="H18" s="20" t="s">
        <v>18</v>
      </c>
    </row>
    <row r="19" spans="1:14" s="3" customFormat="1" x14ac:dyDescent="0.4">
      <c r="A19" s="39" t="s">
        <v>17</v>
      </c>
      <c r="B19" s="14"/>
      <c r="C19" s="5">
        <f>+SUBTOTAL(9,C18)</f>
        <v>-5444999.9997000005</v>
      </c>
      <c r="D19" s="5">
        <f t="shared" ref="D19:F19" si="6">+SUBTOTAL(9,D18)</f>
        <v>0</v>
      </c>
      <c r="E19" s="5">
        <f t="shared" si="6"/>
        <v>-2562684.4498000001</v>
      </c>
      <c r="F19" s="5">
        <f t="shared" si="6"/>
        <v>-8007684.4495000001</v>
      </c>
      <c r="G19" s="19"/>
      <c r="H19" s="18"/>
    </row>
    <row r="20" spans="1:14" s="3" customFormat="1" ht="25.75" x14ac:dyDescent="0.4">
      <c r="A20" s="17" t="s">
        <v>16</v>
      </c>
      <c r="B20" s="15" t="s">
        <v>62</v>
      </c>
      <c r="C20" s="9">
        <v>-4000000</v>
      </c>
      <c r="D20" s="9"/>
      <c r="E20" s="9"/>
      <c r="F20" s="9">
        <f t="shared" si="1"/>
        <v>-4000000</v>
      </c>
      <c r="G20" s="10" t="s">
        <v>78</v>
      </c>
      <c r="H20" s="54" t="s">
        <v>79</v>
      </c>
    </row>
    <row r="21" spans="1:14" s="3" customFormat="1" x14ac:dyDescent="0.4">
      <c r="A21" s="42" t="s">
        <v>15</v>
      </c>
      <c r="B21" s="14"/>
      <c r="C21" s="5">
        <f>+SUBTOTAL(9,C20)</f>
        <v>-4000000</v>
      </c>
      <c r="D21" s="5">
        <f t="shared" ref="D21:F21" si="7">+SUBTOTAL(9,D20)</f>
        <v>0</v>
      </c>
      <c r="E21" s="5">
        <f t="shared" si="7"/>
        <v>0</v>
      </c>
      <c r="F21" s="5">
        <f t="shared" si="7"/>
        <v>-4000000</v>
      </c>
      <c r="G21" s="4"/>
      <c r="H21" s="45"/>
    </row>
    <row r="22" spans="1:14" s="73" customFormat="1" ht="38.6" x14ac:dyDescent="0.4">
      <c r="A22" s="22" t="s">
        <v>14</v>
      </c>
      <c r="B22" s="10" t="s">
        <v>63</v>
      </c>
      <c r="C22" s="26">
        <v>-1100000</v>
      </c>
      <c r="D22" s="26"/>
      <c r="E22" s="9">
        <v>-133237.94</v>
      </c>
      <c r="F22" s="9">
        <f t="shared" si="1"/>
        <v>-1233237.94</v>
      </c>
      <c r="G22" s="22" t="s">
        <v>115</v>
      </c>
      <c r="H22" s="33" t="s">
        <v>116</v>
      </c>
      <c r="N22" s="74"/>
    </row>
    <row r="23" spans="1:14" s="73" customFormat="1" ht="38.6" x14ac:dyDescent="0.4">
      <c r="A23" s="22"/>
      <c r="B23" s="10" t="s">
        <v>63</v>
      </c>
      <c r="C23" s="26"/>
      <c r="D23" s="26"/>
      <c r="E23" s="99">
        <v>-26057.62</v>
      </c>
      <c r="F23" s="9">
        <f t="shared" si="1"/>
        <v>-26057.62</v>
      </c>
      <c r="G23" s="10" t="s">
        <v>13</v>
      </c>
      <c r="H23" s="33" t="s">
        <v>172</v>
      </c>
      <c r="N23" s="74"/>
    </row>
    <row r="24" spans="1:14" s="73" customFormat="1" ht="38.6" x14ac:dyDescent="0.4">
      <c r="A24" s="22"/>
      <c r="B24" s="15" t="s">
        <v>173</v>
      </c>
      <c r="C24" s="26"/>
      <c r="D24" s="9">
        <v>-89585</v>
      </c>
      <c r="E24" s="9">
        <v>-26029.78</v>
      </c>
      <c r="F24" s="9">
        <f t="shared" si="1"/>
        <v>-115614.78</v>
      </c>
      <c r="G24" s="10" t="s">
        <v>176</v>
      </c>
      <c r="H24" s="33" t="s">
        <v>175</v>
      </c>
      <c r="N24" s="74"/>
    </row>
    <row r="25" spans="1:14" s="3" customFormat="1" x14ac:dyDescent="0.4">
      <c r="A25" s="40" t="s">
        <v>11</v>
      </c>
      <c r="B25" s="14"/>
      <c r="C25" s="5">
        <f>+SUBTOTAL(9,C22:C24)</f>
        <v>-1100000</v>
      </c>
      <c r="D25" s="5">
        <f t="shared" ref="D25:F25" si="8">+SUBTOTAL(9,D22:D24)</f>
        <v>-89585</v>
      </c>
      <c r="E25" s="5">
        <f t="shared" si="8"/>
        <v>-185325.34</v>
      </c>
      <c r="F25" s="5">
        <f t="shared" si="8"/>
        <v>-1374910.34</v>
      </c>
      <c r="G25" s="4"/>
      <c r="H25" s="46"/>
      <c r="N25" s="16"/>
    </row>
    <row r="26" spans="1:14" s="3" customFormat="1" ht="38.6" x14ac:dyDescent="0.4">
      <c r="A26" s="8" t="s">
        <v>10</v>
      </c>
      <c r="B26" s="10" t="s">
        <v>64</v>
      </c>
      <c r="C26" s="9">
        <v>-270000</v>
      </c>
      <c r="D26" s="9"/>
      <c r="E26" s="9">
        <v>-314017.76</v>
      </c>
      <c r="F26" s="9">
        <f t="shared" si="1"/>
        <v>-584017.76</v>
      </c>
      <c r="G26" s="8" t="s">
        <v>68</v>
      </c>
      <c r="H26" s="33" t="s">
        <v>117</v>
      </c>
    </row>
    <row r="27" spans="1:14" s="3" customFormat="1" x14ac:dyDescent="0.4">
      <c r="A27" s="40" t="s">
        <v>9</v>
      </c>
      <c r="B27" s="7"/>
      <c r="C27" s="5">
        <f>+SUBTOTAL(9,C26:C26)</f>
        <v>-270000</v>
      </c>
      <c r="D27" s="5">
        <f t="shared" ref="D27:F27" si="9">+SUBTOTAL(9,D26:D26)</f>
        <v>0</v>
      </c>
      <c r="E27" s="5">
        <f t="shared" si="9"/>
        <v>-314017.76</v>
      </c>
      <c r="F27" s="5">
        <f t="shared" si="9"/>
        <v>-584017.76</v>
      </c>
      <c r="G27" s="4"/>
      <c r="H27" s="47"/>
    </row>
    <row r="28" spans="1:14" s="3" customFormat="1" ht="35.6" customHeight="1" x14ac:dyDescent="0.4">
      <c r="A28" s="11" t="s">
        <v>6</v>
      </c>
      <c r="B28" s="13" t="s">
        <v>65</v>
      </c>
      <c r="C28" s="9">
        <v>-242144</v>
      </c>
      <c r="D28" s="9"/>
      <c r="E28" s="9">
        <f>-66525.74-141490</f>
        <v>-208015.74</v>
      </c>
      <c r="F28" s="9">
        <f t="shared" si="1"/>
        <v>-450159.74</v>
      </c>
      <c r="G28" s="48" t="s">
        <v>120</v>
      </c>
      <c r="H28" s="33" t="s">
        <v>119</v>
      </c>
    </row>
    <row r="29" spans="1:14" s="3" customFormat="1" ht="38.6" x14ac:dyDescent="0.4">
      <c r="A29" s="11" t="s">
        <v>6</v>
      </c>
      <c r="B29" s="10" t="s">
        <v>121</v>
      </c>
      <c r="C29" s="9">
        <v>-450000</v>
      </c>
      <c r="D29" s="9"/>
      <c r="E29" s="9">
        <v>-155189</v>
      </c>
      <c r="F29" s="9">
        <f t="shared" si="1"/>
        <v>-605189</v>
      </c>
      <c r="G29" s="8" t="s">
        <v>122</v>
      </c>
      <c r="H29" s="33" t="s">
        <v>123</v>
      </c>
    </row>
    <row r="30" spans="1:14" s="3" customFormat="1" ht="25.75" x14ac:dyDescent="0.4">
      <c r="A30" s="11" t="s">
        <v>6</v>
      </c>
      <c r="B30" s="10" t="s">
        <v>118</v>
      </c>
      <c r="D30" s="9">
        <v>-1041870</v>
      </c>
      <c r="E30" s="9"/>
      <c r="F30" s="9">
        <f t="shared" si="1"/>
        <v>-1041870</v>
      </c>
      <c r="G30" s="75" t="s">
        <v>125</v>
      </c>
      <c r="H30" s="33" t="s">
        <v>126</v>
      </c>
    </row>
    <row r="31" spans="1:14" s="3" customFormat="1" x14ac:dyDescent="0.4">
      <c r="A31" s="41" t="s">
        <v>5</v>
      </c>
      <c r="B31" s="7"/>
      <c r="C31" s="5">
        <f>+SUBTOTAL(9,C28:C30)</f>
        <v>-692144</v>
      </c>
      <c r="D31" s="5">
        <f t="shared" ref="D31:F31" si="10">+SUBTOTAL(9,D28:D30)</f>
        <v>-1041870</v>
      </c>
      <c r="E31" s="5">
        <f t="shared" si="10"/>
        <v>-363204.74</v>
      </c>
      <c r="F31" s="5">
        <f t="shared" si="10"/>
        <v>-2097218.7400000002</v>
      </c>
      <c r="G31" s="4"/>
      <c r="H31" s="46"/>
    </row>
    <row r="32" spans="1:14" s="3" customFormat="1" ht="25.75" x14ac:dyDescent="0.4">
      <c r="A32" s="8" t="s">
        <v>4</v>
      </c>
      <c r="B32" s="10" t="s">
        <v>118</v>
      </c>
      <c r="C32" s="9">
        <v>0</v>
      </c>
      <c r="D32" s="9">
        <v>-1329858</v>
      </c>
      <c r="E32" s="9"/>
      <c r="F32" s="9">
        <f t="shared" si="1"/>
        <v>-1329858</v>
      </c>
      <c r="G32" s="75" t="s">
        <v>125</v>
      </c>
      <c r="H32" s="33" t="s">
        <v>126</v>
      </c>
    </row>
    <row r="33" spans="1:8" s="3" customFormat="1" x14ac:dyDescent="0.4">
      <c r="A33" s="40" t="s">
        <v>1</v>
      </c>
      <c r="B33" s="7"/>
      <c r="C33" s="5">
        <f>+SUBTOTAL(9,C32)</f>
        <v>0</v>
      </c>
      <c r="D33" s="5">
        <f t="shared" ref="D33:F33" si="11">+SUBTOTAL(9,D32)</f>
        <v>-1329858</v>
      </c>
      <c r="E33" s="5">
        <f t="shared" si="11"/>
        <v>0</v>
      </c>
      <c r="F33" s="5">
        <f t="shared" si="11"/>
        <v>-1329858</v>
      </c>
      <c r="G33" s="4"/>
      <c r="H33" s="6"/>
    </row>
    <row r="34" spans="1:8" s="3" customFormat="1" ht="38.6" x14ac:dyDescent="0.4">
      <c r="A34" s="10" t="s">
        <v>96</v>
      </c>
      <c r="B34" s="10" t="s">
        <v>97</v>
      </c>
      <c r="C34" s="9">
        <v>-1000000</v>
      </c>
      <c r="D34" s="9">
        <v>-40000</v>
      </c>
      <c r="E34" s="9">
        <v>-592808.79</v>
      </c>
      <c r="F34" s="9">
        <f t="shared" si="1"/>
        <v>-1632808.79</v>
      </c>
      <c r="G34" s="15" t="s">
        <v>127</v>
      </c>
      <c r="H34" s="62" t="s">
        <v>128</v>
      </c>
    </row>
    <row r="35" spans="1:8" s="3" customFormat="1" ht="38.6" x14ac:dyDescent="0.4">
      <c r="A35" s="70"/>
      <c r="B35" s="15" t="s">
        <v>177</v>
      </c>
      <c r="C35" s="9"/>
      <c r="D35" s="9">
        <v>-2000</v>
      </c>
      <c r="E35" s="9"/>
      <c r="F35" s="9">
        <f t="shared" si="1"/>
        <v>-2000</v>
      </c>
      <c r="G35" s="8" t="s">
        <v>178</v>
      </c>
      <c r="H35" s="20" t="s">
        <v>179</v>
      </c>
    </row>
    <row r="36" spans="1:8" s="3" customFormat="1" x14ac:dyDescent="0.4">
      <c r="A36" s="102" t="s">
        <v>103</v>
      </c>
      <c r="B36" s="103"/>
      <c r="C36" s="5">
        <f>+SUBTOTAL(9,C34:C35)</f>
        <v>-1000000</v>
      </c>
      <c r="D36" s="5">
        <f t="shared" ref="D36:F36" si="12">+SUBTOTAL(9,D34:D35)</f>
        <v>-42000</v>
      </c>
      <c r="E36" s="5">
        <f t="shared" si="12"/>
        <v>-592808.79</v>
      </c>
      <c r="F36" s="5">
        <f t="shared" si="12"/>
        <v>-1634808.79</v>
      </c>
      <c r="G36" s="4"/>
      <c r="H36" s="6"/>
    </row>
    <row r="37" spans="1:8" s="43" customFormat="1" ht="12.9" x14ac:dyDescent="0.4">
      <c r="A37" s="104" t="s">
        <v>0</v>
      </c>
      <c r="B37" s="105"/>
      <c r="C37" s="5">
        <f>+SUBTOTAL(9,C4:C36)</f>
        <v>-106657826.4287</v>
      </c>
      <c r="D37" s="5">
        <f t="shared" ref="D37:F37" si="13">+SUBTOTAL(9,D4:D36)</f>
        <v>-5413525</v>
      </c>
      <c r="E37" s="5">
        <f t="shared" si="13"/>
        <v>-8357340.0798000004</v>
      </c>
      <c r="F37" s="5">
        <f t="shared" si="13"/>
        <v>-120428691.50850001</v>
      </c>
      <c r="G37" s="4"/>
      <c r="H37" s="4"/>
    </row>
    <row r="38" spans="1:8" x14ac:dyDescent="0.4">
      <c r="C38" s="2"/>
      <c r="D38" s="2"/>
      <c r="E38" s="2"/>
      <c r="F38" s="2"/>
    </row>
  </sheetData>
  <mergeCells count="3">
    <mergeCell ref="A15:B15"/>
    <mergeCell ref="A36:B36"/>
    <mergeCell ref="A37:B37"/>
  </mergeCells>
  <phoneticPr fontId="20" type="noConversion"/>
  <hyperlinks>
    <hyperlink ref="H7" r:id="rId1" xr:uid="{2BA1D833-A81A-4853-A6D2-E17EB5C97CF1}"/>
    <hyperlink ref="H14" r:id="rId2" xr:uid="{4018C189-1AD7-43E9-8098-A523777774EF}"/>
    <hyperlink ref="H18" r:id="rId3" xr:uid="{87A543E9-C429-4303-A2BE-FDB839D97E66}"/>
    <hyperlink ref="H6" r:id="rId4" xr:uid="{D6A331F6-8E2D-4322-A4D6-FC9B93A86FCD}"/>
    <hyperlink ref="H4" r:id="rId5" xr:uid="{FD219C3B-D8B5-441F-8C29-0D6B181C4956}"/>
    <hyperlink ref="H11" r:id="rId6" xr:uid="{CA724B6F-829E-4F43-8D3D-9BEED0C76520}"/>
    <hyperlink ref="H10" r:id="rId7" xr:uid="{91D51A95-BD8C-4608-B040-968801268540}"/>
    <hyperlink ref="H12" r:id="rId8" xr:uid="{C326CA14-A219-4141-8341-6B9CC9C178D8}"/>
    <hyperlink ref="H22" r:id="rId9" xr:uid="{3F016BD1-3D7A-4125-9CD6-0CE98CB91AA3}"/>
    <hyperlink ref="H26" r:id="rId10" xr:uid="{6954B49B-C078-4A97-91A7-FBC16135F12B}"/>
    <hyperlink ref="H28" r:id="rId11" xr:uid="{A55E0347-2E61-4FF3-A9E6-B657749676D1}"/>
    <hyperlink ref="H29" r:id="rId12" xr:uid="{5B94B4F6-5245-49D8-8A75-736ABD8AF41C}"/>
    <hyperlink ref="H30" r:id="rId13" xr:uid="{A7759C72-41FE-455D-987E-3E5B08974516}"/>
    <hyperlink ref="H32" r:id="rId14" xr:uid="{92F18B08-BE6A-448F-9BD1-EBCCA50E4295}"/>
    <hyperlink ref="H23" r:id="rId15" xr:uid="{4EA72CDA-87AF-426E-8165-E150F48CA32D}"/>
    <hyperlink ref="H24" r:id="rId16" xr:uid="{335263F2-2CF3-49C7-A245-FFF226DE117B}"/>
    <hyperlink ref="H34" r:id="rId17" xr:uid="{1633F63A-8AA8-414C-B542-4EDBC4770825}"/>
    <hyperlink ref="H35" r:id="rId18" xr:uid="{41DDC591-B588-4422-B059-E23BFB9610AD}"/>
    <hyperlink ref="H8" r:id="rId19" xr:uid="{0FFD7626-0C3C-4690-9C16-78EDA36390A9}"/>
  </hyperlinks>
  <pageMargins left="0.7" right="0.7" top="0.75" bottom="0.75" header="0.3" footer="0.3"/>
  <pageSetup paperSize="9" orientation="portrait" r:id="rId20"/>
  <legacy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AE05C-FFA4-4570-AE73-D82792E2C581}">
  <dimension ref="A1:M35"/>
  <sheetViews>
    <sheetView workbookViewId="0">
      <selection activeCell="A6" sqref="A6"/>
    </sheetView>
  </sheetViews>
  <sheetFormatPr defaultRowHeight="14.6" x14ac:dyDescent="0.4"/>
  <cols>
    <col min="1" max="1" width="21.53515625" customWidth="1"/>
    <col min="2" max="2" width="34" customWidth="1"/>
    <col min="3" max="3" width="10.4609375" customWidth="1"/>
    <col min="4" max="4" width="10.53515625" customWidth="1"/>
    <col min="5" max="5" width="10.4609375" customWidth="1"/>
    <col min="6" max="6" width="50.69140625" style="1" customWidth="1"/>
    <col min="7" max="7" width="33.4609375" style="1" customWidth="1"/>
  </cols>
  <sheetData>
    <row r="1" spans="1:7" x14ac:dyDescent="0.4">
      <c r="A1" s="44" t="s">
        <v>107</v>
      </c>
    </row>
    <row r="3" spans="1:7" s="3" customFormat="1" ht="54.9" customHeight="1" x14ac:dyDescent="0.4">
      <c r="A3" s="38" t="s">
        <v>53</v>
      </c>
      <c r="B3" s="38" t="s">
        <v>52</v>
      </c>
      <c r="C3" s="57" t="s">
        <v>108</v>
      </c>
      <c r="D3" s="71" t="s">
        <v>109</v>
      </c>
      <c r="E3" s="57" t="s">
        <v>0</v>
      </c>
      <c r="F3" s="38" t="s">
        <v>50</v>
      </c>
      <c r="G3" s="37" t="s">
        <v>49</v>
      </c>
    </row>
    <row r="4" spans="1:7" s="3" customFormat="1" ht="18.899999999999999" customHeight="1" x14ac:dyDescent="0.4">
      <c r="A4" s="22" t="s">
        <v>48</v>
      </c>
      <c r="B4" s="15" t="s">
        <v>47</v>
      </c>
      <c r="C4" s="9">
        <v>-1</v>
      </c>
      <c r="D4" s="9"/>
      <c r="E4" s="9">
        <f>+C4+D4</f>
        <v>-1</v>
      </c>
      <c r="F4" s="21" t="s">
        <v>46</v>
      </c>
      <c r="G4" s="20" t="s">
        <v>45</v>
      </c>
    </row>
    <row r="5" spans="1:7" s="3" customFormat="1" x14ac:dyDescent="0.4">
      <c r="A5" s="40" t="s">
        <v>44</v>
      </c>
      <c r="B5" s="14"/>
      <c r="C5" s="5">
        <f>+SUBTOTAL(9,C4)</f>
        <v>-1</v>
      </c>
      <c r="D5" s="5">
        <f t="shared" ref="D5:E5" si="0">+SUBTOTAL(9,D4)</f>
        <v>0</v>
      </c>
      <c r="E5" s="5">
        <f t="shared" si="0"/>
        <v>-1</v>
      </c>
      <c r="F5" s="19"/>
      <c r="G5" s="18"/>
    </row>
    <row r="6" spans="1:7" s="3" customFormat="1" ht="61.3" customHeight="1" x14ac:dyDescent="0.4">
      <c r="A6" s="15" t="s">
        <v>129</v>
      </c>
      <c r="B6" s="15" t="s">
        <v>55</v>
      </c>
      <c r="C6" s="35">
        <v>-45823501</v>
      </c>
      <c r="D6" s="35"/>
      <c r="E6" s="9">
        <f>+C6+D6</f>
        <v>-45823501</v>
      </c>
      <c r="F6" s="36" t="s">
        <v>43</v>
      </c>
      <c r="G6" s="20" t="s">
        <v>42</v>
      </c>
    </row>
    <row r="7" spans="1:7" s="3" customFormat="1" ht="55.3" customHeight="1" x14ac:dyDescent="0.4">
      <c r="A7" s="15" t="s">
        <v>129</v>
      </c>
      <c r="B7" s="15" t="s">
        <v>41</v>
      </c>
      <c r="C7" s="35">
        <v>-1212414.1899000001</v>
      </c>
      <c r="D7" s="35"/>
      <c r="E7" s="9">
        <f t="shared" ref="E7:E32" si="1">+C7+D7</f>
        <v>-1212414.1899000001</v>
      </c>
      <c r="F7" s="34" t="s">
        <v>40</v>
      </c>
      <c r="G7" s="33" t="s">
        <v>39</v>
      </c>
    </row>
    <row r="8" spans="1:7" s="3" customFormat="1" ht="67.3" customHeight="1" x14ac:dyDescent="0.4">
      <c r="A8" s="15" t="s">
        <v>129</v>
      </c>
      <c r="B8" s="15" t="s">
        <v>75</v>
      </c>
      <c r="C8" s="9">
        <v>-35031266.239199996</v>
      </c>
      <c r="D8" s="9"/>
      <c r="E8" s="9">
        <f t="shared" si="1"/>
        <v>-35031266.239199996</v>
      </c>
      <c r="F8" s="48" t="s">
        <v>110</v>
      </c>
      <c r="G8" s="33"/>
    </row>
    <row r="9" spans="1:7" s="3" customFormat="1" x14ac:dyDescent="0.4">
      <c r="A9" s="40" t="s">
        <v>130</v>
      </c>
      <c r="B9" s="32"/>
      <c r="C9" s="5">
        <f>+SUBTOTAL(9,C6:C8)</f>
        <v>-82067181.429100007</v>
      </c>
      <c r="D9" s="5">
        <f t="shared" ref="D9:E9" si="2">+SUBTOTAL(9,D6:D8)</f>
        <v>0</v>
      </c>
      <c r="E9" s="5">
        <f t="shared" si="2"/>
        <v>-82067181.429100007</v>
      </c>
      <c r="F9" s="32"/>
      <c r="G9" s="72"/>
    </row>
    <row r="10" spans="1:7" s="49" customFormat="1" ht="38.6" x14ac:dyDescent="0.35">
      <c r="A10" s="22" t="s">
        <v>31</v>
      </c>
      <c r="B10" s="51" t="s">
        <v>73</v>
      </c>
      <c r="C10" s="52">
        <v>-10000000</v>
      </c>
      <c r="D10" s="52"/>
      <c r="E10" s="9">
        <f t="shared" si="1"/>
        <v>-10000000</v>
      </c>
      <c r="F10" s="50" t="s">
        <v>72</v>
      </c>
      <c r="G10" s="53" t="s">
        <v>112</v>
      </c>
    </row>
    <row r="11" spans="1:7" s="3" customFormat="1" ht="33.9" customHeight="1" x14ac:dyDescent="0.4">
      <c r="A11" s="22" t="s">
        <v>31</v>
      </c>
      <c r="B11" s="10" t="s">
        <v>56</v>
      </c>
      <c r="C11" s="26">
        <v>-222800</v>
      </c>
      <c r="D11" s="26">
        <v>-56800</v>
      </c>
      <c r="E11" s="9">
        <f t="shared" si="1"/>
        <v>-279600</v>
      </c>
      <c r="F11" s="8" t="s">
        <v>35</v>
      </c>
      <c r="G11" s="33" t="s">
        <v>111</v>
      </c>
    </row>
    <row r="12" spans="1:7" s="3" customFormat="1" ht="54.45" customHeight="1" x14ac:dyDescent="0.4">
      <c r="A12" s="22" t="s">
        <v>31</v>
      </c>
      <c r="B12" s="15" t="s">
        <v>57</v>
      </c>
      <c r="C12" s="26">
        <f>-164680-977220</f>
        <v>-1141900</v>
      </c>
      <c r="D12" s="26"/>
      <c r="E12" s="9">
        <f t="shared" si="1"/>
        <v>-1141900</v>
      </c>
      <c r="F12" s="30" t="s">
        <v>124</v>
      </c>
      <c r="G12" s="33" t="s">
        <v>113</v>
      </c>
    </row>
    <row r="13" spans="1:7" s="3" customFormat="1" x14ac:dyDescent="0.4">
      <c r="A13" s="41" t="s">
        <v>28</v>
      </c>
      <c r="B13" s="14"/>
      <c r="C13" s="24">
        <f>+SUBTOTAL(9,C10:C12)</f>
        <v>-11364700</v>
      </c>
      <c r="D13" s="24">
        <f>+SUBTOTAL(9,D10:D12)</f>
        <v>-56800</v>
      </c>
      <c r="E13" s="24">
        <f>+SUBTOTAL(9,E10:E12)</f>
        <v>-11421500</v>
      </c>
      <c r="F13" s="29"/>
      <c r="G13" s="18"/>
    </row>
    <row r="14" spans="1:7" s="3" customFormat="1" ht="25.75" x14ac:dyDescent="0.4">
      <c r="A14" s="10" t="s">
        <v>27</v>
      </c>
      <c r="B14" s="15" t="s">
        <v>59</v>
      </c>
      <c r="C14" s="9">
        <v>-358799.9999</v>
      </c>
      <c r="D14" s="9"/>
      <c r="E14" s="9">
        <f t="shared" si="1"/>
        <v>-358799.9999</v>
      </c>
      <c r="F14" s="28" t="s">
        <v>26</v>
      </c>
      <c r="G14" s="20" t="s">
        <v>25</v>
      </c>
    </row>
    <row r="15" spans="1:7" s="3" customFormat="1" x14ac:dyDescent="0.4">
      <c r="A15" s="100" t="s">
        <v>24</v>
      </c>
      <c r="B15" s="101"/>
      <c r="C15" s="5">
        <f>+SUBTOTAL(9,C14)</f>
        <v>-358799.9999</v>
      </c>
      <c r="D15" s="5">
        <f t="shared" ref="D15:E15" si="3">+SUBTOTAL(9,D14)</f>
        <v>0</v>
      </c>
      <c r="E15" s="5">
        <f t="shared" si="3"/>
        <v>-358799.9999</v>
      </c>
      <c r="F15" s="27"/>
      <c r="G15" s="18"/>
    </row>
    <row r="16" spans="1:7" s="3" customFormat="1" ht="55.3" customHeight="1" x14ac:dyDescent="0.4">
      <c r="A16" s="8" t="s">
        <v>23</v>
      </c>
      <c r="B16" s="15" t="s">
        <v>60</v>
      </c>
      <c r="C16" s="26">
        <v>-360000</v>
      </c>
      <c r="D16" s="26"/>
      <c r="E16" s="9">
        <f t="shared" si="1"/>
        <v>-360000</v>
      </c>
      <c r="F16" s="15" t="s">
        <v>114</v>
      </c>
      <c r="G16" s="25" t="s">
        <v>22</v>
      </c>
    </row>
    <row r="17" spans="1:13" s="3" customFormat="1" x14ac:dyDescent="0.4">
      <c r="A17" s="40" t="s">
        <v>21</v>
      </c>
      <c r="B17" s="14"/>
      <c r="C17" s="24">
        <f>+SUBTOTAL(9,C16)</f>
        <v>-360000</v>
      </c>
      <c r="D17" s="24">
        <f t="shared" ref="D17:E17" si="4">+SUBTOTAL(9,D16)</f>
        <v>0</v>
      </c>
      <c r="E17" s="24">
        <f t="shared" si="4"/>
        <v>-360000</v>
      </c>
      <c r="F17" s="14"/>
      <c r="G17" s="23"/>
    </row>
    <row r="18" spans="1:13" s="3" customFormat="1" ht="18.55" customHeight="1" x14ac:dyDescent="0.4">
      <c r="A18" s="22" t="s">
        <v>20</v>
      </c>
      <c r="B18" s="15" t="s">
        <v>61</v>
      </c>
      <c r="C18" s="9">
        <v>-5444999.9997000005</v>
      </c>
      <c r="D18" s="9"/>
      <c r="E18" s="9">
        <f t="shared" si="1"/>
        <v>-5444999.9997000005</v>
      </c>
      <c r="F18" s="21" t="s">
        <v>19</v>
      </c>
      <c r="G18" s="20" t="s">
        <v>18</v>
      </c>
    </row>
    <row r="19" spans="1:13" s="3" customFormat="1" x14ac:dyDescent="0.4">
      <c r="A19" s="39" t="s">
        <v>17</v>
      </c>
      <c r="B19" s="14"/>
      <c r="C19" s="5">
        <f>+SUBTOTAL(9,C18)</f>
        <v>-5444999.9997000005</v>
      </c>
      <c r="D19" s="5">
        <f t="shared" ref="D19:E19" si="5">+SUBTOTAL(9,D18)</f>
        <v>0</v>
      </c>
      <c r="E19" s="5">
        <f t="shared" si="5"/>
        <v>-5444999.9997000005</v>
      </c>
      <c r="F19" s="19"/>
      <c r="G19" s="18"/>
    </row>
    <row r="20" spans="1:13" s="3" customFormat="1" ht="25.75" x14ac:dyDescent="0.4">
      <c r="A20" s="17" t="s">
        <v>16</v>
      </c>
      <c r="B20" s="15" t="s">
        <v>62</v>
      </c>
      <c r="C20" s="9">
        <v>-4000000</v>
      </c>
      <c r="D20" s="9"/>
      <c r="E20" s="9">
        <f t="shared" si="1"/>
        <v>-4000000</v>
      </c>
      <c r="F20" s="10" t="s">
        <v>78</v>
      </c>
      <c r="G20" s="54" t="s">
        <v>79</v>
      </c>
    </row>
    <row r="21" spans="1:13" s="3" customFormat="1" x14ac:dyDescent="0.4">
      <c r="A21" s="42" t="s">
        <v>15</v>
      </c>
      <c r="B21" s="14"/>
      <c r="C21" s="5">
        <f>+SUBTOTAL(9,C20)</f>
        <v>-4000000</v>
      </c>
      <c r="D21" s="5">
        <f t="shared" ref="D21:E21" si="6">+SUBTOTAL(9,D20)</f>
        <v>0</v>
      </c>
      <c r="E21" s="5">
        <f t="shared" si="6"/>
        <v>-4000000</v>
      </c>
      <c r="F21" s="4"/>
      <c r="G21" s="45"/>
    </row>
    <row r="22" spans="1:13" s="73" customFormat="1" ht="38.6" x14ac:dyDescent="0.4">
      <c r="A22" s="22" t="s">
        <v>14</v>
      </c>
      <c r="B22" s="10" t="s">
        <v>63</v>
      </c>
      <c r="C22" s="26">
        <v>-1100000</v>
      </c>
      <c r="D22" s="26"/>
      <c r="E22" s="26">
        <f t="shared" si="1"/>
        <v>-1100000</v>
      </c>
      <c r="F22" s="22" t="s">
        <v>115</v>
      </c>
      <c r="G22" s="33" t="s">
        <v>116</v>
      </c>
      <c r="M22" s="74"/>
    </row>
    <row r="23" spans="1:13" s="3" customFormat="1" x14ac:dyDescent="0.4">
      <c r="A23" s="40" t="s">
        <v>11</v>
      </c>
      <c r="B23" s="14"/>
      <c r="C23" s="5">
        <f>+SUBTOTAL(9,C22:C22)</f>
        <v>-1100000</v>
      </c>
      <c r="D23" s="5">
        <f t="shared" ref="D23:E23" si="7">+SUBTOTAL(9,D22:D22)</f>
        <v>0</v>
      </c>
      <c r="E23" s="5">
        <f t="shared" si="7"/>
        <v>-1100000</v>
      </c>
      <c r="F23" s="4"/>
      <c r="G23" s="46"/>
      <c r="M23" s="16"/>
    </row>
    <row r="24" spans="1:13" s="3" customFormat="1" ht="38.6" x14ac:dyDescent="0.4">
      <c r="A24" s="8" t="s">
        <v>10</v>
      </c>
      <c r="B24" s="10" t="s">
        <v>64</v>
      </c>
      <c r="C24" s="9">
        <v>-270000</v>
      </c>
      <c r="D24" s="9"/>
      <c r="E24" s="9">
        <f t="shared" si="1"/>
        <v>-270000</v>
      </c>
      <c r="F24" s="8" t="s">
        <v>68</v>
      </c>
      <c r="G24" s="33" t="s">
        <v>117</v>
      </c>
    </row>
    <row r="25" spans="1:13" s="3" customFormat="1" x14ac:dyDescent="0.4">
      <c r="A25" s="40" t="s">
        <v>9</v>
      </c>
      <c r="B25" s="7"/>
      <c r="C25" s="5">
        <f>+SUBTOTAL(9,C24:C24)</f>
        <v>-270000</v>
      </c>
      <c r="D25" s="5">
        <f t="shared" ref="D25:E25" si="8">+SUBTOTAL(9,D24:D24)</f>
        <v>0</v>
      </c>
      <c r="E25" s="5">
        <f t="shared" si="8"/>
        <v>-270000</v>
      </c>
      <c r="F25" s="4"/>
      <c r="G25" s="47"/>
    </row>
    <row r="26" spans="1:13" s="3" customFormat="1" ht="35.6" customHeight="1" x14ac:dyDescent="0.4">
      <c r="A26" s="11" t="s">
        <v>6</v>
      </c>
      <c r="B26" s="13" t="s">
        <v>65</v>
      </c>
      <c r="C26" s="9">
        <v>-242144</v>
      </c>
      <c r="D26" s="9"/>
      <c r="E26" s="9">
        <f t="shared" si="1"/>
        <v>-242144</v>
      </c>
      <c r="F26" s="48" t="s">
        <v>120</v>
      </c>
      <c r="G26" s="33" t="s">
        <v>119</v>
      </c>
    </row>
    <row r="27" spans="1:13" s="3" customFormat="1" ht="38.6" x14ac:dyDescent="0.4">
      <c r="A27" s="11" t="s">
        <v>6</v>
      </c>
      <c r="B27" s="10" t="s">
        <v>121</v>
      </c>
      <c r="C27" s="9">
        <v>-450000</v>
      </c>
      <c r="D27" s="9"/>
      <c r="E27" s="9">
        <f t="shared" si="1"/>
        <v>-450000</v>
      </c>
      <c r="F27" s="8" t="s">
        <v>122</v>
      </c>
      <c r="G27" s="33" t="s">
        <v>123</v>
      </c>
    </row>
    <row r="28" spans="1:13" s="3" customFormat="1" ht="25.75" x14ac:dyDescent="0.4">
      <c r="A28" s="11" t="s">
        <v>6</v>
      </c>
      <c r="B28" s="10" t="s">
        <v>118</v>
      </c>
      <c r="D28" s="9">
        <v>-1041870</v>
      </c>
      <c r="E28" s="9">
        <f t="shared" si="1"/>
        <v>-1041870</v>
      </c>
      <c r="F28" s="75" t="s">
        <v>125</v>
      </c>
      <c r="G28" s="33" t="s">
        <v>126</v>
      </c>
    </row>
    <row r="29" spans="1:13" s="3" customFormat="1" x14ac:dyDescent="0.4">
      <c r="A29" s="41" t="s">
        <v>5</v>
      </c>
      <c r="B29" s="7"/>
      <c r="C29" s="5">
        <f>+SUBTOTAL(9,C26:C28)</f>
        <v>-692144</v>
      </c>
      <c r="D29" s="5">
        <f t="shared" ref="D29:E29" si="9">+SUBTOTAL(9,D26:D28)</f>
        <v>-1041870</v>
      </c>
      <c r="E29" s="5">
        <f t="shared" si="9"/>
        <v>-1734014</v>
      </c>
      <c r="F29" s="4"/>
      <c r="G29" s="46"/>
    </row>
    <row r="30" spans="1:13" s="3" customFormat="1" ht="25.75" x14ac:dyDescent="0.4">
      <c r="A30" s="8" t="s">
        <v>4</v>
      </c>
      <c r="B30" s="10" t="s">
        <v>118</v>
      </c>
      <c r="C30" s="9">
        <v>0</v>
      </c>
      <c r="D30" s="9">
        <v>-1329858</v>
      </c>
      <c r="E30" s="9">
        <f t="shared" si="1"/>
        <v>-1329858</v>
      </c>
      <c r="F30" s="75" t="s">
        <v>125</v>
      </c>
      <c r="G30" s="33" t="s">
        <v>126</v>
      </c>
    </row>
    <row r="31" spans="1:13" s="3" customFormat="1" x14ac:dyDescent="0.4">
      <c r="A31" s="40" t="s">
        <v>1</v>
      </c>
      <c r="B31" s="7"/>
      <c r="C31" s="5">
        <f>+SUBTOTAL(9,C30)</f>
        <v>0</v>
      </c>
      <c r="D31" s="5">
        <f t="shared" ref="D31:E31" si="10">+SUBTOTAL(9,D30)</f>
        <v>-1329858</v>
      </c>
      <c r="E31" s="5">
        <f t="shared" si="10"/>
        <v>-1329858</v>
      </c>
      <c r="F31" s="4"/>
      <c r="G31" s="6"/>
    </row>
    <row r="32" spans="1:13" s="3" customFormat="1" ht="38.6" x14ac:dyDescent="0.4">
      <c r="A32" s="70" t="s">
        <v>96</v>
      </c>
      <c r="B32" s="70" t="s">
        <v>97</v>
      </c>
      <c r="C32" s="9">
        <v>-1000000</v>
      </c>
      <c r="D32" s="9">
        <v>-40000</v>
      </c>
      <c r="E32" s="9">
        <f t="shared" si="1"/>
        <v>-1040000</v>
      </c>
      <c r="F32" s="15" t="s">
        <v>127</v>
      </c>
      <c r="G32" s="62" t="s">
        <v>128</v>
      </c>
    </row>
    <row r="33" spans="1:7" s="3" customFormat="1" x14ac:dyDescent="0.4">
      <c r="A33" s="102" t="s">
        <v>103</v>
      </c>
      <c r="B33" s="103"/>
      <c r="C33" s="5">
        <f>+SUBTOTAL(9,C32:C32)</f>
        <v>-1000000</v>
      </c>
      <c r="D33" s="5">
        <f t="shared" ref="D33:E33" si="11">+SUBTOTAL(9,D32:D32)</f>
        <v>-40000</v>
      </c>
      <c r="E33" s="5">
        <f t="shared" si="11"/>
        <v>-1040000</v>
      </c>
      <c r="F33" s="4"/>
      <c r="G33" s="6"/>
    </row>
    <row r="34" spans="1:7" s="43" customFormat="1" ht="12.9" x14ac:dyDescent="0.4">
      <c r="A34" s="104" t="s">
        <v>0</v>
      </c>
      <c r="B34" s="105"/>
      <c r="C34" s="5">
        <f>+SUBTOTAL(9,C4:C33)</f>
        <v>-106657826.4287</v>
      </c>
      <c r="D34" s="5">
        <f t="shared" ref="D34:E34" si="12">+SUBTOTAL(9,D4:D33)</f>
        <v>-2468528</v>
      </c>
      <c r="E34" s="5">
        <f t="shared" si="12"/>
        <v>-109126354.4287</v>
      </c>
      <c r="F34" s="4"/>
      <c r="G34" s="4"/>
    </row>
    <row r="35" spans="1:7" x14ac:dyDescent="0.4">
      <c r="C35" s="2"/>
      <c r="D35" s="2"/>
      <c r="E35" s="2"/>
    </row>
  </sheetData>
  <mergeCells count="3">
    <mergeCell ref="A15:B15"/>
    <mergeCell ref="A34:B34"/>
    <mergeCell ref="A33:B33"/>
  </mergeCells>
  <hyperlinks>
    <hyperlink ref="G7" r:id="rId1" xr:uid="{6496AC00-B579-4181-85AD-35C225E53D20}"/>
    <hyperlink ref="G14" r:id="rId2" xr:uid="{1CFD58BC-7171-438F-9B49-9FA05D886CF0}"/>
    <hyperlink ref="G18" r:id="rId3" xr:uid="{1694DFB0-225D-483B-85E6-8389E53A3A89}"/>
    <hyperlink ref="G6" r:id="rId4" xr:uid="{81DD6091-5922-475D-8D2E-A25AB0D06D5F}"/>
    <hyperlink ref="G4" r:id="rId5" xr:uid="{38CC8A44-B8CB-4B5A-9A4F-D0E93AA1F25A}"/>
    <hyperlink ref="G11" r:id="rId6" xr:uid="{6A7E6553-9F0D-41E6-92CA-BBD66767D47A}"/>
    <hyperlink ref="G10" r:id="rId7" xr:uid="{D177B69C-8C37-4039-BDDB-D4C2E96DEE13}"/>
    <hyperlink ref="G12" r:id="rId8" xr:uid="{11A3BEB4-21AF-4E7F-9A5A-25D222725153}"/>
    <hyperlink ref="G22" r:id="rId9" xr:uid="{68783348-0426-4C47-8854-6DD8042F1D40}"/>
    <hyperlink ref="G24" r:id="rId10" xr:uid="{EE3FD23E-8D63-4536-BC9F-199DA1F8C7BA}"/>
    <hyperlink ref="G26" r:id="rId11" xr:uid="{4275BCC5-A432-4007-8DEC-7CC965BF2FEC}"/>
    <hyperlink ref="G27" r:id="rId12" xr:uid="{9F1DCE63-7E1E-40D4-AB35-0E46013CD6F5}"/>
    <hyperlink ref="G28" r:id="rId13" xr:uid="{3E7AEAB2-91F4-40C2-B3A4-97D64D3074F5}"/>
    <hyperlink ref="G30" r:id="rId14" xr:uid="{6D19ECC4-A413-45AD-8408-4ED203952F78}"/>
    <hyperlink ref="G32" r:id="rId15" xr:uid="{F4A5AA77-C0D0-4DDC-BFCA-EAC359B5BBE8}"/>
  </hyperlinks>
  <pageMargins left="0.7" right="0.7" top="0.75" bottom="0.75" header="0.3" footer="0.3"/>
  <pageSetup paperSize="9" orientation="portrait"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E0FD8-B67C-4BE6-AC0D-C836F3E13F2A}">
  <dimension ref="A1:M40"/>
  <sheetViews>
    <sheetView workbookViewId="0">
      <selection activeCell="D12" sqref="D12"/>
    </sheetView>
  </sheetViews>
  <sheetFormatPr defaultRowHeight="14.6" x14ac:dyDescent="0.4"/>
  <cols>
    <col min="1" max="1" width="21.53515625" customWidth="1"/>
    <col min="2" max="2" width="34" customWidth="1"/>
    <col min="3" max="5" width="10.4609375" customWidth="1"/>
    <col min="6" max="6" width="50.69140625" style="1" customWidth="1"/>
    <col min="7" max="7" width="38.921875" style="1" customWidth="1"/>
  </cols>
  <sheetData>
    <row r="1" spans="1:7" x14ac:dyDescent="0.4">
      <c r="A1" s="44" t="s">
        <v>84</v>
      </c>
    </row>
    <row r="3" spans="1:7" s="3" customFormat="1" ht="37.299999999999997" x14ac:dyDescent="0.4">
      <c r="A3" s="38" t="s">
        <v>53</v>
      </c>
      <c r="B3" s="38" t="s">
        <v>52</v>
      </c>
      <c r="C3" s="57" t="s">
        <v>85</v>
      </c>
      <c r="D3" s="57" t="s">
        <v>86</v>
      </c>
      <c r="E3" s="57" t="s">
        <v>0</v>
      </c>
      <c r="F3" s="38" t="s">
        <v>50</v>
      </c>
      <c r="G3" s="37" t="s">
        <v>49</v>
      </c>
    </row>
    <row r="4" spans="1:7" s="3" customFormat="1" ht="25.75" x14ac:dyDescent="0.4">
      <c r="A4" s="68" t="s">
        <v>48</v>
      </c>
      <c r="B4" s="15" t="s">
        <v>47</v>
      </c>
      <c r="C4" s="9">
        <v>-1</v>
      </c>
      <c r="D4" s="9"/>
      <c r="E4" s="9">
        <f>+C4+D4</f>
        <v>-1</v>
      </c>
      <c r="F4" s="21" t="s">
        <v>46</v>
      </c>
      <c r="G4" s="69" t="s">
        <v>45</v>
      </c>
    </row>
    <row r="5" spans="1:7" s="3" customFormat="1" x14ac:dyDescent="0.4">
      <c r="A5" s="40" t="s">
        <v>44</v>
      </c>
      <c r="B5" s="14"/>
      <c r="C5" s="5">
        <f>+SUBTOTAL(9,C4)</f>
        <v>-1</v>
      </c>
      <c r="D5" s="5">
        <f t="shared" ref="D5:E5" si="0">+SUBTOTAL(9,D4)</f>
        <v>0</v>
      </c>
      <c r="E5" s="5">
        <f t="shared" si="0"/>
        <v>-1</v>
      </c>
      <c r="F5" s="19"/>
      <c r="G5" s="18"/>
    </row>
    <row r="6" spans="1:7" s="3" customFormat="1" ht="61.3" customHeight="1" x14ac:dyDescent="0.4">
      <c r="A6" s="8" t="s">
        <v>38</v>
      </c>
      <c r="B6" s="15" t="s">
        <v>55</v>
      </c>
      <c r="C6" s="35">
        <f>-51364233+3000000</f>
        <v>-48364233</v>
      </c>
      <c r="D6" s="35">
        <v>-6453955.8499999996</v>
      </c>
      <c r="E6" s="9">
        <f t="shared" ref="E6:E34" si="1">+C6+D6</f>
        <v>-54818188.850000001</v>
      </c>
      <c r="F6" s="36" t="s">
        <v>43</v>
      </c>
      <c r="G6" s="20" t="s">
        <v>42</v>
      </c>
    </row>
    <row r="7" spans="1:7" s="3" customFormat="1" ht="55.3" customHeight="1" x14ac:dyDescent="0.4">
      <c r="A7" s="8" t="s">
        <v>38</v>
      </c>
      <c r="B7" s="15" t="s">
        <v>41</v>
      </c>
      <c r="C7" s="35">
        <v>-2800000</v>
      </c>
      <c r="D7" s="35"/>
      <c r="E7" s="9">
        <f t="shared" si="1"/>
        <v>-2800000</v>
      </c>
      <c r="F7" s="34" t="s">
        <v>40</v>
      </c>
      <c r="G7" s="33" t="s">
        <v>39</v>
      </c>
    </row>
    <row r="8" spans="1:7" s="3" customFormat="1" ht="67.3" customHeight="1" x14ac:dyDescent="0.4">
      <c r="A8" s="8" t="s">
        <v>38</v>
      </c>
      <c r="B8" s="15" t="s">
        <v>75</v>
      </c>
      <c r="C8" s="9">
        <f>-35607660.9998+2800000</f>
        <v>-32807660.999799997</v>
      </c>
      <c r="D8" s="56">
        <v>-5519812.6904503983</v>
      </c>
      <c r="E8" s="9">
        <f t="shared" si="1"/>
        <v>-38327473.690250397</v>
      </c>
      <c r="F8" s="48" t="s">
        <v>76</v>
      </c>
      <c r="G8" s="33" t="s">
        <v>77</v>
      </c>
    </row>
    <row r="9" spans="1:7" s="3" customFormat="1" x14ac:dyDescent="0.4">
      <c r="A9" s="40" t="s">
        <v>36</v>
      </c>
      <c r="B9" s="32"/>
      <c r="C9" s="5">
        <f>+SUBTOTAL(9,C6:C8)</f>
        <v>-83971893.999799997</v>
      </c>
      <c r="D9" s="5">
        <f t="shared" ref="D9:E9" si="2">+SUBTOTAL(9,D6:D8)</f>
        <v>-11973768.540450398</v>
      </c>
      <c r="E9" s="5">
        <f t="shared" si="2"/>
        <v>-95945662.540250391</v>
      </c>
      <c r="F9" s="32"/>
      <c r="G9" s="31"/>
    </row>
    <row r="10" spans="1:7" s="49" customFormat="1" ht="38.6" x14ac:dyDescent="0.35">
      <c r="A10" s="68" t="s">
        <v>31</v>
      </c>
      <c r="B10" s="51" t="s">
        <v>73</v>
      </c>
      <c r="C10" s="52">
        <v>-3000000</v>
      </c>
      <c r="D10" s="52"/>
      <c r="E10" s="9">
        <f t="shared" si="1"/>
        <v>-3000000</v>
      </c>
      <c r="F10" s="50" t="s">
        <v>72</v>
      </c>
      <c r="G10" s="53" t="s">
        <v>74</v>
      </c>
    </row>
    <row r="11" spans="1:7" s="3" customFormat="1" ht="33.9" customHeight="1" x14ac:dyDescent="0.4">
      <c r="A11" s="68" t="s">
        <v>31</v>
      </c>
      <c r="B11" s="10" t="s">
        <v>56</v>
      </c>
      <c r="C11" s="26">
        <v>-140700</v>
      </c>
      <c r="D11" s="26">
        <v>-65153</v>
      </c>
      <c r="E11" s="9">
        <f t="shared" si="1"/>
        <v>-205853</v>
      </c>
      <c r="F11" s="8" t="s">
        <v>35</v>
      </c>
      <c r="G11" s="33" t="s">
        <v>34</v>
      </c>
    </row>
    <row r="12" spans="1:7" s="3" customFormat="1" ht="46.75" customHeight="1" x14ac:dyDescent="0.4">
      <c r="A12" s="68" t="s">
        <v>31</v>
      </c>
      <c r="B12" s="15" t="s">
        <v>57</v>
      </c>
      <c r="C12" s="26">
        <f>-179000+17200-926185</f>
        <v>-1087985</v>
      </c>
      <c r="D12" s="26"/>
      <c r="E12" s="9">
        <f t="shared" si="1"/>
        <v>-1087985</v>
      </c>
      <c r="F12" s="30" t="s">
        <v>33</v>
      </c>
      <c r="G12" s="33" t="s">
        <v>32</v>
      </c>
    </row>
    <row r="13" spans="1:7" s="3" customFormat="1" ht="25.75" x14ac:dyDescent="0.4">
      <c r="A13" s="68" t="s">
        <v>31</v>
      </c>
      <c r="B13" s="15" t="s">
        <v>58</v>
      </c>
      <c r="C13" s="26">
        <v>-17200</v>
      </c>
      <c r="D13" s="26"/>
      <c r="E13" s="9">
        <f t="shared" si="1"/>
        <v>-17200</v>
      </c>
      <c r="F13" s="30" t="s">
        <v>30</v>
      </c>
      <c r="G13" s="20" t="s">
        <v>29</v>
      </c>
    </row>
    <row r="14" spans="1:7" s="3" customFormat="1" x14ac:dyDescent="0.4">
      <c r="A14" s="41" t="s">
        <v>28</v>
      </c>
      <c r="B14" s="14"/>
      <c r="C14" s="24">
        <f>+SUBTOTAL(9,C10:C13)</f>
        <v>-4245885</v>
      </c>
      <c r="D14" s="24">
        <f t="shared" ref="D14:E14" si="3">+SUBTOTAL(9,D10:D13)</f>
        <v>-65153</v>
      </c>
      <c r="E14" s="24">
        <f t="shared" si="3"/>
        <v>-4311038</v>
      </c>
      <c r="F14" s="29"/>
      <c r="G14" s="18"/>
    </row>
    <row r="15" spans="1:7" s="3" customFormat="1" ht="25.75" x14ac:dyDescent="0.4">
      <c r="A15" s="67" t="s">
        <v>27</v>
      </c>
      <c r="B15" s="15" t="s">
        <v>59</v>
      </c>
      <c r="C15" s="9">
        <v>-390000</v>
      </c>
      <c r="D15" s="9">
        <v>-25619</v>
      </c>
      <c r="E15" s="9">
        <f t="shared" si="1"/>
        <v>-415619</v>
      </c>
      <c r="F15" s="28" t="s">
        <v>26</v>
      </c>
      <c r="G15" s="20" t="s">
        <v>25</v>
      </c>
    </row>
    <row r="16" spans="1:7" s="3" customFormat="1" x14ac:dyDescent="0.4">
      <c r="A16" s="100" t="s">
        <v>24</v>
      </c>
      <c r="B16" s="101"/>
      <c r="C16" s="5">
        <f>+SUBTOTAL(9,C15)</f>
        <v>-390000</v>
      </c>
      <c r="D16" s="5">
        <f t="shared" ref="D16:E16" si="4">+SUBTOTAL(9,D15)</f>
        <v>-25619</v>
      </c>
      <c r="E16" s="5">
        <f t="shared" si="4"/>
        <v>-415619</v>
      </c>
      <c r="F16" s="27"/>
      <c r="G16" s="18"/>
    </row>
    <row r="17" spans="1:13" s="3" customFormat="1" ht="47.6" customHeight="1" x14ac:dyDescent="0.4">
      <c r="A17" s="8" t="s">
        <v>23</v>
      </c>
      <c r="B17" s="15" t="s">
        <v>60</v>
      </c>
      <c r="C17" s="26">
        <v>-360000</v>
      </c>
      <c r="D17" s="26"/>
      <c r="E17" s="9">
        <f t="shared" si="1"/>
        <v>-360000</v>
      </c>
      <c r="F17" s="15" t="s">
        <v>80</v>
      </c>
      <c r="G17" s="25" t="s">
        <v>22</v>
      </c>
    </row>
    <row r="18" spans="1:13" s="3" customFormat="1" x14ac:dyDescent="0.4">
      <c r="A18" s="40" t="s">
        <v>21</v>
      </c>
      <c r="B18" s="14"/>
      <c r="C18" s="24">
        <f>+SUBTOTAL(9,C17)</f>
        <v>-360000</v>
      </c>
      <c r="D18" s="24">
        <f t="shared" ref="D18:E18" si="5">+SUBTOTAL(9,D17)</f>
        <v>0</v>
      </c>
      <c r="E18" s="24">
        <f t="shared" si="5"/>
        <v>-360000</v>
      </c>
      <c r="F18" s="14"/>
      <c r="G18" s="23"/>
    </row>
    <row r="19" spans="1:13" s="3" customFormat="1" x14ac:dyDescent="0.4">
      <c r="A19" s="68" t="s">
        <v>20</v>
      </c>
      <c r="B19" s="15" t="s">
        <v>61</v>
      </c>
      <c r="C19" s="9">
        <f>-4049999.9998-1000000</f>
        <v>-5049999.9998000003</v>
      </c>
      <c r="D19" s="9">
        <v>-2202652.61</v>
      </c>
      <c r="E19" s="9">
        <f t="shared" si="1"/>
        <v>-7252652.6097999997</v>
      </c>
      <c r="F19" s="21" t="s">
        <v>19</v>
      </c>
      <c r="G19" s="20" t="s">
        <v>18</v>
      </c>
    </row>
    <row r="20" spans="1:13" s="3" customFormat="1" x14ac:dyDescent="0.4">
      <c r="A20" s="39" t="s">
        <v>17</v>
      </c>
      <c r="B20" s="14"/>
      <c r="C20" s="5">
        <f>+SUBTOTAL(9,C19)</f>
        <v>-5049999.9998000003</v>
      </c>
      <c r="D20" s="5">
        <f t="shared" ref="D20:E20" si="6">+SUBTOTAL(9,D19)</f>
        <v>-2202652.61</v>
      </c>
      <c r="E20" s="5">
        <f t="shared" si="6"/>
        <v>-7252652.6097999997</v>
      </c>
      <c r="F20" s="19"/>
      <c r="G20" s="18"/>
    </row>
    <row r="21" spans="1:13" s="3" customFormat="1" ht="25.75" x14ac:dyDescent="0.4">
      <c r="A21" s="63" t="s">
        <v>16</v>
      </c>
      <c r="B21" s="15" t="s">
        <v>62</v>
      </c>
      <c r="C21" s="9">
        <v>-4000000</v>
      </c>
      <c r="D21" s="9"/>
      <c r="E21" s="9">
        <f t="shared" si="1"/>
        <v>-4000000</v>
      </c>
      <c r="F21" s="10" t="s">
        <v>78</v>
      </c>
      <c r="G21" s="54" t="s">
        <v>79</v>
      </c>
    </row>
    <row r="22" spans="1:13" s="3" customFormat="1" x14ac:dyDescent="0.4">
      <c r="A22" s="42" t="s">
        <v>15</v>
      </c>
      <c r="B22" s="14"/>
      <c r="C22" s="5">
        <f>+SUBTOTAL(9,C21)</f>
        <v>-4000000</v>
      </c>
      <c r="D22" s="5">
        <f t="shared" ref="D22:E22" si="7">+SUBTOTAL(9,D21)</f>
        <v>0</v>
      </c>
      <c r="E22" s="5">
        <f t="shared" si="7"/>
        <v>-4000000</v>
      </c>
      <c r="F22" s="4"/>
      <c r="G22" s="45"/>
    </row>
    <row r="23" spans="1:13" s="3" customFormat="1" ht="38.6" x14ac:dyDescent="0.4">
      <c r="A23" s="65" t="s">
        <v>14</v>
      </c>
      <c r="B23" s="15" t="s">
        <v>63</v>
      </c>
      <c r="C23" s="9">
        <v>-900000</v>
      </c>
      <c r="D23" s="9">
        <v>-512813.77</v>
      </c>
      <c r="E23" s="9">
        <f t="shared" si="1"/>
        <v>-1412813.77</v>
      </c>
      <c r="F23" s="8" t="s">
        <v>13</v>
      </c>
      <c r="G23" s="33" t="s">
        <v>12</v>
      </c>
      <c r="M23" s="16"/>
    </row>
    <row r="24" spans="1:13" s="3" customFormat="1" ht="25.75" x14ac:dyDescent="0.4">
      <c r="A24" s="65" t="s">
        <v>14</v>
      </c>
      <c r="B24" s="15" t="s">
        <v>87</v>
      </c>
      <c r="C24" s="9">
        <v>-89585</v>
      </c>
      <c r="D24" s="9">
        <v>-23978.9</v>
      </c>
      <c r="E24" s="9">
        <f t="shared" si="1"/>
        <v>-113563.9</v>
      </c>
      <c r="F24" s="8" t="s">
        <v>89</v>
      </c>
      <c r="G24" s="33" t="s">
        <v>88</v>
      </c>
      <c r="M24" s="16"/>
    </row>
    <row r="25" spans="1:13" s="3" customFormat="1" x14ac:dyDescent="0.4">
      <c r="A25" s="40" t="s">
        <v>11</v>
      </c>
      <c r="B25" s="14"/>
      <c r="C25" s="5">
        <f>+SUBTOTAL(9,C23:C24)</f>
        <v>-989585</v>
      </c>
      <c r="D25" s="5">
        <f t="shared" ref="D25:E25" si="8">+SUBTOTAL(9,D23:D24)</f>
        <v>-536792.67000000004</v>
      </c>
      <c r="E25" s="5">
        <f t="shared" si="8"/>
        <v>-1526377.67</v>
      </c>
      <c r="F25" s="4"/>
      <c r="G25" s="46"/>
      <c r="M25" s="16"/>
    </row>
    <row r="26" spans="1:13" s="3" customFormat="1" ht="38.6" x14ac:dyDescent="0.4">
      <c r="A26" s="65" t="s">
        <v>10</v>
      </c>
      <c r="B26" s="10" t="s">
        <v>64</v>
      </c>
      <c r="C26" s="9">
        <v>-270000</v>
      </c>
      <c r="D26" s="9">
        <v>-175191.44</v>
      </c>
      <c r="E26" s="9">
        <f t="shared" si="1"/>
        <v>-445191.44</v>
      </c>
      <c r="F26" s="8" t="s">
        <v>68</v>
      </c>
      <c r="G26" s="33" t="s">
        <v>69</v>
      </c>
    </row>
    <row r="27" spans="1:13" s="3" customFormat="1" ht="25.75" x14ac:dyDescent="0.4">
      <c r="A27" s="65" t="s">
        <v>10</v>
      </c>
      <c r="B27" s="10" t="s">
        <v>90</v>
      </c>
      <c r="C27" s="9">
        <v>-5000</v>
      </c>
      <c r="D27" s="9"/>
      <c r="E27" s="9">
        <f t="shared" si="1"/>
        <v>-5000</v>
      </c>
      <c r="F27" s="58" t="s">
        <v>91</v>
      </c>
      <c r="G27" s="33" t="s">
        <v>92</v>
      </c>
    </row>
    <row r="28" spans="1:13" s="3" customFormat="1" x14ac:dyDescent="0.4">
      <c r="A28" s="40" t="s">
        <v>9</v>
      </c>
      <c r="B28" s="7"/>
      <c r="C28" s="5">
        <f>+SUBTOTAL(9,C26:C27)</f>
        <v>-275000</v>
      </c>
      <c r="D28" s="5">
        <f t="shared" ref="D28:E28" si="9">+SUBTOTAL(9,D26:D27)</f>
        <v>-175191.44</v>
      </c>
      <c r="E28" s="5">
        <f t="shared" si="9"/>
        <v>-450191.44</v>
      </c>
      <c r="F28" s="4"/>
      <c r="G28" s="47"/>
    </row>
    <row r="29" spans="1:13" s="3" customFormat="1" ht="35.6" customHeight="1" x14ac:dyDescent="0.4">
      <c r="A29" s="66" t="s">
        <v>6</v>
      </c>
      <c r="B29" s="13" t="s">
        <v>65</v>
      </c>
      <c r="C29" s="12">
        <v>-609000</v>
      </c>
      <c r="D29" s="56"/>
      <c r="E29" s="9">
        <f t="shared" si="1"/>
        <v>-609000</v>
      </c>
      <c r="F29" s="48" t="s">
        <v>70</v>
      </c>
      <c r="G29" s="33" t="s">
        <v>71</v>
      </c>
    </row>
    <row r="30" spans="1:13" s="3" customFormat="1" ht="38.6" x14ac:dyDescent="0.4">
      <c r="A30" s="66" t="s">
        <v>6</v>
      </c>
      <c r="B30" s="10" t="s">
        <v>66</v>
      </c>
      <c r="C30" s="9">
        <f>-630500+75000+75000</f>
        <v>-480500</v>
      </c>
      <c r="D30" s="9">
        <v>-117182.12</v>
      </c>
      <c r="E30" s="9">
        <f t="shared" si="1"/>
        <v>-597682.12</v>
      </c>
      <c r="F30" s="8" t="s">
        <v>8</v>
      </c>
      <c r="G30" s="33" t="s">
        <v>7</v>
      </c>
    </row>
    <row r="31" spans="1:13" s="3" customFormat="1" ht="38.6" x14ac:dyDescent="0.4">
      <c r="A31" s="66" t="s">
        <v>6</v>
      </c>
      <c r="B31" s="10" t="s">
        <v>67</v>
      </c>
      <c r="C31" s="9">
        <v>-75000</v>
      </c>
      <c r="D31" s="9"/>
      <c r="E31" s="9">
        <f t="shared" si="1"/>
        <v>-75000</v>
      </c>
      <c r="F31" s="8" t="s">
        <v>3</v>
      </c>
      <c r="G31" s="33" t="s">
        <v>2</v>
      </c>
    </row>
    <row r="32" spans="1:13" s="3" customFormat="1" ht="25.75" x14ac:dyDescent="0.4">
      <c r="A32" s="66" t="s">
        <v>6</v>
      </c>
      <c r="B32" s="10" t="s">
        <v>93</v>
      </c>
      <c r="C32" s="9"/>
      <c r="D32" s="9">
        <v>-19120.02</v>
      </c>
      <c r="E32" s="9">
        <f t="shared" si="1"/>
        <v>-19120.02</v>
      </c>
      <c r="F32" s="59" t="s">
        <v>94</v>
      </c>
      <c r="G32" s="33" t="s">
        <v>95</v>
      </c>
    </row>
    <row r="33" spans="1:7" s="3" customFormat="1" x14ac:dyDescent="0.4">
      <c r="A33" s="41" t="s">
        <v>5</v>
      </c>
      <c r="B33" s="7"/>
      <c r="C33" s="5">
        <f>+SUBTOTAL(9,C29:C32)</f>
        <v>-1164500</v>
      </c>
      <c r="D33" s="5">
        <f t="shared" ref="D33:E33" si="10">+SUBTOTAL(9,D29:D32)</f>
        <v>-136302.13999999998</v>
      </c>
      <c r="E33" s="5">
        <f t="shared" si="10"/>
        <v>-1300802.1400000001</v>
      </c>
      <c r="F33" s="4"/>
      <c r="G33" s="46"/>
    </row>
    <row r="34" spans="1:7" s="3" customFormat="1" ht="38.6" x14ac:dyDescent="0.4">
      <c r="A34" s="65" t="s">
        <v>4</v>
      </c>
      <c r="B34" s="10" t="s">
        <v>67</v>
      </c>
      <c r="C34" s="9">
        <v>-75000</v>
      </c>
      <c r="D34" s="9"/>
      <c r="E34" s="9">
        <f t="shared" si="1"/>
        <v>-75000</v>
      </c>
      <c r="F34" s="8" t="s">
        <v>3</v>
      </c>
      <c r="G34" s="33" t="s">
        <v>2</v>
      </c>
    </row>
    <row r="35" spans="1:7" s="3" customFormat="1" x14ac:dyDescent="0.4">
      <c r="A35" s="40" t="s">
        <v>1</v>
      </c>
      <c r="B35" s="7"/>
      <c r="C35" s="5">
        <f>+SUBTOTAL(9,C34)</f>
        <v>-75000</v>
      </c>
      <c r="D35" s="5">
        <f t="shared" ref="D35:E35" si="11">+SUBTOTAL(9,D34)</f>
        <v>0</v>
      </c>
      <c r="E35" s="5">
        <f t="shared" si="11"/>
        <v>-75000</v>
      </c>
      <c r="F35" s="4"/>
      <c r="G35" s="6"/>
    </row>
    <row r="36" spans="1:7" s="3" customFormat="1" ht="29.15" x14ac:dyDescent="0.4">
      <c r="A36" s="67" t="s">
        <v>96</v>
      </c>
      <c r="B36" s="10" t="s">
        <v>97</v>
      </c>
      <c r="C36" s="9"/>
      <c r="D36" s="9">
        <v>-999299.96</v>
      </c>
      <c r="E36" s="9">
        <f>+C36+D36</f>
        <v>-999299.96</v>
      </c>
      <c r="F36" s="8" t="s">
        <v>99</v>
      </c>
      <c r="G36" s="64" t="s">
        <v>100</v>
      </c>
    </row>
    <row r="37" spans="1:7" s="3" customFormat="1" ht="25.75" x14ac:dyDescent="0.4">
      <c r="A37" s="67" t="s">
        <v>96</v>
      </c>
      <c r="B37" s="48" t="s">
        <v>98</v>
      </c>
      <c r="C37" s="9">
        <v>-2000</v>
      </c>
      <c r="D37" s="9"/>
      <c r="E37" s="9">
        <f>+C37+D37</f>
        <v>-2000</v>
      </c>
      <c r="F37" s="8" t="s">
        <v>101</v>
      </c>
      <c r="G37" s="62" t="s">
        <v>102</v>
      </c>
    </row>
    <row r="38" spans="1:7" s="3" customFormat="1" x14ac:dyDescent="0.4">
      <c r="A38" s="60"/>
      <c r="B38" s="61"/>
      <c r="C38" s="5">
        <f>+SUBTOTAL(9,C36:C37)</f>
        <v>-2000</v>
      </c>
      <c r="D38" s="5">
        <f t="shared" ref="D38:E38" si="12">+SUBTOTAL(9,D36:D37)</f>
        <v>-999299.96</v>
      </c>
      <c r="E38" s="5">
        <f t="shared" si="12"/>
        <v>-1001299.96</v>
      </c>
      <c r="F38" s="4"/>
      <c r="G38" s="6"/>
    </row>
    <row r="39" spans="1:7" s="43" customFormat="1" ht="12.9" x14ac:dyDescent="0.4">
      <c r="A39" s="104" t="s">
        <v>0</v>
      </c>
      <c r="B39" s="105"/>
      <c r="C39" s="5">
        <f>+SUBTOTAL(9,C4:C38)</f>
        <v>-100523864.99959999</v>
      </c>
      <c r="D39" s="5">
        <f t="shared" ref="D39:E39" si="13">+SUBTOTAL(9,D4:D38)</f>
        <v>-16114779.360450394</v>
      </c>
      <c r="E39" s="5">
        <f t="shared" si="13"/>
        <v>-116638644.36005038</v>
      </c>
      <c r="F39" s="4"/>
      <c r="G39" s="4"/>
    </row>
    <row r="40" spans="1:7" x14ac:dyDescent="0.4">
      <c r="C40" s="2"/>
      <c r="D40" s="2"/>
      <c r="E40" s="2"/>
    </row>
  </sheetData>
  <mergeCells count="2">
    <mergeCell ref="A16:B16"/>
    <mergeCell ref="A39:B39"/>
  </mergeCells>
  <phoneticPr fontId="20" type="noConversion"/>
  <hyperlinks>
    <hyperlink ref="G7" r:id="rId1" xr:uid="{DC2E4B5A-AE19-4297-9EE9-8C27213F0108}"/>
    <hyperlink ref="G13" r:id="rId2" xr:uid="{B506FC21-91DB-452D-B8C3-7D07DBDF3222}"/>
    <hyperlink ref="G15" r:id="rId3" xr:uid="{4FC86B59-EB47-4D32-B83B-B1E9D4F0C179}"/>
    <hyperlink ref="G19" r:id="rId4" xr:uid="{78A07E63-9CCA-461C-B420-005318177F6E}"/>
    <hyperlink ref="G6" r:id="rId5" xr:uid="{A4940A0C-F474-42CA-A921-6EEC152795CA}"/>
    <hyperlink ref="G4" r:id="rId6" xr:uid="{AFCAF290-7F4E-4762-81F1-B72BB120E2C9}"/>
    <hyperlink ref="G11" r:id="rId7" xr:uid="{ED063F34-7B93-49F4-863C-965695E80ACF}"/>
    <hyperlink ref="G12" r:id="rId8" xr:uid="{DA38917B-64FF-472D-9128-631DA621DE76}"/>
    <hyperlink ref="G23" r:id="rId9" xr:uid="{4384ACF0-9211-4230-B955-D59A9C900A82}"/>
    <hyperlink ref="G31" r:id="rId10" xr:uid="{DD3CEBE5-32E4-4A73-BF62-62DD7C9975C1}"/>
    <hyperlink ref="G34" r:id="rId11" xr:uid="{6D60104E-BDC0-40A0-808E-B2B19A6900F4}"/>
    <hyperlink ref="G30" r:id="rId12" xr:uid="{092236AD-4723-416A-AA9E-FE0C9AB14A08}"/>
    <hyperlink ref="G26" r:id="rId13" xr:uid="{B70E785E-61EC-48B2-BEBD-14F528765119}"/>
    <hyperlink ref="G29" r:id="rId14" xr:uid="{10DECBDF-C1F6-420D-9099-AF5A87AC3646}"/>
    <hyperlink ref="G10" r:id="rId15" xr:uid="{408DF741-1AE2-4D19-A9BB-E561963FA0C1}"/>
    <hyperlink ref="G8" r:id="rId16" xr:uid="{F8531EEA-08DA-4270-82B5-F8FFA4723942}"/>
    <hyperlink ref="G36" r:id="rId17" xr:uid="{5E1A1E8F-0A78-438A-9019-F399B85089E5}"/>
  </hyperlinks>
  <pageMargins left="0.7" right="0.7" top="0.75" bottom="0.75" header="0.3" footer="0.3"/>
  <pageSetup paperSize="9" orientation="portrait" r:id="rId1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6071F-E8AB-445F-AA5B-FAFB59652B2E}">
  <dimension ref="A1:K34"/>
  <sheetViews>
    <sheetView topLeftCell="A12" workbookViewId="0">
      <selection activeCell="A8" sqref="A8"/>
    </sheetView>
  </sheetViews>
  <sheetFormatPr defaultRowHeight="14.6" x14ac:dyDescent="0.4"/>
  <cols>
    <col min="1" max="1" width="21.53515625" customWidth="1"/>
    <col min="2" max="2" width="34" customWidth="1"/>
    <col min="3" max="3" width="10.4609375" customWidth="1"/>
    <col min="4" max="4" width="50.69140625" style="1" customWidth="1"/>
    <col min="5" max="5" width="38.921875" style="1" customWidth="1"/>
  </cols>
  <sheetData>
    <row r="1" spans="1:5" x14ac:dyDescent="0.4">
      <c r="A1" s="44" t="s">
        <v>54</v>
      </c>
    </row>
    <row r="3" spans="1:5" s="3" customFormat="1" x14ac:dyDescent="0.4">
      <c r="A3" s="38" t="s">
        <v>53</v>
      </c>
      <c r="B3" s="38" t="s">
        <v>52</v>
      </c>
      <c r="C3" s="38" t="s">
        <v>51</v>
      </c>
      <c r="D3" s="38" t="s">
        <v>50</v>
      </c>
      <c r="E3" s="37" t="s">
        <v>49</v>
      </c>
    </row>
    <row r="4" spans="1:5" s="3" customFormat="1" ht="25.75" x14ac:dyDescent="0.4">
      <c r="A4" s="22" t="s">
        <v>48</v>
      </c>
      <c r="B4" s="15" t="s">
        <v>47</v>
      </c>
      <c r="C4" s="9">
        <v>-1</v>
      </c>
      <c r="D4" s="21" t="s">
        <v>46</v>
      </c>
      <c r="E4" s="20" t="s">
        <v>45</v>
      </c>
    </row>
    <row r="5" spans="1:5" s="3" customFormat="1" x14ac:dyDescent="0.4">
      <c r="A5" s="40" t="s">
        <v>44</v>
      </c>
      <c r="B5" s="14"/>
      <c r="C5" s="5">
        <f>+SUBTOTAL(9,C4)</f>
        <v>-1</v>
      </c>
      <c r="D5" s="19"/>
      <c r="E5" s="18"/>
    </row>
    <row r="6" spans="1:5" s="3" customFormat="1" ht="61.3" customHeight="1" x14ac:dyDescent="0.4">
      <c r="A6" s="8" t="s">
        <v>38</v>
      </c>
      <c r="B6" s="15" t="s">
        <v>55</v>
      </c>
      <c r="C6" s="35">
        <f>-51364233+3000000</f>
        <v>-48364233</v>
      </c>
      <c r="D6" s="36" t="s">
        <v>43</v>
      </c>
      <c r="E6" s="20" t="s">
        <v>42</v>
      </c>
    </row>
    <row r="7" spans="1:5" s="3" customFormat="1" ht="55.3" customHeight="1" x14ac:dyDescent="0.4">
      <c r="A7" s="8" t="s">
        <v>38</v>
      </c>
      <c r="B7" s="15" t="s">
        <v>41</v>
      </c>
      <c r="C7" s="35">
        <v>-2800000</v>
      </c>
      <c r="D7" s="34" t="s">
        <v>40</v>
      </c>
      <c r="E7" s="33" t="s">
        <v>39</v>
      </c>
    </row>
    <row r="8" spans="1:5" s="3" customFormat="1" ht="67.3" customHeight="1" x14ac:dyDescent="0.4">
      <c r="A8" s="8" t="s">
        <v>38</v>
      </c>
      <c r="B8" s="15" t="s">
        <v>75</v>
      </c>
      <c r="C8" s="9">
        <f>-35607660.9998+2800000</f>
        <v>-32807660.999799997</v>
      </c>
      <c r="D8" s="48" t="s">
        <v>76</v>
      </c>
      <c r="E8" s="33" t="s">
        <v>77</v>
      </c>
    </row>
    <row r="9" spans="1:5" s="3" customFormat="1" x14ac:dyDescent="0.4">
      <c r="A9" s="40" t="s">
        <v>36</v>
      </c>
      <c r="B9" s="32"/>
      <c r="C9" s="5">
        <f>+SUBTOTAL(9,C6:C8)</f>
        <v>-83971893.999799997</v>
      </c>
      <c r="D9" s="32"/>
      <c r="E9" s="31"/>
    </row>
    <row r="10" spans="1:5" s="49" customFormat="1" ht="38.6" x14ac:dyDescent="0.35">
      <c r="A10" s="22" t="s">
        <v>31</v>
      </c>
      <c r="B10" s="51" t="s">
        <v>73</v>
      </c>
      <c r="C10" s="52">
        <v>-3000000</v>
      </c>
      <c r="D10" s="50" t="s">
        <v>72</v>
      </c>
      <c r="E10" s="53" t="s">
        <v>74</v>
      </c>
    </row>
    <row r="11" spans="1:5" s="3" customFormat="1" ht="33.9" customHeight="1" x14ac:dyDescent="0.4">
      <c r="A11" s="22" t="s">
        <v>31</v>
      </c>
      <c r="B11" s="10" t="s">
        <v>56</v>
      </c>
      <c r="C11" s="26">
        <v>-140700</v>
      </c>
      <c r="D11" s="8" t="s">
        <v>35</v>
      </c>
      <c r="E11" s="33" t="s">
        <v>34</v>
      </c>
    </row>
    <row r="12" spans="1:5" s="3" customFormat="1" ht="46.75" customHeight="1" x14ac:dyDescent="0.4">
      <c r="A12" s="22" t="s">
        <v>31</v>
      </c>
      <c r="B12" s="15" t="s">
        <v>57</v>
      </c>
      <c r="C12" s="26">
        <f>-179000+17200-926185</f>
        <v>-1087985</v>
      </c>
      <c r="D12" s="30" t="s">
        <v>33</v>
      </c>
      <c r="E12" s="33" t="s">
        <v>32</v>
      </c>
    </row>
    <row r="13" spans="1:5" s="3" customFormat="1" ht="25.75" x14ac:dyDescent="0.4">
      <c r="A13" s="22" t="s">
        <v>31</v>
      </c>
      <c r="B13" s="15" t="s">
        <v>58</v>
      </c>
      <c r="C13" s="26">
        <v>-17200</v>
      </c>
      <c r="D13" s="30" t="s">
        <v>30</v>
      </c>
      <c r="E13" s="20" t="s">
        <v>29</v>
      </c>
    </row>
    <row r="14" spans="1:5" s="3" customFormat="1" x14ac:dyDescent="0.4">
      <c r="A14" s="41" t="s">
        <v>28</v>
      </c>
      <c r="B14" s="14"/>
      <c r="C14" s="24">
        <f>+SUBTOTAL(9,C10:C13)</f>
        <v>-4245885</v>
      </c>
      <c r="D14" s="29"/>
      <c r="E14" s="18"/>
    </row>
    <row r="15" spans="1:5" s="3" customFormat="1" ht="25.75" x14ac:dyDescent="0.4">
      <c r="A15" s="10" t="s">
        <v>27</v>
      </c>
      <c r="B15" s="15" t="s">
        <v>59</v>
      </c>
      <c r="C15" s="9">
        <v>-390000</v>
      </c>
      <c r="D15" s="28" t="s">
        <v>26</v>
      </c>
      <c r="E15" s="20" t="s">
        <v>25</v>
      </c>
    </row>
    <row r="16" spans="1:5" s="3" customFormat="1" x14ac:dyDescent="0.4">
      <c r="A16" s="100" t="s">
        <v>24</v>
      </c>
      <c r="B16" s="101"/>
      <c r="C16" s="5">
        <f>+SUBTOTAL(9,C15)</f>
        <v>-390000</v>
      </c>
      <c r="D16" s="27"/>
      <c r="E16" s="18"/>
    </row>
    <row r="17" spans="1:11" s="3" customFormat="1" ht="47.6" customHeight="1" x14ac:dyDescent="0.4">
      <c r="A17" s="8" t="s">
        <v>23</v>
      </c>
      <c r="B17" s="15" t="s">
        <v>60</v>
      </c>
      <c r="C17" s="26">
        <v>-360000</v>
      </c>
      <c r="D17" s="15" t="s">
        <v>80</v>
      </c>
      <c r="E17" s="25" t="s">
        <v>22</v>
      </c>
    </row>
    <row r="18" spans="1:11" s="3" customFormat="1" x14ac:dyDescent="0.4">
      <c r="A18" s="40" t="s">
        <v>21</v>
      </c>
      <c r="B18" s="14"/>
      <c r="C18" s="24">
        <f>+SUBTOTAL(9,C17)</f>
        <v>-360000</v>
      </c>
      <c r="D18" s="14"/>
      <c r="E18" s="23"/>
    </row>
    <row r="19" spans="1:11" s="3" customFormat="1" x14ac:dyDescent="0.4">
      <c r="A19" s="22" t="s">
        <v>20</v>
      </c>
      <c r="B19" s="15" t="s">
        <v>61</v>
      </c>
      <c r="C19" s="9">
        <f>-4049999.9998-1000000</f>
        <v>-5049999.9998000003</v>
      </c>
      <c r="D19" s="21" t="s">
        <v>19</v>
      </c>
      <c r="E19" s="20" t="s">
        <v>18</v>
      </c>
    </row>
    <row r="20" spans="1:11" s="3" customFormat="1" x14ac:dyDescent="0.4">
      <c r="A20" s="39" t="s">
        <v>17</v>
      </c>
      <c r="B20" s="14"/>
      <c r="C20" s="5">
        <f>+SUBTOTAL(9,C19)</f>
        <v>-5049999.9998000003</v>
      </c>
      <c r="D20" s="19"/>
      <c r="E20" s="18"/>
    </row>
    <row r="21" spans="1:11" s="3" customFormat="1" ht="25.75" x14ac:dyDescent="0.4">
      <c r="A21" s="17" t="s">
        <v>16</v>
      </c>
      <c r="B21" s="15" t="s">
        <v>62</v>
      </c>
      <c r="C21" s="9">
        <v>-4000000</v>
      </c>
      <c r="D21" s="10" t="s">
        <v>78</v>
      </c>
      <c r="E21" s="54" t="s">
        <v>79</v>
      </c>
    </row>
    <row r="22" spans="1:11" s="3" customFormat="1" x14ac:dyDescent="0.4">
      <c r="A22" s="42" t="s">
        <v>15</v>
      </c>
      <c r="B22" s="14"/>
      <c r="C22" s="5">
        <f>+SUBTOTAL(9,C21)</f>
        <v>-4000000</v>
      </c>
      <c r="D22" s="4"/>
      <c r="E22" s="45"/>
    </row>
    <row r="23" spans="1:11" s="3" customFormat="1" ht="38.6" x14ac:dyDescent="0.4">
      <c r="A23" s="8" t="s">
        <v>14</v>
      </c>
      <c r="B23" s="15" t="s">
        <v>63</v>
      </c>
      <c r="C23" s="9">
        <v>-900000</v>
      </c>
      <c r="D23" s="8" t="s">
        <v>13</v>
      </c>
      <c r="E23" s="33" t="s">
        <v>12</v>
      </c>
      <c r="K23" s="16"/>
    </row>
    <row r="24" spans="1:11" s="3" customFormat="1" x14ac:dyDescent="0.4">
      <c r="A24" s="40" t="s">
        <v>11</v>
      </c>
      <c r="B24" s="14"/>
      <c r="C24" s="5">
        <f>+SUBTOTAL(9,C23)</f>
        <v>-900000</v>
      </c>
      <c r="D24" s="4"/>
      <c r="E24" s="46"/>
      <c r="K24" s="16"/>
    </row>
    <row r="25" spans="1:11" s="3" customFormat="1" ht="38.6" x14ac:dyDescent="0.4">
      <c r="A25" s="8" t="s">
        <v>10</v>
      </c>
      <c r="B25" s="10" t="s">
        <v>64</v>
      </c>
      <c r="C25" s="9">
        <v>-270000</v>
      </c>
      <c r="D25" s="8" t="s">
        <v>68</v>
      </c>
      <c r="E25" s="33" t="s">
        <v>69</v>
      </c>
    </row>
    <row r="26" spans="1:11" s="3" customFormat="1" x14ac:dyDescent="0.4">
      <c r="A26" s="40" t="s">
        <v>9</v>
      </c>
      <c r="B26" s="7"/>
      <c r="C26" s="5">
        <f>+SUBTOTAL(9,C25)</f>
        <v>-270000</v>
      </c>
      <c r="D26" s="4"/>
      <c r="E26" s="47"/>
    </row>
    <row r="27" spans="1:11" s="3" customFormat="1" ht="35.6" customHeight="1" x14ac:dyDescent="0.4">
      <c r="A27" s="11" t="s">
        <v>6</v>
      </c>
      <c r="B27" s="13" t="s">
        <v>65</v>
      </c>
      <c r="C27" s="12">
        <v>-609000</v>
      </c>
      <c r="D27" s="48" t="s">
        <v>70</v>
      </c>
      <c r="E27" s="33" t="s">
        <v>71</v>
      </c>
    </row>
    <row r="28" spans="1:11" s="3" customFormat="1" ht="38.6" x14ac:dyDescent="0.4">
      <c r="A28" s="11" t="s">
        <v>6</v>
      </c>
      <c r="B28" s="10" t="s">
        <v>66</v>
      </c>
      <c r="C28" s="9">
        <f>-630500+75000+75000</f>
        <v>-480500</v>
      </c>
      <c r="D28" s="8" t="s">
        <v>8</v>
      </c>
      <c r="E28" s="33" t="s">
        <v>7</v>
      </c>
    </row>
    <row r="29" spans="1:11" s="3" customFormat="1" ht="38.6" x14ac:dyDescent="0.4">
      <c r="A29" s="11" t="s">
        <v>6</v>
      </c>
      <c r="B29" s="10" t="s">
        <v>67</v>
      </c>
      <c r="C29" s="9">
        <v>-75000</v>
      </c>
      <c r="D29" s="8" t="s">
        <v>3</v>
      </c>
      <c r="E29" s="33" t="s">
        <v>2</v>
      </c>
    </row>
    <row r="30" spans="1:11" s="3" customFormat="1" x14ac:dyDescent="0.4">
      <c r="A30" s="41" t="s">
        <v>5</v>
      </c>
      <c r="B30" s="7"/>
      <c r="C30" s="5">
        <f>+SUBTOTAL(9,C27:C29)</f>
        <v>-1164500</v>
      </c>
      <c r="D30" s="4"/>
      <c r="E30" s="46"/>
    </row>
    <row r="31" spans="1:11" s="3" customFormat="1" ht="38.6" x14ac:dyDescent="0.4">
      <c r="A31" s="8" t="s">
        <v>4</v>
      </c>
      <c r="B31" s="10" t="s">
        <v>67</v>
      </c>
      <c r="C31" s="9">
        <v>-75000</v>
      </c>
      <c r="D31" s="8" t="s">
        <v>3</v>
      </c>
      <c r="E31" s="33" t="s">
        <v>2</v>
      </c>
    </row>
    <row r="32" spans="1:11" s="3" customFormat="1" x14ac:dyDescent="0.4">
      <c r="A32" s="40" t="s">
        <v>1</v>
      </c>
      <c r="B32" s="7"/>
      <c r="C32" s="5">
        <f>+SUBTOTAL(9,C31)</f>
        <v>-75000</v>
      </c>
      <c r="D32" s="4"/>
      <c r="E32" s="6"/>
    </row>
    <row r="33" spans="1:5" s="43" customFormat="1" ht="12.9" x14ac:dyDescent="0.4">
      <c r="A33" s="104" t="s">
        <v>0</v>
      </c>
      <c r="B33" s="105"/>
      <c r="C33" s="5">
        <f>+SUBTOTAL(9,C4:C32)</f>
        <v>-100427279.99959999</v>
      </c>
      <c r="D33" s="4"/>
      <c r="E33" s="4"/>
    </row>
    <row r="34" spans="1:5" x14ac:dyDescent="0.4">
      <c r="C34" s="2"/>
    </row>
  </sheetData>
  <mergeCells count="2">
    <mergeCell ref="A16:B16"/>
    <mergeCell ref="A33:B33"/>
  </mergeCells>
  <hyperlinks>
    <hyperlink ref="E7" r:id="rId1" xr:uid="{9822CE08-978E-488A-B07B-A26503D34D13}"/>
    <hyperlink ref="E13" r:id="rId2" xr:uid="{5FE1D333-E056-45B0-A772-FEC91D571D41}"/>
    <hyperlink ref="E15" r:id="rId3" xr:uid="{032B352D-7391-4D0A-8B18-9082A30BFE88}"/>
    <hyperlink ref="E19" r:id="rId4" xr:uid="{184922F2-0629-42BF-BEE6-A971C532D016}"/>
    <hyperlink ref="E6" r:id="rId5" xr:uid="{F2670965-F83F-4F44-95E8-CD9652F9FFF7}"/>
    <hyperlink ref="E4" r:id="rId6" xr:uid="{51CC5189-0FC1-46A5-A5C4-EBB6170D6241}"/>
    <hyperlink ref="E11" r:id="rId7" xr:uid="{0B3D59B0-7620-4AA8-A1AE-B85D000E765D}"/>
    <hyperlink ref="E12" r:id="rId8" xr:uid="{ABC8922E-130D-4B81-BA2A-24A3037FABAC}"/>
    <hyperlink ref="E23" r:id="rId9" xr:uid="{13751922-B92E-4B61-8B80-7C8138C8E4EB}"/>
    <hyperlink ref="E29" r:id="rId10" xr:uid="{088918A0-84B1-4926-840D-09531A902167}"/>
    <hyperlink ref="E31" r:id="rId11" xr:uid="{1C84C40D-5689-4CD4-A6BB-D6BF7C087387}"/>
    <hyperlink ref="E28" r:id="rId12" xr:uid="{81BFC17E-B446-4032-9EB8-1433D3400552}"/>
    <hyperlink ref="E25" r:id="rId13" xr:uid="{498C5376-1931-46CC-B5D5-E202BE3B3927}"/>
    <hyperlink ref="E27" r:id="rId14" xr:uid="{0DE30AA8-EDF4-4D1B-8967-4A0F219104A0}"/>
    <hyperlink ref="E10" r:id="rId15" xr:uid="{8D1D3C4B-9B66-4C62-A6C5-644FE4BF964E}"/>
    <hyperlink ref="E8" r:id="rId16" xr:uid="{261CAAD9-8CE3-4C18-82F8-9D54451AEDC4}"/>
  </hyperlinks>
  <pageMargins left="0.7" right="0.7" top="0.75" bottom="0.75" header="0.3" footer="0.3"/>
  <pageSetup paperSize="9" orientation="portrait" r:id="rId1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F7208-72D5-4B05-9734-6679FF40ECE9}">
  <dimension ref="A1:O44"/>
  <sheetViews>
    <sheetView topLeftCell="A2" zoomScaleNormal="100" workbookViewId="0">
      <selection activeCell="G10" sqref="G10"/>
    </sheetView>
  </sheetViews>
  <sheetFormatPr defaultRowHeight="14.6" x14ac:dyDescent="0.4"/>
  <cols>
    <col min="1" max="1" width="21.53515625" customWidth="1"/>
    <col min="2" max="2" width="34" customWidth="1"/>
    <col min="3" max="3" width="10.61328125" bestFit="1" customWidth="1"/>
    <col min="4" max="5" width="10.53515625" customWidth="1"/>
    <col min="6" max="6" width="11.23046875" customWidth="1"/>
    <col min="7" max="7" width="51.53515625" style="1" customWidth="1"/>
    <col min="8" max="8" width="33.4609375" style="1" hidden="1" customWidth="1"/>
    <col min="9" max="9" width="11.921875" customWidth="1"/>
    <col min="11" max="11" width="10.3046875" bestFit="1" customWidth="1"/>
    <col min="12" max="12" width="21.84375" customWidth="1"/>
    <col min="13" max="13" width="19.921875" customWidth="1"/>
    <col min="15" max="15" width="12.07421875" customWidth="1"/>
  </cols>
  <sheetData>
    <row r="1" spans="1:15" x14ac:dyDescent="0.4">
      <c r="A1" s="44" t="s">
        <v>107</v>
      </c>
    </row>
    <row r="3" spans="1:15" s="3" customFormat="1" ht="54.9" customHeight="1" x14ac:dyDescent="0.4">
      <c r="A3" s="38" t="s">
        <v>53</v>
      </c>
      <c r="B3" s="38" t="s">
        <v>52</v>
      </c>
      <c r="C3" s="57" t="s">
        <v>108</v>
      </c>
      <c r="D3" s="71" t="s">
        <v>109</v>
      </c>
      <c r="E3" s="71" t="s">
        <v>170</v>
      </c>
      <c r="F3" s="57" t="s">
        <v>0</v>
      </c>
      <c r="G3" s="38" t="s">
        <v>50</v>
      </c>
      <c r="H3" s="37" t="s">
        <v>49</v>
      </c>
      <c r="I3" s="76" t="s">
        <v>131</v>
      </c>
      <c r="J3" s="76" t="s">
        <v>132</v>
      </c>
      <c r="K3" s="76" t="s">
        <v>81</v>
      </c>
      <c r="L3" s="76" t="s">
        <v>82</v>
      </c>
      <c r="M3" s="76" t="s">
        <v>83</v>
      </c>
      <c r="N3" s="76" t="s">
        <v>106</v>
      </c>
      <c r="O3" s="76" t="s">
        <v>104</v>
      </c>
    </row>
    <row r="4" spans="1:15" s="3" customFormat="1" ht="25.75" x14ac:dyDescent="0.4">
      <c r="A4" s="22" t="s">
        <v>48</v>
      </c>
      <c r="B4" s="15" t="s">
        <v>47</v>
      </c>
      <c r="C4" s="9">
        <v>-1</v>
      </c>
      <c r="D4" s="9"/>
      <c r="E4" s="9"/>
      <c r="F4" s="9">
        <f>+C4+D4</f>
        <v>-1</v>
      </c>
      <c r="G4" s="21" t="s">
        <v>46</v>
      </c>
      <c r="H4" s="20" t="s">
        <v>45</v>
      </c>
      <c r="I4" s="22">
        <v>-1</v>
      </c>
      <c r="J4" s="22">
        <v>0</v>
      </c>
      <c r="K4" s="77">
        <v>46418</v>
      </c>
      <c r="L4" s="78" t="s">
        <v>133</v>
      </c>
      <c r="M4" s="10" t="s">
        <v>134</v>
      </c>
      <c r="N4" s="22">
        <v>-1</v>
      </c>
      <c r="O4" s="22">
        <v>-1</v>
      </c>
    </row>
    <row r="5" spans="1:15" s="3" customFormat="1" x14ac:dyDescent="0.4">
      <c r="A5" s="40" t="s">
        <v>44</v>
      </c>
      <c r="B5" s="14"/>
      <c r="C5" s="5">
        <f>+SUBTOTAL(9,C4)</f>
        <v>-1</v>
      </c>
      <c r="D5" s="5">
        <f t="shared" ref="D5:O5" si="0">+SUBTOTAL(9,D4)</f>
        <v>0</v>
      </c>
      <c r="E5" s="5"/>
      <c r="F5" s="5">
        <f t="shared" si="0"/>
        <v>-1</v>
      </c>
      <c r="G5" s="5">
        <f t="shared" si="0"/>
        <v>0</v>
      </c>
      <c r="H5" s="5">
        <f t="shared" si="0"/>
        <v>0</v>
      </c>
      <c r="I5" s="5">
        <f t="shared" si="0"/>
        <v>-1</v>
      </c>
      <c r="J5" s="5">
        <f t="shared" si="0"/>
        <v>0</v>
      </c>
      <c r="K5" s="5"/>
      <c r="L5" s="5"/>
      <c r="M5" s="5"/>
      <c r="N5" s="5">
        <f t="shared" si="0"/>
        <v>-1</v>
      </c>
      <c r="O5" s="5">
        <f t="shared" si="0"/>
        <v>-1</v>
      </c>
    </row>
    <row r="6" spans="1:15" s="3" customFormat="1" ht="61.3" customHeight="1" x14ac:dyDescent="0.4">
      <c r="A6" s="15" t="s">
        <v>129</v>
      </c>
      <c r="B6" s="15" t="s">
        <v>55</v>
      </c>
      <c r="C6" s="35">
        <v>-45823501</v>
      </c>
      <c r="D6" s="35"/>
      <c r="E6" s="35"/>
      <c r="F6" s="9">
        <f>+C6+D6</f>
        <v>-45823501</v>
      </c>
      <c r="G6" s="36" t="s">
        <v>43</v>
      </c>
      <c r="H6" s="20" t="s">
        <v>42</v>
      </c>
      <c r="I6" s="79"/>
      <c r="J6" s="79"/>
      <c r="K6" s="79"/>
      <c r="L6" s="79"/>
      <c r="M6" s="79"/>
      <c r="N6" s="79"/>
      <c r="O6" s="79"/>
    </row>
    <row r="7" spans="1:15" s="3" customFormat="1" ht="55.3" customHeight="1" x14ac:dyDescent="0.4">
      <c r="A7" s="15" t="s">
        <v>129</v>
      </c>
      <c r="B7" s="15" t="s">
        <v>41</v>
      </c>
      <c r="C7" s="35">
        <v>-1212414.1899000001</v>
      </c>
      <c r="D7" s="35"/>
      <c r="E7" s="35"/>
      <c r="F7" s="9">
        <f t="shared" ref="F7:F33" si="1">+C7+D7</f>
        <v>-1212414.1899000001</v>
      </c>
      <c r="G7" s="34" t="s">
        <v>40</v>
      </c>
      <c r="H7" s="33" t="s">
        <v>39</v>
      </c>
      <c r="I7" s="79"/>
      <c r="J7" s="79"/>
      <c r="K7" s="79"/>
      <c r="L7" s="79"/>
      <c r="M7" s="79"/>
      <c r="N7" s="79"/>
      <c r="O7" s="79"/>
    </row>
    <row r="8" spans="1:15" s="3" customFormat="1" ht="67.3" customHeight="1" x14ac:dyDescent="0.4">
      <c r="A8" s="15" t="s">
        <v>129</v>
      </c>
      <c r="B8" s="15" t="s">
        <v>75</v>
      </c>
      <c r="C8" s="9">
        <v>-35031266.239199996</v>
      </c>
      <c r="D8" s="9"/>
      <c r="E8" s="9"/>
      <c r="F8" s="9">
        <f t="shared" si="1"/>
        <v>-35031266.239199996</v>
      </c>
      <c r="G8" s="15" t="s">
        <v>110</v>
      </c>
      <c r="H8" s="33"/>
      <c r="I8" s="79"/>
      <c r="J8" s="79"/>
      <c r="K8" s="79"/>
      <c r="L8" s="79"/>
      <c r="M8" s="79"/>
      <c r="N8" s="79"/>
      <c r="O8" s="79"/>
    </row>
    <row r="9" spans="1:15" s="3" customFormat="1" x14ac:dyDescent="0.4">
      <c r="A9" s="40" t="s">
        <v>130</v>
      </c>
      <c r="B9" s="32"/>
      <c r="C9" s="5">
        <f>+SUBTOTAL(9,C6:C8)</f>
        <v>-82067181.429100007</v>
      </c>
      <c r="D9" s="5">
        <f t="shared" ref="D9:O9" si="2">+SUBTOTAL(9,D6:D8)</f>
        <v>0</v>
      </c>
      <c r="E9" s="5"/>
      <c r="F9" s="5">
        <f t="shared" si="2"/>
        <v>-82067181.429100007</v>
      </c>
      <c r="G9" s="5"/>
      <c r="H9" s="5">
        <f t="shared" si="2"/>
        <v>0</v>
      </c>
      <c r="I9" s="5">
        <f t="shared" si="2"/>
        <v>0</v>
      </c>
      <c r="J9" s="5">
        <f t="shared" si="2"/>
        <v>0</v>
      </c>
      <c r="K9" s="5"/>
      <c r="L9" s="5"/>
      <c r="M9" s="5"/>
      <c r="N9" s="5">
        <f t="shared" si="2"/>
        <v>0</v>
      </c>
      <c r="O9" s="5">
        <f t="shared" si="2"/>
        <v>0</v>
      </c>
    </row>
    <row r="10" spans="1:15" s="49" customFormat="1" ht="64.3" x14ac:dyDescent="0.35">
      <c r="A10" s="22" t="s">
        <v>31</v>
      </c>
      <c r="B10" s="51" t="s">
        <v>73</v>
      </c>
      <c r="C10" s="52">
        <v>-10000000</v>
      </c>
      <c r="D10" s="52"/>
      <c r="E10" s="52"/>
      <c r="F10" s="9">
        <f t="shared" si="1"/>
        <v>-10000000</v>
      </c>
      <c r="G10" s="50" t="s">
        <v>72</v>
      </c>
      <c r="H10" s="53" t="s">
        <v>112</v>
      </c>
      <c r="I10" s="85">
        <v>-10000000</v>
      </c>
      <c r="J10" s="84"/>
      <c r="K10" s="82">
        <v>46387</v>
      </c>
      <c r="L10" s="83" t="s">
        <v>105</v>
      </c>
      <c r="M10" s="50" t="s">
        <v>139</v>
      </c>
      <c r="N10" s="84"/>
      <c r="O10" s="85">
        <v>-20000000</v>
      </c>
    </row>
    <row r="11" spans="1:15" s="3" customFormat="1" ht="42.45" customHeight="1" x14ac:dyDescent="0.4">
      <c r="A11" s="22" t="s">
        <v>31</v>
      </c>
      <c r="B11" s="10" t="s">
        <v>56</v>
      </c>
      <c r="C11" s="26">
        <v>-222800</v>
      </c>
      <c r="D11" s="26">
        <v>-56800</v>
      </c>
      <c r="E11" s="26"/>
      <c r="F11" s="9">
        <f t="shared" si="1"/>
        <v>-279600</v>
      </c>
      <c r="G11" s="8" t="s">
        <v>35</v>
      </c>
      <c r="H11" s="33" t="s">
        <v>111</v>
      </c>
      <c r="I11" s="9">
        <v>-208780</v>
      </c>
      <c r="J11" s="79"/>
      <c r="K11" s="82">
        <v>46752</v>
      </c>
      <c r="L11" s="15" t="s">
        <v>145</v>
      </c>
      <c r="M11" s="92" t="s">
        <v>150</v>
      </c>
      <c r="N11" s="79"/>
      <c r="O11" s="9">
        <v>-579550</v>
      </c>
    </row>
    <row r="12" spans="1:15" s="3" customFormat="1" ht="54.45" customHeight="1" x14ac:dyDescent="0.4">
      <c r="A12" s="22" t="s">
        <v>31</v>
      </c>
      <c r="B12" s="15" t="s">
        <v>57</v>
      </c>
      <c r="C12" s="26">
        <f>-164680-977220</f>
        <v>-1141900</v>
      </c>
      <c r="D12" s="26"/>
      <c r="E12" s="26"/>
      <c r="F12" s="9">
        <f t="shared" si="1"/>
        <v>-1141900</v>
      </c>
      <c r="G12" s="30" t="s">
        <v>124</v>
      </c>
      <c r="H12" s="33" t="s">
        <v>113</v>
      </c>
      <c r="I12" s="9">
        <f>+C12</f>
        <v>-1141900</v>
      </c>
      <c r="J12" s="79"/>
      <c r="K12" s="93" t="s">
        <v>143</v>
      </c>
      <c r="L12" s="90" t="s">
        <v>142</v>
      </c>
      <c r="M12" s="94" t="s">
        <v>151</v>
      </c>
      <c r="N12" s="79"/>
      <c r="O12" s="79"/>
    </row>
    <row r="13" spans="1:15" s="3" customFormat="1" x14ac:dyDescent="0.4">
      <c r="A13" s="41" t="s">
        <v>28</v>
      </c>
      <c r="B13" s="14"/>
      <c r="C13" s="24">
        <f>+SUBTOTAL(9,C10:C12)</f>
        <v>-11364700</v>
      </c>
      <c r="D13" s="24">
        <f>+SUBTOTAL(9,D10:D12)</f>
        <v>-56800</v>
      </c>
      <c r="E13" s="24"/>
      <c r="F13" s="24">
        <f>+SUBTOTAL(9,F10:F12)</f>
        <v>-11421500</v>
      </c>
      <c r="G13" s="24"/>
      <c r="H13" s="24">
        <f t="shared" ref="H13:O13" si="3">+SUBTOTAL(9,H10:H12)</f>
        <v>0</v>
      </c>
      <c r="I13" s="24">
        <f t="shared" si="3"/>
        <v>-11350680</v>
      </c>
      <c r="J13" s="24">
        <f t="shared" si="3"/>
        <v>0</v>
      </c>
      <c r="K13" s="24"/>
      <c r="L13" s="24"/>
      <c r="M13" s="24"/>
      <c r="N13" s="24">
        <f t="shared" si="3"/>
        <v>0</v>
      </c>
      <c r="O13" s="24">
        <f t="shared" si="3"/>
        <v>-20579550</v>
      </c>
    </row>
    <row r="14" spans="1:15" s="3" customFormat="1" ht="77.150000000000006" x14ac:dyDescent="0.4">
      <c r="A14" s="10" t="s">
        <v>27</v>
      </c>
      <c r="B14" s="15" t="s">
        <v>59</v>
      </c>
      <c r="C14" s="9">
        <v>-358799.9999</v>
      </c>
      <c r="D14" s="9"/>
      <c r="E14" s="9"/>
      <c r="F14" s="9">
        <f t="shared" si="1"/>
        <v>-358799.9999</v>
      </c>
      <c r="G14" s="28" t="s">
        <v>168</v>
      </c>
      <c r="H14" s="20" t="s">
        <v>25</v>
      </c>
      <c r="I14" s="9">
        <f>+F14</f>
        <v>-358799.9999</v>
      </c>
      <c r="J14" s="79"/>
      <c r="K14" s="91" t="s">
        <v>146</v>
      </c>
      <c r="L14" s="15" t="s">
        <v>145</v>
      </c>
      <c r="M14" s="15" t="s">
        <v>169</v>
      </c>
      <c r="N14" s="79"/>
      <c r="O14" s="79"/>
    </row>
    <row r="15" spans="1:15" s="3" customFormat="1" x14ac:dyDescent="0.4">
      <c r="A15" s="100" t="s">
        <v>24</v>
      </c>
      <c r="B15" s="101"/>
      <c r="C15" s="5">
        <f>+SUBTOTAL(9,C14)</f>
        <v>-358799.9999</v>
      </c>
      <c r="D15" s="5">
        <f t="shared" ref="D15:O15" si="4">+SUBTOTAL(9,D14)</f>
        <v>0</v>
      </c>
      <c r="E15" s="5"/>
      <c r="F15" s="5">
        <f t="shared" si="4"/>
        <v>-358799.9999</v>
      </c>
      <c r="G15" s="5"/>
      <c r="H15" s="5">
        <f t="shared" si="4"/>
        <v>0</v>
      </c>
      <c r="I15" s="5">
        <f t="shared" si="4"/>
        <v>-358799.9999</v>
      </c>
      <c r="J15" s="5">
        <f t="shared" si="4"/>
        <v>0</v>
      </c>
      <c r="K15" s="5"/>
      <c r="L15" s="5"/>
      <c r="M15" s="5"/>
      <c r="N15" s="5">
        <f t="shared" si="4"/>
        <v>0</v>
      </c>
      <c r="O15" s="5">
        <f t="shared" si="4"/>
        <v>0</v>
      </c>
    </row>
    <row r="16" spans="1:15" s="3" customFormat="1" ht="82.75" customHeight="1" x14ac:dyDescent="0.4">
      <c r="A16" s="8" t="s">
        <v>23</v>
      </c>
      <c r="B16" s="15" t="s">
        <v>60</v>
      </c>
      <c r="C16" s="26">
        <v>-360000</v>
      </c>
      <c r="D16" s="26"/>
      <c r="E16" s="26"/>
      <c r="F16" s="9">
        <f t="shared" si="1"/>
        <v>-360000</v>
      </c>
      <c r="G16" s="15" t="s">
        <v>147</v>
      </c>
      <c r="H16" s="25" t="s">
        <v>22</v>
      </c>
      <c r="I16" s="26">
        <v>-360000</v>
      </c>
      <c r="J16" s="79"/>
      <c r="K16" s="93" t="s">
        <v>143</v>
      </c>
      <c r="L16" s="15" t="s">
        <v>148</v>
      </c>
      <c r="M16" s="15" t="s">
        <v>149</v>
      </c>
      <c r="N16" s="79"/>
      <c r="O16" s="79"/>
    </row>
    <row r="17" spans="1:15" s="3" customFormat="1" x14ac:dyDescent="0.4">
      <c r="A17" s="40" t="s">
        <v>21</v>
      </c>
      <c r="B17" s="14"/>
      <c r="C17" s="24">
        <f>+SUBTOTAL(9,C16)</f>
        <v>-360000</v>
      </c>
      <c r="D17" s="24">
        <f t="shared" ref="D17:O17" si="5">+SUBTOTAL(9,D16)</f>
        <v>0</v>
      </c>
      <c r="E17" s="24"/>
      <c r="F17" s="24">
        <f t="shared" si="5"/>
        <v>-360000</v>
      </c>
      <c r="G17" s="24"/>
      <c r="H17" s="24">
        <f t="shared" si="5"/>
        <v>0</v>
      </c>
      <c r="I17" s="24">
        <f t="shared" si="5"/>
        <v>-360000</v>
      </c>
      <c r="J17" s="24">
        <f t="shared" si="5"/>
        <v>0</v>
      </c>
      <c r="K17" s="24"/>
      <c r="L17" s="24"/>
      <c r="M17" s="24"/>
      <c r="N17" s="24">
        <f t="shared" si="5"/>
        <v>0</v>
      </c>
      <c r="O17" s="24">
        <f t="shared" si="5"/>
        <v>0</v>
      </c>
    </row>
    <row r="18" spans="1:15" s="3" customFormat="1" ht="18.55" customHeight="1" x14ac:dyDescent="0.4">
      <c r="A18" s="22" t="s">
        <v>20</v>
      </c>
      <c r="B18" s="15" t="s">
        <v>61</v>
      </c>
      <c r="C18" s="9">
        <v>-5444999.9997000005</v>
      </c>
      <c r="D18" s="9"/>
      <c r="E18" s="9"/>
      <c r="F18" s="9">
        <f t="shared" si="1"/>
        <v>-5444999.9997000005</v>
      </c>
      <c r="G18" s="21" t="s">
        <v>19</v>
      </c>
      <c r="H18" s="20" t="s">
        <v>18</v>
      </c>
      <c r="I18" s="79"/>
      <c r="J18" s="79"/>
      <c r="K18" s="79"/>
      <c r="L18" s="79"/>
      <c r="M18" s="79"/>
      <c r="N18" s="79"/>
      <c r="O18" s="79"/>
    </row>
    <row r="19" spans="1:15" s="3" customFormat="1" x14ac:dyDescent="0.4">
      <c r="A19" s="39" t="s">
        <v>17</v>
      </c>
      <c r="B19" s="14"/>
      <c r="C19" s="5">
        <f>+SUBTOTAL(9,C18)</f>
        <v>-5444999.9997000005</v>
      </c>
      <c r="D19" s="5">
        <f t="shared" ref="D19:O19" si="6">+SUBTOTAL(9,D18)</f>
        <v>0</v>
      </c>
      <c r="E19" s="5"/>
      <c r="F19" s="5">
        <f t="shared" si="6"/>
        <v>-5444999.9997000005</v>
      </c>
      <c r="G19" s="5"/>
      <c r="H19" s="5">
        <f t="shared" si="6"/>
        <v>0</v>
      </c>
      <c r="I19" s="5">
        <f t="shared" si="6"/>
        <v>0</v>
      </c>
      <c r="J19" s="5">
        <f t="shared" si="6"/>
        <v>0</v>
      </c>
      <c r="K19" s="5"/>
      <c r="L19" s="5"/>
      <c r="M19" s="5"/>
      <c r="N19" s="5">
        <f t="shared" si="6"/>
        <v>0</v>
      </c>
      <c r="O19" s="5">
        <f t="shared" si="6"/>
        <v>0</v>
      </c>
    </row>
    <row r="20" spans="1:15" s="3" customFormat="1" ht="25.75" x14ac:dyDescent="0.4">
      <c r="A20" s="17" t="s">
        <v>16</v>
      </c>
      <c r="B20" s="15" t="s">
        <v>62</v>
      </c>
      <c r="C20" s="9">
        <v>-4000000</v>
      </c>
      <c r="D20" s="9"/>
      <c r="E20" s="9"/>
      <c r="F20" s="9">
        <f t="shared" si="1"/>
        <v>-4000000</v>
      </c>
      <c r="G20" s="10" t="s">
        <v>78</v>
      </c>
      <c r="H20" s="54" t="s">
        <v>79</v>
      </c>
      <c r="I20" s="79"/>
      <c r="J20" s="79"/>
      <c r="K20" s="79"/>
      <c r="L20" s="79"/>
      <c r="M20" s="79"/>
      <c r="N20" s="79"/>
      <c r="O20" s="79"/>
    </row>
    <row r="21" spans="1:15" s="3" customFormat="1" x14ac:dyDescent="0.4">
      <c r="A21" s="42" t="s">
        <v>15</v>
      </c>
      <c r="B21" s="14"/>
      <c r="C21" s="5">
        <f>+SUBTOTAL(9,C20)</f>
        <v>-4000000</v>
      </c>
      <c r="D21" s="5">
        <f t="shared" ref="D21:O21" si="7">+SUBTOTAL(9,D20)</f>
        <v>0</v>
      </c>
      <c r="E21" s="5"/>
      <c r="F21" s="5">
        <f t="shared" si="7"/>
        <v>-4000000</v>
      </c>
      <c r="G21" s="5"/>
      <c r="H21" s="5">
        <f t="shared" si="7"/>
        <v>0</v>
      </c>
      <c r="I21" s="5">
        <f t="shared" si="7"/>
        <v>0</v>
      </c>
      <c r="J21" s="5">
        <f t="shared" si="7"/>
        <v>0</v>
      </c>
      <c r="K21" s="5"/>
      <c r="L21" s="5"/>
      <c r="M21" s="5"/>
      <c r="N21" s="5">
        <f t="shared" si="7"/>
        <v>0</v>
      </c>
      <c r="O21" s="5">
        <f t="shared" si="7"/>
        <v>0</v>
      </c>
    </row>
    <row r="22" spans="1:15" s="73" customFormat="1" ht="38.6" x14ac:dyDescent="0.4">
      <c r="A22" s="22" t="s">
        <v>14</v>
      </c>
      <c r="B22" s="10" t="s">
        <v>63</v>
      </c>
      <c r="C22" s="26">
        <v>-1100000</v>
      </c>
      <c r="D22" s="26"/>
      <c r="E22" s="26"/>
      <c r="F22" s="26">
        <f>+C22+D22+E22</f>
        <v>-1100000</v>
      </c>
      <c r="G22" s="22" t="s">
        <v>115</v>
      </c>
      <c r="H22" s="33" t="s">
        <v>116</v>
      </c>
      <c r="I22" s="26">
        <v>-1100000</v>
      </c>
      <c r="J22" s="80"/>
      <c r="K22" s="77">
        <v>46996</v>
      </c>
      <c r="L22" s="10" t="s">
        <v>140</v>
      </c>
      <c r="M22" s="10" t="s">
        <v>115</v>
      </c>
      <c r="N22" s="81"/>
      <c r="O22" s="26">
        <v>-3000000</v>
      </c>
    </row>
    <row r="23" spans="1:15" s="73" customFormat="1" ht="51.45" x14ac:dyDescent="0.4">
      <c r="A23" s="22"/>
      <c r="B23" s="10" t="s">
        <v>63</v>
      </c>
      <c r="C23" s="26">
        <v>0</v>
      </c>
      <c r="D23" s="26"/>
      <c r="E23" s="98">
        <v>-26057.62</v>
      </c>
      <c r="F23" s="26">
        <f>+C23+D23+E23</f>
        <v>-26057.62</v>
      </c>
      <c r="G23" s="22"/>
      <c r="H23" s="33"/>
      <c r="I23" s="26"/>
      <c r="J23" s="80"/>
      <c r="K23" s="77">
        <v>45688</v>
      </c>
      <c r="L23" s="10" t="s">
        <v>171</v>
      </c>
      <c r="M23" s="10" t="s">
        <v>13</v>
      </c>
      <c r="N23" s="81"/>
      <c r="O23" s="26">
        <v>-2400000</v>
      </c>
    </row>
    <row r="24" spans="1:15" s="3" customFormat="1" x14ac:dyDescent="0.4">
      <c r="A24" s="40" t="s">
        <v>11</v>
      </c>
      <c r="B24" s="14"/>
      <c r="C24" s="5">
        <f>+SUBTOTAL(9,C22:C23)</f>
        <v>-1100000</v>
      </c>
      <c r="D24" s="5">
        <f t="shared" ref="D24:F24" si="8">+SUBTOTAL(9,D22:D23)</f>
        <v>0</v>
      </c>
      <c r="E24" s="5">
        <f t="shared" si="8"/>
        <v>-26057.62</v>
      </c>
      <c r="F24" s="5">
        <f t="shared" si="8"/>
        <v>-1126057.6200000001</v>
      </c>
      <c r="G24" s="5"/>
      <c r="H24" s="5">
        <f t="shared" ref="H24:O24" si="9">+SUBTOTAL(9,H22:H22)</f>
        <v>0</v>
      </c>
      <c r="I24" s="5">
        <f t="shared" si="9"/>
        <v>-1100000</v>
      </c>
      <c r="J24" s="5">
        <f t="shared" si="9"/>
        <v>0</v>
      </c>
      <c r="K24" s="5"/>
      <c r="L24" s="5"/>
      <c r="M24" s="5"/>
      <c r="N24" s="5">
        <f t="shared" si="9"/>
        <v>0</v>
      </c>
      <c r="O24" s="5">
        <f t="shared" si="9"/>
        <v>-3000000</v>
      </c>
    </row>
    <row r="25" spans="1:15" s="3" customFormat="1" ht="38.6" x14ac:dyDescent="0.4">
      <c r="A25" s="8" t="s">
        <v>10</v>
      </c>
      <c r="B25" s="10" t="s">
        <v>64</v>
      </c>
      <c r="C25" s="9">
        <v>-270000</v>
      </c>
      <c r="D25" s="9"/>
      <c r="E25" s="9">
        <v>-314017.76</v>
      </c>
      <c r="F25" s="9">
        <f t="shared" si="1"/>
        <v>-270000</v>
      </c>
      <c r="G25" s="8" t="s">
        <v>68</v>
      </c>
      <c r="H25" s="33" t="s">
        <v>117</v>
      </c>
      <c r="I25" s="79"/>
      <c r="J25" s="79"/>
      <c r="K25" s="79"/>
      <c r="L25" s="79"/>
      <c r="M25" s="79"/>
      <c r="N25" s="79"/>
      <c r="O25" s="79"/>
    </row>
    <row r="26" spans="1:15" s="3" customFormat="1" x14ac:dyDescent="0.4">
      <c r="A26" s="40" t="s">
        <v>9</v>
      </c>
      <c r="B26" s="7"/>
      <c r="C26" s="5">
        <f>+SUBTOTAL(9,C25:C25)</f>
        <v>-270000</v>
      </c>
      <c r="D26" s="5">
        <f t="shared" ref="D26:F26" si="10">+SUBTOTAL(9,D25:D25)</f>
        <v>0</v>
      </c>
      <c r="E26" s="5">
        <f t="shared" si="10"/>
        <v>-314017.76</v>
      </c>
      <c r="F26" s="5">
        <f t="shared" si="10"/>
        <v>-270000</v>
      </c>
      <c r="G26" s="5"/>
      <c r="H26" s="5">
        <f t="shared" ref="H26:O26" si="11">+SUBTOTAL(9,H25:H25)</f>
        <v>0</v>
      </c>
      <c r="I26" s="5">
        <f t="shared" si="11"/>
        <v>0</v>
      </c>
      <c r="J26" s="5">
        <f t="shared" si="11"/>
        <v>0</v>
      </c>
      <c r="K26" s="5"/>
      <c r="L26" s="5"/>
      <c r="M26" s="5"/>
      <c r="N26" s="5">
        <f t="shared" si="11"/>
        <v>0</v>
      </c>
      <c r="O26" s="5">
        <f t="shared" si="11"/>
        <v>0</v>
      </c>
    </row>
    <row r="27" spans="1:15" s="3" customFormat="1" ht="41.6" customHeight="1" x14ac:dyDescent="0.4">
      <c r="A27" s="11" t="s">
        <v>6</v>
      </c>
      <c r="B27" s="13" t="s">
        <v>65</v>
      </c>
      <c r="C27" s="9">
        <v>-242144</v>
      </c>
      <c r="D27" s="9"/>
      <c r="E27" s="9"/>
      <c r="F27" s="9">
        <f t="shared" si="1"/>
        <v>-242144</v>
      </c>
      <c r="G27" s="48" t="s">
        <v>120</v>
      </c>
      <c r="H27" s="33" t="s">
        <v>119</v>
      </c>
      <c r="I27" s="26">
        <v>-242144</v>
      </c>
      <c r="J27" s="79"/>
      <c r="K27" s="88">
        <v>46752</v>
      </c>
      <c r="L27" s="90" t="s">
        <v>141</v>
      </c>
      <c r="M27" s="48" t="s">
        <v>120</v>
      </c>
      <c r="N27" s="79"/>
      <c r="O27" s="9">
        <v>-1297994</v>
      </c>
    </row>
    <row r="28" spans="1:15" s="3" customFormat="1" ht="38.6" x14ac:dyDescent="0.4">
      <c r="A28" s="11" t="s">
        <v>6</v>
      </c>
      <c r="B28" s="10" t="s">
        <v>121</v>
      </c>
      <c r="C28" s="9">
        <v>-450000</v>
      </c>
      <c r="D28" s="9"/>
      <c r="E28" s="9"/>
      <c r="F28" s="9">
        <f t="shared" si="1"/>
        <v>-450000</v>
      </c>
      <c r="G28" s="8" t="s">
        <v>122</v>
      </c>
      <c r="H28" s="33" t="s">
        <v>123</v>
      </c>
      <c r="I28" s="26">
        <v>-541788</v>
      </c>
      <c r="J28" s="79"/>
      <c r="K28" s="88">
        <v>46752</v>
      </c>
      <c r="L28" s="89" t="s">
        <v>138</v>
      </c>
      <c r="M28" s="50" t="s">
        <v>144</v>
      </c>
      <c r="N28" s="79"/>
      <c r="O28" s="9">
        <v>-2851593</v>
      </c>
    </row>
    <row r="29" spans="1:15" s="3" customFormat="1" ht="34.299999999999997" customHeight="1" x14ac:dyDescent="0.4">
      <c r="A29" s="11" t="s">
        <v>6</v>
      </c>
      <c r="B29" s="10" t="s">
        <v>118</v>
      </c>
      <c r="D29" s="9">
        <v>-1041870</v>
      </c>
      <c r="E29" s="9"/>
      <c r="F29" s="9">
        <f t="shared" si="1"/>
        <v>-1041870</v>
      </c>
      <c r="G29" s="75" t="s">
        <v>137</v>
      </c>
      <c r="H29" s="33" t="s">
        <v>126</v>
      </c>
      <c r="I29" s="9">
        <v>-1041869</v>
      </c>
      <c r="J29" s="9">
        <v>0</v>
      </c>
      <c r="K29" s="86">
        <v>47483</v>
      </c>
      <c r="L29" s="106" t="s">
        <v>136</v>
      </c>
      <c r="M29" s="10" t="s">
        <v>135</v>
      </c>
      <c r="N29" s="8"/>
      <c r="O29" s="9">
        <v>-4804574</v>
      </c>
    </row>
    <row r="30" spans="1:15" s="3" customFormat="1" ht="34.299999999999997" customHeight="1" x14ac:dyDescent="0.4">
      <c r="A30" s="41" t="s">
        <v>5</v>
      </c>
      <c r="B30" s="7"/>
      <c r="C30" s="5">
        <f>+SUBTOTAL(9,C27:C29)</f>
        <v>-692144</v>
      </c>
      <c r="D30" s="5">
        <f t="shared" ref="D30:O30" si="12">+SUBTOTAL(9,D27:D29)</f>
        <v>-1041870</v>
      </c>
      <c r="E30" s="5"/>
      <c r="F30" s="5">
        <f t="shared" si="12"/>
        <v>-1734014</v>
      </c>
      <c r="G30" s="5"/>
      <c r="H30" s="5">
        <f t="shared" si="12"/>
        <v>0</v>
      </c>
      <c r="I30" s="5">
        <f t="shared" si="12"/>
        <v>-1825801</v>
      </c>
      <c r="J30" s="5">
        <f t="shared" si="12"/>
        <v>0</v>
      </c>
      <c r="K30" s="5"/>
      <c r="L30" s="107"/>
      <c r="M30" s="5"/>
      <c r="N30" s="5">
        <f t="shared" si="12"/>
        <v>0</v>
      </c>
      <c r="O30" s="5">
        <f t="shared" si="12"/>
        <v>-8954161</v>
      </c>
    </row>
    <row r="31" spans="1:15" s="3" customFormat="1" ht="34.299999999999997" customHeight="1" x14ac:dyDescent="0.4">
      <c r="A31" s="8" t="s">
        <v>4</v>
      </c>
      <c r="B31" s="10" t="s">
        <v>118</v>
      </c>
      <c r="C31" s="9">
        <v>0</v>
      </c>
      <c r="D31" s="9">
        <v>-1329858</v>
      </c>
      <c r="E31" s="9"/>
      <c r="F31" s="9">
        <f t="shared" si="1"/>
        <v>-1329858</v>
      </c>
      <c r="G31" s="75" t="s">
        <v>137</v>
      </c>
      <c r="H31" s="33" t="s">
        <v>126</v>
      </c>
      <c r="I31" s="9">
        <v>-1329858</v>
      </c>
      <c r="J31" s="9">
        <v>0</v>
      </c>
      <c r="K31" s="86">
        <v>47483</v>
      </c>
      <c r="L31" s="107"/>
      <c r="M31" s="10" t="s">
        <v>135</v>
      </c>
      <c r="N31" s="79"/>
      <c r="O31" s="9">
        <v>-5957431</v>
      </c>
    </row>
    <row r="32" spans="1:15" s="3" customFormat="1" ht="34.299999999999997" customHeight="1" x14ac:dyDescent="0.4">
      <c r="A32" s="40" t="s">
        <v>1</v>
      </c>
      <c r="B32" s="7"/>
      <c r="C32" s="5">
        <f>+SUBTOTAL(9,C31)</f>
        <v>0</v>
      </c>
      <c r="D32" s="5">
        <f t="shared" ref="D32:O32" si="13">+SUBTOTAL(9,D31)</f>
        <v>-1329858</v>
      </c>
      <c r="E32" s="5"/>
      <c r="F32" s="5">
        <f t="shared" si="13"/>
        <v>-1329858</v>
      </c>
      <c r="G32" s="5"/>
      <c r="H32" s="5">
        <f t="shared" si="13"/>
        <v>0</v>
      </c>
      <c r="I32" s="5">
        <f t="shared" si="13"/>
        <v>-1329858</v>
      </c>
      <c r="J32" s="5">
        <f t="shared" si="13"/>
        <v>0</v>
      </c>
      <c r="K32" s="5"/>
      <c r="L32" s="108"/>
      <c r="M32" s="5"/>
      <c r="N32" s="5">
        <f t="shared" si="13"/>
        <v>0</v>
      </c>
      <c r="O32" s="5">
        <f t="shared" si="13"/>
        <v>-5957431</v>
      </c>
    </row>
    <row r="33" spans="1:15" s="3" customFormat="1" ht="38.6" x14ac:dyDescent="0.4">
      <c r="A33" s="70" t="s">
        <v>96</v>
      </c>
      <c r="B33" s="70" t="s">
        <v>97</v>
      </c>
      <c r="C33" s="9">
        <v>-1000000</v>
      </c>
      <c r="D33" s="9">
        <v>-40000</v>
      </c>
      <c r="E33" s="9"/>
      <c r="F33" s="9">
        <f t="shared" si="1"/>
        <v>-1040000</v>
      </c>
      <c r="G33" s="15" t="s">
        <v>127</v>
      </c>
      <c r="H33" s="62" t="s">
        <v>128</v>
      </c>
      <c r="I33" s="87">
        <f>+F33</f>
        <v>-1040000</v>
      </c>
      <c r="J33" s="79"/>
      <c r="K33" s="79"/>
      <c r="L33" s="79"/>
      <c r="M33" s="10" t="s">
        <v>152</v>
      </c>
      <c r="N33" s="79"/>
      <c r="O33" s="79"/>
    </row>
    <row r="34" spans="1:15" s="3" customFormat="1" x14ac:dyDescent="0.4">
      <c r="A34" s="102" t="s">
        <v>103</v>
      </c>
      <c r="B34" s="103"/>
      <c r="C34" s="5">
        <f>+SUBTOTAL(9,C33:C33)</f>
        <v>-1000000</v>
      </c>
      <c r="D34" s="5">
        <f t="shared" ref="D34:F34" si="14">+SUBTOTAL(9,D33:D33)</f>
        <v>-40000</v>
      </c>
      <c r="E34" s="5"/>
      <c r="F34" s="5">
        <f t="shared" si="14"/>
        <v>-1040000</v>
      </c>
      <c r="G34" s="5"/>
      <c r="H34" s="5">
        <f t="shared" ref="H34:O34" si="15">+SUBTOTAL(9,H33:H33)</f>
        <v>0</v>
      </c>
      <c r="I34" s="5">
        <f t="shared" si="15"/>
        <v>-1040000</v>
      </c>
      <c r="J34" s="5">
        <f t="shared" si="15"/>
        <v>0</v>
      </c>
      <c r="K34" s="5">
        <f t="shared" si="15"/>
        <v>0</v>
      </c>
      <c r="L34" s="5">
        <f t="shared" si="15"/>
        <v>0</v>
      </c>
      <c r="M34" s="5">
        <f t="shared" si="15"/>
        <v>0</v>
      </c>
      <c r="N34" s="5">
        <f t="shared" si="15"/>
        <v>0</v>
      </c>
      <c r="O34" s="5">
        <f t="shared" si="15"/>
        <v>0</v>
      </c>
    </row>
    <row r="35" spans="1:15" s="43" customFormat="1" ht="12.9" x14ac:dyDescent="0.4">
      <c r="A35" s="104" t="s">
        <v>0</v>
      </c>
      <c r="B35" s="105"/>
      <c r="C35" s="5">
        <f>+SUBTOTAL(9,C4:C34)</f>
        <v>-106657826.4287</v>
      </c>
      <c r="D35" s="5">
        <f t="shared" ref="D35:F35" si="16">+SUBTOTAL(9,D4:D34)</f>
        <v>-2468528</v>
      </c>
      <c r="E35" s="5"/>
      <c r="F35" s="5">
        <f t="shared" si="16"/>
        <v>-109152412.0487</v>
      </c>
      <c r="G35" s="5"/>
      <c r="H35" s="5">
        <f t="shared" ref="H35:O35" si="17">+SUBTOTAL(9,H4:H34)</f>
        <v>0</v>
      </c>
      <c r="I35" s="5">
        <f t="shared" si="17"/>
        <v>-17365139.999899998</v>
      </c>
      <c r="J35" s="5">
        <f t="shared" si="17"/>
        <v>0</v>
      </c>
      <c r="K35" s="5"/>
      <c r="L35" s="5"/>
      <c r="M35" s="5"/>
      <c r="N35" s="5">
        <f t="shared" si="17"/>
        <v>-1</v>
      </c>
      <c r="O35" s="5">
        <f t="shared" si="17"/>
        <v>-40891143</v>
      </c>
    </row>
    <row r="36" spans="1:15" x14ac:dyDescent="0.4">
      <c r="C36" s="2"/>
      <c r="D36" s="2"/>
      <c r="E36" s="2"/>
      <c r="F36" s="2"/>
    </row>
    <row r="37" spans="1:15" ht="25.75" x14ac:dyDescent="0.4">
      <c r="G37" s="109" t="s">
        <v>167</v>
      </c>
      <c r="I37" s="97">
        <v>-610801</v>
      </c>
      <c r="J37" s="8"/>
      <c r="K37" s="88">
        <v>46387</v>
      </c>
      <c r="L37" s="15" t="s">
        <v>145</v>
      </c>
      <c r="M37" s="15" t="s">
        <v>153</v>
      </c>
      <c r="N37" s="8"/>
      <c r="O37" s="8" t="s">
        <v>154</v>
      </c>
    </row>
    <row r="38" spans="1:15" ht="25.75" x14ac:dyDescent="0.4">
      <c r="G38" s="110"/>
      <c r="I38" s="97">
        <v>-1019197.22</v>
      </c>
      <c r="J38" s="8"/>
      <c r="K38" s="88">
        <v>46387</v>
      </c>
      <c r="L38" s="15" t="s">
        <v>145</v>
      </c>
      <c r="M38" s="15" t="s">
        <v>155</v>
      </c>
      <c r="N38" s="8"/>
      <c r="O38" s="8" t="s">
        <v>156</v>
      </c>
    </row>
    <row r="39" spans="1:15" ht="25.75" x14ac:dyDescent="0.4">
      <c r="G39" s="110"/>
      <c r="I39" s="97">
        <v>-443379.77</v>
      </c>
      <c r="J39" s="8"/>
      <c r="K39" s="88">
        <v>46387</v>
      </c>
      <c r="L39" s="15" t="s">
        <v>145</v>
      </c>
      <c r="M39" s="15" t="s">
        <v>157</v>
      </c>
      <c r="N39" s="8"/>
      <c r="O39" s="15" t="s">
        <v>158</v>
      </c>
    </row>
    <row r="40" spans="1:15" ht="25.75" x14ac:dyDescent="0.4">
      <c r="G40" s="110"/>
      <c r="I40" s="97">
        <v>-160537.26999999999</v>
      </c>
      <c r="J40" s="8"/>
      <c r="K40" s="88">
        <v>46387</v>
      </c>
      <c r="L40" s="15" t="s">
        <v>145</v>
      </c>
      <c r="M40" s="15" t="s">
        <v>160</v>
      </c>
      <c r="N40" s="8"/>
      <c r="O40" s="8" t="s">
        <v>159</v>
      </c>
    </row>
    <row r="41" spans="1:15" ht="25.75" x14ac:dyDescent="0.4">
      <c r="G41" s="110"/>
      <c r="I41" s="97">
        <v>-2256172.46</v>
      </c>
      <c r="J41" s="8"/>
      <c r="K41" s="88">
        <v>46387</v>
      </c>
      <c r="L41" s="15" t="s">
        <v>145</v>
      </c>
      <c r="M41" s="15" t="s">
        <v>162</v>
      </c>
      <c r="N41" s="8"/>
      <c r="O41" s="15" t="s">
        <v>161</v>
      </c>
    </row>
    <row r="42" spans="1:15" ht="25.75" x14ac:dyDescent="0.4">
      <c r="G42" s="110"/>
      <c r="I42" s="97">
        <v>-220174.19</v>
      </c>
      <c r="J42" s="8"/>
      <c r="K42" s="88">
        <v>46387</v>
      </c>
      <c r="L42" s="15" t="s">
        <v>145</v>
      </c>
      <c r="M42" s="15" t="s">
        <v>164</v>
      </c>
      <c r="N42" s="8"/>
      <c r="O42" s="8" t="s">
        <v>163</v>
      </c>
    </row>
    <row r="43" spans="1:15" ht="25.75" x14ac:dyDescent="0.4">
      <c r="G43" s="110"/>
      <c r="I43" s="97">
        <v>-1349320.09</v>
      </c>
      <c r="J43" s="8"/>
      <c r="K43" s="88">
        <v>46387</v>
      </c>
      <c r="L43" s="15" t="s">
        <v>145</v>
      </c>
      <c r="M43" s="15" t="s">
        <v>166</v>
      </c>
      <c r="N43" s="8"/>
      <c r="O43" s="8" t="s">
        <v>165</v>
      </c>
    </row>
    <row r="44" spans="1:15" x14ac:dyDescent="0.4">
      <c r="G44" s="110"/>
      <c r="I44" s="96">
        <f>SUM(I37:I43)</f>
        <v>-6059582</v>
      </c>
      <c r="J44" s="95"/>
      <c r="K44" s="95"/>
      <c r="L44" s="95"/>
      <c r="M44" s="95"/>
      <c r="N44" s="95"/>
      <c r="O44" s="95"/>
    </row>
  </sheetData>
  <mergeCells count="5">
    <mergeCell ref="A15:B15"/>
    <mergeCell ref="A34:B34"/>
    <mergeCell ref="A35:B35"/>
    <mergeCell ref="L29:L32"/>
    <mergeCell ref="G37:G44"/>
  </mergeCells>
  <phoneticPr fontId="20" type="noConversion"/>
  <hyperlinks>
    <hyperlink ref="H7" r:id="rId1" xr:uid="{A619479D-75A9-4D3E-AB76-6965A565DCC4}"/>
    <hyperlink ref="H14" r:id="rId2" xr:uid="{2ECB905C-1FF3-4C94-8A45-0884ED3E204C}"/>
    <hyperlink ref="H18" r:id="rId3" xr:uid="{09170317-3C0C-4DD2-ACA5-FFBA0C7A336E}"/>
    <hyperlink ref="H6" r:id="rId4" xr:uid="{1815F33E-57D7-46C4-A856-21D9CD5F7BBE}"/>
    <hyperlink ref="H4" r:id="rId5" xr:uid="{450695F1-F8E2-45F9-B392-9D79C957A9F8}"/>
    <hyperlink ref="H11" r:id="rId6" xr:uid="{123BC92B-2846-4001-B0CB-0FF40B75B74A}"/>
    <hyperlink ref="H10" r:id="rId7" xr:uid="{427806A4-D8D1-4656-86D3-BFDD8FDC4B57}"/>
    <hyperlink ref="H12" r:id="rId8" xr:uid="{FADEF298-68AA-4047-A945-EE2BD3D4AE7F}"/>
    <hyperlink ref="H22" r:id="rId9" xr:uid="{74100F92-DD8A-45AC-A77F-E92AD1FC3A03}"/>
    <hyperlink ref="H25" r:id="rId10" xr:uid="{4979D16A-31A2-47D1-93AF-9F1ACDCDBED5}"/>
    <hyperlink ref="H27" r:id="rId11" xr:uid="{C21C6B0D-8041-484C-AC59-0DE290A00B51}"/>
    <hyperlink ref="H28" r:id="rId12" xr:uid="{1EAFA161-B006-44F8-98DD-1D3C915EE552}"/>
    <hyperlink ref="H29" r:id="rId13" xr:uid="{50DCE2F2-73D3-44A6-8434-6CEEC3EB4B01}"/>
    <hyperlink ref="H31" r:id="rId14" xr:uid="{2B0D2311-6D06-4B43-8E69-05A36F69B941}"/>
    <hyperlink ref="H33" r:id="rId15" xr:uid="{411D0917-91E8-4D4C-A91C-ED44B773D300}"/>
  </hyperlinks>
  <pageMargins left="0.7" right="0.7" top="0.75" bottom="0.75" header="0.3" footer="0.3"/>
  <pageSetup paperSize="9" orientation="portrait" r:id="rId16"/>
  <legacyDrawing r:id="rId1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9BCD6-DDF5-4666-908D-2F5179156AFF}">
  <dimension ref="A1:B1"/>
  <sheetViews>
    <sheetView workbookViewId="0">
      <selection activeCell="B1" sqref="B1"/>
    </sheetView>
  </sheetViews>
  <sheetFormatPr defaultRowHeight="14.6" x14ac:dyDescent="0.4"/>
  <cols>
    <col min="1" max="2" width="47.921875" customWidth="1"/>
  </cols>
  <sheetData>
    <row r="1" spans="1:2" ht="47.15" customHeight="1" x14ac:dyDescent="0.4">
      <c r="A1" s="15" t="s">
        <v>37</v>
      </c>
      <c r="B1" s="55" t="s">
        <v>22</v>
      </c>
    </row>
  </sheetData>
  <hyperlinks>
    <hyperlink ref="B1" r:id="rId1" xr:uid="{51CEC37F-422B-44E9-BC29-ADDC9870122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483750-598d-46a0-877d-052f8f804d23" xsi:nil="true"/>
    <lcf76f155ced4ddcb4097134ff3c332f xmlns="e6f0d7a7-7317-4211-b722-0acf268d17f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E417755ECBB5488FF4B606C352B7C3" ma:contentTypeVersion="12" ma:contentTypeDescription="Create a new document." ma:contentTypeScope="" ma:versionID="9ab43159307ffeb10efcb846df9f4aef">
  <xsd:schema xmlns:xsd="http://www.w3.org/2001/XMLSchema" xmlns:xs="http://www.w3.org/2001/XMLSchema" xmlns:p="http://schemas.microsoft.com/office/2006/metadata/properties" xmlns:ns2="e6f0d7a7-7317-4211-b722-0acf268d17fd" xmlns:ns3="9b483750-598d-46a0-877d-052f8f804d23" targetNamespace="http://schemas.microsoft.com/office/2006/metadata/properties" ma:root="true" ma:fieldsID="e2744a43c863a08ed2f9f63c7f461221" ns2:_="" ns3:_="">
    <xsd:import namespace="e6f0d7a7-7317-4211-b722-0acf268d17fd"/>
    <xsd:import namespace="9b483750-598d-46a0-877d-052f8f804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f0d7a7-7317-4211-b722-0acf268d17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b483750-598d-46a0-877d-052f8f804d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f02065d-4fa9-4554-ae9c-ae72b0922f8b}" ma:internalName="TaxCatchAll" ma:showField="CatchAllData" ma:web="9b483750-598d-46a0-877d-052f8f804d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B1A18C-87E1-4793-99A6-6E513C7E0D60}">
  <ds:schemaRefs>
    <ds:schemaRef ds:uri="http://schemas.microsoft.com/office/2006/documentManagement/types"/>
    <ds:schemaRef ds:uri="e6f0d7a7-7317-4211-b722-0acf268d17fd"/>
    <ds:schemaRef ds:uri="http://schemas.openxmlformats.org/package/2006/metadata/core-properties"/>
    <ds:schemaRef ds:uri="http://purl.org/dc/terms/"/>
    <ds:schemaRef ds:uri="http://purl.org/dc/elements/1.1/"/>
    <ds:schemaRef ds:uri="http://purl.org/dc/dcmitype/"/>
    <ds:schemaRef ds:uri="9b483750-598d-46a0-877d-052f8f804d23"/>
    <ds:schemaRef ds:uri="http://www.w3.org/XML/1998/namespace"/>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395B38B-EB2B-4F3B-AC6D-B54F2988C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f0d7a7-7317-4211-b722-0acf268d17fd"/>
    <ds:schemaRef ds:uri="9b483750-598d-46a0-877d-052f8f804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8A2CC4-5C1F-4202-9404-06BAB4E41D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6</vt:i4>
      </vt:variant>
    </vt:vector>
  </HeadingPairs>
  <TitlesOfParts>
    <vt:vector size="6" baseType="lpstr">
      <vt:lpstr>2026 juuni KK juurde</vt:lpstr>
      <vt:lpstr>2026 jaan KK juurde</vt:lpstr>
      <vt:lpstr>2025 juuni KK juurde </vt:lpstr>
      <vt:lpstr>2025 jaan KK juurde</vt:lpstr>
      <vt:lpstr>Lepingud</vt:lpstr>
      <vt:lpstr>Leht1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Siemann - MKM</dc:creator>
  <cp:lastModifiedBy>Helena Siemann - MKM</cp:lastModifiedBy>
  <dcterms:created xsi:type="dcterms:W3CDTF">2025-01-27T12:21:25Z</dcterms:created>
  <dcterms:modified xsi:type="dcterms:W3CDTF">2026-07-27T09:22:53Z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2025-01-27T12:21:37Z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8fe098d2-428d-4bd4-9803-7195fe96f0e2</vt:lpwstr>
  </property>
  <property fmtid="{D5CDD505-2E9C-101B-9397-08002B2CF9AE}" pid="7" name="MSIP_Label_defa4170-0d19-0005-0004-bc88714345d2_ActionId">
    <vt:lpwstr>ad878872-1138-4445-bf62-9d8313f37177</vt:lpwstr>
  </property>
  <property fmtid="{D5CDD505-2E9C-101B-9397-08002B2CF9AE}" pid="8" name="MSIP_Label_defa4170-0d19-0005-0004-bc88714345d2_ContentBits">
    <vt:lpwstr>0</vt:lpwstr>
  </property>
  <property fmtid="{D5CDD505-2E9C-101B-9397-08002B2CF9AE}" pid="9" name="ContentTypeId">
    <vt:lpwstr>0x01010093E417755ECBB5488FF4B606C352B7C3</vt:lpwstr>
  </property>
  <property fmtid="{D5CDD505-2E9C-101B-9397-08002B2CF9AE}" pid="10" name="MediaServiceImageTags">
    <vt:lpwstr/>
  </property>
</Properties>
</file>