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i.Kallas\Desktop\"/>
    </mc:Choice>
  </mc:AlternateContent>
  <xr:revisionPtr revIDLastSave="0" documentId="8_{0816C2D9-9B83-43A8-8324-61E6E513402F}" xr6:coauthVersionLast="36" xr6:coauthVersionMax="36" xr10:uidLastSave="{00000000-0000-0000-0000-000000000000}"/>
  <bookViews>
    <workbookView xWindow="0" yWindow="0" windowWidth="28800" windowHeight="13430" xr2:uid="{4D1749CD-7348-40E3-9063-2FA36ECE44CB}"/>
  </bookViews>
  <sheets>
    <sheet name="aruanne" sheetId="1" r:id="rId1"/>
    <sheet name="vordlus" sheetId="2" r:id="rId2"/>
    <sheet name="lisa1" sheetId="4" r:id="rId3"/>
    <sheet name="yleviimised" sheetId="3" r:id="rId4"/>
  </sheets>
  <definedNames>
    <definedName name="_xlnm._FilterDatabase" localSheetId="1" hidden="1">vordlus!$A$4:$F$11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C7" i="2" l="1"/>
  <c r="E6" i="1"/>
  <c r="E10" i="1"/>
  <c r="E4" i="1"/>
  <c r="C4" i="1"/>
  <c r="K5" i="1"/>
  <c r="F5" i="1"/>
  <c r="N5" i="1" s="1"/>
  <c r="D5" i="1"/>
  <c r="L5" i="1" s="1"/>
  <c r="G5" i="1" l="1"/>
  <c r="O5" i="1" s="1"/>
  <c r="D4" i="1"/>
  <c r="F4" i="1"/>
  <c r="G4" i="1"/>
  <c r="M5" i="1"/>
  <c r="C3" i="2" l="1"/>
  <c r="D6" i="1" l="1"/>
  <c r="D7" i="1" l="1"/>
  <c r="F9" i="1" l="1"/>
  <c r="O5" i="3" l="1"/>
  <c r="M5" i="3"/>
  <c r="L5" i="3"/>
  <c r="N4" i="3"/>
  <c r="N5" i="3" l="1"/>
  <c r="K5" i="3"/>
  <c r="C36" i="4" l="1"/>
  <c r="C7" i="4"/>
  <c r="N10" i="1"/>
  <c r="M10" i="1"/>
  <c r="F11" i="1" l="1"/>
  <c r="N8" i="1" l="1"/>
  <c r="M8" i="1"/>
  <c r="K8" i="1"/>
  <c r="N7" i="1"/>
  <c r="M7" i="1"/>
  <c r="K7" i="1"/>
  <c r="M6" i="1"/>
  <c r="K6" i="1"/>
  <c r="B36" i="4" l="1"/>
  <c r="B35" i="4"/>
  <c r="F5" i="3"/>
  <c r="D5" i="3"/>
  <c r="C5" i="3"/>
  <c r="B5" i="3"/>
  <c r="E4" i="3"/>
  <c r="C8" i="4" l="1"/>
  <c r="B37" i="4"/>
  <c r="E5" i="3"/>
  <c r="C35" i="4" l="1"/>
  <c r="D9" i="2" l="1"/>
  <c r="D7" i="2" s="1"/>
  <c r="E8" i="2"/>
  <c r="D5" i="2"/>
  <c r="E10" i="2"/>
  <c r="E6" i="2"/>
  <c r="N9" i="1"/>
  <c r="E9" i="1"/>
  <c r="D8" i="1"/>
  <c r="L6" i="1"/>
  <c r="E11" i="1" l="1"/>
  <c r="N6" i="1"/>
  <c r="G7" i="1"/>
  <c r="O7" i="1" s="1"/>
  <c r="L7" i="1"/>
  <c r="G8" i="1"/>
  <c r="L8" i="1"/>
  <c r="M9" i="1"/>
  <c r="E5" i="2"/>
  <c r="O6" i="1"/>
  <c r="C37" i="4"/>
  <c r="E7" i="2"/>
  <c r="E9" i="2"/>
  <c r="O8" i="1" l="1"/>
  <c r="D3" i="2" l="1"/>
  <c r="E3" i="2" l="1"/>
</calcChain>
</file>

<file path=xl/sharedStrings.xml><?xml version="1.0" encoding="utf-8"?>
<sst xmlns="http://schemas.openxmlformats.org/spreadsheetml/2006/main" count="98" uniqueCount="76">
  <si>
    <t>eurodes</t>
  </si>
  <si>
    <t>Algne eelarve</t>
  </si>
  <si>
    <t>Lõplik eelarve</t>
  </si>
  <si>
    <t>Täitmine miinus lõplik eelarve</t>
  </si>
  <si>
    <t>Saadud toetused</t>
  </si>
  <si>
    <t>sh piirmääraga vahendid</t>
  </si>
  <si>
    <t>KULUD</t>
  </si>
  <si>
    <t>KORRIGEERIMISED</t>
  </si>
  <si>
    <t>Kontroll</t>
  </si>
  <si>
    <t>saldoandmik</t>
  </si>
  <si>
    <t>TULUD</t>
  </si>
  <si>
    <t>Intressikulu eraldistelt</t>
  </si>
  <si>
    <t>Investeeringud</t>
  </si>
  <si>
    <t xml:space="preserve">Lisa </t>
  </si>
  <si>
    <t>Eelarve täitmise ja raamatupidamisaruannete võrdlus</t>
  </si>
  <si>
    <t>Kirje</t>
  </si>
  <si>
    <t>Selgitus</t>
  </si>
  <si>
    <t>Tegevustulud</t>
  </si>
  <si>
    <t>Finantstulud</t>
  </si>
  <si>
    <t>Finantskulud</t>
  </si>
  <si>
    <t>Õiguskantsler</t>
  </si>
  <si>
    <t>Valitsemisala</t>
  </si>
  <si>
    <t>Käskkirja alusel</t>
  </si>
  <si>
    <t>Majandustegevusest, saastekvootide müügist ja kodumaiste toetuste jäägid</t>
  </si>
  <si>
    <t>Välistoetuste ja kaasfinantseerimise jäägid</t>
  </si>
  <si>
    <t>Kokku</t>
  </si>
  <si>
    <t>Lõpliku eelarve kujunemine</t>
  </si>
  <si>
    <t>Tulud</t>
  </si>
  <si>
    <t>Esialgne eelarve</t>
  </si>
  <si>
    <t>Üle toodud eelmisest aastast</t>
  </si>
  <si>
    <t>Sihtotstarbeliste vahendite reservist</t>
  </si>
  <si>
    <t>Eelarves kavandatud toetused</t>
  </si>
  <si>
    <t>Tegelikult saadud toetused ja avatud sildfinantseerimine</t>
  </si>
  <si>
    <t>Eelarves kavandatud saastekvootide müügist</t>
  </si>
  <si>
    <t>Tegelikult saadud saastekvootide müügist</t>
  </si>
  <si>
    <t>Saastekvootide müügist saadud eelarve ümberjaotamine</t>
  </si>
  <si>
    <t>Eelarves kavandatud majandustegevusest laekuv tulu</t>
  </si>
  <si>
    <t>Tegelikult majandustegevusest saadud tulu</t>
  </si>
  <si>
    <t>Eelarves kavandatud muud tuludest sõltuvad kulud</t>
  </si>
  <si>
    <t>Eelarves kavandatud edasiantavad maksud</t>
  </si>
  <si>
    <t>Tegelikud edasiantavad maksud</t>
  </si>
  <si>
    <t xml:space="preserve">Saadud Vabariigi Valitsuse reservfondist </t>
  </si>
  <si>
    <t>Antud Vabariigi valitsuse reservfondi</t>
  </si>
  <si>
    <t>Saadud omandireformi reservfondist</t>
  </si>
  <si>
    <t>Kokku lõplik eelarve</t>
  </si>
  <si>
    <t>Käibemaksukulu tegevuskuludelt</t>
  </si>
  <si>
    <t>tuhandetes eurodes</t>
  </si>
  <si>
    <t>Eelarves kavandatud välistoetuste kaasrahastamine</t>
  </si>
  <si>
    <t>Tegelik välistoetuste kaasrahastamine</t>
  </si>
  <si>
    <t>Täitmine 2022</t>
  </si>
  <si>
    <t>sh käibemaks</t>
  </si>
  <si>
    <t>Tegevuskulud, v.a käibemaksukulu</t>
  </si>
  <si>
    <t>2022. aastast 2023. aastasse üle kantud eelarve komponendid</t>
  </si>
  <si>
    <t>ÕIGUSKANTSLERI KANTSELEI</t>
  </si>
  <si>
    <t>Kulud, investeeringud</t>
  </si>
  <si>
    <t xml:space="preserve">   sh piirmääraga vahendid</t>
  </si>
  <si>
    <t xml:space="preserve">   sh käibemaks</t>
  </si>
  <si>
    <t>lõplik kk ok</t>
  </si>
  <si>
    <t>2023. aastast 2024. aastasse üle kantud eelarve komponendid</t>
  </si>
  <si>
    <t>2023. aasta riigieelarve täitmise arunne</t>
  </si>
  <si>
    <t>Täitmine 2023</t>
  </si>
  <si>
    <t>Muudatused riigieelarve seaduse muutmise seaduse alusel alates 01.07.2023</t>
  </si>
  <si>
    <t>Muudatused riigieelarve seaduse muutmise seaduse alusel detsembris 2023</t>
  </si>
  <si>
    <t>Muudatused Vabariigi Valitsuse korralduste alusel</t>
  </si>
  <si>
    <t>Ümber jaotatatud tulust sõltuvate vahendite jäägid alates 01.07.2023</t>
  </si>
  <si>
    <t>Tegelikud muud tuludest sõltuvad kulud</t>
  </si>
  <si>
    <t>Taastuvenergia statistiliste ühikute eelarve ümberjaotamine</t>
  </si>
  <si>
    <t>Omandireformi reservfondi vahendite ümberjaotamine</t>
  </si>
  <si>
    <t>Sihtotstarbeliste vahendite reservi ümberjaotamine</t>
  </si>
  <si>
    <t xml:space="preserve">Vabariigi Valitsuse reservfondi vahendite ümberjaotamine </t>
  </si>
  <si>
    <t>Ümber jaotatatud 2022. aastast üle toodud piirmääraga vahendite jäägid alates 01.07.2023 (v.a reservid)</t>
  </si>
  <si>
    <t>Eraldiste moodustamise ja intressikulu</t>
  </si>
  <si>
    <t>Raamatupidamisandmed 2023</t>
  </si>
  <si>
    <t>RE aruanne 2023</t>
  </si>
  <si>
    <t>Vahe 2023</t>
  </si>
  <si>
    <t>Fond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</si>
</sst>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0_-;\-* #,##0.00_-;_-* &quot;-&quot;??_-;_-@_-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color theme="5" tint="-0.49998474074526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9"/>
      <color theme="1"/>
      <name val="Cambria"/>
      <family val="1"/>
      <charset val="186"/>
    </font>
    <font>
      <sz val="9"/>
      <color theme="1"/>
      <name val="Cambria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3" fillId="0" borderId="0" xfId="0" applyNumberFormat="1" applyFont="1"/>
    <xf numFmtId="3" fontId="0" fillId="0" borderId="0" xfId="0" applyNumberFormat="1"/>
    <xf numFmtId="3" fontId="2" fillId="0" borderId="1" xfId="0" applyNumberFormat="1" applyFont="1" applyBorder="1" applyAlignment="1">
      <alignment horizontal="center" wrapText="1"/>
    </xf>
    <xf numFmtId="3" fontId="0" fillId="0" borderId="1" xfId="0" applyNumberFormat="1" applyBorder="1"/>
    <xf numFmtId="3" fontId="6" fillId="0" borderId="1" xfId="2" applyNumberFormat="1" applyFont="1" applyBorder="1" applyAlignment="1" applyProtection="1">
      <alignment horizontal="right"/>
      <protection locked="0"/>
    </xf>
    <xf numFmtId="3" fontId="6" fillId="0" borderId="1" xfId="1" applyNumberFormat="1" applyFont="1" applyBorder="1" applyAlignment="1" applyProtection="1">
      <alignment horizontal="right"/>
      <protection locked="0"/>
    </xf>
    <xf numFmtId="3" fontId="6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3" fontId="4" fillId="2" borderId="1" xfId="2" applyNumberFormat="1" applyFont="1" applyFill="1" applyBorder="1" applyAlignment="1" applyProtection="1">
      <alignment horizontal="right"/>
      <protection locked="0"/>
    </xf>
    <xf numFmtId="3" fontId="4" fillId="2" borderId="1" xfId="0" applyNumberFormat="1" applyFont="1" applyFill="1" applyBorder="1" applyAlignment="1">
      <alignment horizontal="right"/>
    </xf>
    <xf numFmtId="0" fontId="9" fillId="0" borderId="0" xfId="0" applyFont="1"/>
    <xf numFmtId="3" fontId="7" fillId="0" borderId="0" xfId="0" applyNumberFormat="1" applyFont="1"/>
    <xf numFmtId="4" fontId="7" fillId="0" borderId="0" xfId="0" applyNumberFormat="1" applyFont="1"/>
    <xf numFmtId="4" fontId="0" fillId="0" borderId="0" xfId="0" applyNumberFormat="1" applyAlignment="1">
      <alignment wrapText="1"/>
    </xf>
    <xf numFmtId="4" fontId="0" fillId="0" borderId="0" xfId="0" applyNumberFormat="1"/>
    <xf numFmtId="0" fontId="9" fillId="2" borderId="1" xfId="0" applyFont="1" applyFill="1" applyBorder="1" applyAlignment="1">
      <alignment vertical="top"/>
    </xf>
    <xf numFmtId="0" fontId="10" fillId="3" borderId="1" xfId="0" applyFont="1" applyFill="1" applyBorder="1" applyAlignment="1">
      <alignment wrapText="1"/>
    </xf>
    <xf numFmtId="4" fontId="10" fillId="3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3" fontId="10" fillId="0" borderId="1" xfId="0" applyNumberFormat="1" applyFont="1" applyBorder="1"/>
    <xf numFmtId="0" fontId="12" fillId="0" borderId="0" xfId="0" applyFont="1"/>
    <xf numFmtId="0" fontId="9" fillId="4" borderId="1" xfId="0" applyFont="1" applyFill="1" applyBorder="1" applyAlignment="1">
      <alignment vertical="top"/>
    </xf>
    <xf numFmtId="3" fontId="12" fillId="4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3" fontId="12" fillId="0" borderId="1" xfId="0" applyNumberFormat="1" applyFont="1" applyBorder="1" applyAlignment="1">
      <alignment vertical="top"/>
    </xf>
    <xf numFmtId="0" fontId="12" fillId="0" borderId="1" xfId="0" applyFont="1" applyBorder="1"/>
    <xf numFmtId="4" fontId="7" fillId="0" borderId="0" xfId="0" quotePrefix="1" applyNumberFormat="1" applyFont="1"/>
    <xf numFmtId="0" fontId="9" fillId="0" borderId="1" xfId="0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3" fontId="12" fillId="0" borderId="0" xfId="0" applyNumberFormat="1" applyFont="1"/>
    <xf numFmtId="0" fontId="14" fillId="0" borderId="0" xfId="0" applyFont="1"/>
    <xf numFmtId="4" fontId="0" fillId="0" borderId="0" xfId="0" applyNumberFormat="1" applyAlignment="1">
      <alignment horizontal="right"/>
    </xf>
    <xf numFmtId="3" fontId="5" fillId="0" borderId="1" xfId="2" applyNumberFormat="1" applyFont="1" applyBorder="1" applyAlignment="1" applyProtection="1">
      <alignment horizontal="right"/>
      <protection locked="0"/>
    </xf>
    <xf numFmtId="3" fontId="4" fillId="0" borderId="1" xfId="2" applyNumberFormat="1" applyFont="1" applyBorder="1" applyAlignment="1" applyProtection="1">
      <alignment horizontal="right"/>
      <protection locked="0"/>
    </xf>
    <xf numFmtId="164" fontId="0" fillId="0" borderId="0" xfId="6" applyFont="1"/>
    <xf numFmtId="4" fontId="7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4" fontId="9" fillId="2" borderId="1" xfId="0" applyNumberFormat="1" applyFont="1" applyFill="1" applyBorder="1" applyAlignment="1">
      <alignment horizontal="right" vertical="top" wrapText="1"/>
    </xf>
    <xf numFmtId="3" fontId="7" fillId="0" borderId="0" xfId="0" applyNumberFormat="1" applyFont="1" applyFill="1"/>
    <xf numFmtId="4" fontId="7" fillId="0" borderId="0" xfId="0" applyNumberFormat="1" applyFont="1" applyFill="1" applyAlignment="1">
      <alignment horizontal="right"/>
    </xf>
    <xf numFmtId="3" fontId="10" fillId="3" borderId="1" xfId="0" applyNumberFormat="1" applyFont="1" applyFill="1" applyBorder="1" applyAlignment="1">
      <alignment wrapText="1"/>
    </xf>
    <xf numFmtId="3" fontId="13" fillId="0" borderId="1" xfId="0" applyNumberFormat="1" applyFont="1" applyBorder="1" applyAlignment="1"/>
    <xf numFmtId="3" fontId="14" fillId="0" borderId="1" xfId="0" applyNumberFormat="1" applyFont="1" applyBorder="1" applyAlignment="1"/>
    <xf numFmtId="0" fontId="13" fillId="0" borderId="1" xfId="0" applyFont="1" applyBorder="1" applyAlignment="1">
      <alignment horizontal="left"/>
    </xf>
    <xf numFmtId="0" fontId="14" fillId="0" borderId="0" xfId="0" applyFont="1" applyAlignment="1"/>
    <xf numFmtId="0" fontId="13" fillId="0" borderId="1" xfId="2" applyFont="1" applyBorder="1" applyAlignment="1" applyProtection="1">
      <alignment horizontal="left"/>
      <protection locked="0"/>
    </xf>
    <xf numFmtId="0" fontId="13" fillId="0" borderId="2" xfId="2" applyFont="1" applyBorder="1" applyAlignment="1" applyProtection="1">
      <alignment horizontal="left"/>
      <protection locked="0"/>
    </xf>
    <xf numFmtId="0" fontId="14" fillId="0" borderId="2" xfId="2" applyFont="1" applyBorder="1" applyAlignment="1" applyProtection="1">
      <alignment horizontal="left"/>
      <protection locked="0"/>
    </xf>
    <xf numFmtId="0" fontId="13" fillId="0" borderId="2" xfId="1" applyFont="1" applyBorder="1" applyAlignment="1" applyProtection="1">
      <alignment horizontal="left"/>
      <protection locked="0"/>
    </xf>
    <xf numFmtId="0" fontId="14" fillId="2" borderId="1" xfId="0" applyFont="1" applyFill="1" applyBorder="1" applyAlignment="1">
      <alignment horizontal="center"/>
    </xf>
    <xf numFmtId="164" fontId="1" fillId="0" borderId="0" xfId="6" applyFont="1"/>
    <xf numFmtId="0" fontId="0" fillId="0" borderId="0" xfId="0" applyFont="1"/>
    <xf numFmtId="3" fontId="0" fillId="0" borderId="1" xfId="0" applyNumberFormat="1" applyFill="1" applyBorder="1"/>
    <xf numFmtId="43" fontId="0" fillId="0" borderId="0" xfId="0" applyNumberFormat="1"/>
    <xf numFmtId="4" fontId="9" fillId="2" borderId="1" xfId="0" applyNumberFormat="1" applyFont="1" applyFill="1" applyBorder="1" applyAlignment="1">
      <alignment vertical="top"/>
    </xf>
    <xf numFmtId="0" fontId="13" fillId="0" borderId="0" xfId="0" applyFont="1" applyAlignment="1"/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/>
    <xf numFmtId="3" fontId="0" fillId="0" borderId="0" xfId="0" applyNumberFormat="1" applyAlignment="1"/>
    <xf numFmtId="3" fontId="4" fillId="0" borderId="0" xfId="0" applyNumberFormat="1" applyFont="1" applyAlignment="1"/>
    <xf numFmtId="0" fontId="2" fillId="0" borderId="1" xfId="2" applyFont="1" applyBorder="1" applyAlignment="1" applyProtection="1">
      <alignment horizontal="left"/>
      <protection locked="0"/>
    </xf>
    <xf numFmtId="0" fontId="4" fillId="0" borderId="1" xfId="2" applyFont="1" applyBorder="1" applyAlignment="1" applyProtection="1">
      <alignment horizontal="lef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2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2" fillId="0" borderId="1" xfId="2" applyFont="1" applyBorder="1" applyAlignment="1" applyProtection="1">
      <alignment horizontal="center"/>
      <protection locked="0"/>
    </xf>
    <xf numFmtId="4" fontId="0" fillId="0" borderId="0" xfId="0" applyNumberFormat="1" applyFill="1"/>
    <xf numFmtId="3" fontId="0" fillId="0" borderId="0" xfId="0" applyNumberFormat="1" applyBorder="1"/>
    <xf numFmtId="3" fontId="0" fillId="2" borderId="1" xfId="0" applyNumberFormat="1" applyFill="1" applyBorder="1"/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/>
  </cellXfs>
  <cellStyles count="8">
    <cellStyle name="Comma 2" xfId="7" xr:uid="{68AF3142-48B6-46A0-9B66-4AC016C8CCBB}"/>
    <cellStyle name="Koma" xfId="6" builtinId="3"/>
    <cellStyle name="Normaallaad" xfId="0" builtinId="0"/>
    <cellStyle name="Normaallaad 2" xfId="5" xr:uid="{625F7053-1720-45B8-BC60-DA405838C2BD}"/>
    <cellStyle name="Normal 10 2" xfId="1" xr:uid="{D70F4CDE-1FE7-448C-B78C-16802263EF7D}"/>
    <cellStyle name="Normal 25 3 6" xfId="4" xr:uid="{C2461F04-5869-445E-B9DC-9D0918BE1F25}"/>
    <cellStyle name="Normal 25 9" xfId="2" xr:uid="{8906365B-27A6-4989-AF6D-1E0C5258DC94}"/>
    <cellStyle name="Normal 25 9 2" xfId="3" xr:uid="{9FD4BB3A-C968-4E24-8E39-E7D1D70EB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9F5C-00A4-4BD3-B743-9BFC60E719C1}">
  <dimension ref="A1:O12"/>
  <sheetViews>
    <sheetView tabSelected="1" zoomScale="90" zoomScaleNormal="90" workbookViewId="0">
      <selection activeCell="E20" sqref="E20"/>
    </sheetView>
  </sheetViews>
  <sheetFormatPr defaultRowHeight="14.5" x14ac:dyDescent="0.35"/>
  <cols>
    <col min="1" max="1" width="7.453125" style="59" customWidth="1"/>
    <col min="2" max="2" width="53.453125" style="59" customWidth="1"/>
    <col min="3" max="3" width="14.26953125" style="61" bestFit="1" customWidth="1"/>
    <col min="4" max="4" width="15" style="61" bestFit="1" customWidth="1"/>
    <col min="5" max="6" width="14.54296875" style="61" bestFit="1" customWidth="1"/>
    <col min="7" max="7" width="21.7265625" style="61" bestFit="1" customWidth="1"/>
    <col min="8" max="8" width="9.7265625" style="36" customWidth="1"/>
    <col min="9" max="9" width="13.26953125" style="36" customWidth="1"/>
    <col min="10" max="10" width="44.54296875" style="46" customWidth="1"/>
    <col min="11" max="11" width="13.453125" style="32" bestFit="1" customWidth="1"/>
    <col min="12" max="12" width="13.453125" style="32" customWidth="1"/>
    <col min="13" max="13" width="13" style="32" customWidth="1"/>
    <col min="14" max="14" width="13.54296875" style="32" customWidth="1"/>
    <col min="15" max="15" width="13.7265625" style="32" customWidth="1"/>
  </cols>
  <sheetData>
    <row r="1" spans="1:15" ht="15.5" x14ac:dyDescent="0.35">
      <c r="A1" s="58" t="s">
        <v>59</v>
      </c>
      <c r="C1" s="60"/>
      <c r="G1" s="62"/>
      <c r="J1" s="57" t="s">
        <v>59</v>
      </c>
    </row>
    <row r="2" spans="1:15" ht="15.5" x14ac:dyDescent="0.35">
      <c r="A2" s="59" t="s">
        <v>0</v>
      </c>
      <c r="C2" s="60"/>
      <c r="G2" s="62"/>
      <c r="J2" s="46" t="s">
        <v>46</v>
      </c>
    </row>
    <row r="3" spans="1:15" ht="30.5" x14ac:dyDescent="0.35">
      <c r="A3" s="69" t="s">
        <v>53</v>
      </c>
      <c r="B3" s="70"/>
      <c r="C3" s="3" t="s">
        <v>1</v>
      </c>
      <c r="D3" s="3" t="s">
        <v>2</v>
      </c>
      <c r="E3" s="3" t="s">
        <v>60</v>
      </c>
      <c r="F3" s="3" t="s">
        <v>49</v>
      </c>
      <c r="G3" s="3" t="s">
        <v>3</v>
      </c>
      <c r="J3" s="45" t="s">
        <v>53</v>
      </c>
      <c r="K3" s="44"/>
      <c r="L3" s="44"/>
      <c r="M3" s="44"/>
      <c r="N3" s="44"/>
      <c r="O3" s="44"/>
    </row>
    <row r="4" spans="1:15" ht="15.5" x14ac:dyDescent="0.35">
      <c r="A4" s="63" t="s">
        <v>10</v>
      </c>
      <c r="B4" s="63"/>
      <c r="C4" s="34">
        <f>C5</f>
        <v>0</v>
      </c>
      <c r="D4" s="34">
        <f t="shared" ref="D4:G4" si="0">D5</f>
        <v>0</v>
      </c>
      <c r="E4" s="34">
        <f t="shared" si="0"/>
        <v>4769.26</v>
      </c>
      <c r="F4" s="34">
        <f t="shared" si="0"/>
        <v>112664.85</v>
      </c>
      <c r="G4" s="34">
        <f t="shared" si="0"/>
        <v>4769.26</v>
      </c>
      <c r="J4" s="47" t="s">
        <v>10</v>
      </c>
      <c r="K4" s="44"/>
      <c r="L4" s="44"/>
      <c r="M4" s="44"/>
      <c r="N4" s="44"/>
      <c r="O4" s="44"/>
    </row>
    <row r="5" spans="1:15" s="53" customFormat="1" ht="15.5" x14ac:dyDescent="0.35">
      <c r="A5" s="64" t="s">
        <v>4</v>
      </c>
      <c r="B5" s="64"/>
      <c r="C5" s="5">
        <v>0</v>
      </c>
      <c r="D5" s="5">
        <f t="shared" ref="D5" si="1">C5</f>
        <v>0</v>
      </c>
      <c r="E5" s="5">
        <v>4769.26</v>
      </c>
      <c r="F5" s="5">
        <f>132546.88-5931.13-13950.9</f>
        <v>112664.85</v>
      </c>
      <c r="G5" s="5">
        <f t="shared" ref="G5" si="2">E5-D5</f>
        <v>4769.26</v>
      </c>
      <c r="H5" s="52"/>
      <c r="I5" s="52"/>
      <c r="J5" s="49" t="s">
        <v>4</v>
      </c>
      <c r="K5" s="44">
        <f t="shared" ref="K5" si="3">ROUND(C5/1000,0)</f>
        <v>0</v>
      </c>
      <c r="L5" s="44">
        <f t="shared" ref="L5" si="4">ROUND(D5/1000,0)</f>
        <v>0</v>
      </c>
      <c r="M5" s="44">
        <f t="shared" ref="M5" si="5">ROUND(E5/1000,0)</f>
        <v>5</v>
      </c>
      <c r="N5" s="44">
        <f t="shared" ref="N5" si="6">ROUND(F5/1000,0)</f>
        <v>113</v>
      </c>
      <c r="O5" s="44">
        <f t="shared" ref="O5" si="7">ROUND(G5/1000,0)</f>
        <v>5</v>
      </c>
    </row>
    <row r="6" spans="1:15" ht="15.5" x14ac:dyDescent="0.35">
      <c r="A6" s="63" t="s">
        <v>6</v>
      </c>
      <c r="B6" s="63"/>
      <c r="C6" s="34">
        <v>-3378017</v>
      </c>
      <c r="D6" s="34">
        <f>C6-92592</f>
        <v>-3470609</v>
      </c>
      <c r="E6" s="34">
        <f>-3188406.62-103622+27895.47</f>
        <v>-3264133.15</v>
      </c>
      <c r="F6" s="34">
        <v>-3067775</v>
      </c>
      <c r="G6" s="34">
        <f>E6-D6</f>
        <v>206475.85000000009</v>
      </c>
      <c r="J6" s="48" t="s">
        <v>6</v>
      </c>
      <c r="K6" s="43">
        <f t="shared" ref="K6:K8" si="8">ROUND(C6/1000,0)</f>
        <v>-3378</v>
      </c>
      <c r="L6" s="43">
        <f t="shared" ref="L6:L8" si="9">ROUND(D6/1000,0)</f>
        <v>-3471</v>
      </c>
      <c r="M6" s="43">
        <f t="shared" ref="M6:M9" si="10">ROUND(E6/1000,0)</f>
        <v>-3264</v>
      </c>
      <c r="N6" s="43">
        <f t="shared" ref="N6:N9" si="11">ROUND(F6/1000,0)</f>
        <v>-3068</v>
      </c>
      <c r="O6" s="43">
        <f t="shared" ref="O6:O8" si="12">ROUND(G6/1000,0)</f>
        <v>206</v>
      </c>
    </row>
    <row r="7" spans="1:15" ht="15.5" x14ac:dyDescent="0.35">
      <c r="A7" s="65"/>
      <c r="B7" s="64" t="s">
        <v>5</v>
      </c>
      <c r="C7" s="5">
        <v>-3127521</v>
      </c>
      <c r="D7" s="5">
        <f>C7-82747</f>
        <v>-3210268</v>
      </c>
      <c r="E7" s="35">
        <v>-3030094.7</v>
      </c>
      <c r="F7" s="35">
        <v>-2841631</v>
      </c>
      <c r="G7" s="5">
        <f>E7-D7</f>
        <v>180173.29999999981</v>
      </c>
      <c r="J7" s="49" t="s">
        <v>55</v>
      </c>
      <c r="K7" s="44">
        <f t="shared" si="8"/>
        <v>-3128</v>
      </c>
      <c r="L7" s="44">
        <f t="shared" si="9"/>
        <v>-3210</v>
      </c>
      <c r="M7" s="44">
        <f t="shared" si="10"/>
        <v>-3030</v>
      </c>
      <c r="N7" s="44">
        <f t="shared" si="11"/>
        <v>-2842</v>
      </c>
      <c r="O7" s="44">
        <f t="shared" si="12"/>
        <v>180</v>
      </c>
    </row>
    <row r="8" spans="1:15" ht="15.5" x14ac:dyDescent="0.35">
      <c r="A8" s="71"/>
      <c r="B8" s="64" t="s">
        <v>50</v>
      </c>
      <c r="C8" s="5">
        <v>-124130</v>
      </c>
      <c r="D8" s="5">
        <f t="shared" ref="D8" si="13">C8</f>
        <v>-124130</v>
      </c>
      <c r="E8" s="35">
        <v>-103622</v>
      </c>
      <c r="F8" s="35">
        <v>-99814</v>
      </c>
      <c r="G8" s="5">
        <f>E8-D8</f>
        <v>20508</v>
      </c>
      <c r="J8" s="49" t="s">
        <v>56</v>
      </c>
      <c r="K8" s="44">
        <f t="shared" si="8"/>
        <v>-124</v>
      </c>
      <c r="L8" s="44">
        <f t="shared" si="9"/>
        <v>-124</v>
      </c>
      <c r="M8" s="44">
        <f t="shared" si="10"/>
        <v>-104</v>
      </c>
      <c r="N8" s="44">
        <f t="shared" si="11"/>
        <v>-100</v>
      </c>
      <c r="O8" s="44">
        <f t="shared" si="12"/>
        <v>21</v>
      </c>
    </row>
    <row r="9" spans="1:15" ht="15.5" x14ac:dyDescent="0.35">
      <c r="A9" s="66" t="s">
        <v>7</v>
      </c>
      <c r="B9" s="66"/>
      <c r="C9" s="34"/>
      <c r="D9" s="34"/>
      <c r="E9" s="34">
        <f>SUM(E10:E10)</f>
        <v>-29301.47</v>
      </c>
      <c r="F9" s="34">
        <f>SUM(F10:F10)</f>
        <v>10761</v>
      </c>
      <c r="G9" s="34"/>
      <c r="J9" s="50" t="s">
        <v>7</v>
      </c>
      <c r="K9" s="43"/>
      <c r="L9" s="43"/>
      <c r="M9" s="43">
        <f t="shared" si="10"/>
        <v>-29</v>
      </c>
      <c r="N9" s="43">
        <f t="shared" si="11"/>
        <v>11</v>
      </c>
      <c r="O9" s="43"/>
    </row>
    <row r="10" spans="1:15" ht="15.5" x14ac:dyDescent="0.35">
      <c r="A10" s="64" t="s">
        <v>71</v>
      </c>
      <c r="B10" s="64"/>
      <c r="C10" s="6"/>
      <c r="D10" s="6"/>
      <c r="E10" s="6">
        <f>-1406-27895.47</f>
        <v>-29301.47</v>
      </c>
      <c r="F10" s="6">
        <v>10761</v>
      </c>
      <c r="G10" s="34"/>
      <c r="J10" s="49" t="s">
        <v>11</v>
      </c>
      <c r="K10" s="44"/>
      <c r="L10" s="44"/>
      <c r="M10" s="44">
        <f t="shared" ref="M10" si="14">ROUND(E10/1000,0)</f>
        <v>-29</v>
      </c>
      <c r="N10" s="44">
        <f t="shared" ref="N10" si="15">ROUND(F10/1000,0)</f>
        <v>11</v>
      </c>
      <c r="O10" s="44"/>
    </row>
    <row r="11" spans="1:15" ht="15.5" x14ac:dyDescent="0.35">
      <c r="A11" s="67"/>
      <c r="B11" s="68" t="s">
        <v>8</v>
      </c>
      <c r="C11" s="7"/>
      <c r="D11" s="8"/>
      <c r="E11" s="9">
        <f>E4+E6+E9</f>
        <v>-3288665.3600000003</v>
      </c>
      <c r="F11" s="9">
        <f>F4+F6+F9</f>
        <v>-2944349.15</v>
      </c>
      <c r="G11" s="10"/>
      <c r="J11" s="51"/>
      <c r="K11" s="44"/>
      <c r="L11" s="44"/>
      <c r="M11" s="44"/>
      <c r="N11" s="44"/>
      <c r="O11" s="44"/>
    </row>
    <row r="12" spans="1:15" ht="15.5" x14ac:dyDescent="0.35">
      <c r="A12" s="67"/>
      <c r="B12" s="68" t="s">
        <v>9</v>
      </c>
      <c r="C12" s="7"/>
      <c r="D12" s="8"/>
      <c r="E12" s="9">
        <v>-3288665.36</v>
      </c>
      <c r="F12" s="9">
        <v>-3057014.31</v>
      </c>
      <c r="G12" s="10"/>
      <c r="J12" s="51"/>
      <c r="K12" s="44"/>
      <c r="L12" s="44"/>
      <c r="M12" s="44"/>
      <c r="N12" s="44"/>
      <c r="O12" s="4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9403-50E9-43C6-AF9D-B37F0A9328D9}">
  <sheetPr>
    <pageSetUpPr fitToPage="1"/>
  </sheetPr>
  <dimension ref="A1:J10"/>
  <sheetViews>
    <sheetView workbookViewId="0">
      <selection activeCell="H14" sqref="H14"/>
    </sheetView>
  </sheetViews>
  <sheetFormatPr defaultRowHeight="14.5" x14ac:dyDescent="0.35"/>
  <cols>
    <col min="1" max="1" width="20.81640625" customWidth="1"/>
    <col min="2" max="2" width="39.1796875" customWidth="1"/>
    <col min="3" max="3" width="16.7265625" style="33" bestFit="1" customWidth="1"/>
    <col min="4" max="4" width="16.1796875" style="33" bestFit="1" customWidth="1"/>
    <col min="5" max="5" width="15.81640625" style="33" bestFit="1" customWidth="1"/>
    <col min="6" max="6" width="9.1796875" style="15"/>
    <col min="8" max="8" width="14.26953125" bestFit="1" customWidth="1"/>
    <col min="9" max="9" width="10.7265625" bestFit="1" customWidth="1"/>
    <col min="10" max="10" width="13.26953125" customWidth="1"/>
  </cols>
  <sheetData>
    <row r="1" spans="1:10" x14ac:dyDescent="0.35">
      <c r="A1" s="11" t="s">
        <v>13</v>
      </c>
      <c r="B1" s="40"/>
      <c r="C1" s="41"/>
      <c r="D1" s="37"/>
      <c r="E1" s="37"/>
      <c r="F1" s="13"/>
    </row>
    <row r="2" spans="1:10" x14ac:dyDescent="0.35">
      <c r="A2" s="11" t="s">
        <v>14</v>
      </c>
      <c r="B2" s="12"/>
      <c r="C2" s="37"/>
      <c r="D2" s="37"/>
      <c r="E2" s="37"/>
      <c r="F2" s="13"/>
    </row>
    <row r="3" spans="1:10" x14ac:dyDescent="0.35">
      <c r="A3" s="11"/>
      <c r="B3" s="12"/>
      <c r="C3" s="38">
        <f>SUBTOTAL(9,C5:C10)</f>
        <v>-3288665.3600000003</v>
      </c>
      <c r="D3" s="38">
        <f>SUBTOTAL(9,D5:D10)</f>
        <v>-3288665.3600000003</v>
      </c>
      <c r="E3" s="38">
        <f>SUBTOTAL(9,E5:E10)</f>
        <v>0</v>
      </c>
      <c r="F3" s="13"/>
    </row>
    <row r="4" spans="1:10" ht="26" x14ac:dyDescent="0.35">
      <c r="A4" s="16"/>
      <c r="B4" s="16" t="s">
        <v>15</v>
      </c>
      <c r="C4" s="39" t="s">
        <v>72</v>
      </c>
      <c r="D4" s="39" t="s">
        <v>73</v>
      </c>
      <c r="E4" s="39" t="s">
        <v>74</v>
      </c>
      <c r="F4" s="56" t="s">
        <v>16</v>
      </c>
    </row>
    <row r="5" spans="1:10" x14ac:dyDescent="0.35">
      <c r="A5" t="s">
        <v>20</v>
      </c>
      <c r="B5" t="s">
        <v>17</v>
      </c>
      <c r="C5" s="15">
        <v>4769.26</v>
      </c>
      <c r="D5" s="14">
        <f>aruanne!E4</f>
        <v>4769.26</v>
      </c>
      <c r="E5" s="14">
        <f t="shared" ref="E5:E10" si="0">C5-D5</f>
        <v>0</v>
      </c>
      <c r="F5" s="15" t="s">
        <v>75</v>
      </c>
      <c r="J5" s="15"/>
    </row>
    <row r="6" spans="1:10" x14ac:dyDescent="0.35">
      <c r="A6" t="s">
        <v>20</v>
      </c>
      <c r="B6" t="s">
        <v>18</v>
      </c>
      <c r="C6" s="15">
        <v>0</v>
      </c>
      <c r="D6" s="14">
        <v>0</v>
      </c>
      <c r="E6" s="14">
        <f t="shared" si="0"/>
        <v>0</v>
      </c>
      <c r="J6" s="15"/>
    </row>
    <row r="7" spans="1:10" x14ac:dyDescent="0.35">
      <c r="A7" t="s">
        <v>20</v>
      </c>
      <c r="B7" t="s">
        <v>51</v>
      </c>
      <c r="C7" s="15">
        <f>-3292028.62-C9</f>
        <v>-3188406.62</v>
      </c>
      <c r="D7" s="14">
        <f>aruanne!E6+aruanne!E10-D9</f>
        <v>-3189812.62</v>
      </c>
      <c r="E7" s="14">
        <f t="shared" si="0"/>
        <v>1406</v>
      </c>
      <c r="J7" s="15"/>
    </row>
    <row r="8" spans="1:10" x14ac:dyDescent="0.35">
      <c r="A8" t="s">
        <v>20</v>
      </c>
      <c r="B8" t="s">
        <v>19</v>
      </c>
      <c r="C8" s="15">
        <v>-1406</v>
      </c>
      <c r="D8" s="14">
        <v>0</v>
      </c>
      <c r="E8" s="14">
        <f t="shared" si="0"/>
        <v>-1406</v>
      </c>
      <c r="J8" s="15"/>
    </row>
    <row r="9" spans="1:10" x14ac:dyDescent="0.35">
      <c r="A9" t="s">
        <v>20</v>
      </c>
      <c r="B9" t="s">
        <v>45</v>
      </c>
      <c r="C9" s="15">
        <v>-103622</v>
      </c>
      <c r="D9" s="14">
        <f>aruanne!E8</f>
        <v>-103622</v>
      </c>
      <c r="E9" s="14">
        <f t="shared" si="0"/>
        <v>0</v>
      </c>
      <c r="J9" s="15"/>
    </row>
    <row r="10" spans="1:10" x14ac:dyDescent="0.35">
      <c r="A10" t="s">
        <v>20</v>
      </c>
      <c r="B10" t="s">
        <v>12</v>
      </c>
      <c r="C10" s="15">
        <v>0</v>
      </c>
      <c r="D10" s="14">
        <v>0</v>
      </c>
      <c r="E10" s="14">
        <f t="shared" si="0"/>
        <v>0</v>
      </c>
      <c r="J10" s="15"/>
    </row>
  </sheetData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86A9-CF0E-4B82-AA53-D93B7E26FB31}">
  <dimension ref="A1:E37"/>
  <sheetViews>
    <sheetView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A10" sqref="A10"/>
    </sheetView>
  </sheetViews>
  <sheetFormatPr defaultRowHeight="14.5" x14ac:dyDescent="0.35"/>
  <cols>
    <col min="1" max="1" width="58.26953125" customWidth="1"/>
    <col min="5" max="5" width="16.81640625" customWidth="1"/>
  </cols>
  <sheetData>
    <row r="1" spans="1:5" x14ac:dyDescent="0.35">
      <c r="A1" s="11" t="s">
        <v>13</v>
      </c>
      <c r="D1" s="15"/>
    </row>
    <row r="2" spans="1:5" x14ac:dyDescent="0.35">
      <c r="A2" s="11" t="s">
        <v>26</v>
      </c>
      <c r="D2" s="15"/>
    </row>
    <row r="3" spans="1:5" x14ac:dyDescent="0.35">
      <c r="A3" s="22" t="s">
        <v>0</v>
      </c>
      <c r="D3" s="15"/>
    </row>
    <row r="4" spans="1:5" x14ac:dyDescent="0.35">
      <c r="A4" s="11"/>
      <c r="B4" s="12"/>
      <c r="C4" s="12"/>
      <c r="D4" s="15"/>
    </row>
    <row r="5" spans="1:5" x14ac:dyDescent="0.35">
      <c r="A5" s="11"/>
      <c r="B5" s="12">
        <v>4</v>
      </c>
      <c r="C5" s="12">
        <v>4</v>
      </c>
      <c r="D5" s="15"/>
    </row>
    <row r="6" spans="1:5" ht="39" x14ac:dyDescent="0.35">
      <c r="A6" s="23"/>
      <c r="B6" s="24" t="s">
        <v>27</v>
      </c>
      <c r="C6" s="24" t="s">
        <v>54</v>
      </c>
      <c r="D6" s="15"/>
    </row>
    <row r="7" spans="1:5" x14ac:dyDescent="0.35">
      <c r="A7" s="25" t="s">
        <v>28</v>
      </c>
      <c r="B7" s="26">
        <v>0</v>
      </c>
      <c r="C7" s="26">
        <f>aruanne!C6</f>
        <v>-3378017</v>
      </c>
      <c r="D7" s="13"/>
      <c r="E7" s="2"/>
    </row>
    <row r="8" spans="1:5" x14ac:dyDescent="0.35">
      <c r="A8" s="25" t="s">
        <v>29</v>
      </c>
      <c r="B8" s="26"/>
      <c r="C8" s="26">
        <f>yleviimised!N4*-1</f>
        <v>-92592</v>
      </c>
      <c r="D8" s="13"/>
    </row>
    <row r="9" spans="1:5" x14ac:dyDescent="0.35">
      <c r="A9" s="25" t="s">
        <v>61</v>
      </c>
      <c r="B9" s="26"/>
      <c r="C9" s="26"/>
      <c r="D9" s="13"/>
    </row>
    <row r="10" spans="1:5" x14ac:dyDescent="0.35">
      <c r="A10" s="75" t="s">
        <v>70</v>
      </c>
      <c r="B10" s="26"/>
      <c r="C10" s="26"/>
      <c r="D10" s="13"/>
    </row>
    <row r="11" spans="1:5" x14ac:dyDescent="0.35">
      <c r="A11" s="75" t="s">
        <v>64</v>
      </c>
      <c r="B11" s="26"/>
      <c r="C11" s="26"/>
      <c r="D11" s="13"/>
    </row>
    <row r="12" spans="1:5" x14ac:dyDescent="0.35">
      <c r="A12" s="25" t="s">
        <v>62</v>
      </c>
      <c r="B12" s="26"/>
      <c r="C12" s="26"/>
      <c r="D12" s="13"/>
    </row>
    <row r="13" spans="1:5" x14ac:dyDescent="0.35">
      <c r="A13" s="27" t="s">
        <v>63</v>
      </c>
      <c r="B13" s="26"/>
      <c r="C13" s="26"/>
      <c r="D13" s="13"/>
      <c r="E13" s="36"/>
    </row>
    <row r="14" spans="1:5" x14ac:dyDescent="0.35">
      <c r="A14" s="27" t="s">
        <v>30</v>
      </c>
      <c r="B14" s="26"/>
      <c r="C14" s="26"/>
      <c r="D14" s="13"/>
      <c r="E14" s="55"/>
    </row>
    <row r="15" spans="1:5" x14ac:dyDescent="0.35">
      <c r="A15" s="76" t="s">
        <v>68</v>
      </c>
      <c r="B15" s="26"/>
      <c r="C15" s="26"/>
      <c r="D15" s="13"/>
      <c r="E15" s="55"/>
    </row>
    <row r="16" spans="1:5" x14ac:dyDescent="0.35">
      <c r="A16" s="25" t="s">
        <v>31</v>
      </c>
      <c r="B16" s="26"/>
      <c r="C16" s="26"/>
      <c r="D16" s="13"/>
      <c r="E16" s="2"/>
    </row>
    <row r="17" spans="1:4" x14ac:dyDescent="0.35">
      <c r="A17" s="25" t="s">
        <v>32</v>
      </c>
      <c r="B17" s="26"/>
      <c r="C17" s="26"/>
      <c r="D17" s="28"/>
    </row>
    <row r="18" spans="1:4" x14ac:dyDescent="0.35">
      <c r="A18" s="25" t="s">
        <v>47</v>
      </c>
      <c r="B18" s="26"/>
      <c r="C18" s="26"/>
      <c r="D18" s="28"/>
    </row>
    <row r="19" spans="1:4" x14ac:dyDescent="0.35">
      <c r="A19" s="25" t="s">
        <v>48</v>
      </c>
      <c r="B19" s="26"/>
      <c r="C19" s="26"/>
      <c r="D19" s="13"/>
    </row>
    <row r="20" spans="1:4" x14ac:dyDescent="0.35">
      <c r="A20" s="25" t="s">
        <v>33</v>
      </c>
      <c r="B20" s="26"/>
      <c r="C20" s="26"/>
      <c r="D20" s="13"/>
    </row>
    <row r="21" spans="1:4" x14ac:dyDescent="0.35">
      <c r="A21" s="25" t="s">
        <v>34</v>
      </c>
      <c r="B21" s="26"/>
      <c r="C21" s="26"/>
      <c r="D21" s="13"/>
    </row>
    <row r="22" spans="1:4" x14ac:dyDescent="0.35">
      <c r="A22" s="75" t="s">
        <v>35</v>
      </c>
      <c r="B22" s="26"/>
      <c r="C22" s="26"/>
      <c r="D22" s="13"/>
    </row>
    <row r="23" spans="1:4" x14ac:dyDescent="0.35">
      <c r="A23" s="25" t="s">
        <v>36</v>
      </c>
      <c r="B23" s="26"/>
      <c r="C23" s="26"/>
      <c r="D23" s="13"/>
    </row>
    <row r="24" spans="1:4" x14ac:dyDescent="0.35">
      <c r="A24" s="25" t="s">
        <v>37</v>
      </c>
      <c r="B24" s="26"/>
      <c r="C24" s="26"/>
      <c r="D24" s="13"/>
    </row>
    <row r="25" spans="1:4" x14ac:dyDescent="0.35">
      <c r="A25" s="25" t="s">
        <v>38</v>
      </c>
      <c r="B25" s="26"/>
      <c r="C25" s="26"/>
      <c r="D25" s="13"/>
    </row>
    <row r="26" spans="1:4" x14ac:dyDescent="0.35">
      <c r="A26" s="25" t="s">
        <v>65</v>
      </c>
      <c r="B26" s="26"/>
      <c r="C26" s="26"/>
      <c r="D26" s="13"/>
    </row>
    <row r="27" spans="1:4" x14ac:dyDescent="0.35">
      <c r="A27" s="75" t="s">
        <v>66</v>
      </c>
      <c r="B27" s="26"/>
      <c r="C27" s="26"/>
      <c r="D27" s="13"/>
    </row>
    <row r="28" spans="1:4" x14ac:dyDescent="0.35">
      <c r="A28" s="25" t="s">
        <v>39</v>
      </c>
      <c r="B28" s="26"/>
      <c r="C28" s="26"/>
      <c r="D28" s="13"/>
    </row>
    <row r="29" spans="1:4" x14ac:dyDescent="0.35">
      <c r="A29" s="25" t="s">
        <v>40</v>
      </c>
      <c r="B29" s="26"/>
      <c r="C29" s="26"/>
      <c r="D29" s="13"/>
    </row>
    <row r="30" spans="1:4" x14ac:dyDescent="0.35">
      <c r="A30" s="25" t="s">
        <v>41</v>
      </c>
      <c r="B30" s="26"/>
      <c r="C30" s="26"/>
      <c r="D30" s="13"/>
    </row>
    <row r="31" spans="1:4" x14ac:dyDescent="0.35">
      <c r="A31" s="75" t="s">
        <v>69</v>
      </c>
      <c r="B31" s="26"/>
      <c r="C31" s="26"/>
      <c r="D31" s="13"/>
    </row>
    <row r="32" spans="1:4" x14ac:dyDescent="0.35">
      <c r="A32" s="25" t="s">
        <v>42</v>
      </c>
      <c r="B32" s="26"/>
      <c r="C32" s="26"/>
      <c r="D32" s="13"/>
    </row>
    <row r="33" spans="1:4" x14ac:dyDescent="0.35">
      <c r="A33" s="75" t="s">
        <v>67</v>
      </c>
      <c r="B33" s="26"/>
      <c r="C33" s="26"/>
      <c r="D33" s="13"/>
    </row>
    <row r="34" spans="1:4" x14ac:dyDescent="0.35">
      <c r="A34" s="25" t="s">
        <v>43</v>
      </c>
      <c r="B34" s="26"/>
      <c r="C34" s="26"/>
      <c r="D34" s="13"/>
    </row>
    <row r="35" spans="1:4" x14ac:dyDescent="0.35">
      <c r="A35" s="29" t="s">
        <v>44</v>
      </c>
      <c r="B35" s="30">
        <f t="shared" ref="B35:C35" si="0">SUM(B7:B34)</f>
        <v>0</v>
      </c>
      <c r="C35" s="30">
        <f t="shared" si="0"/>
        <v>-3470609</v>
      </c>
      <c r="D35" s="15"/>
    </row>
    <row r="36" spans="1:4" x14ac:dyDescent="0.35">
      <c r="A36" s="31"/>
      <c r="B36" s="31">
        <f>aruanne!D4</f>
        <v>0</v>
      </c>
      <c r="C36" s="31">
        <f>aruanne!D6</f>
        <v>-3470609</v>
      </c>
      <c r="D36" s="31"/>
    </row>
    <row r="37" spans="1:4" x14ac:dyDescent="0.35">
      <c r="A37" s="31"/>
      <c r="B37" s="31">
        <f t="shared" ref="B37:C37" si="1">B35-B36</f>
        <v>0</v>
      </c>
      <c r="C37" s="31">
        <f t="shared" si="1"/>
        <v>0</v>
      </c>
      <c r="D37" s="3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9D06-09F6-4CA5-8EC3-C07FEC7BEB56}">
  <sheetPr>
    <pageSetUpPr fitToPage="1"/>
  </sheetPr>
  <dimension ref="A1:P11"/>
  <sheetViews>
    <sheetView workbookViewId="0">
      <selection activeCell="C13" sqref="C13"/>
    </sheetView>
  </sheetViews>
  <sheetFormatPr defaultRowHeight="14.5" x14ac:dyDescent="0.35"/>
  <cols>
    <col min="1" max="1" width="19.26953125" customWidth="1"/>
    <col min="2" max="2" width="15.453125" style="2" customWidth="1"/>
    <col min="3" max="3" width="14.7265625" style="2" customWidth="1"/>
    <col min="4" max="4" width="17.54296875" style="2" bestFit="1" customWidth="1"/>
    <col min="5" max="5" width="13" style="2" customWidth="1"/>
    <col min="7" max="7" width="12.54296875" customWidth="1"/>
    <col min="8" max="8" width="12.453125" bestFit="1" customWidth="1"/>
    <col min="9" max="9" width="11.453125" bestFit="1" customWidth="1"/>
    <col min="10" max="10" width="19.26953125" customWidth="1"/>
    <col min="11" max="11" width="15.453125" style="2" customWidth="1"/>
    <col min="12" max="12" width="14.7265625" style="2" customWidth="1"/>
    <col min="13" max="13" width="17.54296875" style="2" bestFit="1" customWidth="1"/>
    <col min="14" max="14" width="13" style="2" customWidth="1"/>
    <col min="16" max="16" width="12.54296875" customWidth="1"/>
  </cols>
  <sheetData>
    <row r="1" spans="1:16" x14ac:dyDescent="0.35">
      <c r="A1" t="s">
        <v>58</v>
      </c>
      <c r="G1" s="15"/>
      <c r="H1" s="15"/>
      <c r="I1" s="15"/>
      <c r="J1" t="s">
        <v>52</v>
      </c>
      <c r="P1" s="15"/>
    </row>
    <row r="2" spans="1:16" x14ac:dyDescent="0.35">
      <c r="G2" s="15"/>
      <c r="H2" s="15"/>
      <c r="I2" s="15"/>
      <c r="P2" s="15"/>
    </row>
    <row r="3" spans="1:16" ht="53.5" x14ac:dyDescent="0.35">
      <c r="A3" s="17" t="s">
        <v>21</v>
      </c>
      <c r="B3" s="42" t="s">
        <v>22</v>
      </c>
      <c r="C3" s="42" t="s">
        <v>23</v>
      </c>
      <c r="D3" s="42" t="s">
        <v>24</v>
      </c>
      <c r="E3" s="42" t="s">
        <v>25</v>
      </c>
      <c r="F3" s="18"/>
      <c r="G3" s="14"/>
      <c r="H3" s="14"/>
      <c r="I3" s="14"/>
      <c r="J3" s="17" t="s">
        <v>21</v>
      </c>
      <c r="K3" s="42" t="s">
        <v>22</v>
      </c>
      <c r="L3" s="42" t="s">
        <v>23</v>
      </c>
      <c r="M3" s="42" t="s">
        <v>24</v>
      </c>
      <c r="N3" s="42" t="s">
        <v>25</v>
      </c>
      <c r="O3" s="18"/>
      <c r="P3" s="14"/>
    </row>
    <row r="4" spans="1:16" x14ac:dyDescent="0.35">
      <c r="A4" s="19" t="s">
        <v>20</v>
      </c>
      <c r="B4" s="54"/>
      <c r="C4" s="4"/>
      <c r="D4" s="4"/>
      <c r="E4" s="4">
        <f t="shared" ref="E4" si="0">SUM(B4:D4)</f>
        <v>0</v>
      </c>
      <c r="F4" s="4"/>
      <c r="G4" s="15"/>
      <c r="H4" s="72"/>
      <c r="I4" s="15"/>
      <c r="J4" s="19" t="s">
        <v>20</v>
      </c>
      <c r="K4" s="74">
        <v>82747</v>
      </c>
      <c r="L4" s="4">
        <v>8988.99</v>
      </c>
      <c r="M4" s="74">
        <v>856.01</v>
      </c>
      <c r="N4" s="4">
        <f t="shared" ref="N4" si="1">SUM(K4:M4)</f>
        <v>92592</v>
      </c>
      <c r="O4" s="4"/>
      <c r="P4" s="15" t="s">
        <v>57</v>
      </c>
    </row>
    <row r="5" spans="1:16" x14ac:dyDescent="0.35">
      <c r="A5" s="20" t="s">
        <v>25</v>
      </c>
      <c r="B5" s="21">
        <f>SUM(B4:B4)</f>
        <v>0</v>
      </c>
      <c r="C5" s="21">
        <f>SUM(C4:C4)</f>
        <v>0</v>
      </c>
      <c r="D5" s="21">
        <f>SUM(D4:D4)</f>
        <v>0</v>
      </c>
      <c r="E5" s="21">
        <f>SUM(E4:E4)</f>
        <v>0</v>
      </c>
      <c r="F5" s="21">
        <f>SUM(F4:F4)</f>
        <v>0</v>
      </c>
      <c r="G5" s="21"/>
      <c r="H5" s="21"/>
      <c r="I5" s="21"/>
      <c r="J5" s="20" t="s">
        <v>25</v>
      </c>
      <c r="K5" s="21">
        <f>SUM(K4:K4)</f>
        <v>82747</v>
      </c>
      <c r="L5" s="21">
        <f>SUM(L4:L4)</f>
        <v>8988.99</v>
      </c>
      <c r="M5" s="21">
        <f>SUM(M4:M4)</f>
        <v>856.01</v>
      </c>
      <c r="N5" s="21">
        <f>SUM(N4:N4)</f>
        <v>92592</v>
      </c>
      <c r="O5" s="21">
        <f>SUM(O4:O4)</f>
        <v>0</v>
      </c>
      <c r="P5" s="21"/>
    </row>
    <row r="6" spans="1:16" x14ac:dyDescent="0.35">
      <c r="A6" s="15"/>
      <c r="G6" s="15"/>
      <c r="H6" s="15"/>
      <c r="I6" s="73"/>
      <c r="J6" s="15"/>
      <c r="P6" s="15"/>
    </row>
    <row r="7" spans="1:16" x14ac:dyDescent="0.35">
      <c r="A7" s="15"/>
      <c r="C7" s="73"/>
      <c r="G7" s="15"/>
      <c r="H7" s="15"/>
      <c r="I7" s="15"/>
      <c r="J7" s="15"/>
      <c r="L7" s="73"/>
      <c r="P7" s="15"/>
    </row>
    <row r="8" spans="1:16" x14ac:dyDescent="0.35">
      <c r="A8" s="15"/>
      <c r="G8" s="15"/>
      <c r="H8" s="15"/>
      <c r="I8" s="15"/>
      <c r="J8" s="15"/>
      <c r="P8" s="15"/>
    </row>
    <row r="9" spans="1:16" x14ac:dyDescent="0.35">
      <c r="A9" s="15"/>
      <c r="G9" s="15"/>
      <c r="H9" s="15"/>
      <c r="I9" s="15"/>
      <c r="J9" s="15"/>
      <c r="P9" s="15"/>
    </row>
    <row r="10" spans="1:16" x14ac:dyDescent="0.35">
      <c r="A10" s="15"/>
      <c r="B10" s="1"/>
      <c r="G10" s="15"/>
      <c r="H10" s="15"/>
      <c r="I10" s="15"/>
      <c r="J10" s="15"/>
      <c r="K10" s="1"/>
      <c r="P10" s="15"/>
    </row>
    <row r="11" spans="1:16" x14ac:dyDescent="0.35">
      <c r="A11" s="15"/>
      <c r="G11" s="15"/>
      <c r="H11" s="15"/>
      <c r="I11" s="15"/>
      <c r="J11" s="15"/>
      <c r="P11" s="15"/>
    </row>
  </sheetData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aruanne</vt:lpstr>
      <vt:lpstr>vordlus</vt:lpstr>
      <vt:lpstr>lisa1</vt:lpstr>
      <vt:lpstr>yleviimised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Juta Maar</dc:creator>
  <cp:lastModifiedBy>Kadi Kallas</cp:lastModifiedBy>
  <cp:lastPrinted>2024-04-09T13:28:18Z</cp:lastPrinted>
  <dcterms:created xsi:type="dcterms:W3CDTF">2022-02-14T16:37:54Z</dcterms:created>
  <dcterms:modified xsi:type="dcterms:W3CDTF">2024-04-09T13:34:00Z</dcterms:modified>
</cp:coreProperties>
</file>