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bookViews>
    <workbookView xWindow="-120" yWindow="-120" windowWidth="29040" windowHeight="1764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I21" i="1" s="1"/>
  <c r="J20" i="1"/>
  <c r="K20" i="1"/>
  <c r="L20" i="1"/>
  <c r="M20" i="1"/>
  <c r="M21" i="1" s="1"/>
  <c r="N20" i="1"/>
  <c r="N21" i="1" s="1"/>
  <c r="H21" i="1"/>
  <c r="J21" i="1"/>
  <c r="K21" i="1"/>
  <c r="L21" i="1"/>
  <c r="X17" i="1"/>
  <c r="Y17" i="1"/>
  <c r="Z17" i="1"/>
  <c r="AA17" i="1"/>
  <c r="AB17" i="1"/>
  <c r="AC17" i="1"/>
  <c r="AC20" i="1" s="1"/>
  <c r="AC21" i="1" s="1"/>
  <c r="AD17" i="1"/>
  <c r="AD20" i="1" s="1"/>
  <c r="AD21" i="1" s="1"/>
  <c r="X20" i="1"/>
  <c r="X21" i="1" s="1"/>
  <c r="Y20" i="1"/>
  <c r="Y21" i="1" s="1"/>
  <c r="Z20" i="1"/>
  <c r="Z21" i="1" s="1"/>
  <c r="AA20" i="1"/>
  <c r="AA21" i="1" s="1"/>
  <c r="AB20" i="1"/>
  <c r="AB21" i="1" s="1"/>
  <c r="AF17" i="1"/>
  <c r="AG17" i="1"/>
  <c r="AH17" i="1"/>
  <c r="AI17" i="1"/>
  <c r="AJ17" i="1"/>
  <c r="AK17" i="1"/>
  <c r="AK20" i="1" s="1"/>
  <c r="AK21" i="1" s="1"/>
  <c r="AL17" i="1"/>
  <c r="AL20" i="1" s="1"/>
  <c r="AL21" i="1" s="1"/>
  <c r="AF20" i="1"/>
  <c r="AF21" i="1" s="1"/>
  <c r="AG20" i="1"/>
  <c r="AG21" i="1" s="1"/>
  <c r="AH20" i="1"/>
  <c r="AH21" i="1" s="1"/>
  <c r="AI20" i="1"/>
  <c r="AI21" i="1" s="1"/>
  <c r="AJ20" i="1"/>
  <c r="AJ21" i="1" s="1"/>
  <c r="AN11" i="1"/>
  <c r="AO11" i="1"/>
  <c r="AP11" i="1"/>
  <c r="AQ11" i="1"/>
  <c r="AR11" i="1"/>
  <c r="AS11" i="1"/>
  <c r="AT11" i="1"/>
  <c r="AN17" i="1"/>
  <c r="AO17" i="1"/>
  <c r="AP17" i="1"/>
  <c r="AQ17" i="1"/>
  <c r="AR17" i="1"/>
  <c r="AS17" i="1"/>
  <c r="AS20" i="1" s="1"/>
  <c r="AT17" i="1"/>
  <c r="AT20" i="1" s="1"/>
  <c r="AN20" i="1"/>
  <c r="AN21" i="1" s="1"/>
  <c r="AO20" i="1"/>
  <c r="AO21" i="1" s="1"/>
  <c r="AP20" i="1"/>
  <c r="AP21" i="1" s="1"/>
  <c r="AQ20" i="1"/>
  <c r="AQ21" i="1" s="1"/>
  <c r="AR20" i="1"/>
  <c r="AR21" i="1" s="1"/>
  <c r="AV20" i="1"/>
  <c r="AW20" i="1"/>
  <c r="AX20" i="1"/>
  <c r="AY20" i="1"/>
  <c r="AZ20" i="1"/>
  <c r="BA20" i="1"/>
  <c r="BA21" i="1" s="1"/>
  <c r="BB20" i="1"/>
  <c r="BB21" i="1" s="1"/>
  <c r="AV21" i="1"/>
  <c r="AW21" i="1"/>
  <c r="AX21" i="1"/>
  <c r="AY21" i="1"/>
  <c r="AZ21" i="1"/>
  <c r="AV17" i="1"/>
  <c r="AW17" i="1"/>
  <c r="AX17" i="1"/>
  <c r="AY17" i="1"/>
  <c r="AZ17" i="1"/>
  <c r="BA17" i="1"/>
  <c r="BB17" i="1"/>
  <c r="AV11" i="1"/>
  <c r="AW11" i="1"/>
  <c r="AX11" i="1"/>
  <c r="AY11" i="1"/>
  <c r="AZ11" i="1"/>
  <c r="BA11" i="1"/>
  <c r="BB11" i="1"/>
  <c r="AT21" i="1" l="1"/>
  <c r="AS21" i="1"/>
  <c r="H34" i="1" l="1"/>
  <c r="I34" i="1"/>
  <c r="J34" i="1"/>
  <c r="K34" i="1"/>
  <c r="L34" i="1"/>
  <c r="M34" i="1"/>
  <c r="M35" i="1" s="1"/>
  <c r="N34" i="1"/>
  <c r="H35" i="1"/>
  <c r="I35" i="1"/>
  <c r="J35" i="1"/>
  <c r="K35" i="1"/>
  <c r="L35" i="1"/>
  <c r="N35" i="1"/>
  <c r="P34" i="1"/>
  <c r="Q34" i="1"/>
  <c r="R34" i="1"/>
  <c r="S34" i="1"/>
  <c r="T34" i="1"/>
  <c r="U34" i="1"/>
  <c r="U35" i="1" s="1"/>
  <c r="V34" i="1"/>
  <c r="V35" i="1" s="1"/>
  <c r="P35" i="1"/>
  <c r="Q35" i="1"/>
  <c r="R35" i="1"/>
  <c r="S35" i="1"/>
  <c r="T35" i="1"/>
  <c r="X34" i="1"/>
  <c r="Y34" i="1"/>
  <c r="Z34" i="1"/>
  <c r="AA34" i="1"/>
  <c r="AB34" i="1"/>
  <c r="AC34" i="1"/>
  <c r="AC35" i="1" s="1"/>
  <c r="AD34" i="1"/>
  <c r="AD35" i="1" s="1"/>
  <c r="X35" i="1"/>
  <c r="Y35" i="1"/>
  <c r="Z35" i="1"/>
  <c r="AA35" i="1"/>
  <c r="AB35" i="1"/>
  <c r="I46" i="1"/>
  <c r="H40" i="1"/>
  <c r="I40" i="1"/>
  <c r="I51" i="1"/>
  <c r="I41" i="1"/>
  <c r="I42" i="1" l="1"/>
  <c r="I45" i="1"/>
  <c r="I50" i="1" l="1"/>
  <c r="I47" i="1"/>
  <c r="I5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AU17" i="1" l="1"/>
  <c r="O11" i="1"/>
  <c r="O17" i="1"/>
  <c r="O20" i="1" s="1"/>
  <c r="O21" i="1" s="1"/>
  <c r="O30" i="1"/>
  <c r="O34" i="1"/>
  <c r="O35" i="1" l="1"/>
  <c r="H45" i="1" l="1"/>
  <c r="H46" i="1"/>
  <c r="H41" i="1"/>
  <c r="G40" i="1"/>
  <c r="H50" i="1"/>
  <c r="D35" i="1"/>
  <c r="D34" i="1"/>
  <c r="D33" i="1"/>
  <c r="D32" i="1"/>
  <c r="D31" i="1"/>
  <c r="D30" i="1"/>
  <c r="D29" i="1"/>
  <c r="D28" i="1"/>
  <c r="H47" i="1" l="1"/>
  <c r="H51" i="1"/>
  <c r="H52" i="1"/>
  <c r="H42" i="1"/>
  <c r="W34" i="1"/>
  <c r="G41" i="1"/>
  <c r="G45" i="1" l="1"/>
  <c r="G46" i="1"/>
  <c r="F40" i="1"/>
  <c r="G42" i="1"/>
  <c r="G51" i="1"/>
  <c r="G50" i="1" l="1"/>
  <c r="G52" i="1" s="1"/>
  <c r="G47" i="1"/>
  <c r="F45" i="1"/>
  <c r="F41" i="1"/>
  <c r="F46" i="1"/>
  <c r="E40" i="1"/>
  <c r="D41" i="1"/>
  <c r="E41" i="1"/>
  <c r="C41" i="1"/>
  <c r="J41" i="1" s="1"/>
  <c r="D40" i="1"/>
  <c r="C40" i="1"/>
  <c r="J40" i="1" l="1"/>
  <c r="F47" i="1"/>
  <c r="F51" i="1"/>
  <c r="D42" i="1"/>
  <c r="F42" i="1"/>
  <c r="F50" i="1"/>
  <c r="F52" i="1" s="1"/>
  <c r="D45" i="1"/>
  <c r="D50" i="1" s="1"/>
  <c r="E45" i="1"/>
  <c r="E50" i="1" s="1"/>
  <c r="C42" i="1"/>
  <c r="E42" i="1"/>
  <c r="AE11" i="1"/>
  <c r="AE17" i="1"/>
  <c r="AE20" i="1" s="1"/>
  <c r="AE21" i="1" s="1"/>
  <c r="J42" i="1" l="1"/>
  <c r="E46" i="1"/>
  <c r="W30" i="1"/>
  <c r="W35" i="1" s="1"/>
  <c r="E7" i="1"/>
  <c r="D46" i="1" l="1"/>
  <c r="E51" i="1"/>
  <c r="E52" i="1" s="1"/>
  <c r="E47" i="1"/>
  <c r="E33" i="1"/>
  <c r="E31" i="1"/>
  <c r="E32" i="1"/>
  <c r="E29" i="1"/>
  <c r="E28" i="1"/>
  <c r="G34" i="1"/>
  <c r="C34" i="1"/>
  <c r="B45" i="1" s="1"/>
  <c r="G30" i="1"/>
  <c r="C30" i="1"/>
  <c r="B46" i="1" s="1"/>
  <c r="E19" i="1"/>
  <c r="E18" i="1"/>
  <c r="E16" i="1"/>
  <c r="E15" i="1"/>
  <c r="E14" i="1"/>
  <c r="E13" i="1"/>
  <c r="E12" i="1"/>
  <c r="E10" i="1"/>
  <c r="E9" i="1"/>
  <c r="E8" i="1"/>
  <c r="G17" i="1"/>
  <c r="G20" i="1" s="1"/>
  <c r="W17" i="1"/>
  <c r="W20" i="1" s="1"/>
  <c r="AM17" i="1"/>
  <c r="AM20" i="1" s="1"/>
  <c r="AU20" i="1"/>
  <c r="C17" i="1"/>
  <c r="C20" i="1" s="1"/>
  <c r="B40" i="1" s="1"/>
  <c r="G11" i="1"/>
  <c r="W11" i="1"/>
  <c r="AM11" i="1"/>
  <c r="AU11" i="1"/>
  <c r="C11" i="1"/>
  <c r="E11" i="1" l="1"/>
  <c r="B41" i="1"/>
  <c r="B51" i="1" s="1"/>
  <c r="C46" i="1"/>
  <c r="J46" i="1" s="1"/>
  <c r="E30" i="1"/>
  <c r="B47" i="1"/>
  <c r="C45" i="1"/>
  <c r="J45" i="1" s="1"/>
  <c r="E34" i="1"/>
  <c r="B42" i="1"/>
  <c r="B50" i="1"/>
  <c r="B52" i="1" s="1"/>
  <c r="D51" i="1"/>
  <c r="D52" i="1" s="1"/>
  <c r="D47" i="1"/>
  <c r="G35" i="1"/>
  <c r="AM21" i="1"/>
  <c r="AU21" i="1"/>
  <c r="W21" i="1"/>
  <c r="C21" i="1"/>
  <c r="E21" i="1" s="1"/>
  <c r="C35" i="1"/>
  <c r="G21" i="1"/>
  <c r="E17" i="1"/>
  <c r="E20" i="1"/>
  <c r="C47" i="1" l="1"/>
  <c r="J47" i="1" s="1"/>
  <c r="C50" i="1"/>
  <c r="J50" i="1" s="1"/>
  <c r="C51" i="1"/>
  <c r="J51" i="1" s="1"/>
  <c r="E35" i="1"/>
  <c r="C52" i="1" l="1"/>
  <c r="J52" i="1" s="1"/>
</calcChain>
</file>

<file path=xl/sharedStrings.xml><?xml version="1.0" encoding="utf-8"?>
<sst xmlns="http://schemas.openxmlformats.org/spreadsheetml/2006/main" count="150" uniqueCount="61">
  <si>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</si>
  <si>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</si>
  <si>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</si>
  <si>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</si>
  <si>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</si>
  <si>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</si>
  <si>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</si>
  <si>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</si>
  <si>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</si>
  <si>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</si>
  <si>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</si>
  <si>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</si>
  <si>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</si>
  <si>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</si>
  <si>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</si>
  <si>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</si>
  <si>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</si>
  <si>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</si>
  <si>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</si>
  <si>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</si>
  <si>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</si>
  <si>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</si>
  <si>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</si>
  <si>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</si>
  <si>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</si>
  <si>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</si>
  <si>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</si>
  <si>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</si>
  <si>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</si>
  <si>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</si>
  <si>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</si>
  <si>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</si>
  <si>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</si>
  <si>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</si>
  <si>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</si>
  <si>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</si>
  <si>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</si>
  <si>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</si>
  <si>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2025 eelarvelised vahendid</t>
  </si>
  <si>
    <t>Kasutamine Veebruar</t>
  </si>
  <si>
    <t>Kasutamine Märts</t>
  </si>
  <si>
    <t>KOKKUVÕTE</t>
  </si>
  <si>
    <t>objekti kood SE040008</t>
  </si>
  <si>
    <t>objekti kood IN040008</t>
  </si>
  <si>
    <t>2025 vahendid</t>
  </si>
  <si>
    <t>2024 vahendid</t>
  </si>
  <si>
    <t>2024 &amp; 2025 KOKKU</t>
  </si>
  <si>
    <t>Eelarve</t>
  </si>
  <si>
    <t>Jaanuar</t>
  </si>
  <si>
    <t>Veebruar</t>
  </si>
  <si>
    <t>Märts</t>
  </si>
  <si>
    <t>Kasutamine Aprill</t>
  </si>
  <si>
    <t>Aprill</t>
  </si>
  <si>
    <t>Kasutamine Mai</t>
  </si>
  <si>
    <t>Mai</t>
  </si>
  <si>
    <t>Kasutamine Juuni</t>
  </si>
  <si>
    <t>Juuni</t>
  </si>
  <si>
    <t>Kaitseliidu tegevustoetuse ja sihtfinatseerimise eelarve kasutamine (juuli)</t>
  </si>
  <si>
    <t>Seisuga raamatupidamistarkvarast 27.08.2025</t>
  </si>
  <si>
    <t>Kasutamine Juuli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</si>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</sst>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Times New Roman"/>
      <family val="2"/>
    </font>
    <font>
      <sz val="10"/>
      <color rgb="FF00B050"/>
      <name val="Times New Roman"/>
      <family val="2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right" vertical="center" wrapText="1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3" fontId="10" fillId="5" borderId="6" xfId="0" applyNumberFormat="1" applyFont="1" applyFill="1" applyBorder="1"/>
    <xf numFmtId="3" fontId="10" fillId="5" borderId="8" xfId="0" applyNumberFormat="1" applyFont="1" applyFill="1" applyBorder="1"/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165" fontId="6" fillId="0" borderId="7" xfId="1" applyNumberFormat="1" applyFont="1" applyBorder="1"/>
    <xf numFmtId="165" fontId="10" fillId="5" borderId="7" xfId="1" applyNumberFormat="1" applyFont="1" applyFill="1" applyBorder="1"/>
    <xf numFmtId="165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5" fontId="5" fillId="10" borderId="0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5" fontId="6" fillId="10" borderId="0" xfId="1" applyNumberFormat="1" applyFont="1" applyFill="1" applyBorder="1"/>
    <xf numFmtId="165" fontId="5" fillId="5" borderId="7" xfId="1" applyNumberFormat="1" applyFont="1" applyFill="1" applyBorder="1" applyAlignment="1">
      <alignment horizontal="right" vertical="center"/>
    </xf>
    <xf numFmtId="165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6" fillId="0" borderId="1" xfId="0" applyNumberFormat="1" applyFont="1" applyBorder="1"/>
    <xf numFmtId="3" fontId="4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4" fillId="4" borderId="6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10" fillId="5" borderId="6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10" fillId="5" borderId="2" xfId="0" applyNumberFormat="1" applyFont="1" applyFill="1" applyBorder="1" applyAlignment="1">
      <alignment horizontal="right"/>
    </xf>
    <xf numFmtId="3" fontId="10" fillId="5" borderId="12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164" fontId="13" fillId="3" borderId="0" xfId="0" applyNumberFormat="1" applyFont="1" applyFill="1" applyBorder="1" applyAlignment="1">
      <alignment horizontal="left" vertical="center"/>
    </xf>
    <xf numFmtId="0" fontId="6" fillId="0" borderId="0" xfId="0" applyFont="1" applyBorder="1"/>
    <xf numFmtId="0" fontId="13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horizontal="right" vertical="center"/>
    </xf>
    <xf numFmtId="0" fontId="15" fillId="0" borderId="0" xfId="0" applyFont="1"/>
    <xf numFmtId="0" fontId="14" fillId="4" borderId="0" xfId="0" applyFont="1" applyFill="1" applyBorder="1" applyAlignment="1">
      <alignment horizontal="left" vertical="center"/>
    </xf>
    <xf numFmtId="0" fontId="0" fillId="0" borderId="0" xfId="0" applyBorder="1"/>
    <xf numFmtId="0" fontId="15" fillId="0" borderId="0" xfId="0" applyFont="1" applyBorder="1"/>
    <xf numFmtId="0" fontId="10" fillId="0" borderId="1" xfId="0" applyFont="1" applyBorder="1"/>
    <xf numFmtId="0" fontId="6" fillId="0" borderId="1" xfId="0" applyFont="1" applyBorder="1"/>
    <xf numFmtId="0" fontId="10" fillId="0" borderId="0" xfId="0" applyFont="1" applyAlignment="1">
      <alignment horizont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0" fillId="11" borderId="1" xfId="0" applyFont="1" applyFill="1" applyBorder="1"/>
    <xf numFmtId="0" fontId="10" fillId="11" borderId="1" xfId="0" applyFont="1" applyFill="1" applyBorder="1" applyAlignment="1">
      <alignment horizontal="center"/>
    </xf>
    <xf numFmtId="3" fontId="10" fillId="10" borderId="1" xfId="0" applyNumberFormat="1" applyFont="1" applyFill="1" applyBorder="1"/>
    <xf numFmtId="0" fontId="6" fillId="10" borderId="1" xfId="0" applyFont="1" applyFill="1" applyBorder="1"/>
    <xf numFmtId="3" fontId="6" fillId="10" borderId="1" xfId="0" applyNumberFormat="1" applyFont="1" applyFill="1" applyBorder="1"/>
    <xf numFmtId="3" fontId="0" fillId="10" borderId="1" xfId="0" applyNumberFormat="1" applyFont="1" applyFill="1" applyBorder="1"/>
    <xf numFmtId="0" fontId="1" fillId="9" borderId="13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9" fillId="7" borderId="14" xfId="0" applyFont="1" applyFill="1" applyBorder="1" applyAlignment="1">
      <alignment horizontal="right" vertical="center" wrapText="1"/>
    </xf>
    <xf numFmtId="0" fontId="10" fillId="5" borderId="14" xfId="0" applyFont="1" applyFill="1" applyBorder="1"/>
    <xf numFmtId="0" fontId="10" fillId="5" borderId="15" xfId="0" applyFont="1" applyFill="1" applyBorder="1"/>
    <xf numFmtId="164" fontId="4" fillId="3" borderId="14" xfId="0" applyNumberFormat="1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right" vertical="center" wrapText="1"/>
    </xf>
    <xf numFmtId="0" fontId="10" fillId="5" borderId="14" xfId="0" applyFont="1" applyFill="1" applyBorder="1" applyAlignment="1">
      <alignment horizontal="right"/>
    </xf>
    <xf numFmtId="0" fontId="10" fillId="5" borderId="15" xfId="0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 vertical="center"/>
    </xf>
    <xf numFmtId="165" fontId="7" fillId="4" borderId="7" xfId="1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left" vertical="center"/>
    </xf>
    <xf numFmtId="3" fontId="5" fillId="9" borderId="1" xfId="0" applyNumberFormat="1" applyFont="1" applyFill="1" applyBorder="1" applyAlignment="1">
      <alignment horizontal="center" wrapText="1"/>
    </xf>
    <xf numFmtId="3" fontId="5" fillId="9" borderId="6" xfId="0" applyNumberFormat="1" applyFont="1" applyFill="1" applyBorder="1" applyAlignment="1">
      <alignment horizontal="center" wrapText="1"/>
    </xf>
    <xf numFmtId="3" fontId="5" fillId="9" borderId="7" xfId="0" applyNumberFormat="1" applyFont="1" applyFill="1" applyBorder="1" applyAlignment="1">
      <alignment horizontal="center" wrapText="1"/>
    </xf>
    <xf numFmtId="3" fontId="5" fillId="9" borderId="2" xfId="0" applyNumberFormat="1" applyFont="1" applyFill="1" applyBorder="1" applyAlignment="1">
      <alignment horizontal="center" wrapText="1"/>
    </xf>
    <xf numFmtId="3" fontId="6" fillId="0" borderId="7" xfId="0" applyNumberFormat="1" applyFont="1" applyBorder="1"/>
    <xf numFmtId="3" fontId="6" fillId="5" borderId="1" xfId="0" applyNumberFormat="1" applyFont="1" applyFill="1" applyBorder="1"/>
    <xf numFmtId="3" fontId="6" fillId="10" borderId="0" xfId="0" applyNumberFormat="1" applyFont="1" applyFill="1" applyBorder="1"/>
    <xf numFmtId="0" fontId="4" fillId="4" borderId="6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3" fontId="16" fillId="5" borderId="7" xfId="0" applyNumberFormat="1" applyFont="1" applyFill="1" applyBorder="1" applyAlignment="1">
      <alignment horizontal="right"/>
    </xf>
    <xf numFmtId="4" fontId="7" fillId="9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9" fontId="5" fillId="4" borderId="7" xfId="1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right" vertical="center"/>
    </xf>
    <xf numFmtId="164" fontId="1" fillId="9" borderId="3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164" fontId="1" fillId="9" borderId="11" xfId="0" applyNumberFormat="1" applyFont="1" applyFill="1" applyBorder="1" applyAlignment="1">
      <alignment horizontal="center" vertic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4" fontId="7" fillId="9" borderId="5" xfId="0" applyNumberFormat="1" applyFont="1" applyFill="1" applyBorder="1" applyAlignment="1">
      <alignment horizontal="center" vertical="center" wrapText="1"/>
    </xf>
    <xf numFmtId="4" fontId="7" fillId="9" borderId="16" xfId="0" applyNumberFormat="1" applyFont="1" applyFill="1" applyBorder="1" applyAlignment="1">
      <alignment horizontal="center" vertical="center" wrapText="1"/>
    </xf>
    <xf numFmtId="3" fontId="5" fillId="9" borderId="17" xfId="0" applyNumberFormat="1" applyFont="1" applyFill="1" applyBorder="1" applyAlignment="1">
      <alignment horizontal="center" wrapText="1"/>
    </xf>
    <xf numFmtId="3" fontId="4" fillId="4" borderId="17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4" fillId="5" borderId="17" xfId="0" applyNumberFormat="1" applyFont="1" applyFill="1" applyBorder="1" applyAlignment="1">
      <alignment horizontal="right"/>
    </xf>
    <xf numFmtId="3" fontId="5" fillId="4" borderId="17" xfId="0" applyNumberFormat="1" applyFont="1" applyFill="1" applyBorder="1" applyAlignment="1">
      <alignment horizontal="right"/>
    </xf>
    <xf numFmtId="3" fontId="7" fillId="4" borderId="17" xfId="0" applyNumberFormat="1" applyFont="1" applyFill="1" applyBorder="1" applyAlignment="1">
      <alignment horizontal="right"/>
    </xf>
    <xf numFmtId="3" fontId="10" fillId="5" borderId="17" xfId="0" applyNumberFormat="1" applyFont="1" applyFill="1" applyBorder="1" applyAlignment="1">
      <alignment horizontal="right"/>
    </xf>
    <xf numFmtId="3" fontId="10" fillId="5" borderId="18" xfId="0" applyNumberFormat="1" applyFont="1" applyFill="1" applyBorder="1" applyAlignment="1">
      <alignment horizontal="right"/>
    </xf>
    <xf numFmtId="3" fontId="10" fillId="5" borderId="1" xfId="0" applyNumberFormat="1" applyFont="1" applyFill="1" applyBorder="1"/>
    <xf numFmtId="3" fontId="6" fillId="5" borderId="7" xfId="0" applyNumberFormat="1" applyFont="1" applyFill="1" applyBorder="1"/>
    <xf numFmtId="3" fontId="10" fillId="5" borderId="9" xfId="0" applyNumberFormat="1" applyFont="1" applyFill="1" applyBorder="1"/>
    <xf numFmtId="4" fontId="7" fillId="9" borderId="19" xfId="0" applyNumberFormat="1" applyFont="1" applyFill="1" applyBorder="1" applyAlignment="1">
      <alignment horizontal="center" vertical="center" wrapText="1"/>
    </xf>
    <xf numFmtId="4" fontId="7" fillId="9" borderId="20" xfId="0" applyNumberFormat="1" applyFont="1" applyFill="1" applyBorder="1" applyAlignment="1">
      <alignment horizontal="center" vertical="center" wrapText="1"/>
    </xf>
    <xf numFmtId="4" fontId="7" fillId="9" borderId="21" xfId="0" applyNumberFormat="1" applyFont="1" applyFill="1" applyBorder="1" applyAlignment="1">
      <alignment horizontal="center" vertical="center" wrapText="1"/>
    </xf>
    <xf numFmtId="3" fontId="5" fillId="9" borderId="3" xfId="0" applyNumberFormat="1" applyFont="1" applyFill="1" applyBorder="1" applyAlignment="1">
      <alignment horizontal="center" wrapText="1"/>
    </xf>
    <xf numFmtId="3" fontId="5" fillId="9" borderId="4" xfId="0" applyNumberFormat="1" applyFont="1" applyFill="1" applyBorder="1" applyAlignment="1">
      <alignment horizontal="center" wrapText="1"/>
    </xf>
    <xf numFmtId="3" fontId="5" fillId="9" borderId="5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164" fontId="7" fillId="3" borderId="6" xfId="0" applyNumberFormat="1" applyFont="1" applyFill="1" applyBorder="1" applyAlignment="1">
      <alignment horizontal="right" vertical="center"/>
    </xf>
    <xf numFmtId="0" fontId="7" fillId="8" borderId="6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3" fillId="6" borderId="8" xfId="0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3" fontId="8" fillId="0" borderId="1" xfId="0" applyNumberFormat="1" applyFont="1" applyBorder="1"/>
    <xf numFmtId="3" fontId="8" fillId="0" borderId="7" xfId="0" applyNumberFormat="1" applyFont="1" applyBorder="1"/>
    <xf numFmtId="3" fontId="5" fillId="9" borderId="16" xfId="0" applyNumberFormat="1" applyFont="1" applyFill="1" applyBorder="1" applyAlignment="1">
      <alignment horizontal="center" wrapText="1"/>
    </xf>
    <xf numFmtId="3" fontId="7" fillId="4" borderId="22" xfId="0" applyNumberFormat="1" applyFont="1" applyFill="1" applyBorder="1" applyAlignment="1">
      <alignment horizontal="right"/>
    </xf>
    <xf numFmtId="3" fontId="10" fillId="5" borderId="22" xfId="0" applyNumberFormat="1" applyFont="1" applyFill="1" applyBorder="1" applyAlignment="1">
      <alignment horizontal="right"/>
    </xf>
    <xf numFmtId="3" fontId="10" fillId="5" borderId="23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8"/>
  <sheetViews>
    <sheetView tabSelected="1" topLeftCell="A29" workbookViewId="0">
      <selection activeCell="AY32" sqref="AY32"/>
    </sheetView>
  </sheetViews>
  <sheetFormatPr defaultColWidth="9.109375" defaultRowHeight="14.4" x14ac:dyDescent="0.3"/>
  <cols>
    <col min="1" max="1" width="21.5546875" style="1" customWidth="1"/>
    <col min="2" max="2" width="60.109375" style="1" bestFit="1" customWidth="1"/>
    <col min="3" max="3" width="13.6640625" style="1" bestFit="1" customWidth="1"/>
    <col min="4" max="4" width="16.88671875" style="1" bestFit="1" customWidth="1"/>
    <col min="5" max="5" width="16.88671875" style="1" customWidth="1"/>
    <col min="6" max="6" width="13.44140625" style="24" customWidth="1"/>
    <col min="7" max="48" width="11.109375" style="1" customWidth="1"/>
    <col min="49" max="49" width="12.33203125" style="1" customWidth="1"/>
    <col min="50" max="50" width="11.109375" style="1" customWidth="1"/>
    <col min="51" max="51" width="11.33203125" style="1" customWidth="1"/>
    <col min="52" max="52" width="11.109375" style="1" customWidth="1"/>
    <col min="53" max="53" width="11.44140625" style="1" customWidth="1"/>
    <col min="54" max="54" width="11.109375" style="1" customWidth="1"/>
    <col min="55" max="16384" width="9.109375" style="1"/>
  </cols>
  <sheetData>
    <row r="1" spans="1:54" x14ac:dyDescent="0.3">
      <c r="A1" s="35" t="s">
        <v>57</v>
      </c>
    </row>
    <row r="2" spans="1:54" ht="12" customHeight="1" x14ac:dyDescent="0.3">
      <c r="A2" s="36" t="s">
        <v>58</v>
      </c>
    </row>
    <row r="3" spans="1:54" x14ac:dyDescent="0.3">
      <c r="A3" s="36"/>
    </row>
    <row r="4" spans="1:54" ht="15" thickBot="1" x14ac:dyDescent="0.35">
      <c r="A4" s="35" t="s">
        <v>38</v>
      </c>
    </row>
    <row r="5" spans="1:54" s="6" customFormat="1" ht="63.75" customHeight="1" thickBot="1" x14ac:dyDescent="0.35">
      <c r="A5" s="5"/>
      <c r="B5" s="112"/>
      <c r="C5" s="126" t="s">
        <v>29</v>
      </c>
      <c r="D5" s="126"/>
      <c r="E5" s="127"/>
      <c r="F5" s="25"/>
      <c r="G5" s="125" t="s">
        <v>30</v>
      </c>
      <c r="H5" s="126"/>
      <c r="I5" s="126"/>
      <c r="J5" s="126"/>
      <c r="K5" s="126"/>
      <c r="L5" s="126"/>
      <c r="M5" s="126"/>
      <c r="N5" s="127"/>
      <c r="O5" s="125" t="s">
        <v>31</v>
      </c>
      <c r="P5" s="126"/>
      <c r="Q5" s="126"/>
      <c r="R5" s="126"/>
      <c r="S5" s="126"/>
      <c r="T5" s="126"/>
      <c r="U5" s="126"/>
      <c r="V5" s="127"/>
      <c r="W5" s="140" t="s">
        <v>32</v>
      </c>
      <c r="X5" s="141"/>
      <c r="Y5" s="141"/>
      <c r="Z5" s="141"/>
      <c r="AA5" s="141"/>
      <c r="AB5" s="141"/>
      <c r="AC5" s="141"/>
      <c r="AD5" s="142"/>
      <c r="AE5" s="140" t="s">
        <v>33</v>
      </c>
      <c r="AF5" s="141"/>
      <c r="AG5" s="141"/>
      <c r="AH5" s="141"/>
      <c r="AI5" s="141"/>
      <c r="AJ5" s="141"/>
      <c r="AK5" s="141"/>
      <c r="AL5" s="142"/>
      <c r="AM5" s="125" t="s">
        <v>34</v>
      </c>
      <c r="AN5" s="126"/>
      <c r="AO5" s="126"/>
      <c r="AP5" s="126"/>
      <c r="AQ5" s="126"/>
      <c r="AR5" s="126"/>
      <c r="AS5" s="126"/>
      <c r="AT5" s="127"/>
      <c r="AU5" s="128" t="s">
        <v>35</v>
      </c>
      <c r="AV5" s="126"/>
      <c r="AW5" s="126"/>
      <c r="AX5" s="126"/>
      <c r="AY5" s="126"/>
      <c r="AZ5" s="126"/>
      <c r="BA5" s="126"/>
      <c r="BB5" s="127"/>
    </row>
    <row r="6" spans="1:54" s="13" customFormat="1" ht="39.6" x14ac:dyDescent="0.3">
      <c r="A6" s="153"/>
      <c r="B6" s="146"/>
      <c r="C6" s="18" t="s">
        <v>13</v>
      </c>
      <c r="D6" s="18" t="s">
        <v>21</v>
      </c>
      <c r="E6" s="17" t="s">
        <v>27</v>
      </c>
      <c r="F6" s="26"/>
      <c r="G6" s="100" t="s">
        <v>12</v>
      </c>
      <c r="H6" s="99" t="s">
        <v>28</v>
      </c>
      <c r="I6" s="99" t="s">
        <v>39</v>
      </c>
      <c r="J6" s="99" t="s">
        <v>40</v>
      </c>
      <c r="K6" s="99" t="s">
        <v>51</v>
      </c>
      <c r="L6" s="99" t="s">
        <v>53</v>
      </c>
      <c r="M6" s="99" t="s">
        <v>55</v>
      </c>
      <c r="N6" s="101" t="s">
        <v>59</v>
      </c>
      <c r="O6" s="100" t="s">
        <v>12</v>
      </c>
      <c r="P6" s="99" t="s">
        <v>28</v>
      </c>
      <c r="Q6" s="99" t="s">
        <v>39</v>
      </c>
      <c r="R6" s="99" t="s">
        <v>40</v>
      </c>
      <c r="S6" s="99" t="s">
        <v>51</v>
      </c>
      <c r="T6" s="99" t="s">
        <v>53</v>
      </c>
      <c r="U6" s="99" t="s">
        <v>55</v>
      </c>
      <c r="V6" s="101" t="s">
        <v>59</v>
      </c>
      <c r="W6" s="143" t="s">
        <v>12</v>
      </c>
      <c r="X6" s="144" t="s">
        <v>28</v>
      </c>
      <c r="Y6" s="144" t="s">
        <v>39</v>
      </c>
      <c r="Z6" s="144" t="s">
        <v>40</v>
      </c>
      <c r="AA6" s="144" t="s">
        <v>51</v>
      </c>
      <c r="AB6" s="144" t="s">
        <v>53</v>
      </c>
      <c r="AC6" s="144" t="s">
        <v>55</v>
      </c>
      <c r="AD6" s="145" t="s">
        <v>59</v>
      </c>
      <c r="AE6" s="161" t="s">
        <v>12</v>
      </c>
      <c r="AF6" s="144" t="s">
        <v>28</v>
      </c>
      <c r="AG6" s="144" t="s">
        <v>39</v>
      </c>
      <c r="AH6" s="144" t="s">
        <v>40</v>
      </c>
      <c r="AI6" s="144" t="s">
        <v>51</v>
      </c>
      <c r="AJ6" s="144" t="s">
        <v>53</v>
      </c>
      <c r="AK6" s="144" t="s">
        <v>55</v>
      </c>
      <c r="AL6" s="145" t="s">
        <v>59</v>
      </c>
      <c r="AM6" s="129" t="s">
        <v>12</v>
      </c>
      <c r="AN6" s="99" t="s">
        <v>28</v>
      </c>
      <c r="AO6" s="99" t="s">
        <v>39</v>
      </c>
      <c r="AP6" s="99" t="s">
        <v>40</v>
      </c>
      <c r="AQ6" s="99" t="s">
        <v>51</v>
      </c>
      <c r="AR6" s="99" t="s">
        <v>53</v>
      </c>
      <c r="AS6" s="99" t="s">
        <v>55</v>
      </c>
      <c r="AT6" s="101" t="s">
        <v>59</v>
      </c>
      <c r="AU6" s="129" t="s">
        <v>12</v>
      </c>
      <c r="AV6" s="99" t="s">
        <v>28</v>
      </c>
      <c r="AW6" s="99" t="s">
        <v>39</v>
      </c>
      <c r="AX6" s="99" t="s">
        <v>40</v>
      </c>
      <c r="AY6" s="99" t="s">
        <v>51</v>
      </c>
      <c r="AZ6" s="99" t="s">
        <v>53</v>
      </c>
      <c r="BA6" s="99" t="s">
        <v>55</v>
      </c>
      <c r="BB6" s="101" t="s">
        <v>59</v>
      </c>
    </row>
    <row r="7" spans="1:54" ht="15.45" customHeight="1" x14ac:dyDescent="0.3">
      <c r="A7" s="7" t="s">
        <v>0</v>
      </c>
      <c r="B7" s="147" t="s">
        <v>1</v>
      </c>
      <c r="C7" s="2">
        <v>274260</v>
      </c>
      <c r="D7" s="2">
        <f>+H7+I7+P7+Q7+X7+Y7+AF7+AG7+AN7+AO7+AV7+AW7+J7+R7+Z7+AH7+AP7+AX7+K7+S7+AA7+AI7+AQ7+AY7+L7+T7+AB7+AJ7+AR7+AZ7+M7+U7+AC7+AK7+AS7+BA7+N7+V7+AD7+AL7+AT7+BB7</f>
        <v>24990</v>
      </c>
      <c r="E7" s="118">
        <f>D7/C7</f>
        <v>9.1117917304747317E-2</v>
      </c>
      <c r="F7" s="27"/>
      <c r="G7" s="43"/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51">
        <v>0</v>
      </c>
      <c r="O7" s="43"/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51">
        <v>0</v>
      </c>
      <c r="W7" s="43"/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51">
        <v>0</v>
      </c>
      <c r="AE7" s="130"/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51">
        <v>0</v>
      </c>
      <c r="AM7" s="130"/>
      <c r="AN7" s="159">
        <v>0</v>
      </c>
      <c r="AO7" s="159">
        <v>0</v>
      </c>
      <c r="AP7" s="159">
        <v>0</v>
      </c>
      <c r="AQ7" s="159">
        <v>0</v>
      </c>
      <c r="AR7" s="159">
        <v>0</v>
      </c>
      <c r="AS7" s="159">
        <v>0</v>
      </c>
      <c r="AT7" s="160">
        <v>0</v>
      </c>
      <c r="AU7" s="130">
        <v>274260</v>
      </c>
      <c r="AV7" s="38">
        <v>0</v>
      </c>
      <c r="AW7" s="61">
        <v>0</v>
      </c>
      <c r="AX7" s="38">
        <v>0</v>
      </c>
      <c r="AY7" s="37">
        <v>24990</v>
      </c>
      <c r="AZ7" s="37">
        <v>0</v>
      </c>
      <c r="BA7" s="37">
        <v>0</v>
      </c>
      <c r="BB7" s="103">
        <v>0</v>
      </c>
    </row>
    <row r="8" spans="1:54" ht="15.45" customHeight="1" x14ac:dyDescent="0.3">
      <c r="A8" s="7" t="s">
        <v>2</v>
      </c>
      <c r="B8" s="147" t="s">
        <v>3</v>
      </c>
      <c r="C8" s="2">
        <v>99999.999999999985</v>
      </c>
      <c r="D8" s="2">
        <f t="shared" ref="D8:D21" si="0">+H8+I8+P8+Q8+X8+Y8+AF8+AG8+AN8+AO8+AV8+AW8+J8+R8+Z8+AH8+AP8+AX8+K8+S8+AA8+AI8+AQ8+AY8+L8+T8+AB8+AJ8+AR8+AZ8+M8+U8+AC8+AK8+AS8+BA8+N8+V8+AD8+AL8+AT8+BB8</f>
        <v>205955.52</v>
      </c>
      <c r="E8" s="34">
        <f t="shared" ref="E8:E21" si="1">D8/C8</f>
        <v>2.0595552000000001</v>
      </c>
      <c r="F8" s="28"/>
      <c r="G8" s="43"/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51">
        <v>0</v>
      </c>
      <c r="O8" s="43"/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51">
        <v>0</v>
      </c>
      <c r="W8" s="43"/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51">
        <v>0</v>
      </c>
      <c r="AE8" s="130"/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51">
        <v>0</v>
      </c>
      <c r="AM8" s="130"/>
      <c r="AN8" s="159">
        <v>0</v>
      </c>
      <c r="AO8" s="159">
        <v>0</v>
      </c>
      <c r="AP8" s="159">
        <v>0</v>
      </c>
      <c r="AQ8" s="159">
        <v>0</v>
      </c>
      <c r="AR8" s="159">
        <v>0</v>
      </c>
      <c r="AS8" s="159">
        <v>0</v>
      </c>
      <c r="AT8" s="160">
        <v>0</v>
      </c>
      <c r="AU8" s="130">
        <v>99999.999999999985</v>
      </c>
      <c r="AV8" s="38">
        <v>0</v>
      </c>
      <c r="AW8" s="61">
        <v>205955.52</v>
      </c>
      <c r="AX8" s="38">
        <v>0</v>
      </c>
      <c r="AY8" s="37">
        <v>0</v>
      </c>
      <c r="AZ8" s="37">
        <v>0</v>
      </c>
      <c r="BA8" s="37">
        <v>0</v>
      </c>
      <c r="BB8" s="103">
        <v>0</v>
      </c>
    </row>
    <row r="9" spans="1:54" ht="15.45" customHeight="1" x14ac:dyDescent="0.3">
      <c r="A9" s="7">
        <v>1551</v>
      </c>
      <c r="B9" s="147" t="s">
        <v>4</v>
      </c>
      <c r="C9" s="2">
        <v>2900000</v>
      </c>
      <c r="D9" s="2">
        <f t="shared" si="0"/>
        <v>158451.19</v>
      </c>
      <c r="E9" s="34">
        <f t="shared" si="1"/>
        <v>5.4638341379310347E-2</v>
      </c>
      <c r="F9" s="28"/>
      <c r="G9" s="43"/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51">
        <v>0</v>
      </c>
      <c r="O9" s="43"/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51">
        <v>0</v>
      </c>
      <c r="W9" s="43"/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51">
        <v>0</v>
      </c>
      <c r="AE9" s="130"/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51">
        <v>0</v>
      </c>
      <c r="AM9" s="130"/>
      <c r="AN9" s="159">
        <v>0</v>
      </c>
      <c r="AO9" s="159">
        <v>0</v>
      </c>
      <c r="AP9" s="159">
        <v>0</v>
      </c>
      <c r="AQ9" s="159">
        <v>0</v>
      </c>
      <c r="AR9" s="159">
        <v>0</v>
      </c>
      <c r="AS9" s="159">
        <v>0</v>
      </c>
      <c r="AT9" s="160">
        <v>0</v>
      </c>
      <c r="AU9" s="130">
        <v>2900000</v>
      </c>
      <c r="AV9" s="38">
        <v>0</v>
      </c>
      <c r="AW9" s="61">
        <v>0</v>
      </c>
      <c r="AX9" s="38">
        <v>0</v>
      </c>
      <c r="AY9" s="37">
        <v>0</v>
      </c>
      <c r="AZ9" s="37">
        <v>4599.3999999999996</v>
      </c>
      <c r="BA9" s="37">
        <v>34225.15</v>
      </c>
      <c r="BB9" s="103">
        <v>119626.64</v>
      </c>
    </row>
    <row r="10" spans="1:54" ht="15.45" customHeight="1" x14ac:dyDescent="0.3">
      <c r="A10" s="7" t="s">
        <v>5</v>
      </c>
      <c r="B10" s="147" t="s">
        <v>26</v>
      </c>
      <c r="C10" s="2">
        <v>114000</v>
      </c>
      <c r="D10" s="2">
        <f t="shared" si="0"/>
        <v>73965.149999999994</v>
      </c>
      <c r="E10" s="34">
        <f t="shared" si="1"/>
        <v>0.64881710526315783</v>
      </c>
      <c r="F10" s="28"/>
      <c r="G10" s="43"/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51">
        <v>0</v>
      </c>
      <c r="O10" s="43"/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51">
        <v>0</v>
      </c>
      <c r="W10" s="43"/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51">
        <v>0</v>
      </c>
      <c r="AE10" s="130"/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51">
        <v>0</v>
      </c>
      <c r="AM10" s="130"/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60">
        <v>0</v>
      </c>
      <c r="AU10" s="130">
        <v>114000</v>
      </c>
      <c r="AV10" s="38">
        <v>0</v>
      </c>
      <c r="AW10" s="61">
        <v>0</v>
      </c>
      <c r="AX10" s="38">
        <v>0</v>
      </c>
      <c r="AY10" s="37">
        <v>10870.2</v>
      </c>
      <c r="AZ10" s="37">
        <v>19520</v>
      </c>
      <c r="BA10" s="37">
        <v>8048.95</v>
      </c>
      <c r="BB10" s="103">
        <v>35526</v>
      </c>
    </row>
    <row r="11" spans="1:54" ht="15.45" customHeight="1" x14ac:dyDescent="0.3">
      <c r="A11" s="10"/>
      <c r="B11" s="148" t="s">
        <v>14</v>
      </c>
      <c r="C11" s="3">
        <f>SUM(C7:C10)</f>
        <v>3388260</v>
      </c>
      <c r="D11" s="3">
        <f t="shared" si="0"/>
        <v>463361.86</v>
      </c>
      <c r="E11" s="33">
        <f t="shared" si="1"/>
        <v>0.1367551073412312</v>
      </c>
      <c r="F11" s="28"/>
      <c r="G11" s="44">
        <f t="shared" ref="G11:BB11" si="2">SUM(G7:G10)</f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52">
        <v>0</v>
      </c>
      <c r="O11" s="44">
        <f t="shared" si="2"/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52">
        <v>0</v>
      </c>
      <c r="W11" s="44">
        <f t="shared" si="2"/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52">
        <v>0</v>
      </c>
      <c r="AE11" s="131">
        <f t="shared" si="2"/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52">
        <v>0</v>
      </c>
      <c r="AM11" s="131">
        <f t="shared" si="2"/>
        <v>0</v>
      </c>
      <c r="AN11" s="39">
        <f t="shared" si="2"/>
        <v>0</v>
      </c>
      <c r="AO11" s="39">
        <f t="shared" si="2"/>
        <v>0</v>
      </c>
      <c r="AP11" s="39">
        <f t="shared" si="2"/>
        <v>0</v>
      </c>
      <c r="AQ11" s="39">
        <f t="shared" si="2"/>
        <v>0</v>
      </c>
      <c r="AR11" s="39">
        <f t="shared" si="2"/>
        <v>0</v>
      </c>
      <c r="AS11" s="39">
        <f t="shared" si="2"/>
        <v>0</v>
      </c>
      <c r="AT11" s="52">
        <f t="shared" si="2"/>
        <v>0</v>
      </c>
      <c r="AU11" s="131">
        <f t="shared" si="2"/>
        <v>3388260</v>
      </c>
      <c r="AV11" s="39">
        <f t="shared" si="2"/>
        <v>0</v>
      </c>
      <c r="AW11" s="39">
        <f t="shared" si="2"/>
        <v>205955.52</v>
      </c>
      <c r="AX11" s="39">
        <f t="shared" si="2"/>
        <v>0</v>
      </c>
      <c r="AY11" s="39">
        <f t="shared" si="2"/>
        <v>35860.199999999997</v>
      </c>
      <c r="AZ11" s="39">
        <f t="shared" si="2"/>
        <v>24119.4</v>
      </c>
      <c r="BA11" s="39">
        <f t="shared" si="2"/>
        <v>42274.1</v>
      </c>
      <c r="BB11" s="52">
        <f t="shared" si="2"/>
        <v>155152.64000000001</v>
      </c>
    </row>
    <row r="12" spans="1:54" ht="15.45" customHeight="1" x14ac:dyDescent="0.3">
      <c r="A12" s="10"/>
      <c r="B12" s="148" t="s">
        <v>15</v>
      </c>
      <c r="C12" s="3">
        <v>10000</v>
      </c>
      <c r="D12" s="3">
        <f t="shared" si="0"/>
        <v>37.33</v>
      </c>
      <c r="E12" s="33">
        <f t="shared" si="1"/>
        <v>3.7329999999999998E-3</v>
      </c>
      <c r="F12" s="28"/>
      <c r="G12" s="46"/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53">
        <v>0</v>
      </c>
      <c r="O12" s="46"/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53">
        <v>0</v>
      </c>
      <c r="W12" s="46"/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53">
        <v>0</v>
      </c>
      <c r="AE12" s="132"/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53">
        <v>0</v>
      </c>
      <c r="AM12" s="132"/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60">
        <v>0</v>
      </c>
      <c r="AU12" s="132">
        <v>10000</v>
      </c>
      <c r="AV12" s="40">
        <v>0</v>
      </c>
      <c r="AW12" s="56">
        <v>0</v>
      </c>
      <c r="AX12" s="40">
        <v>0</v>
      </c>
      <c r="AY12" s="104">
        <v>37.33</v>
      </c>
      <c r="AZ12" s="104">
        <v>0</v>
      </c>
      <c r="BA12" s="137">
        <v>0</v>
      </c>
      <c r="BB12" s="138">
        <v>0</v>
      </c>
    </row>
    <row r="13" spans="1:54" ht="15.45" customHeight="1" x14ac:dyDescent="0.3">
      <c r="A13" s="7" t="s">
        <v>6</v>
      </c>
      <c r="B13" s="147" t="s">
        <v>7</v>
      </c>
      <c r="C13" s="2">
        <v>17751352</v>
      </c>
      <c r="D13" s="2">
        <f t="shared" si="0"/>
        <v>10983871.98</v>
      </c>
      <c r="E13" s="34">
        <f t="shared" si="1"/>
        <v>0.61876255848005268</v>
      </c>
      <c r="F13" s="28"/>
      <c r="G13" s="43">
        <v>9986541</v>
      </c>
      <c r="H13" s="38">
        <v>751931.47999999986</v>
      </c>
      <c r="I13" s="38">
        <v>734536.51999999967</v>
      </c>
      <c r="J13" s="38">
        <v>771640.69000000018</v>
      </c>
      <c r="K13" s="38">
        <v>985144.03999999969</v>
      </c>
      <c r="L13" s="38">
        <v>815384.70000000019</v>
      </c>
      <c r="M13" s="38">
        <v>857995.96</v>
      </c>
      <c r="N13" s="51">
        <v>820104.33000000007</v>
      </c>
      <c r="O13" s="43">
        <v>1008000</v>
      </c>
      <c r="P13" s="38">
        <v>83169.649999999994</v>
      </c>
      <c r="Q13" s="38">
        <v>84879.139999999985</v>
      </c>
      <c r="R13" s="38">
        <v>83677.42</v>
      </c>
      <c r="S13" s="38">
        <v>86666.94</v>
      </c>
      <c r="T13" s="38">
        <v>87163.949999999983</v>
      </c>
      <c r="U13" s="38">
        <v>94195.76999999999</v>
      </c>
      <c r="V13" s="51">
        <v>87561.849999999991</v>
      </c>
      <c r="W13" s="43">
        <v>649000</v>
      </c>
      <c r="X13" s="38">
        <v>71155.040000000008</v>
      </c>
      <c r="Y13" s="38">
        <v>74038.759999999995</v>
      </c>
      <c r="Z13" s="38">
        <v>71568.800000000003</v>
      </c>
      <c r="AA13" s="38">
        <v>83936.290000000008</v>
      </c>
      <c r="AB13" s="38">
        <v>81505.14</v>
      </c>
      <c r="AC13" s="38">
        <v>83569.12999999999</v>
      </c>
      <c r="AD13" s="51">
        <v>85700.840000000011</v>
      </c>
      <c r="AE13" s="130"/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51">
        <v>0</v>
      </c>
      <c r="AM13" s="130">
        <v>6107811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60">
        <v>0</v>
      </c>
      <c r="AU13" s="130">
        <v>0</v>
      </c>
      <c r="AV13" s="38">
        <v>550333.07999999984</v>
      </c>
      <c r="AW13" s="61">
        <v>559310.41999999993</v>
      </c>
      <c r="AX13" s="38">
        <v>572930.12</v>
      </c>
      <c r="AY13" s="37">
        <v>576271.64000000013</v>
      </c>
      <c r="AZ13" s="37">
        <v>626664.72</v>
      </c>
      <c r="BA13" s="37">
        <v>607149.82000000007</v>
      </c>
      <c r="BB13" s="103">
        <v>595685.74000000011</v>
      </c>
    </row>
    <row r="14" spans="1:54" ht="15.45" customHeight="1" x14ac:dyDescent="0.3">
      <c r="A14" s="7" t="s">
        <v>8</v>
      </c>
      <c r="B14" s="147" t="s">
        <v>9</v>
      </c>
      <c r="C14" s="2">
        <v>8514933</v>
      </c>
      <c r="D14" s="2">
        <f t="shared" si="0"/>
        <v>4289604.3299999991</v>
      </c>
      <c r="E14" s="34">
        <f t="shared" si="1"/>
        <v>0.50377429041426391</v>
      </c>
      <c r="F14" s="28"/>
      <c r="G14" s="43"/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51">
        <v>0</v>
      </c>
      <c r="O14" s="43"/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51">
        <v>0</v>
      </c>
      <c r="W14" s="43"/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51">
        <v>0</v>
      </c>
      <c r="AE14" s="130"/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51">
        <v>0</v>
      </c>
      <c r="AM14" s="130">
        <v>8514933</v>
      </c>
      <c r="AN14" s="159">
        <v>544843.47000000009</v>
      </c>
      <c r="AO14" s="159">
        <v>564265.42000000004</v>
      </c>
      <c r="AP14" s="159">
        <v>541833.39999999991</v>
      </c>
      <c r="AQ14" s="159">
        <v>576841.81999999995</v>
      </c>
      <c r="AR14" s="159">
        <v>712494.23</v>
      </c>
      <c r="AS14" s="159">
        <v>716525.86999999976</v>
      </c>
      <c r="AT14" s="160">
        <v>632800.12</v>
      </c>
      <c r="AU14" s="130"/>
      <c r="AV14" s="38">
        <v>0</v>
      </c>
      <c r="AW14" s="61">
        <v>0</v>
      </c>
      <c r="AX14" s="38">
        <v>0</v>
      </c>
      <c r="AY14" s="37">
        <v>0</v>
      </c>
      <c r="AZ14" s="37">
        <v>97.62</v>
      </c>
      <c r="BA14" s="37">
        <v>0</v>
      </c>
      <c r="BB14" s="103">
        <v>-97.62</v>
      </c>
    </row>
    <row r="15" spans="1:54" ht="15.45" customHeight="1" x14ac:dyDescent="0.3">
      <c r="A15" s="7" t="s">
        <v>10</v>
      </c>
      <c r="B15" s="147" t="s">
        <v>11</v>
      </c>
      <c r="C15" s="2">
        <v>9262587.9999999963</v>
      </c>
      <c r="D15" s="2">
        <f t="shared" si="0"/>
        <v>5262723.6100000031</v>
      </c>
      <c r="E15" s="34">
        <f t="shared" si="1"/>
        <v>0.56816989053167488</v>
      </c>
      <c r="F15" s="28"/>
      <c r="G15" s="47">
        <v>3378889</v>
      </c>
      <c r="H15" s="41">
        <v>254369.31000000029</v>
      </c>
      <c r="I15" s="41">
        <v>245855.99000000031</v>
      </c>
      <c r="J15" s="41">
        <v>258532.26999999979</v>
      </c>
      <c r="K15" s="41">
        <v>331273.21999999991</v>
      </c>
      <c r="L15" s="41">
        <v>274404.04000000039</v>
      </c>
      <c r="M15" s="41">
        <v>288275.16000000032</v>
      </c>
      <c r="N15" s="54">
        <v>276090.4499999999</v>
      </c>
      <c r="O15" s="47">
        <v>352136</v>
      </c>
      <c r="P15" s="41">
        <v>28070.75</v>
      </c>
      <c r="Q15" s="41">
        <v>29017.23000000001</v>
      </c>
      <c r="R15" s="41">
        <v>28547.41</v>
      </c>
      <c r="S15" s="41">
        <v>29946.42</v>
      </c>
      <c r="T15" s="41">
        <v>29933.070000000011</v>
      </c>
      <c r="U15" s="41">
        <v>33078.65</v>
      </c>
      <c r="V15" s="54">
        <v>31289.279999999999</v>
      </c>
      <c r="W15" s="47">
        <v>230080</v>
      </c>
      <c r="X15" s="41">
        <v>24300.91</v>
      </c>
      <c r="Y15" s="41">
        <v>25139.669999999991</v>
      </c>
      <c r="Z15" s="41">
        <v>24366.489999999991</v>
      </c>
      <c r="AA15" s="41">
        <v>28853.81</v>
      </c>
      <c r="AB15" s="41">
        <v>27548.74</v>
      </c>
      <c r="AC15" s="41">
        <v>28537.94000000001</v>
      </c>
      <c r="AD15" s="54">
        <v>29708.44</v>
      </c>
      <c r="AE15" s="133">
        <v>45250</v>
      </c>
      <c r="AF15" s="41">
        <v>1044.42</v>
      </c>
      <c r="AG15" s="41">
        <v>101.4</v>
      </c>
      <c r="AH15" s="41">
        <v>0</v>
      </c>
      <c r="AI15" s="41">
        <v>321.10000000000002</v>
      </c>
      <c r="AJ15" s="41">
        <v>3951.22</v>
      </c>
      <c r="AK15" s="41">
        <v>26127.400000000009</v>
      </c>
      <c r="AL15" s="54">
        <v>912.6</v>
      </c>
      <c r="AM15" s="133">
        <v>5256232.9999999991</v>
      </c>
      <c r="AN15" s="159">
        <v>385322.79000000033</v>
      </c>
      <c r="AO15" s="159">
        <v>389188.22000000009</v>
      </c>
      <c r="AP15" s="159">
        <v>385290.35000000021</v>
      </c>
      <c r="AQ15" s="159">
        <v>402453.72000000038</v>
      </c>
      <c r="AR15" s="159">
        <v>461112.76000000013</v>
      </c>
      <c r="AS15" s="159">
        <v>457496.68000000011</v>
      </c>
      <c r="AT15" s="160">
        <v>422261.7</v>
      </c>
      <c r="AU15" s="133">
        <v>0</v>
      </c>
      <c r="AV15" s="41">
        <v>0</v>
      </c>
      <c r="AW15" s="61">
        <v>0</v>
      </c>
      <c r="AX15" s="41">
        <v>0</v>
      </c>
      <c r="AY15" s="37">
        <v>0</v>
      </c>
      <c r="AZ15" s="37">
        <v>0</v>
      </c>
      <c r="BA15" s="37">
        <v>0</v>
      </c>
      <c r="BB15" s="103">
        <v>0</v>
      </c>
    </row>
    <row r="16" spans="1:54" ht="38.25" customHeight="1" x14ac:dyDescent="0.3">
      <c r="A16" s="11" t="s">
        <v>16</v>
      </c>
      <c r="B16" s="147" t="s">
        <v>17</v>
      </c>
      <c r="C16" s="2">
        <v>1079927</v>
      </c>
      <c r="D16" s="2">
        <f t="shared" si="0"/>
        <v>832923.11999999988</v>
      </c>
      <c r="E16" s="34">
        <f t="shared" si="1"/>
        <v>0.77127724373962303</v>
      </c>
      <c r="F16" s="28"/>
      <c r="G16" s="47">
        <v>8000</v>
      </c>
      <c r="H16" s="41">
        <v>554.28</v>
      </c>
      <c r="I16" s="41">
        <v>1820</v>
      </c>
      <c r="J16" s="41">
        <v>979.9</v>
      </c>
      <c r="K16" s="41">
        <v>1490</v>
      </c>
      <c r="L16" s="41">
        <v>867.08</v>
      </c>
      <c r="M16" s="41">
        <v>602</v>
      </c>
      <c r="N16" s="54">
        <v>450</v>
      </c>
      <c r="O16" s="47">
        <v>41250</v>
      </c>
      <c r="P16" s="41">
        <v>624.53</v>
      </c>
      <c r="Q16" s="41">
        <v>1308</v>
      </c>
      <c r="R16" s="41">
        <v>1426.42</v>
      </c>
      <c r="S16" s="41">
        <v>1932</v>
      </c>
      <c r="T16" s="41">
        <v>2010.24</v>
      </c>
      <c r="U16" s="41">
        <v>3496.17</v>
      </c>
      <c r="V16" s="54">
        <v>6697</v>
      </c>
      <c r="W16" s="47">
        <v>37090</v>
      </c>
      <c r="X16" s="41">
        <v>197.48</v>
      </c>
      <c r="Y16" s="41">
        <v>139.55000000000001</v>
      </c>
      <c r="Z16" s="41">
        <v>720</v>
      </c>
      <c r="AA16" s="41">
        <v>1500</v>
      </c>
      <c r="AB16" s="41">
        <v>28.15</v>
      </c>
      <c r="AC16" s="41">
        <v>804</v>
      </c>
      <c r="AD16" s="54">
        <v>2194</v>
      </c>
      <c r="AE16" s="133">
        <v>133875</v>
      </c>
      <c r="AF16" s="41">
        <v>3090</v>
      </c>
      <c r="AG16" s="41">
        <v>300</v>
      </c>
      <c r="AH16" s="41">
        <v>0</v>
      </c>
      <c r="AI16" s="41">
        <v>950</v>
      </c>
      <c r="AJ16" s="41">
        <v>11690</v>
      </c>
      <c r="AK16" s="41">
        <v>77300</v>
      </c>
      <c r="AL16" s="54">
        <v>2700</v>
      </c>
      <c r="AM16" s="133">
        <v>859711.99999999988</v>
      </c>
      <c r="AN16" s="159">
        <v>32011.71</v>
      </c>
      <c r="AO16" s="159">
        <v>98971.72</v>
      </c>
      <c r="AP16" s="159">
        <v>44895.55</v>
      </c>
      <c r="AQ16" s="159">
        <v>67968.25</v>
      </c>
      <c r="AR16" s="159">
        <v>243457.28</v>
      </c>
      <c r="AS16" s="159">
        <v>198917.93</v>
      </c>
      <c r="AT16" s="160">
        <v>20152.21</v>
      </c>
      <c r="AU16" s="133">
        <v>0</v>
      </c>
      <c r="AV16" s="41">
        <v>0</v>
      </c>
      <c r="AW16" s="61">
        <v>0</v>
      </c>
      <c r="AX16" s="41">
        <v>0</v>
      </c>
      <c r="AY16" s="37">
        <v>0</v>
      </c>
      <c r="AZ16" s="37">
        <v>677.67000000000007</v>
      </c>
      <c r="BA16" s="37">
        <v>0</v>
      </c>
      <c r="BB16" s="103">
        <v>0</v>
      </c>
    </row>
    <row r="17" spans="1:54" ht="38.25" customHeight="1" x14ac:dyDescent="0.3">
      <c r="A17" s="154" t="s">
        <v>18</v>
      </c>
      <c r="B17" s="149"/>
      <c r="C17" s="150">
        <f>C13+C14+C15+C16</f>
        <v>36608800</v>
      </c>
      <c r="D17" s="2">
        <f t="shared" si="0"/>
        <v>21369123.040000007</v>
      </c>
      <c r="E17" s="97">
        <f t="shared" si="1"/>
        <v>0.58371547387513401</v>
      </c>
      <c r="F17" s="29"/>
      <c r="G17" s="48">
        <f t="shared" ref="G17:BB17" si="3">G13+G14+G15+G16</f>
        <v>13373430</v>
      </c>
      <c r="H17" s="42">
        <v>1006855.0700000002</v>
      </c>
      <c r="I17" s="42">
        <v>982212.51</v>
      </c>
      <c r="J17" s="42">
        <v>1031152.86</v>
      </c>
      <c r="K17" s="42">
        <v>1317907.2599999995</v>
      </c>
      <c r="L17" s="42">
        <v>1090655.8200000008</v>
      </c>
      <c r="M17" s="42">
        <v>1146873.1200000003</v>
      </c>
      <c r="N17" s="55">
        <v>1096644.78</v>
      </c>
      <c r="O17" s="48">
        <f t="shared" si="3"/>
        <v>1401386</v>
      </c>
      <c r="P17" s="134">
        <v>111864.93</v>
      </c>
      <c r="Q17" s="134">
        <v>115204.37</v>
      </c>
      <c r="R17" s="134">
        <v>113651.25</v>
      </c>
      <c r="S17" s="134">
        <v>118545.36</v>
      </c>
      <c r="T17" s="134">
        <v>119107.26</v>
      </c>
      <c r="U17" s="134">
        <v>130770.58999999998</v>
      </c>
      <c r="V17" s="162">
        <v>125548.12999999999</v>
      </c>
      <c r="W17" s="48">
        <f t="shared" si="3"/>
        <v>916170</v>
      </c>
      <c r="X17" s="42">
        <f t="shared" si="3"/>
        <v>95653.430000000008</v>
      </c>
      <c r="Y17" s="42">
        <f t="shared" si="3"/>
        <v>99317.98</v>
      </c>
      <c r="Z17" s="42">
        <f t="shared" si="3"/>
        <v>96655.29</v>
      </c>
      <c r="AA17" s="42">
        <f t="shared" si="3"/>
        <v>114290.1</v>
      </c>
      <c r="AB17" s="42">
        <f t="shared" si="3"/>
        <v>109082.03</v>
      </c>
      <c r="AC17" s="42">
        <f t="shared" si="3"/>
        <v>112911.07</v>
      </c>
      <c r="AD17" s="55">
        <f t="shared" si="3"/>
        <v>117603.28000000001</v>
      </c>
      <c r="AE17" s="134">
        <f t="shared" si="3"/>
        <v>179125</v>
      </c>
      <c r="AF17" s="42">
        <f t="shared" si="3"/>
        <v>4134.42</v>
      </c>
      <c r="AG17" s="42">
        <f t="shared" si="3"/>
        <v>401.4</v>
      </c>
      <c r="AH17" s="42">
        <f t="shared" si="3"/>
        <v>0</v>
      </c>
      <c r="AI17" s="42">
        <f t="shared" si="3"/>
        <v>1271.0999999999999</v>
      </c>
      <c r="AJ17" s="42">
        <f t="shared" si="3"/>
        <v>15641.22</v>
      </c>
      <c r="AK17" s="42">
        <f t="shared" si="3"/>
        <v>103427.40000000001</v>
      </c>
      <c r="AL17" s="55">
        <f t="shared" si="3"/>
        <v>3612.6</v>
      </c>
      <c r="AM17" s="134">
        <f t="shared" si="3"/>
        <v>20738689</v>
      </c>
      <c r="AN17" s="42">
        <f t="shared" si="3"/>
        <v>962177.97000000044</v>
      </c>
      <c r="AO17" s="42">
        <f t="shared" si="3"/>
        <v>1052425.3600000001</v>
      </c>
      <c r="AP17" s="42">
        <f t="shared" si="3"/>
        <v>972019.30000000016</v>
      </c>
      <c r="AQ17" s="42">
        <f t="shared" si="3"/>
        <v>1047263.7900000003</v>
      </c>
      <c r="AR17" s="42">
        <f t="shared" si="3"/>
        <v>1417064.2700000003</v>
      </c>
      <c r="AS17" s="42">
        <f t="shared" si="3"/>
        <v>1372940.4799999997</v>
      </c>
      <c r="AT17" s="55">
        <f t="shared" si="3"/>
        <v>1075214.03</v>
      </c>
      <c r="AU17" s="134">
        <f>AU13+AU14+AU15+AU16</f>
        <v>0</v>
      </c>
      <c r="AV17" s="42">
        <f t="shared" ref="AV17:BB17" si="4">AV13+AV14+AV15+AV16</f>
        <v>550333.07999999984</v>
      </c>
      <c r="AW17" s="42">
        <f t="shared" si="4"/>
        <v>559310.41999999993</v>
      </c>
      <c r="AX17" s="42">
        <f t="shared" si="4"/>
        <v>572930.12</v>
      </c>
      <c r="AY17" s="42">
        <f t="shared" si="4"/>
        <v>576271.64000000013</v>
      </c>
      <c r="AZ17" s="42">
        <f t="shared" si="4"/>
        <v>627440.01</v>
      </c>
      <c r="BA17" s="42">
        <f t="shared" si="4"/>
        <v>607149.82000000007</v>
      </c>
      <c r="BB17" s="55">
        <f t="shared" si="4"/>
        <v>595588.12000000011</v>
      </c>
    </row>
    <row r="18" spans="1:54" ht="38.25" customHeight="1" x14ac:dyDescent="0.3">
      <c r="A18" s="155" t="s">
        <v>19</v>
      </c>
      <c r="B18" s="151"/>
      <c r="C18" s="150">
        <v>215000</v>
      </c>
      <c r="D18" s="2">
        <f t="shared" si="0"/>
        <v>30482.92</v>
      </c>
      <c r="E18" s="97">
        <f t="shared" si="1"/>
        <v>0.14178102325581393</v>
      </c>
      <c r="F18" s="29"/>
      <c r="G18" s="48"/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55">
        <v>0</v>
      </c>
      <c r="O18" s="48"/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55">
        <v>0</v>
      </c>
      <c r="W18" s="48">
        <v>215000</v>
      </c>
      <c r="X18" s="42">
        <v>0</v>
      </c>
      <c r="Y18" s="42">
        <v>3796.639999999999</v>
      </c>
      <c r="Z18" s="42">
        <v>0</v>
      </c>
      <c r="AA18" s="42">
        <v>15296.36</v>
      </c>
      <c r="AB18" s="42">
        <v>11389.92</v>
      </c>
      <c r="AC18" s="42">
        <v>0</v>
      </c>
      <c r="AD18" s="55">
        <v>0</v>
      </c>
      <c r="AE18" s="134"/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55">
        <v>0</v>
      </c>
      <c r="AM18" s="134"/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60">
        <v>0</v>
      </c>
      <c r="AU18" s="134"/>
      <c r="AV18" s="42">
        <v>0</v>
      </c>
      <c r="AW18" s="61">
        <v>0</v>
      </c>
      <c r="AX18" s="42">
        <v>0</v>
      </c>
      <c r="AY18" s="37">
        <v>0</v>
      </c>
      <c r="AZ18" s="37">
        <v>0</v>
      </c>
      <c r="BA18" s="37">
        <v>0</v>
      </c>
      <c r="BB18" s="103">
        <v>0</v>
      </c>
    </row>
    <row r="19" spans="1:54" ht="38.25" customHeight="1" x14ac:dyDescent="0.3">
      <c r="A19" s="155" t="s">
        <v>20</v>
      </c>
      <c r="B19" s="151"/>
      <c r="C19" s="150">
        <v>18004702</v>
      </c>
      <c r="D19" s="2">
        <f t="shared" si="0"/>
        <v>10074201.360000001</v>
      </c>
      <c r="E19" s="97">
        <f t="shared" si="1"/>
        <v>0.55953169122154878</v>
      </c>
      <c r="F19" s="29"/>
      <c r="G19" s="48">
        <v>350000</v>
      </c>
      <c r="H19" s="42">
        <v>11591.819999999998</v>
      </c>
      <c r="I19" s="42">
        <v>34931.390000000007</v>
      </c>
      <c r="J19" s="42">
        <v>32880.099999999984</v>
      </c>
      <c r="K19" s="42">
        <v>37180.689999999995</v>
      </c>
      <c r="L19" s="42">
        <v>29845.959999999995</v>
      </c>
      <c r="M19" s="42">
        <v>34516.189999999995</v>
      </c>
      <c r="N19" s="55">
        <v>26706.490000000005</v>
      </c>
      <c r="O19" s="48">
        <v>1921780</v>
      </c>
      <c r="P19" s="42">
        <v>86876.710000000021</v>
      </c>
      <c r="Q19" s="42">
        <v>109495.92000000001</v>
      </c>
      <c r="R19" s="42">
        <v>77681.859999999986</v>
      </c>
      <c r="S19" s="42">
        <v>88214.98</v>
      </c>
      <c r="T19" s="42">
        <v>123262.57999999999</v>
      </c>
      <c r="U19" s="42">
        <v>181060.93</v>
      </c>
      <c r="V19" s="55">
        <v>274516.52</v>
      </c>
      <c r="W19" s="48">
        <v>1874720</v>
      </c>
      <c r="X19" s="42">
        <v>88569.719999999972</v>
      </c>
      <c r="Y19" s="42">
        <v>87042.52</v>
      </c>
      <c r="Z19" s="42">
        <v>125158.40000000001</v>
      </c>
      <c r="AA19" s="42">
        <v>267132.69</v>
      </c>
      <c r="AB19" s="42">
        <v>418087.99</v>
      </c>
      <c r="AC19" s="42">
        <v>251970.94</v>
      </c>
      <c r="AD19" s="55">
        <v>71970.73</v>
      </c>
      <c r="AE19" s="134">
        <v>514883</v>
      </c>
      <c r="AF19" s="42">
        <v>2585.33</v>
      </c>
      <c r="AG19" s="42">
        <v>8030.23</v>
      </c>
      <c r="AH19" s="42">
        <v>0</v>
      </c>
      <c r="AI19" s="42">
        <v>13728.390000000001</v>
      </c>
      <c r="AJ19" s="42">
        <v>164165.67000000001</v>
      </c>
      <c r="AK19" s="42">
        <v>119789.37000000002</v>
      </c>
      <c r="AL19" s="55">
        <v>1806.3600000000001</v>
      </c>
      <c r="AM19" s="134">
        <v>4063237</v>
      </c>
      <c r="AN19" s="159">
        <v>176225.27999999997</v>
      </c>
      <c r="AO19" s="159">
        <v>325944.36000000004</v>
      </c>
      <c r="AP19" s="159">
        <v>391610.35</v>
      </c>
      <c r="AQ19" s="159">
        <v>451112.25999999978</v>
      </c>
      <c r="AR19" s="159">
        <v>469785.10000000009</v>
      </c>
      <c r="AS19" s="159">
        <v>186571.14999999997</v>
      </c>
      <c r="AT19" s="160">
        <v>94096.310000000027</v>
      </c>
      <c r="AU19" s="134">
        <v>9280082</v>
      </c>
      <c r="AV19" s="42">
        <v>644818.09000000055</v>
      </c>
      <c r="AW19" s="62">
        <v>804039.62000000011</v>
      </c>
      <c r="AX19" s="42">
        <v>1016952.5199999997</v>
      </c>
      <c r="AY19" s="37">
        <v>764774.64000000036</v>
      </c>
      <c r="AZ19" s="37">
        <v>716596.93000000052</v>
      </c>
      <c r="BA19" s="37">
        <v>714909.55999999994</v>
      </c>
      <c r="BB19" s="103">
        <v>547964.70999999973</v>
      </c>
    </row>
    <row r="20" spans="1:54" ht="15" customHeight="1" x14ac:dyDescent="0.3">
      <c r="A20" s="156" t="s">
        <v>24</v>
      </c>
      <c r="B20" s="152"/>
      <c r="C20" s="137">
        <f>+C12+C17+C18+C19</f>
        <v>54838502</v>
      </c>
      <c r="D20" s="3">
        <f t="shared" si="0"/>
        <v>31473844.650000002</v>
      </c>
      <c r="E20" s="22">
        <f t="shared" si="1"/>
        <v>0.57393698773901591</v>
      </c>
      <c r="F20" s="30"/>
      <c r="G20" s="49">
        <f t="shared" ref="G20:N20" si="5">+G12+G17+G18+G19</f>
        <v>13723430</v>
      </c>
      <c r="H20" s="56">
        <f t="shared" ref="H20:N20" si="6">+H12+H17+H18+H19</f>
        <v>1018446.8900000001</v>
      </c>
      <c r="I20" s="56">
        <f t="shared" si="6"/>
        <v>1017143.9</v>
      </c>
      <c r="J20" s="56">
        <f t="shared" si="6"/>
        <v>1064032.96</v>
      </c>
      <c r="K20" s="56">
        <f t="shared" si="6"/>
        <v>1355087.9499999995</v>
      </c>
      <c r="L20" s="56">
        <f t="shared" si="6"/>
        <v>1120501.7800000007</v>
      </c>
      <c r="M20" s="56">
        <f t="shared" si="6"/>
        <v>1181389.3100000003</v>
      </c>
      <c r="N20" s="45">
        <f t="shared" si="6"/>
        <v>1123351.27</v>
      </c>
      <c r="O20" s="49">
        <f t="shared" ref="O20:AU20" si="7">+O12+O17+O18+O19</f>
        <v>3323166</v>
      </c>
      <c r="P20" s="135">
        <v>198741.64</v>
      </c>
      <c r="Q20" s="135">
        <v>224700.29</v>
      </c>
      <c r="R20" s="135">
        <v>191333.11</v>
      </c>
      <c r="S20" s="135">
        <v>206760.34</v>
      </c>
      <c r="T20" s="135">
        <v>242369.83999999997</v>
      </c>
      <c r="U20" s="135">
        <v>311831.51999999996</v>
      </c>
      <c r="V20" s="163">
        <v>400064.65</v>
      </c>
      <c r="W20" s="49">
        <f t="shared" si="7"/>
        <v>3005890</v>
      </c>
      <c r="X20" s="56">
        <f t="shared" ref="X20:AD20" si="8">+X12+X17+X18+X19</f>
        <v>184223.14999999997</v>
      </c>
      <c r="Y20" s="56">
        <f t="shared" si="8"/>
        <v>190157.14</v>
      </c>
      <c r="Z20" s="56">
        <f t="shared" si="8"/>
        <v>221813.69</v>
      </c>
      <c r="AA20" s="56">
        <f t="shared" si="8"/>
        <v>396719.15</v>
      </c>
      <c r="AB20" s="56">
        <f t="shared" si="8"/>
        <v>538559.93999999994</v>
      </c>
      <c r="AC20" s="56">
        <f t="shared" si="8"/>
        <v>364882.01</v>
      </c>
      <c r="AD20" s="45">
        <f t="shared" si="8"/>
        <v>189574.01</v>
      </c>
      <c r="AE20" s="135">
        <f t="shared" si="7"/>
        <v>694008</v>
      </c>
      <c r="AF20" s="56">
        <f t="shared" ref="AF20:AL20" si="9">+AF12+AF17+AF18+AF19</f>
        <v>6719.75</v>
      </c>
      <c r="AG20" s="56">
        <f t="shared" si="9"/>
        <v>8431.6299999999992</v>
      </c>
      <c r="AH20" s="56">
        <f t="shared" si="9"/>
        <v>0</v>
      </c>
      <c r="AI20" s="56">
        <f t="shared" si="9"/>
        <v>14999.490000000002</v>
      </c>
      <c r="AJ20" s="56">
        <f t="shared" si="9"/>
        <v>179806.89</v>
      </c>
      <c r="AK20" s="56">
        <f t="shared" si="9"/>
        <v>223216.77000000002</v>
      </c>
      <c r="AL20" s="45">
        <f t="shared" si="9"/>
        <v>5418.96</v>
      </c>
      <c r="AM20" s="135">
        <f t="shared" si="7"/>
        <v>24801926</v>
      </c>
      <c r="AN20" s="56">
        <f t="shared" ref="AN20:AT20" si="10">+AN12+AN17+AN18+AN19</f>
        <v>1138403.2500000005</v>
      </c>
      <c r="AO20" s="56">
        <f t="shared" si="10"/>
        <v>1378369.7200000002</v>
      </c>
      <c r="AP20" s="56">
        <f t="shared" si="10"/>
        <v>1363629.6500000001</v>
      </c>
      <c r="AQ20" s="56">
        <f t="shared" si="10"/>
        <v>1498376.05</v>
      </c>
      <c r="AR20" s="56">
        <f t="shared" si="10"/>
        <v>1886849.3700000003</v>
      </c>
      <c r="AS20" s="56">
        <f t="shared" si="10"/>
        <v>1559511.6299999997</v>
      </c>
      <c r="AT20" s="45">
        <f t="shared" si="10"/>
        <v>1169310.3400000001</v>
      </c>
      <c r="AU20" s="135">
        <f t="shared" si="7"/>
        <v>9290082</v>
      </c>
      <c r="AV20" s="56">
        <f t="shared" ref="AV20:BB20" si="11">+AV12+AV17+AV18+AV19</f>
        <v>1195151.1700000004</v>
      </c>
      <c r="AW20" s="56">
        <f t="shared" si="11"/>
        <v>1363350.04</v>
      </c>
      <c r="AX20" s="56">
        <f t="shared" si="11"/>
        <v>1589882.6399999997</v>
      </c>
      <c r="AY20" s="56">
        <f t="shared" si="11"/>
        <v>1341083.6100000003</v>
      </c>
      <c r="AZ20" s="56">
        <f t="shared" si="11"/>
        <v>1344036.9400000004</v>
      </c>
      <c r="BA20" s="56">
        <f t="shared" si="11"/>
        <v>1322059.3799999999</v>
      </c>
      <c r="BB20" s="45">
        <f t="shared" si="11"/>
        <v>1143552.8299999998</v>
      </c>
    </row>
    <row r="21" spans="1:54" ht="15" thickBot="1" x14ac:dyDescent="0.35">
      <c r="A21" s="157" t="s">
        <v>25</v>
      </c>
      <c r="B21" s="158"/>
      <c r="C21" s="139">
        <f>+C11+C20</f>
        <v>58226762</v>
      </c>
      <c r="D21" s="96">
        <f t="shared" si="0"/>
        <v>31937206.510000002</v>
      </c>
      <c r="E21" s="23">
        <f t="shared" si="1"/>
        <v>0.54849703835497499</v>
      </c>
      <c r="F21" s="30"/>
      <c r="G21" s="50">
        <f t="shared" ref="G21:N21" si="12">+G11+G20</f>
        <v>13723430</v>
      </c>
      <c r="H21" s="57">
        <f t="shared" ref="H21:N21" si="13">+H11+H20</f>
        <v>1018446.8900000001</v>
      </c>
      <c r="I21" s="57">
        <f t="shared" si="13"/>
        <v>1017143.9</v>
      </c>
      <c r="J21" s="57">
        <f t="shared" si="13"/>
        <v>1064032.96</v>
      </c>
      <c r="K21" s="57">
        <f t="shared" si="13"/>
        <v>1355087.9499999995</v>
      </c>
      <c r="L21" s="57">
        <f t="shared" si="13"/>
        <v>1120501.7800000007</v>
      </c>
      <c r="M21" s="57">
        <f t="shared" si="13"/>
        <v>1181389.3100000003</v>
      </c>
      <c r="N21" s="58">
        <f t="shared" si="13"/>
        <v>1123351.27</v>
      </c>
      <c r="O21" s="50">
        <f t="shared" ref="O21:AU21" si="14">+O11+O20</f>
        <v>3323166</v>
      </c>
      <c r="P21" s="136">
        <v>198741.64</v>
      </c>
      <c r="Q21" s="136">
        <v>224700.29</v>
      </c>
      <c r="R21" s="136">
        <v>191333.11</v>
      </c>
      <c r="S21" s="136">
        <v>206760.34</v>
      </c>
      <c r="T21" s="136">
        <v>242369.83999999997</v>
      </c>
      <c r="U21" s="136">
        <v>311831.51999999996</v>
      </c>
      <c r="V21" s="164">
        <v>400064.65</v>
      </c>
      <c r="W21" s="50">
        <f t="shared" si="14"/>
        <v>3005890</v>
      </c>
      <c r="X21" s="57">
        <f t="shared" ref="X21:AD21" si="15">+X11+X20</f>
        <v>184223.14999999997</v>
      </c>
      <c r="Y21" s="57">
        <f t="shared" si="15"/>
        <v>190157.14</v>
      </c>
      <c r="Z21" s="57">
        <f t="shared" si="15"/>
        <v>221813.69</v>
      </c>
      <c r="AA21" s="57">
        <f t="shared" si="15"/>
        <v>396719.15</v>
      </c>
      <c r="AB21" s="57">
        <f t="shared" si="15"/>
        <v>538559.93999999994</v>
      </c>
      <c r="AC21" s="57">
        <f t="shared" si="15"/>
        <v>364882.01</v>
      </c>
      <c r="AD21" s="58">
        <f t="shared" si="15"/>
        <v>189574.01</v>
      </c>
      <c r="AE21" s="136">
        <f t="shared" si="14"/>
        <v>694008</v>
      </c>
      <c r="AF21" s="57">
        <f t="shared" ref="AF21:AL21" si="16">+AF11+AF20</f>
        <v>6719.75</v>
      </c>
      <c r="AG21" s="57">
        <f t="shared" si="16"/>
        <v>8431.6299999999992</v>
      </c>
      <c r="AH21" s="57">
        <f t="shared" si="16"/>
        <v>0</v>
      </c>
      <c r="AI21" s="57">
        <f t="shared" si="16"/>
        <v>14999.490000000002</v>
      </c>
      <c r="AJ21" s="57">
        <f t="shared" si="16"/>
        <v>179806.89</v>
      </c>
      <c r="AK21" s="57">
        <f t="shared" si="16"/>
        <v>223216.77000000002</v>
      </c>
      <c r="AL21" s="58">
        <f t="shared" si="16"/>
        <v>5418.96</v>
      </c>
      <c r="AM21" s="136">
        <f t="shared" si="14"/>
        <v>24801926</v>
      </c>
      <c r="AN21" s="57">
        <f t="shared" ref="AN21:AT21" si="17">+AN11+AN20</f>
        <v>1138403.2500000005</v>
      </c>
      <c r="AO21" s="57">
        <f t="shared" si="17"/>
        <v>1378369.7200000002</v>
      </c>
      <c r="AP21" s="57">
        <f t="shared" si="17"/>
        <v>1363629.6500000001</v>
      </c>
      <c r="AQ21" s="57">
        <f t="shared" si="17"/>
        <v>1498376.05</v>
      </c>
      <c r="AR21" s="57">
        <f t="shared" si="17"/>
        <v>1886849.3700000003</v>
      </c>
      <c r="AS21" s="57">
        <f t="shared" si="17"/>
        <v>1559511.6299999997</v>
      </c>
      <c r="AT21" s="58">
        <f t="shared" si="17"/>
        <v>1169310.3400000001</v>
      </c>
      <c r="AU21" s="136">
        <f t="shared" si="14"/>
        <v>12678342</v>
      </c>
      <c r="AV21" s="57">
        <f t="shared" ref="AV21:BB21" si="18">+AV11+AV20</f>
        <v>1195151.1700000004</v>
      </c>
      <c r="AW21" s="57">
        <f t="shared" si="18"/>
        <v>1569305.56</v>
      </c>
      <c r="AX21" s="57">
        <f t="shared" si="18"/>
        <v>1589882.6399999997</v>
      </c>
      <c r="AY21" s="57">
        <f t="shared" si="18"/>
        <v>1376943.8100000003</v>
      </c>
      <c r="AZ21" s="57">
        <f t="shared" si="18"/>
        <v>1368156.3400000003</v>
      </c>
      <c r="BA21" s="57">
        <f t="shared" si="18"/>
        <v>1364333.48</v>
      </c>
      <c r="BB21" s="58">
        <f t="shared" si="18"/>
        <v>1298705.4699999997</v>
      </c>
    </row>
    <row r="22" spans="1:54" x14ac:dyDescent="0.3">
      <c r="C22" s="12"/>
    </row>
    <row r="23" spans="1:54" x14ac:dyDescent="0.3">
      <c r="C23" s="12"/>
      <c r="D23" s="12"/>
      <c r="E23" s="12"/>
    </row>
    <row r="24" spans="1:54" x14ac:dyDescent="0.3">
      <c r="A24" s="20"/>
      <c r="C24" s="12"/>
      <c r="D24" s="12"/>
      <c r="F24" s="105"/>
    </row>
    <row r="25" spans="1:54" ht="15" thickBot="1" x14ac:dyDescent="0.35">
      <c r="A25" s="35" t="s">
        <v>37</v>
      </c>
      <c r="C25" s="12"/>
    </row>
    <row r="26" spans="1:54" s="19" customFormat="1" ht="58.5" customHeight="1" x14ac:dyDescent="0.3">
      <c r="A26" s="85"/>
      <c r="B26" s="85"/>
      <c r="C26" s="121" t="s">
        <v>29</v>
      </c>
      <c r="D26" s="122"/>
      <c r="E26" s="123"/>
      <c r="F26" s="31"/>
      <c r="G26" s="121" t="s">
        <v>32</v>
      </c>
      <c r="H26" s="122"/>
      <c r="I26" s="122"/>
      <c r="J26" s="122"/>
      <c r="K26" s="122"/>
      <c r="L26" s="122"/>
      <c r="M26" s="122"/>
      <c r="N26" s="124"/>
      <c r="O26" s="121" t="s">
        <v>34</v>
      </c>
      <c r="P26" s="122"/>
      <c r="Q26" s="122"/>
      <c r="R26" s="122"/>
      <c r="S26" s="122"/>
      <c r="T26" s="122"/>
      <c r="U26" s="122"/>
      <c r="V26" s="124"/>
      <c r="W26" s="121" t="s">
        <v>36</v>
      </c>
      <c r="X26" s="122"/>
      <c r="Y26" s="122"/>
      <c r="Z26" s="122"/>
      <c r="AA26" s="122"/>
      <c r="AB26" s="122"/>
      <c r="AC26" s="122"/>
      <c r="AD26" s="123"/>
    </row>
    <row r="27" spans="1:54" ht="39.6" x14ac:dyDescent="0.3">
      <c r="A27" s="86" t="s">
        <v>22</v>
      </c>
      <c r="B27" s="86" t="s">
        <v>23</v>
      </c>
      <c r="C27" s="16" t="s">
        <v>13</v>
      </c>
      <c r="D27" s="18" t="s">
        <v>21</v>
      </c>
      <c r="E27" s="17" t="s">
        <v>27</v>
      </c>
      <c r="F27" s="26"/>
      <c r="G27" s="16" t="s">
        <v>12</v>
      </c>
      <c r="H27" s="18" t="s">
        <v>28</v>
      </c>
      <c r="I27" s="99" t="s">
        <v>39</v>
      </c>
      <c r="J27" s="99" t="s">
        <v>40</v>
      </c>
      <c r="K27" s="99" t="s">
        <v>51</v>
      </c>
      <c r="L27" s="99" t="s">
        <v>53</v>
      </c>
      <c r="M27" s="99" t="s">
        <v>55</v>
      </c>
      <c r="N27" s="102" t="s">
        <v>59</v>
      </c>
      <c r="O27" s="16" t="s">
        <v>12</v>
      </c>
      <c r="P27" s="18" t="s">
        <v>28</v>
      </c>
      <c r="Q27" s="99" t="s">
        <v>39</v>
      </c>
      <c r="R27" s="99" t="s">
        <v>40</v>
      </c>
      <c r="S27" s="99" t="s">
        <v>51</v>
      </c>
      <c r="T27" s="99" t="s">
        <v>53</v>
      </c>
      <c r="U27" s="99" t="s">
        <v>55</v>
      </c>
      <c r="V27" s="102" t="s">
        <v>59</v>
      </c>
      <c r="W27" s="16" t="s">
        <v>12</v>
      </c>
      <c r="X27" s="18" t="s">
        <v>28</v>
      </c>
      <c r="Y27" s="18" t="s">
        <v>39</v>
      </c>
      <c r="Z27" s="99" t="s">
        <v>40</v>
      </c>
      <c r="AA27" s="99" t="s">
        <v>51</v>
      </c>
      <c r="AB27" s="99" t="s">
        <v>53</v>
      </c>
      <c r="AC27" s="99" t="s">
        <v>55</v>
      </c>
      <c r="AD27" s="101" t="s">
        <v>59</v>
      </c>
    </row>
    <row r="28" spans="1:54" x14ac:dyDescent="0.3">
      <c r="A28" s="87" t="s">
        <v>0</v>
      </c>
      <c r="B28" s="92" t="s">
        <v>1</v>
      </c>
      <c r="C28" s="8">
        <v>377350</v>
      </c>
      <c r="D28" s="69">
        <f>+H28+I28+J28+P28+Q28+R28+X28+Y28+Z28+K28+S28+AA28+L28+T28+AB28+M28+U28+AC28</f>
        <v>128960.09000000001</v>
      </c>
      <c r="E28" s="21">
        <f>D28/C28</f>
        <v>0.34175192791837822</v>
      </c>
      <c r="F28" s="32"/>
      <c r="G28" s="106"/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13">
        <v>0</v>
      </c>
      <c r="O28" s="106"/>
      <c r="P28" s="107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115">
        <v>0</v>
      </c>
      <c r="W28" s="117">
        <v>377350</v>
      </c>
      <c r="X28" s="108">
        <v>0</v>
      </c>
      <c r="Y28" s="108">
        <v>19281.47</v>
      </c>
      <c r="Z28" s="108">
        <v>88529.680000000008</v>
      </c>
      <c r="AA28" s="108">
        <v>21148.94</v>
      </c>
      <c r="AB28" s="108">
        <v>0</v>
      </c>
      <c r="AC28" s="108">
        <v>0</v>
      </c>
      <c r="AD28" s="109">
        <v>0</v>
      </c>
    </row>
    <row r="29" spans="1:54" x14ac:dyDescent="0.3">
      <c r="A29" s="87">
        <v>1551</v>
      </c>
      <c r="B29" s="92" t="s">
        <v>4</v>
      </c>
      <c r="C29" s="8">
        <v>245071</v>
      </c>
      <c r="D29" s="69">
        <f>+H29+I29+J29+P29+Q29+R29+X29+Y29+Z29+K29+S29+AA29+L29+T29+AB29+M29+U29+AC29</f>
        <v>193531.31</v>
      </c>
      <c r="E29" s="21">
        <f t="shared" ref="E29:E35" si="19">D29/C29</f>
        <v>0.78969486393738952</v>
      </c>
      <c r="F29" s="32"/>
      <c r="G29" s="106"/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13">
        <v>0</v>
      </c>
      <c r="O29" s="106"/>
      <c r="P29" s="107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115">
        <v>0</v>
      </c>
      <c r="W29" s="117">
        <v>245071</v>
      </c>
      <c r="X29" s="108">
        <v>11660.61</v>
      </c>
      <c r="Y29" s="108">
        <v>366</v>
      </c>
      <c r="Z29" s="108">
        <v>1395</v>
      </c>
      <c r="AA29" s="108">
        <v>119865.63</v>
      </c>
      <c r="AB29" s="108">
        <v>7625</v>
      </c>
      <c r="AC29" s="108">
        <v>52619.07</v>
      </c>
      <c r="AD29" s="109">
        <v>0</v>
      </c>
    </row>
    <row r="30" spans="1:54" x14ac:dyDescent="0.3">
      <c r="A30" s="88"/>
      <c r="B30" s="93" t="s">
        <v>14</v>
      </c>
      <c r="C30" s="4">
        <f>SUM(C28:C29)</f>
        <v>622421</v>
      </c>
      <c r="D30" s="3">
        <f>+H30+I30+J30+P30+Q30+R30+X30+Y30+Z30+K30+S30+AA30+L30+T30+AB30+M30+U30+AC30</f>
        <v>322491.40000000002</v>
      </c>
      <c r="E30" s="33">
        <f t="shared" si="19"/>
        <v>0.51812422781365031</v>
      </c>
      <c r="F30" s="28"/>
      <c r="G30" s="4">
        <f t="shared" ref="G30:O30" si="20">SUM(G28:G29)</f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114">
        <v>0</v>
      </c>
      <c r="O30" s="4">
        <f t="shared" si="20"/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114">
        <v>0</v>
      </c>
      <c r="W30" s="4">
        <f>SUM(W28:W29)</f>
        <v>622421</v>
      </c>
      <c r="X30" s="110">
        <v>11660.61</v>
      </c>
      <c r="Y30" s="110">
        <v>19647.47</v>
      </c>
      <c r="Z30" s="110">
        <v>89924.680000000008</v>
      </c>
      <c r="AA30" s="110">
        <v>141014.57</v>
      </c>
      <c r="AB30" s="110">
        <v>7625</v>
      </c>
      <c r="AC30" s="110">
        <v>52619.07</v>
      </c>
      <c r="AD30" s="111">
        <v>0</v>
      </c>
    </row>
    <row r="31" spans="1:54" x14ac:dyDescent="0.3">
      <c r="A31" s="87" t="s">
        <v>10</v>
      </c>
      <c r="B31" s="92" t="s">
        <v>11</v>
      </c>
      <c r="C31" s="8">
        <v>81368</v>
      </c>
      <c r="D31" s="69">
        <f>+H31+I31+J31+P31+Q31+R31+X31+Y31+Z31+K31+S31+AA31+L31+T31+AB31+M31+U31+AC31</f>
        <v>32277.72</v>
      </c>
      <c r="E31" s="21">
        <f>D31/C31</f>
        <v>0.39668813292694921</v>
      </c>
      <c r="F31" s="32"/>
      <c r="G31" s="106"/>
      <c r="H31" s="107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15">
        <v>0</v>
      </c>
      <c r="O31" s="117">
        <v>81368</v>
      </c>
      <c r="P31" s="9">
        <v>0</v>
      </c>
      <c r="Q31" s="9">
        <v>4177.4799999999996</v>
      </c>
      <c r="R31" s="9">
        <v>6693.5</v>
      </c>
      <c r="S31" s="9">
        <v>8167.59</v>
      </c>
      <c r="T31" s="9">
        <v>6405.9299999999994</v>
      </c>
      <c r="U31" s="9">
        <v>6833.2199999999993</v>
      </c>
      <c r="V31" s="115">
        <v>4818.5200000000004</v>
      </c>
      <c r="W31" s="117"/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9">
        <v>0</v>
      </c>
    </row>
    <row r="32" spans="1:54" ht="39.6" x14ac:dyDescent="0.3">
      <c r="A32" s="89" t="s">
        <v>16</v>
      </c>
      <c r="B32" s="92" t="s">
        <v>17</v>
      </c>
      <c r="C32" s="8">
        <v>240733</v>
      </c>
      <c r="D32" s="69">
        <f>+H32+I32+J32+P32+Q32+R32+X32+Y32+Z32+K32+S32+AA32+L32+T32+AB32+M32+U32+AC32</f>
        <v>78342.349999999991</v>
      </c>
      <c r="E32" s="21">
        <f t="shared" si="19"/>
        <v>0.32543253313837317</v>
      </c>
      <c r="F32" s="32"/>
      <c r="G32" s="106"/>
      <c r="H32" s="107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15">
        <v>0</v>
      </c>
      <c r="O32" s="117">
        <v>240733</v>
      </c>
      <c r="P32" s="9">
        <v>0</v>
      </c>
      <c r="Q32" s="9">
        <v>12359.4</v>
      </c>
      <c r="R32" s="9">
        <v>15514.8</v>
      </c>
      <c r="S32" s="9">
        <v>19876</v>
      </c>
      <c r="T32" s="9">
        <v>14664</v>
      </c>
      <c r="U32" s="9">
        <v>15928.15</v>
      </c>
      <c r="V32" s="115">
        <v>9967.5</v>
      </c>
      <c r="W32" s="117"/>
      <c r="X32" s="108">
        <v>0</v>
      </c>
      <c r="Y32" s="108">
        <v>0</v>
      </c>
      <c r="Z32" s="108">
        <v>0</v>
      </c>
      <c r="AA32" s="108">
        <v>0</v>
      </c>
      <c r="AB32" s="108">
        <v>0</v>
      </c>
      <c r="AC32" s="108">
        <v>0</v>
      </c>
      <c r="AD32" s="109">
        <v>0</v>
      </c>
    </row>
    <row r="33" spans="1:31" x14ac:dyDescent="0.3">
      <c r="A33" s="87"/>
      <c r="B33" s="92" t="s">
        <v>20</v>
      </c>
      <c r="C33" s="8">
        <v>562394</v>
      </c>
      <c r="D33" s="69">
        <f>+H33+I33+J33+P33+Q33+R33+X33+Y33+Z33+K33+S33+AA33+L33+T33+AB33+M33+U33+AC33</f>
        <v>164706.97</v>
      </c>
      <c r="E33" s="34">
        <f t="shared" si="19"/>
        <v>0.29286758037959154</v>
      </c>
      <c r="F33" s="28"/>
      <c r="G33" s="8">
        <v>292011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59297.49</v>
      </c>
      <c r="N33" s="116">
        <v>0</v>
      </c>
      <c r="O33" s="8">
        <v>141276</v>
      </c>
      <c r="P33" s="2">
        <v>0</v>
      </c>
      <c r="Q33" s="2">
        <v>0</v>
      </c>
      <c r="R33" s="2">
        <v>0</v>
      </c>
      <c r="S33" s="2">
        <v>0</v>
      </c>
      <c r="T33" s="2">
        <v>5119.5600000000004</v>
      </c>
      <c r="U33" s="2">
        <v>8853.94</v>
      </c>
      <c r="V33" s="116">
        <v>14305.5</v>
      </c>
      <c r="W33" s="8">
        <v>129107</v>
      </c>
      <c r="X33" s="108">
        <v>0</v>
      </c>
      <c r="Y33" s="108">
        <v>0</v>
      </c>
      <c r="Z33" s="108">
        <v>0</v>
      </c>
      <c r="AA33" s="108">
        <v>1950</v>
      </c>
      <c r="AB33" s="108">
        <v>14946.1</v>
      </c>
      <c r="AC33" s="108">
        <v>74539.88</v>
      </c>
      <c r="AD33" s="109">
        <v>4615</v>
      </c>
    </row>
    <row r="34" spans="1:31" x14ac:dyDescent="0.3">
      <c r="A34" s="90"/>
      <c r="B34" s="94" t="s">
        <v>24</v>
      </c>
      <c r="C34" s="14">
        <f>+C32+C31+C33</f>
        <v>884495</v>
      </c>
      <c r="D34" s="3">
        <f>+H34+I34+J34+P34+Q34+R34+X34+Y34+Z34+K34+S34+AA34+L34+T34+AB34+M34+U34+AC34</f>
        <v>275327.04000000004</v>
      </c>
      <c r="E34" s="22">
        <f t="shared" si="19"/>
        <v>0.31128162397752396</v>
      </c>
      <c r="F34" s="30"/>
      <c r="G34" s="49">
        <f t="shared" ref="G34:N34" si="21">+G32+G31+G33</f>
        <v>292011</v>
      </c>
      <c r="H34" s="56">
        <f t="shared" si="21"/>
        <v>0</v>
      </c>
      <c r="I34" s="56">
        <f t="shared" si="21"/>
        <v>0</v>
      </c>
      <c r="J34" s="56">
        <f t="shared" si="21"/>
        <v>0</v>
      </c>
      <c r="K34" s="56">
        <f t="shared" si="21"/>
        <v>0</v>
      </c>
      <c r="L34" s="56">
        <f t="shared" si="21"/>
        <v>0</v>
      </c>
      <c r="M34" s="56">
        <f t="shared" si="21"/>
        <v>59297.49</v>
      </c>
      <c r="N34" s="59">
        <f t="shared" si="21"/>
        <v>0</v>
      </c>
      <c r="O34" s="49">
        <f t="shared" ref="O34:W34" si="22">+O32+O31+O33</f>
        <v>463377</v>
      </c>
      <c r="P34" s="56">
        <f t="shared" ref="P34:V34" si="23">+P32+P31+P33</f>
        <v>0</v>
      </c>
      <c r="Q34" s="56">
        <f t="shared" si="23"/>
        <v>16536.879999999997</v>
      </c>
      <c r="R34" s="56">
        <f t="shared" si="23"/>
        <v>22208.3</v>
      </c>
      <c r="S34" s="56">
        <f t="shared" si="23"/>
        <v>28043.59</v>
      </c>
      <c r="T34" s="56">
        <f t="shared" si="23"/>
        <v>26189.49</v>
      </c>
      <c r="U34" s="56">
        <f t="shared" si="23"/>
        <v>31615.309999999998</v>
      </c>
      <c r="V34" s="59">
        <f t="shared" si="23"/>
        <v>29091.52</v>
      </c>
      <c r="W34" s="49">
        <f t="shared" si="22"/>
        <v>129107</v>
      </c>
      <c r="X34" s="56">
        <f t="shared" ref="X34:AD34" si="24">+X32+X31+X33</f>
        <v>0</v>
      </c>
      <c r="Y34" s="56">
        <f t="shared" si="24"/>
        <v>0</v>
      </c>
      <c r="Z34" s="56">
        <f t="shared" si="24"/>
        <v>0</v>
      </c>
      <c r="AA34" s="56">
        <f t="shared" si="24"/>
        <v>1950</v>
      </c>
      <c r="AB34" s="56">
        <f t="shared" si="24"/>
        <v>14946.1</v>
      </c>
      <c r="AC34" s="56">
        <f t="shared" si="24"/>
        <v>74539.88</v>
      </c>
      <c r="AD34" s="45">
        <f t="shared" si="24"/>
        <v>4615</v>
      </c>
    </row>
    <row r="35" spans="1:31" s="20" customFormat="1" ht="15" thickBot="1" x14ac:dyDescent="0.35">
      <c r="A35" s="91"/>
      <c r="B35" s="95" t="s">
        <v>25</v>
      </c>
      <c r="C35" s="15">
        <f>+C30+C34</f>
        <v>1506916</v>
      </c>
      <c r="D35" s="96">
        <f>+H35+I35+J35+P35+Q35+R35+X35+Y35+Z35+K35+S35+AA35+L35+T35+AB35+M35+U35+AC35</f>
        <v>597818.43999999994</v>
      </c>
      <c r="E35" s="23">
        <f t="shared" si="19"/>
        <v>0.39671649912802037</v>
      </c>
      <c r="F35" s="30"/>
      <c r="G35" s="50">
        <f>+G30+G34</f>
        <v>292011</v>
      </c>
      <c r="H35" s="57">
        <f t="shared" ref="H35:N35" si="25">+H30+H34</f>
        <v>0</v>
      </c>
      <c r="I35" s="57">
        <f t="shared" si="25"/>
        <v>0</v>
      </c>
      <c r="J35" s="57">
        <f t="shared" si="25"/>
        <v>0</v>
      </c>
      <c r="K35" s="57">
        <f t="shared" si="25"/>
        <v>0</v>
      </c>
      <c r="L35" s="57">
        <f t="shared" si="25"/>
        <v>0</v>
      </c>
      <c r="M35" s="57">
        <f t="shared" si="25"/>
        <v>59297.49</v>
      </c>
      <c r="N35" s="60">
        <f t="shared" si="25"/>
        <v>0</v>
      </c>
      <c r="O35" s="50">
        <f t="shared" ref="O35:W35" si="26">+O30+O34</f>
        <v>463377</v>
      </c>
      <c r="P35" s="57">
        <f t="shared" ref="P35:V35" si="27">+P30+P34</f>
        <v>0</v>
      </c>
      <c r="Q35" s="57">
        <f t="shared" si="27"/>
        <v>16536.879999999997</v>
      </c>
      <c r="R35" s="57">
        <f t="shared" si="27"/>
        <v>22208.3</v>
      </c>
      <c r="S35" s="57">
        <f t="shared" si="27"/>
        <v>28043.59</v>
      </c>
      <c r="T35" s="57">
        <f t="shared" si="27"/>
        <v>26189.49</v>
      </c>
      <c r="U35" s="57">
        <f t="shared" si="27"/>
        <v>31615.309999999998</v>
      </c>
      <c r="V35" s="60">
        <f t="shared" si="27"/>
        <v>29091.52</v>
      </c>
      <c r="W35" s="50">
        <f t="shared" si="26"/>
        <v>751528</v>
      </c>
      <c r="X35" s="57">
        <f t="shared" ref="X35:AD35" si="28">+X30+X34</f>
        <v>11660.61</v>
      </c>
      <c r="Y35" s="57">
        <f t="shared" si="28"/>
        <v>19647.47</v>
      </c>
      <c r="Z35" s="57">
        <f t="shared" si="28"/>
        <v>89924.680000000008</v>
      </c>
      <c r="AA35" s="57">
        <f t="shared" si="28"/>
        <v>142964.57</v>
      </c>
      <c r="AB35" s="57">
        <f t="shared" si="28"/>
        <v>22571.1</v>
      </c>
      <c r="AC35" s="57">
        <f t="shared" si="28"/>
        <v>127158.95000000001</v>
      </c>
      <c r="AD35" s="58">
        <f t="shared" si="28"/>
        <v>4615</v>
      </c>
    </row>
    <row r="38" spans="1:31" x14ac:dyDescent="0.3">
      <c r="A38" s="20" t="s">
        <v>41</v>
      </c>
      <c r="B38" s="76"/>
      <c r="C38" s="76"/>
      <c r="D38" s="76"/>
      <c r="E38" s="76"/>
    </row>
    <row r="39" spans="1:31" x14ac:dyDescent="0.3">
      <c r="A39" s="79" t="s">
        <v>44</v>
      </c>
      <c r="B39" s="80" t="s">
        <v>47</v>
      </c>
      <c r="C39" s="80" t="s">
        <v>48</v>
      </c>
      <c r="D39" s="80" t="s">
        <v>49</v>
      </c>
      <c r="E39" s="80" t="s">
        <v>50</v>
      </c>
      <c r="F39" s="80" t="s">
        <v>52</v>
      </c>
      <c r="G39" s="80" t="s">
        <v>54</v>
      </c>
      <c r="H39" s="80" t="s">
        <v>56</v>
      </c>
      <c r="I39" s="80" t="s">
        <v>60</v>
      </c>
      <c r="J39" s="119" t="s">
        <v>29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</row>
    <row r="40" spans="1:31" x14ac:dyDescent="0.3">
      <c r="A40" s="75" t="s">
        <v>42</v>
      </c>
      <c r="B40" s="37">
        <f>+C20</f>
        <v>54838502</v>
      </c>
      <c r="C40" s="37">
        <f>+H20+P20+X20+AF20+AN20+AV20</f>
        <v>3741685.850000001</v>
      </c>
      <c r="D40" s="37">
        <f>+I20+Q20+Y20+AG20+AO20+AW20</f>
        <v>4182152.72</v>
      </c>
      <c r="E40" s="37">
        <f>+J20+R20+Z20+AH20+AP20+AX20</f>
        <v>4430692.05</v>
      </c>
      <c r="F40" s="37">
        <f>+K20+S20+AA20+AI20+AQ20+AY20</f>
        <v>4813026.59</v>
      </c>
      <c r="G40" s="37">
        <f>+L20+T20+AB20+AJ20+AR20+AZ20</f>
        <v>5312124.7600000016</v>
      </c>
      <c r="H40" s="37">
        <f>+M20+U20+AC20+AK20+AS20+BA20</f>
        <v>4962890.62</v>
      </c>
      <c r="I40" s="37">
        <f>+N20+V20+AD20+AL20+AT20+BB20</f>
        <v>4031272.0599999996</v>
      </c>
      <c r="J40" s="120">
        <f>+C40+D40+E40+F40+G40+H40+I40</f>
        <v>31473844.650000002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4"/>
    </row>
    <row r="41" spans="1:31" x14ac:dyDescent="0.3">
      <c r="A41" s="75" t="s">
        <v>43</v>
      </c>
      <c r="B41" s="37">
        <f>+C11</f>
        <v>3388260</v>
      </c>
      <c r="C41" s="37">
        <f>+P11+X11+AF11+AN11+AV11</f>
        <v>0</v>
      </c>
      <c r="D41" s="37">
        <f>+Q11+Y11+AG11+AO11+AW11</f>
        <v>205955.52</v>
      </c>
      <c r="E41" s="37">
        <f>+R11+Z11+AH11+AP11+AX11</f>
        <v>0</v>
      </c>
      <c r="F41" s="37">
        <f>+S11+AA11+AI11+AQ11+AY11</f>
        <v>35860.199999999997</v>
      </c>
      <c r="G41" s="37">
        <f>+T11+AB11+AJ11+AR11+AZ11</f>
        <v>24119.4</v>
      </c>
      <c r="H41" s="37">
        <f>+U11+AC11+AK11+AS11+BA11</f>
        <v>42274.1</v>
      </c>
      <c r="I41" s="37">
        <f>+V11+AD11+AL11+AT11+BB11</f>
        <v>155152.64000000001</v>
      </c>
      <c r="J41" s="120">
        <f>+C41+D41+E41+F41+G41+H41+I41</f>
        <v>463361.86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4"/>
    </row>
    <row r="42" spans="1:31" x14ac:dyDescent="0.3">
      <c r="A42" s="78" t="s">
        <v>29</v>
      </c>
      <c r="B42" s="77">
        <f>SUM(B40:B41)</f>
        <v>58226762</v>
      </c>
      <c r="C42" s="77">
        <f>SUM(C40:C41)</f>
        <v>3741685.850000001</v>
      </c>
      <c r="D42" s="77">
        <f t="shared" ref="D42:E42" si="29">SUM(D40:D41)</f>
        <v>4388108.24</v>
      </c>
      <c r="E42" s="77">
        <f t="shared" si="29"/>
        <v>4430692.05</v>
      </c>
      <c r="F42" s="77">
        <f t="shared" ref="F42:H42" si="30">SUM(F40:F41)</f>
        <v>4848886.79</v>
      </c>
      <c r="G42" s="77">
        <f t="shared" si="30"/>
        <v>5336244.160000002</v>
      </c>
      <c r="H42" s="77">
        <f t="shared" si="30"/>
        <v>5005164.72</v>
      </c>
      <c r="I42" s="77">
        <f t="shared" ref="I42" si="31">SUM(I40:I41)</f>
        <v>4186424.6999999997</v>
      </c>
      <c r="J42" s="120">
        <f t="shared" ref="J41:J52" si="32">+C42+D42+E42+F42+G42+H42+I42</f>
        <v>31937206.510000002</v>
      </c>
      <c r="K42" s="65"/>
      <c r="L42" s="65"/>
      <c r="M42" s="65"/>
      <c r="N42" s="65"/>
      <c r="O42" s="98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4"/>
    </row>
    <row r="43" spans="1:31" x14ac:dyDescent="0.3">
      <c r="A43" s="75"/>
      <c r="B43" s="75"/>
      <c r="C43" s="75"/>
      <c r="D43" s="37"/>
      <c r="E43" s="75"/>
      <c r="F43" s="75"/>
      <c r="G43" s="75"/>
      <c r="H43" s="75"/>
      <c r="I43" s="75"/>
      <c r="J43" s="120"/>
      <c r="K43" s="66"/>
      <c r="L43" s="66"/>
      <c r="M43" s="66"/>
      <c r="N43" s="66"/>
      <c r="O43" s="66"/>
      <c r="P43" s="66"/>
      <c r="Q43" s="66"/>
      <c r="R43" s="71"/>
      <c r="S43" s="71"/>
      <c r="T43" s="71"/>
      <c r="U43" s="71"/>
      <c r="V43" s="71"/>
      <c r="W43" s="71"/>
      <c r="X43" s="67"/>
      <c r="Y43" s="67"/>
      <c r="Z43" s="67"/>
      <c r="AA43" s="67"/>
      <c r="AB43" s="67"/>
      <c r="AC43" s="67"/>
      <c r="AD43" s="67"/>
      <c r="AE43" s="64"/>
    </row>
    <row r="44" spans="1:31" x14ac:dyDescent="0.3">
      <c r="A44" s="74" t="s">
        <v>45</v>
      </c>
      <c r="B44" s="75"/>
      <c r="C44" s="82"/>
      <c r="D44" s="82"/>
      <c r="E44" s="75"/>
      <c r="F44" s="75"/>
      <c r="G44" s="75"/>
      <c r="H44" s="75"/>
      <c r="I44" s="75"/>
      <c r="J44" s="120"/>
      <c r="K44" s="66"/>
      <c r="L44" s="66"/>
      <c r="M44" s="66"/>
      <c r="N44" s="66"/>
      <c r="O44" s="66"/>
      <c r="P44" s="66"/>
      <c r="Q44" s="66"/>
      <c r="R44" s="71"/>
      <c r="S44" s="71"/>
      <c r="T44" s="71"/>
      <c r="U44" s="71"/>
      <c r="V44" s="71"/>
      <c r="W44" s="71"/>
      <c r="X44" s="67"/>
      <c r="Y44" s="67"/>
      <c r="Z44" s="67"/>
      <c r="AA44" s="67"/>
      <c r="AB44" s="67"/>
      <c r="AC44" s="67"/>
      <c r="AD44" s="67"/>
      <c r="AE44" s="64"/>
    </row>
    <row r="45" spans="1:31" x14ac:dyDescent="0.3">
      <c r="A45" s="75" t="s">
        <v>42</v>
      </c>
      <c r="B45" s="37">
        <f>+C34</f>
        <v>884495</v>
      </c>
      <c r="C45" s="83">
        <f>+H34+P34+X34</f>
        <v>0</v>
      </c>
      <c r="D45" s="83">
        <f>+I34+Q34+Y34</f>
        <v>16536.879999999997</v>
      </c>
      <c r="E45" s="37">
        <f>+J34+R34+Z34</f>
        <v>22208.3</v>
      </c>
      <c r="F45" s="37">
        <f>+K34+S34+AA34</f>
        <v>29993.59</v>
      </c>
      <c r="G45" s="37">
        <f>+L34+T34+AB34</f>
        <v>41135.590000000004</v>
      </c>
      <c r="H45" s="37">
        <f>+M34+U34+AC34</f>
        <v>165452.68</v>
      </c>
      <c r="I45" s="37">
        <f>+N34+V34+AD34</f>
        <v>33706.520000000004</v>
      </c>
      <c r="J45" s="120">
        <f t="shared" si="32"/>
        <v>309033.56</v>
      </c>
      <c r="K45" s="66"/>
      <c r="L45" s="66"/>
      <c r="M45" s="66"/>
      <c r="N45" s="66"/>
      <c r="O45" s="66"/>
      <c r="P45" s="66"/>
      <c r="Q45" s="67"/>
      <c r="R45" s="68"/>
      <c r="S45" s="68"/>
      <c r="T45" s="68"/>
      <c r="U45" s="68"/>
      <c r="V45" s="68"/>
      <c r="W45" s="68"/>
      <c r="X45" s="66"/>
      <c r="Y45" s="66"/>
      <c r="Z45" s="66"/>
      <c r="AA45" s="66"/>
      <c r="AB45" s="66"/>
      <c r="AC45" s="66"/>
      <c r="AD45" s="66"/>
      <c r="AE45" s="64"/>
    </row>
    <row r="46" spans="1:31" x14ac:dyDescent="0.3">
      <c r="A46" s="75" t="s">
        <v>43</v>
      </c>
      <c r="B46" s="37">
        <f>+C30</f>
        <v>622421</v>
      </c>
      <c r="C46" s="83">
        <f>+H30+P30+X30</f>
        <v>11660.61</v>
      </c>
      <c r="D46" s="84">
        <f>+I30+Q30+Y30</f>
        <v>19647.47</v>
      </c>
      <c r="E46" s="37">
        <f>+J30+R30+Z30</f>
        <v>89924.680000000008</v>
      </c>
      <c r="F46" s="37">
        <f>+K30+S30+AA30</f>
        <v>141014.57</v>
      </c>
      <c r="G46" s="37">
        <f>+L30+T30+AB30</f>
        <v>7625</v>
      </c>
      <c r="H46" s="37">
        <f>+M30+U30+AC30</f>
        <v>52619.07</v>
      </c>
      <c r="I46" s="37">
        <f>+N30+V30+AD30</f>
        <v>0</v>
      </c>
      <c r="J46" s="120">
        <f t="shared" si="32"/>
        <v>322491.40000000002</v>
      </c>
      <c r="K46" s="66"/>
      <c r="L46" s="66"/>
      <c r="M46" s="66"/>
      <c r="N46" s="66"/>
      <c r="O46" s="66"/>
      <c r="P46" s="66"/>
      <c r="Q46" s="67"/>
      <c r="R46" s="68"/>
      <c r="S46" s="68"/>
      <c r="T46" s="68"/>
      <c r="U46" s="68"/>
      <c r="V46" s="68"/>
      <c r="W46" s="68"/>
      <c r="X46" s="66"/>
      <c r="Y46" s="66"/>
      <c r="Z46" s="66"/>
      <c r="AA46" s="66"/>
      <c r="AB46" s="66"/>
      <c r="AC46" s="66"/>
      <c r="AD46" s="66"/>
      <c r="AE46" s="64"/>
    </row>
    <row r="47" spans="1:31" x14ac:dyDescent="0.3">
      <c r="A47" s="78" t="s">
        <v>29</v>
      </c>
      <c r="B47" s="77">
        <f>SUM(B45:B46)</f>
        <v>1506916</v>
      </c>
      <c r="C47" s="81">
        <f>SUM(C45:C46)</f>
        <v>11660.61</v>
      </c>
      <c r="D47" s="81">
        <f t="shared" ref="D47:E47" si="33">SUM(D45:D46)</f>
        <v>36184.35</v>
      </c>
      <c r="E47" s="77">
        <f t="shared" si="33"/>
        <v>112132.98000000001</v>
      </c>
      <c r="F47" s="77">
        <f t="shared" ref="F47:G47" si="34">SUM(F45:F46)</f>
        <v>171008.16</v>
      </c>
      <c r="G47" s="77">
        <f t="shared" si="34"/>
        <v>48760.590000000004</v>
      </c>
      <c r="H47" s="77">
        <f t="shared" ref="H47:I47" si="35">SUM(H45:H46)</f>
        <v>218071.75</v>
      </c>
      <c r="I47" s="77">
        <f t="shared" si="35"/>
        <v>33706.520000000004</v>
      </c>
      <c r="J47" s="120">
        <f t="shared" si="32"/>
        <v>631524.96</v>
      </c>
      <c r="K47" s="66"/>
      <c r="L47" s="66"/>
      <c r="M47" s="66"/>
      <c r="N47" s="66"/>
      <c r="O47" s="66"/>
      <c r="P47" s="66"/>
      <c r="Q47" s="66"/>
      <c r="R47" s="71"/>
      <c r="S47" s="71"/>
      <c r="T47" s="71"/>
      <c r="U47" s="71"/>
      <c r="V47" s="71"/>
      <c r="W47" s="71"/>
      <c r="X47" s="67"/>
      <c r="Y47" s="67"/>
      <c r="Z47" s="67"/>
      <c r="AA47" s="67"/>
      <c r="AB47" s="67"/>
      <c r="AC47" s="67"/>
      <c r="AD47" s="67"/>
      <c r="AE47" s="64"/>
    </row>
    <row r="48" spans="1:31" x14ac:dyDescent="0.3">
      <c r="A48" s="78"/>
      <c r="B48" s="75"/>
      <c r="C48" s="82"/>
      <c r="D48" s="82"/>
      <c r="E48" s="75"/>
      <c r="F48" s="75"/>
      <c r="G48" s="75"/>
      <c r="H48" s="75"/>
      <c r="I48" s="75"/>
      <c r="J48" s="120"/>
      <c r="K48" s="66"/>
      <c r="L48" s="66"/>
      <c r="M48" s="66"/>
      <c r="N48" s="66"/>
      <c r="O48" s="66"/>
      <c r="P48" s="66"/>
      <c r="Q48" s="66"/>
      <c r="R48" s="71"/>
      <c r="S48" s="71"/>
      <c r="T48" s="71"/>
      <c r="U48" s="71"/>
      <c r="V48" s="71"/>
      <c r="W48" s="71"/>
      <c r="X48" s="67"/>
      <c r="Y48" s="67"/>
      <c r="Z48" s="67"/>
      <c r="AA48" s="67"/>
      <c r="AB48" s="67"/>
      <c r="AC48" s="67"/>
      <c r="AD48" s="67"/>
      <c r="AE48" s="64"/>
    </row>
    <row r="49" spans="1:31" ht="13.95" customHeight="1" x14ac:dyDescent="0.3">
      <c r="A49" s="74" t="s">
        <v>46</v>
      </c>
      <c r="B49" s="75"/>
      <c r="C49" s="82"/>
      <c r="D49" s="82"/>
      <c r="E49" s="75"/>
      <c r="F49" s="75"/>
      <c r="G49" s="75"/>
      <c r="H49" s="75"/>
      <c r="I49" s="75"/>
      <c r="J49" s="120"/>
      <c r="K49" s="66"/>
      <c r="L49" s="66"/>
      <c r="M49" s="66"/>
      <c r="N49" s="66"/>
      <c r="O49" s="66"/>
      <c r="P49" s="66"/>
      <c r="Q49" s="66"/>
      <c r="R49" s="71"/>
      <c r="S49" s="71"/>
      <c r="T49" s="71"/>
      <c r="U49" s="71"/>
      <c r="V49" s="71"/>
      <c r="W49" s="71"/>
      <c r="X49" s="67"/>
      <c r="Y49" s="67"/>
      <c r="Z49" s="67"/>
      <c r="AA49" s="67"/>
      <c r="AB49" s="67"/>
      <c r="AC49" s="67"/>
      <c r="AD49" s="67"/>
      <c r="AE49" s="64"/>
    </row>
    <row r="50" spans="1:31" x14ac:dyDescent="0.3">
      <c r="A50" s="75" t="s">
        <v>42</v>
      </c>
      <c r="B50" s="37">
        <f>+B40+B45</f>
        <v>55722997</v>
      </c>
      <c r="C50" s="83">
        <f>+C40+C45</f>
        <v>3741685.850000001</v>
      </c>
      <c r="D50" s="83">
        <f t="shared" ref="D50:E50" si="36">+D40+D45</f>
        <v>4198689.6000000006</v>
      </c>
      <c r="E50" s="37">
        <f t="shared" si="36"/>
        <v>4452900.3499999996</v>
      </c>
      <c r="F50" s="37">
        <f t="shared" ref="F50:G50" si="37">+F40+F45</f>
        <v>4843020.18</v>
      </c>
      <c r="G50" s="37">
        <f t="shared" si="37"/>
        <v>5353260.3500000015</v>
      </c>
      <c r="H50" s="37">
        <f t="shared" ref="H50:I50" si="38">+H40+H45</f>
        <v>5128343.3</v>
      </c>
      <c r="I50" s="37">
        <f>+I40+I45</f>
        <v>4064978.5799999996</v>
      </c>
      <c r="J50" s="120">
        <f t="shared" si="32"/>
        <v>31782878.210000001</v>
      </c>
      <c r="K50" s="66"/>
      <c r="L50" s="66"/>
      <c r="M50" s="66"/>
      <c r="N50" s="66"/>
      <c r="O50" s="66"/>
      <c r="P50" s="66"/>
      <c r="Q50" s="66"/>
      <c r="R50" s="71"/>
      <c r="S50" s="71"/>
      <c r="T50" s="71"/>
      <c r="U50" s="71"/>
      <c r="V50" s="71"/>
      <c r="W50" s="71"/>
      <c r="X50" s="67"/>
      <c r="Y50" s="67"/>
      <c r="Z50" s="67"/>
      <c r="AA50" s="67"/>
      <c r="AB50" s="67"/>
      <c r="AC50" s="67"/>
      <c r="AD50" s="67"/>
      <c r="AE50" s="64"/>
    </row>
    <row r="51" spans="1:31" x14ac:dyDescent="0.3">
      <c r="A51" s="75" t="s">
        <v>43</v>
      </c>
      <c r="B51" s="37">
        <f>+B41+B46</f>
        <v>4010681</v>
      </c>
      <c r="C51" s="84">
        <f>+C41+C46</f>
        <v>11660.61</v>
      </c>
      <c r="D51" s="83">
        <f t="shared" ref="D51:E51" si="39">+D41+D46</f>
        <v>225602.99</v>
      </c>
      <c r="E51" s="37">
        <f t="shared" si="39"/>
        <v>89924.680000000008</v>
      </c>
      <c r="F51" s="37">
        <f t="shared" ref="F51:G51" si="40">+F41+F46</f>
        <v>176874.77000000002</v>
      </c>
      <c r="G51" s="37">
        <f t="shared" si="40"/>
        <v>31744.400000000001</v>
      </c>
      <c r="H51" s="37">
        <f t="shared" ref="H51:I51" si="41">+H41+H46</f>
        <v>94893.17</v>
      </c>
      <c r="I51" s="37">
        <f t="shared" si="41"/>
        <v>155152.64000000001</v>
      </c>
      <c r="J51" s="120">
        <f t="shared" si="32"/>
        <v>785853.26</v>
      </c>
      <c r="K51" s="66"/>
      <c r="L51" s="66"/>
      <c r="M51" s="66"/>
      <c r="N51" s="66"/>
      <c r="O51" s="66"/>
      <c r="P51" s="66"/>
      <c r="Q51" s="67"/>
      <c r="R51" s="68"/>
      <c r="S51" s="68"/>
      <c r="T51" s="68"/>
      <c r="U51" s="68"/>
      <c r="V51" s="68"/>
      <c r="W51" s="68"/>
      <c r="X51" s="66"/>
      <c r="Y51" s="66"/>
      <c r="Z51" s="66"/>
      <c r="AA51" s="66"/>
      <c r="AB51" s="66"/>
      <c r="AC51" s="66"/>
      <c r="AD51" s="66"/>
      <c r="AE51" s="64"/>
    </row>
    <row r="52" spans="1:31" x14ac:dyDescent="0.3">
      <c r="A52" s="78" t="s">
        <v>29</v>
      </c>
      <c r="B52" s="77">
        <f>SUM(B50:B51)</f>
        <v>59733678</v>
      </c>
      <c r="C52" s="77">
        <f t="shared" ref="C52:E52" si="42">SUM(C50:C51)</f>
        <v>3753346.4600000009</v>
      </c>
      <c r="D52" s="77">
        <f t="shared" si="42"/>
        <v>4424292.5900000008</v>
      </c>
      <c r="E52" s="77">
        <f t="shared" si="42"/>
        <v>4542825.0299999993</v>
      </c>
      <c r="F52" s="77">
        <f t="shared" ref="F52:G52" si="43">SUM(F50:F51)</f>
        <v>5019894.9499999993</v>
      </c>
      <c r="G52" s="77">
        <f t="shared" si="43"/>
        <v>5385004.7500000019</v>
      </c>
      <c r="H52" s="77">
        <f t="shared" ref="H52:I52" si="44">SUM(H50:H51)</f>
        <v>5223236.47</v>
      </c>
      <c r="I52" s="77">
        <f t="shared" si="44"/>
        <v>4220131.22</v>
      </c>
      <c r="J52" s="120">
        <f t="shared" si="32"/>
        <v>32568731.469999999</v>
      </c>
      <c r="K52" s="67"/>
      <c r="L52" s="67"/>
      <c r="M52" s="67"/>
      <c r="N52" s="67"/>
      <c r="O52" s="67"/>
      <c r="P52" s="67"/>
      <c r="Q52" s="66"/>
      <c r="R52" s="71"/>
      <c r="S52" s="71"/>
      <c r="T52" s="71"/>
      <c r="U52" s="71"/>
      <c r="V52" s="71"/>
      <c r="W52" s="71"/>
      <c r="X52" s="66"/>
      <c r="Y52" s="66"/>
      <c r="Z52" s="66"/>
      <c r="AA52" s="66"/>
      <c r="AB52" s="66"/>
      <c r="AC52" s="66"/>
      <c r="AD52" s="66"/>
      <c r="AE52" s="64"/>
    </row>
    <row r="53" spans="1:31" x14ac:dyDescent="0.3"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3"/>
      <c r="S53" s="73"/>
      <c r="T53" s="73"/>
      <c r="U53" s="73"/>
      <c r="V53" s="73"/>
      <c r="W53" s="73"/>
      <c r="X53" s="72"/>
      <c r="Y53" s="72"/>
      <c r="Z53" s="72"/>
      <c r="AA53" s="72"/>
      <c r="AB53" s="72"/>
      <c r="AC53" s="72"/>
      <c r="AD53" s="72"/>
      <c r="AE53" s="64"/>
    </row>
    <row r="54" spans="1:31" x14ac:dyDescent="0.3">
      <c r="R54" s="70"/>
      <c r="S54" s="70"/>
      <c r="T54" s="70"/>
      <c r="U54" s="70"/>
      <c r="V54" s="70"/>
      <c r="W54" s="70"/>
    </row>
    <row r="56" spans="1:31" x14ac:dyDescent="0.3">
      <c r="B56" s="12"/>
      <c r="C56" s="12"/>
      <c r="D56" s="12"/>
      <c r="E56" s="12"/>
      <c r="F56" s="12"/>
      <c r="G56" s="12"/>
      <c r="H56" s="12"/>
    </row>
    <row r="57" spans="1:31" x14ac:dyDescent="0.3">
      <c r="B57" s="12"/>
      <c r="C57" s="12"/>
      <c r="D57" s="12"/>
      <c r="E57" s="12"/>
      <c r="F57" s="12"/>
      <c r="G57" s="12"/>
      <c r="H57" s="12"/>
    </row>
    <row r="58" spans="1:31" x14ac:dyDescent="0.3">
      <c r="B58" s="12"/>
      <c r="C58" s="12"/>
      <c r="D58" s="12"/>
      <c r="E58" s="12"/>
      <c r="F58" s="12"/>
      <c r="G58" s="12"/>
      <c r="H58" s="12"/>
      <c r="J58" s="12"/>
    </row>
    <row r="59" spans="1:31" x14ac:dyDescent="0.3">
      <c r="B59" s="12"/>
      <c r="C59" s="12"/>
      <c r="D59" s="12"/>
      <c r="E59" s="12"/>
      <c r="F59" s="12"/>
      <c r="G59" s="12"/>
      <c r="H59" s="12"/>
    </row>
    <row r="60" spans="1:31" x14ac:dyDescent="0.3">
      <c r="B60" s="12"/>
      <c r="C60" s="12"/>
      <c r="D60" s="12"/>
      <c r="E60" s="12"/>
      <c r="F60" s="12"/>
      <c r="G60" s="12"/>
      <c r="H60" s="12"/>
    </row>
    <row r="61" spans="1:31" x14ac:dyDescent="0.3">
      <c r="B61" s="12"/>
      <c r="C61" s="12"/>
      <c r="D61" s="12"/>
      <c r="E61" s="12"/>
      <c r="F61" s="12"/>
      <c r="G61" s="12"/>
      <c r="H61" s="12"/>
    </row>
    <row r="62" spans="1:31" x14ac:dyDescent="0.3">
      <c r="B62" s="12"/>
      <c r="C62" s="12"/>
      <c r="D62" s="12"/>
      <c r="E62" s="12"/>
      <c r="F62" s="12"/>
      <c r="G62" s="12"/>
      <c r="H62" s="12"/>
    </row>
    <row r="63" spans="1:31" x14ac:dyDescent="0.3">
      <c r="B63" s="12"/>
      <c r="C63" s="12"/>
      <c r="D63" s="12"/>
      <c r="E63" s="12"/>
      <c r="F63" s="12"/>
      <c r="G63" s="12"/>
      <c r="H63" s="12"/>
    </row>
    <row r="64" spans="1:31" x14ac:dyDescent="0.3">
      <c r="B64" s="12"/>
      <c r="C64" s="12"/>
      <c r="D64" s="12"/>
      <c r="E64" s="12"/>
      <c r="F64" s="12"/>
      <c r="G64" s="12"/>
      <c r="H64" s="12"/>
    </row>
    <row r="65" spans="2:8" x14ac:dyDescent="0.3">
      <c r="B65" s="12"/>
      <c r="C65" s="12"/>
      <c r="D65" s="12"/>
      <c r="E65" s="12"/>
      <c r="F65" s="12"/>
      <c r="G65" s="12"/>
      <c r="H65" s="12"/>
    </row>
    <row r="66" spans="2:8" x14ac:dyDescent="0.3">
      <c r="B66" s="12"/>
      <c r="C66" s="12"/>
      <c r="D66" s="12"/>
      <c r="E66" s="12"/>
      <c r="F66" s="12"/>
      <c r="G66" s="12"/>
      <c r="H66" s="12"/>
    </row>
    <row r="67" spans="2:8" x14ac:dyDescent="0.3">
      <c r="B67" s="12"/>
      <c r="C67" s="12"/>
      <c r="D67" s="12"/>
      <c r="E67" s="12"/>
      <c r="F67" s="12"/>
      <c r="G67" s="12"/>
      <c r="H67" s="12"/>
    </row>
    <row r="68" spans="2:8" x14ac:dyDescent="0.3">
      <c r="B68" s="12"/>
      <c r="C68" s="12"/>
      <c r="D68" s="12"/>
      <c r="E68" s="12"/>
      <c r="F68" s="12"/>
      <c r="G68" s="12"/>
      <c r="H68" s="12"/>
    </row>
  </sheetData>
  <mergeCells count="16">
    <mergeCell ref="G26:N26"/>
    <mergeCell ref="A17:B17"/>
    <mergeCell ref="A18:B18"/>
    <mergeCell ref="C5:E5"/>
    <mergeCell ref="C26:E26"/>
    <mergeCell ref="A19:B19"/>
    <mergeCell ref="A20:B20"/>
    <mergeCell ref="A21:B21"/>
    <mergeCell ref="AU5:BB5"/>
    <mergeCell ref="G5:N5"/>
    <mergeCell ref="O5:V5"/>
    <mergeCell ref="W5:AD5"/>
    <mergeCell ref="AE5:AL5"/>
    <mergeCell ref="AM5:AT5"/>
    <mergeCell ref="W26:AD26"/>
    <mergeCell ref="O26:V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2025-08-27T10:45:12Z</dcterms:modified>
  <dc:title>Juuli</dc:title>
</cp:coreProperties>
</file>