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ylar_vaadumae_sm_ee/Documents/Töölaud/Sveits TAT_tegevuskava 2026/"/>
    </mc:Choice>
  </mc:AlternateContent>
  <xr:revisionPtr revIDLastSave="26" documentId="8_{30F9C9D5-FF1E-407E-81A7-1E8FBE2EF0D4}" xr6:coauthVersionLast="47" xr6:coauthVersionMax="47" xr10:uidLastSave="{8BFDCCCF-EA93-44C5-8D11-0CEF3B8E6884}"/>
  <bookViews>
    <workbookView xWindow="-120" yWindow="-120" windowWidth="29040" windowHeight="15720" xr2:uid="{00000000-000D-0000-FFFF-FFFF00000000}"/>
  </bookViews>
  <sheets>
    <sheet name="SoM komponent" sheetId="1" r:id="rId1"/>
    <sheet name="Eelarve jaotus taotlus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E36" i="1"/>
  <c r="H36" i="1" s="1"/>
  <c r="D15" i="1"/>
  <c r="D51" i="1"/>
  <c r="C63" i="1"/>
  <c r="I63" i="1"/>
  <c r="G63" i="1"/>
  <c r="E63" i="1"/>
  <c r="E15" i="1"/>
  <c r="C15" i="1"/>
  <c r="H38" i="1"/>
  <c r="H63" i="1" l="1"/>
  <c r="J63" i="1"/>
  <c r="F63" i="1"/>
  <c r="D63" i="1"/>
  <c r="H34" i="1"/>
  <c r="H35" i="1"/>
  <c r="D33" i="1"/>
  <c r="E33" i="1"/>
  <c r="F33" i="1"/>
  <c r="F52" i="1" s="1"/>
  <c r="G33" i="1"/>
  <c r="C33" i="1"/>
  <c r="H33" i="1" s="1"/>
  <c r="C36" i="1"/>
  <c r="E52" i="1"/>
  <c r="D52" i="1"/>
  <c r="G52" i="1"/>
  <c r="G36" i="1" l="1"/>
  <c r="G41" i="1"/>
  <c r="C46" i="1"/>
  <c r="D46" i="1"/>
  <c r="H49" i="1"/>
  <c r="H48" i="1"/>
  <c r="H47" i="1"/>
  <c r="G46" i="1"/>
  <c r="F46" i="1"/>
  <c r="E46" i="1"/>
  <c r="C52" i="1"/>
  <c r="H52" i="1" s="1"/>
  <c r="H17" i="1"/>
  <c r="E22" i="1"/>
  <c r="E4" i="2"/>
  <c r="H45" i="1"/>
  <c r="H44" i="1"/>
  <c r="H43" i="1"/>
  <c r="H42" i="1"/>
  <c r="F41" i="1"/>
  <c r="E41" i="1"/>
  <c r="D41" i="1"/>
  <c r="C41" i="1"/>
  <c r="H41" i="1" s="1"/>
  <c r="H40" i="1"/>
  <c r="H39" i="1"/>
  <c r="H37" i="1"/>
  <c r="F36" i="1"/>
  <c r="D36" i="1"/>
  <c r="H31" i="1"/>
  <c r="G30" i="1"/>
  <c r="F30" i="1"/>
  <c r="E30" i="1"/>
  <c r="D30" i="1"/>
  <c r="C30" i="1"/>
  <c r="H29" i="1"/>
  <c r="G28" i="1"/>
  <c r="F28" i="1"/>
  <c r="E28" i="1"/>
  <c r="D28" i="1"/>
  <c r="C28" i="1"/>
  <c r="H27" i="1"/>
  <c r="H26" i="1"/>
  <c r="G25" i="1"/>
  <c r="F25" i="1"/>
  <c r="E25" i="1"/>
  <c r="D25" i="1"/>
  <c r="C25" i="1"/>
  <c r="H25" i="1" s="1"/>
  <c r="H24" i="1"/>
  <c r="H23" i="1"/>
  <c r="G22" i="1"/>
  <c r="F22" i="1"/>
  <c r="D22" i="1"/>
  <c r="C22" i="1"/>
  <c r="H21" i="1"/>
  <c r="H20" i="1"/>
  <c r="H19" i="1"/>
  <c r="G18" i="1"/>
  <c r="F18" i="1"/>
  <c r="E18" i="1"/>
  <c r="D18" i="1"/>
  <c r="C18" i="1"/>
  <c r="F15" i="1" l="1"/>
  <c r="H18" i="1"/>
  <c r="F50" i="1"/>
  <c r="H22" i="1"/>
  <c r="G62" i="1"/>
  <c r="C50" i="1"/>
  <c r="H28" i="1"/>
  <c r="G15" i="1"/>
  <c r="I62" i="1"/>
  <c r="H30" i="1"/>
  <c r="G50" i="1"/>
  <c r="H46" i="1"/>
  <c r="H15" i="1" s="1"/>
  <c r="E62" i="1"/>
  <c r="C62" i="1"/>
  <c r="H7" i="2"/>
  <c r="E11" i="2" s="1"/>
  <c r="E7" i="2"/>
  <c r="E3" i="2" s="1"/>
  <c r="E12" i="2" s="1"/>
  <c r="E50" i="1"/>
  <c r="G64" i="1" l="1"/>
  <c r="E51" i="1"/>
  <c r="K63" i="1"/>
  <c r="K62" i="1"/>
  <c r="D50" i="1"/>
  <c r="G65" i="1"/>
  <c r="H62" i="1"/>
  <c r="F62" i="1"/>
  <c r="D62" i="1"/>
  <c r="J62" i="1"/>
  <c r="C64" i="1"/>
  <c r="G51" i="1"/>
  <c r="I64" i="1"/>
  <c r="F51" i="1"/>
  <c r="C51" i="1"/>
  <c r="L63" i="1" l="1"/>
  <c r="H50" i="1"/>
  <c r="E64" i="1"/>
  <c r="E65" i="1" s="1"/>
  <c r="L62" i="1"/>
  <c r="C65" i="1"/>
  <c r="I65" i="1"/>
  <c r="H51" i="1" l="1"/>
  <c r="H65" i="1" s="1"/>
  <c r="K64" i="1"/>
  <c r="K65" i="1" s="1"/>
  <c r="F64" i="1"/>
  <c r="D64" i="1"/>
  <c r="C54" i="1"/>
  <c r="H64" i="1"/>
  <c r="J64" i="1"/>
  <c r="C53" i="1" l="1"/>
  <c r="D53" i="1"/>
  <c r="E53" i="1"/>
  <c r="F53" i="1"/>
  <c r="F65" i="1"/>
  <c r="J65" i="1"/>
  <c r="D65" i="1"/>
  <c r="L64" i="1"/>
  <c r="L6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tc={75F327EF-962B-4632-ABEB-153E7D04751E}</author>
  </authors>
  <commentList>
    <comment ref="G2" authorId="0" shapeId="0" xr:uid="{75F327EF-962B-4632-ABEB-153E7D04751E}">
      <text>
        <t xml:space="preserve">[Lõimkommentaar]
Teie Exceli versioon võimaldab teil seda lõimkommentaari lugeda, ent kõik sellesse tehtud muudatused eemaldatakse, kui fail avatakse Exceli uuemas versioonis. Lisateavet leiate siit: https://go.microsoft.com/fwlink/?linkid=870924.
Kommentaar:
    korrigeerisin - tegemist on kaskkirja lisaga, ja siin peab olema käskkiri nimetavas ning selle pealkiri - ma nüüd ei tea kas see saa olema ".....tegevuskava ja eelarve aastal 2026" või jääb ainult tegevuskava. </t>
      </text>
    </comment>
  </commentList>
</comments>
</file>

<file path=xl/sharedStrings.xml><?xml version="1.0" encoding="utf-8"?>
<sst xmlns="http://schemas.openxmlformats.org/spreadsheetml/2006/main" count="122" uniqueCount="103">
  <si>
    <t>Sotsiaalministri ……. 2026. a käskkiri nr ....</t>
  </si>
  <si>
    <t>"Šveitsi-Eesti koostööprogrammi „Sotsiaalvaldkonna spetsialistide tasemeõppe ja kvalifikatsiooni kaasajastamine ning koolitus- ja tugisüsteemi arendamine“ tegevuskava aastal 2026"</t>
  </si>
  <si>
    <t>Eelarve aastal 2026</t>
  </si>
  <si>
    <t>Lisa</t>
  </si>
  <si>
    <r>
      <rPr>
        <u/>
        <sz val="10"/>
        <rFont val="Arial"/>
        <family val="2"/>
        <charset val="186"/>
      </rPr>
      <t>Abikõlblikkuse periood:</t>
    </r>
    <r>
      <rPr>
        <sz val="10"/>
        <rFont val="Arial"/>
        <family val="2"/>
        <charset val="186"/>
      </rPr>
      <t xml:space="preserve"> 01.06.2024–31.05.2028</t>
    </r>
  </si>
  <si>
    <r>
      <rPr>
        <u/>
        <sz val="10"/>
        <color rgb="FF000000"/>
        <rFont val="Arial"/>
      </rPr>
      <t>Nimi:</t>
    </r>
    <r>
      <rPr>
        <sz val="10"/>
        <color rgb="FF000000"/>
        <rFont val="Arial"/>
      </rPr>
      <t xml:space="preserve"> Sotsiaalvaldkonna spetsialistide tasemeõppe ja kvalifikatsiooni kaasajastamine ning koolitus- ja tugisüsteemi arendamine</t>
    </r>
  </si>
  <si>
    <r>
      <rPr>
        <u/>
        <sz val="10"/>
        <color rgb="FF000000"/>
        <rFont val="Arial"/>
        <family val="2"/>
        <charset val="186"/>
      </rPr>
      <t>Elluviija:</t>
    </r>
    <r>
      <rPr>
        <sz val="10"/>
        <color rgb="FF000000"/>
        <rFont val="Arial"/>
        <family val="2"/>
        <charset val="186"/>
      </rPr>
      <t xml:space="preserve"> Sotsiaalministeerium (SoM)</t>
    </r>
  </si>
  <si>
    <r>
      <rPr>
        <u/>
        <sz val="10"/>
        <color rgb="FF000000"/>
        <rFont val="Arial"/>
      </rPr>
      <t>Partnerid:</t>
    </r>
    <r>
      <rPr>
        <sz val="10"/>
        <color rgb="FF000000"/>
        <rFont val="Arial"/>
      </rPr>
      <t xml:space="preserve"> Sotsiaalkindlustusamet (SKA), Eesti Sotsiaaltöö Assotsiatsioon (ESTA), kõrg- ja kutsekoolid (alates I kvartal 2026)</t>
    </r>
  </si>
  <si>
    <t>Aasta</t>
  </si>
  <si>
    <t>Rea nr</t>
  </si>
  <si>
    <t>Väljundid/tegevused</t>
  </si>
  <si>
    <t>Abikõlblik kulu</t>
  </si>
  <si>
    <t>Kokku</t>
  </si>
  <si>
    <t>1</t>
  </si>
  <si>
    <t>Otsesed kulud</t>
  </si>
  <si>
    <t>Tegevus 1: sotsiaalvaldkonna spetsialistide tasemeõppe ja kvalifikatsiooni kaasajastamine</t>
  </si>
  <si>
    <t>1.1.</t>
  </si>
  <si>
    <t>Otsene personalikulu (sisukoordinaator; SoM 1,0)</t>
  </si>
  <si>
    <t>1.2.</t>
  </si>
  <si>
    <t>Sotsiaalvaldkonna spetsialistide pädevuse arendamine</t>
  </si>
  <si>
    <t>1.2.1</t>
  </si>
  <si>
    <t>Sotsiaalvaldkonna kompetentsiprofiili ja ametiprofiilide loomine vastavalt SoM suunistele</t>
  </si>
  <si>
    <t>1.2.2</t>
  </si>
  <si>
    <t>Kutse propageerimisega seotud tegevused</t>
  </si>
  <si>
    <t>1.2.3</t>
  </si>
  <si>
    <t xml:space="preserve">Visiooni loomine sotsiaalvaldkonna spetsialistide tasemeõppe ja kvalifikatsiooni kaasajastamiseks  </t>
  </si>
  <si>
    <t>1.3.</t>
  </si>
  <si>
    <t>Kõrghariduse õppekavade uuendamine</t>
  </si>
  <si>
    <t>1.3.1</t>
  </si>
  <si>
    <t>Otsene personalikulu</t>
  </si>
  <si>
    <t>1.3.2</t>
  </si>
  <si>
    <t xml:space="preserve">Sisutegevused </t>
  </si>
  <si>
    <t>1.4.</t>
  </si>
  <si>
    <t>Kutsehariduse õppekavade uuendamine</t>
  </si>
  <si>
    <t>1.4.1</t>
  </si>
  <si>
    <t>1.4.2</t>
  </si>
  <si>
    <t xml:space="preserve">Sisutegevus </t>
  </si>
  <si>
    <t>1.5.</t>
  </si>
  <si>
    <t>Sotsiaalvaldkonna erialade mainekampaania käsikäes positiivsete muutuste esiletoomisega</t>
  </si>
  <si>
    <t>1.5.1</t>
  </si>
  <si>
    <t>Mainekampaania positiivsete tegevuste esiletoomiseks</t>
  </si>
  <si>
    <t>1.6.</t>
  </si>
  <si>
    <t>Tööalane sisseelamisprogramm eri keele- ja kultuuritaustaga inimestele sotsiaalvaldkonnas tööle asumiseks</t>
  </si>
  <si>
    <t>1.6.1</t>
  </si>
  <si>
    <t>Tegevus 2: koolitus- ja tugisüsteemi arendamine</t>
  </si>
  <si>
    <t>2.1.</t>
  </si>
  <si>
    <t>2.1.1.</t>
  </si>
  <si>
    <t>2.1.2.</t>
  </si>
  <si>
    <t>2.2.</t>
  </si>
  <si>
    <t>Täienduskoolitussüsteemi loomine sotsiaalvaldkonna spetsialistidele</t>
  </si>
  <si>
    <t>2.2.1.</t>
  </si>
  <si>
    <t>Otsene personalikulu (ekspert; SKA 1,0)</t>
  </si>
  <si>
    <t xml:space="preserve">2.2.2. </t>
  </si>
  <si>
    <t>Otsene personalikulu (projektijuht; ESTA 1,2)</t>
  </si>
  <si>
    <t>2.2.3.</t>
  </si>
  <si>
    <t>Tegevused täienduskoolitusmaastiku korrastamiseks</t>
  </si>
  <si>
    <t>2.3.4.</t>
  </si>
  <si>
    <t>Kompetentsimudelite rakendamise toetamine</t>
  </si>
  <si>
    <t>2.3.</t>
  </si>
  <si>
    <t>Sotsiaalvaldkonna spetsialistide (täiend)koolitamine</t>
  </si>
  <si>
    <t>2.3.1.</t>
  </si>
  <si>
    <t>Otsene personalikulu (koordinaator; SKA 1,0)</t>
  </si>
  <si>
    <t>2.3.2.</t>
  </si>
  <si>
    <t>SKA korraldatavad sotsiaalvaldkonna täienduskoolitused</t>
  </si>
  <si>
    <t>2.3.3.</t>
  </si>
  <si>
    <t>ESTA korraldatavad sotsiaalvaldkonna täienduskoolitused</t>
  </si>
  <si>
    <t>SOM korraldatavad sotsiaalvaldkonna täienduskoolitused</t>
  </si>
  <si>
    <t>2.4.</t>
  </si>
  <si>
    <t>Sotsiaalvaldkonna spetsialistidele töökohapõhise tugivõrgustiku loomine</t>
  </si>
  <si>
    <t>2.4.1.</t>
  </si>
  <si>
    <t>Otsene personalikulu (projektijuht; ESTA 1,0 + abid 0,2)</t>
  </si>
  <si>
    <t>2.4.2.</t>
  </si>
  <si>
    <t>Tugisüsteemi elementide arendamine</t>
  </si>
  <si>
    <t>2.4.3.</t>
  </si>
  <si>
    <t>Professionaalse arengu võimalused</t>
  </si>
  <si>
    <r>
      <rPr>
        <b/>
        <sz val="11"/>
        <color rgb="FF000000"/>
        <rFont val="Arial"/>
      </rPr>
      <t xml:space="preserve">Kaudsed kulud </t>
    </r>
    <r>
      <rPr>
        <sz val="11"/>
        <color rgb="FF000000"/>
        <rFont val="Arial"/>
      </rPr>
      <t>(7% otsestest kuludest)</t>
    </r>
  </si>
  <si>
    <t>Kokku (rida 1 + rida 2)</t>
  </si>
  <si>
    <t>Otsesed personalikulud kokku</t>
  </si>
  <si>
    <t>Jaotamata eelarve</t>
  </si>
  <si>
    <t>Eelarve kokku (2024-2028)</t>
  </si>
  <si>
    <t>Finantsplaan</t>
  </si>
  <si>
    <t>Eelarve aastate kaupa</t>
  </si>
  <si>
    <t>%</t>
  </si>
  <si>
    <t>2027–2028</t>
  </si>
  <si>
    <t>KOKKU</t>
  </si>
  <si>
    <t>Kaudsed kulud</t>
  </si>
  <si>
    <t>Programme Component 2 "Strengthening the social-and child protection services"</t>
  </si>
  <si>
    <t>3.1</t>
  </si>
  <si>
    <t xml:space="preserve">Programme Component coordinator in MoSA </t>
  </si>
  <si>
    <t>0,5 FTE for 51 months</t>
  </si>
  <si>
    <t xml:space="preserve">VVO komponendi operaatori kulu + 7% kaudne kulu </t>
  </si>
  <si>
    <t>3.2</t>
  </si>
  <si>
    <t>Activity 1:curricula and professional qualification modification</t>
  </si>
  <si>
    <t>activity</t>
  </si>
  <si>
    <t>51 months</t>
  </si>
  <si>
    <t>3.3</t>
  </si>
  <si>
    <t>Activity 2: training and counselling system</t>
  </si>
  <si>
    <t>3.4</t>
  </si>
  <si>
    <t>Overheads (7 % of the Component Activity Costs)</t>
  </si>
  <si>
    <t>7 % of the Component Activity Costs</t>
  </si>
  <si>
    <t>VVO kaudne kulu 7% =</t>
  </si>
  <si>
    <t>Otsene personalikulu (sisukoordinaator; SOM 1,0)</t>
  </si>
  <si>
    <t>Tööalane sisseelamisprogramm eri keele- ja kultuuritaustaga inimestele sotsiaalvaldkonnas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</si>
</sst>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"/>
    <numFmt numFmtId="165" formatCode="0.0%"/>
  </numFmts>
  <fonts count="4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FF000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u/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sz val="11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name val="Arial Narrow"/>
      <family val="2"/>
    </font>
    <font>
      <b/>
      <sz val="10"/>
      <color theme="1" tint="0.499984740745262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theme="1" tint="0.499984740745262"/>
      <name val="Arial"/>
      <family val="2"/>
      <charset val="186"/>
    </font>
    <font>
      <sz val="11"/>
      <color theme="1" tint="0.499984740745262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0"/>
      <color theme="1"/>
      <name val="Arial Narrow"/>
      <family val="2"/>
      <charset val="186"/>
    </font>
    <font>
      <b/>
      <sz val="11"/>
      <color rgb="FF00B050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0"/>
      <color rgb="FF000000"/>
      <name val="Arial Narrow"/>
      <family val="2"/>
    </font>
    <font>
      <b/>
      <sz val="9"/>
      <color rgb="FF000000"/>
      <name val="Arial"/>
      <family val="2"/>
      <charset val="186"/>
    </font>
    <font>
      <b/>
      <sz val="11"/>
      <color rgb="FF000000"/>
      <name val="Arial"/>
    </font>
    <font>
      <sz val="11"/>
      <color rgb="FF000000"/>
      <name val="Arial"/>
    </font>
    <font>
      <sz val="11"/>
      <color rgb="FFFF0000"/>
      <name val="Arial"/>
      <family val="2"/>
      <charset val="186"/>
    </font>
    <font>
      <vertAlign val="superscript"/>
      <sz val="10"/>
      <color rgb="FFFF0000"/>
      <name val="Arial"/>
      <family val="2"/>
      <charset val="186"/>
    </font>
    <font>
      <u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  <family val="2"/>
      <charset val="186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theme="0" tint="-0.249977111117893"/>
      <name val="Arial"/>
      <family val="2"/>
      <charset val="186"/>
    </font>
    <font>
      <sz val="10"/>
      <color theme="0" tint="-0.249977111117893"/>
      <name val="Arial Narrow"/>
      <family val="2"/>
      <charset val="186"/>
    </font>
    <font>
      <b/>
      <sz val="10"/>
      <color theme="0" tint="-0.249977111117893"/>
      <name val="Arial Narrow"/>
      <family val="2"/>
      <charset val="186"/>
    </font>
    <font>
      <b/>
      <sz val="11"/>
      <color theme="5"/>
      <name val="Arial"/>
      <family val="2"/>
      <charset val="186"/>
    </font>
    <font>
      <b/>
      <sz val="10"/>
      <color theme="5"/>
      <name val="Arial Narrow"/>
      <family val="2"/>
      <charset val="186"/>
    </font>
    <font>
      <sz val="10"/>
      <color theme="5"/>
      <name val="Arial"/>
      <family val="2"/>
      <charset val="186"/>
    </font>
    <font>
      <b/>
      <sz val="10"/>
      <color theme="5"/>
      <name val="Arial"/>
      <family val="2"/>
      <charset val="186"/>
    </font>
    <font>
      <sz val="10"/>
      <color theme="5"/>
      <name val="Arial Narrow"/>
      <family val="2"/>
      <charset val="186"/>
    </font>
    <font>
      <b/>
      <sz val="11"/>
      <color rgb="FFFF0000"/>
      <name val="Arial Narrow"/>
      <family val="2"/>
      <charset val="186"/>
    </font>
    <font>
      <sz val="10"/>
      <color rgb="FF000000"/>
      <name val="Arial Narrow"/>
      <family val="2"/>
    </font>
    <font>
      <sz val="9"/>
      <color rgb="FF000000"/>
      <name val="Arial Narrow"/>
      <family val="2"/>
      <charset val="186"/>
    </font>
    <font>
      <sz val="10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theme="0" tint="-0.499984740745262"/>
      <name val="Arial"/>
      <family val="2"/>
      <charset val="186"/>
    </font>
    <font>
      <sz val="8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/>
    <xf numFmtId="0" fontId="4" fillId="0" borderId="0" xfId="0" applyFont="1" applyAlignment="1">
      <alignment horizontal="right"/>
    </xf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2" fontId="6" fillId="0" borderId="0" xfId="0" applyNumberFormat="1" applyFont="1"/>
    <xf numFmtId="4" fontId="9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1" applyNumberFormat="1" applyFont="1" applyFill="1" applyBorder="1" applyAlignment="1">
      <alignment horizontal="center"/>
    </xf>
    <xf numFmtId="0" fontId="12" fillId="0" borderId="1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6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2" fontId="6" fillId="0" borderId="0" xfId="0" applyNumberFormat="1" applyFont="1" applyAlignment="1">
      <alignment horizontal="left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3" fontId="13" fillId="0" borderId="1" xfId="0" applyNumberFormat="1" applyFont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8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49" fontId="13" fillId="2" borderId="1" xfId="0" applyNumberFormat="1" applyFont="1" applyFill="1" applyBorder="1" applyAlignment="1">
      <alignment horizontal="left" vertical="top"/>
    </xf>
    <xf numFmtId="0" fontId="13" fillId="2" borderId="2" xfId="0" applyFont="1" applyFill="1" applyBorder="1" applyAlignment="1">
      <alignment horizontal="left" vertical="top" wrapText="1"/>
    </xf>
    <xf numFmtId="4" fontId="13" fillId="2" borderId="1" xfId="0" applyNumberFormat="1" applyFont="1" applyFill="1" applyBorder="1" applyAlignment="1">
      <alignment horizontal="right" vertical="center"/>
    </xf>
    <xf numFmtId="4" fontId="13" fillId="0" borderId="0" xfId="0" applyNumberFormat="1" applyFont="1"/>
    <xf numFmtId="0" fontId="16" fillId="0" borderId="0" xfId="0" applyFont="1"/>
    <xf numFmtId="4" fontId="8" fillId="3" borderId="5" xfId="0" applyNumberFormat="1" applyFont="1" applyFill="1" applyBorder="1" applyAlignment="1">
      <alignment horizontal="left" vertical="top"/>
    </xf>
    <xf numFmtId="4" fontId="8" fillId="3" borderId="5" xfId="0" applyNumberFormat="1" applyFont="1" applyFill="1" applyBorder="1" applyAlignment="1">
      <alignment horizontal="left"/>
    </xf>
    <xf numFmtId="4" fontId="8" fillId="3" borderId="6" xfId="0" applyNumberFormat="1" applyFont="1" applyFill="1" applyBorder="1" applyAlignment="1">
      <alignment horizontal="right"/>
    </xf>
    <xf numFmtId="4" fontId="18" fillId="3" borderId="7" xfId="0" applyNumberFormat="1" applyFont="1" applyFill="1" applyBorder="1" applyAlignment="1">
      <alignment horizontal="right"/>
    </xf>
    <xf numFmtId="0" fontId="13" fillId="0" borderId="0" xfId="0" applyFont="1"/>
    <xf numFmtId="4" fontId="8" fillId="3" borderId="6" xfId="0" applyNumberFormat="1" applyFont="1" applyFill="1" applyBorder="1" applyAlignment="1">
      <alignment horizontal="left"/>
    </xf>
    <xf numFmtId="4" fontId="19" fillId="3" borderId="6" xfId="0" applyNumberFormat="1" applyFont="1" applyFill="1" applyBorder="1" applyAlignment="1">
      <alignment horizontal="left"/>
    </xf>
    <xf numFmtId="4" fontId="8" fillId="3" borderId="0" xfId="0" applyNumberFormat="1" applyFont="1" applyFill="1" applyAlignment="1">
      <alignment horizontal="right" vertical="top"/>
    </xf>
    <xf numFmtId="4" fontId="8" fillId="3" borderId="8" xfId="0" applyNumberFormat="1" applyFont="1" applyFill="1" applyBorder="1" applyAlignment="1">
      <alignment horizontal="right" vertical="top"/>
    </xf>
    <xf numFmtId="4" fontId="18" fillId="3" borderId="9" xfId="0" applyNumberFormat="1" applyFont="1" applyFill="1" applyBorder="1" applyAlignment="1">
      <alignment horizontal="right"/>
    </xf>
    <xf numFmtId="4" fontId="20" fillId="0" borderId="0" xfId="0" applyNumberFormat="1" applyFont="1" applyAlignment="1">
      <alignment horizontal="right" vertical="center"/>
    </xf>
    <xf numFmtId="4" fontId="8" fillId="4" borderId="9" xfId="0" applyNumberFormat="1" applyFont="1" applyFill="1" applyBorder="1" applyAlignment="1">
      <alignment horizontal="left" vertical="top"/>
    </xf>
    <xf numFmtId="4" fontId="8" fillId="4" borderId="9" xfId="0" applyNumberFormat="1" applyFont="1" applyFill="1" applyBorder="1" applyAlignment="1">
      <alignment horizontal="left" vertical="top" wrapText="1"/>
    </xf>
    <xf numFmtId="4" fontId="8" fillId="4" borderId="5" xfId="0" applyNumberFormat="1" applyFont="1" applyFill="1" applyBorder="1" applyAlignment="1">
      <alignment horizontal="right" vertical="top"/>
    </xf>
    <xf numFmtId="4" fontId="11" fillId="0" borderId="0" xfId="0" applyNumberFormat="1" applyFont="1" applyAlignment="1">
      <alignment horizontal="left" vertical="center"/>
    </xf>
    <xf numFmtId="4" fontId="8" fillId="4" borderId="5" xfId="0" applyNumberFormat="1" applyFont="1" applyFill="1" applyBorder="1" applyAlignment="1">
      <alignment horizontal="left" vertical="top"/>
    </xf>
    <xf numFmtId="4" fontId="8" fillId="4" borderId="6" xfId="0" applyNumberFormat="1" applyFont="1" applyFill="1" applyBorder="1" applyAlignment="1">
      <alignment horizontal="left" vertical="top"/>
    </xf>
    <xf numFmtId="4" fontId="8" fillId="4" borderId="6" xfId="0" applyNumberFormat="1" applyFont="1" applyFill="1" applyBorder="1" applyAlignment="1">
      <alignment horizontal="left" vertical="top" wrapText="1"/>
    </xf>
    <xf numFmtId="4" fontId="8" fillId="4" borderId="6" xfId="0" applyNumberFormat="1" applyFont="1" applyFill="1" applyBorder="1" applyAlignment="1">
      <alignment horizontal="right" vertical="top"/>
    </xf>
    <xf numFmtId="4" fontId="8" fillId="3" borderId="10" xfId="0" applyNumberFormat="1" applyFont="1" applyFill="1" applyBorder="1" applyAlignment="1">
      <alignment horizontal="left" vertical="top"/>
    </xf>
    <xf numFmtId="4" fontId="8" fillId="3" borderId="0" xfId="0" applyNumberFormat="1" applyFont="1" applyFill="1" applyAlignment="1">
      <alignment vertical="top" wrapText="1"/>
    </xf>
    <xf numFmtId="4" fontId="8" fillId="3" borderId="11" xfId="0" applyNumberFormat="1" applyFont="1" applyFill="1" applyBorder="1" applyAlignment="1">
      <alignment horizontal="right" vertical="top"/>
    </xf>
    <xf numFmtId="4" fontId="18" fillId="3" borderId="10" xfId="0" applyNumberFormat="1" applyFont="1" applyFill="1" applyBorder="1" applyAlignment="1">
      <alignment horizontal="right" vertical="top"/>
    </xf>
    <xf numFmtId="4" fontId="8" fillId="0" borderId="1" xfId="0" applyNumberFormat="1" applyFont="1" applyBorder="1" applyAlignment="1">
      <alignment horizontal="left" vertical="top"/>
    </xf>
    <xf numFmtId="4" fontId="8" fillId="0" borderId="2" xfId="0" applyNumberFormat="1" applyFont="1" applyBorder="1" applyAlignment="1">
      <alignment horizontal="left" wrapText="1"/>
    </xf>
    <xf numFmtId="4" fontId="8" fillId="0" borderId="3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4" fontId="8" fillId="3" borderId="1" xfId="0" applyNumberFormat="1" applyFont="1" applyFill="1" applyBorder="1" applyAlignment="1">
      <alignment horizontal="left" vertical="top"/>
    </xf>
    <xf numFmtId="4" fontId="8" fillId="3" borderId="2" xfId="0" applyNumberFormat="1" applyFont="1" applyFill="1" applyBorder="1" applyAlignment="1">
      <alignment horizontal="left" vertical="top" wrapText="1"/>
    </xf>
    <xf numFmtId="4" fontId="8" fillId="3" borderId="2" xfId="0" applyNumberFormat="1" applyFont="1" applyFill="1" applyBorder="1" applyAlignment="1">
      <alignment horizontal="right" vertical="center"/>
    </xf>
    <xf numFmtId="4" fontId="18" fillId="3" borderId="1" xfId="0" applyNumberFormat="1" applyFont="1" applyFill="1" applyBorder="1" applyAlignment="1">
      <alignment horizontal="right" vertical="center"/>
    </xf>
    <xf numFmtId="4" fontId="16" fillId="0" borderId="0" xfId="0" applyNumberFormat="1" applyFont="1"/>
    <xf numFmtId="2" fontId="10" fillId="0" borderId="0" xfId="0" applyNumberFormat="1" applyFont="1"/>
    <xf numFmtId="2" fontId="8" fillId="5" borderId="6" xfId="0" applyNumberFormat="1" applyFont="1" applyFill="1" applyBorder="1" applyAlignment="1">
      <alignment horizontal="left" vertical="top"/>
    </xf>
    <xf numFmtId="4" fontId="8" fillId="5" borderId="6" xfId="0" applyNumberFormat="1" applyFont="1" applyFill="1" applyBorder="1" applyAlignment="1">
      <alignment horizontal="left"/>
    </xf>
    <xf numFmtId="4" fontId="8" fillId="5" borderId="6" xfId="0" applyNumberFormat="1" applyFont="1" applyFill="1" applyBorder="1" applyAlignment="1">
      <alignment horizontal="right"/>
    </xf>
    <xf numFmtId="4" fontId="18" fillId="5" borderId="6" xfId="0" applyNumberFormat="1" applyFont="1" applyFill="1" applyBorder="1" applyAlignment="1">
      <alignment horizontal="right"/>
    </xf>
    <xf numFmtId="4" fontId="8" fillId="5" borderId="10" xfId="0" applyNumberFormat="1" applyFont="1" applyFill="1" applyBorder="1" applyAlignment="1">
      <alignment horizontal="left" vertical="top"/>
    </xf>
    <xf numFmtId="4" fontId="8" fillId="5" borderId="0" xfId="0" applyNumberFormat="1" applyFont="1" applyFill="1" applyAlignment="1">
      <alignment vertical="top" wrapText="1"/>
    </xf>
    <xf numFmtId="4" fontId="8" fillId="5" borderId="11" xfId="0" applyNumberFormat="1" applyFont="1" applyFill="1" applyBorder="1" applyAlignment="1">
      <alignment horizontal="right" vertical="top"/>
    </xf>
    <xf numFmtId="4" fontId="18" fillId="5" borderId="10" xfId="0" applyNumberFormat="1" applyFont="1" applyFill="1" applyBorder="1" applyAlignment="1">
      <alignment horizontal="right" vertical="top"/>
    </xf>
    <xf numFmtId="4" fontId="21" fillId="0" borderId="0" xfId="0" applyNumberFormat="1" applyFont="1" applyAlignment="1">
      <alignment wrapText="1"/>
    </xf>
    <xf numFmtId="4" fontId="8" fillId="5" borderId="1" xfId="0" applyNumberFormat="1" applyFont="1" applyFill="1" applyBorder="1" applyAlignment="1">
      <alignment horizontal="left" vertical="top"/>
    </xf>
    <xf numFmtId="4" fontId="8" fillId="5" borderId="2" xfId="0" applyNumberFormat="1" applyFont="1" applyFill="1" applyBorder="1" applyAlignment="1">
      <alignment horizontal="left" vertical="top" wrapText="1"/>
    </xf>
    <xf numFmtId="4" fontId="8" fillId="5" borderId="2" xfId="0" applyNumberFormat="1" applyFont="1" applyFill="1" applyBorder="1" applyAlignment="1">
      <alignment horizontal="right" vertical="center"/>
    </xf>
    <xf numFmtId="4" fontId="18" fillId="5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left" vertical="top"/>
    </xf>
    <xf numFmtId="4" fontId="22" fillId="2" borderId="2" xfId="0" applyNumberFormat="1" applyFont="1" applyFill="1" applyBorder="1" applyAlignment="1">
      <alignment horizontal="left" vertical="top" wrapText="1"/>
    </xf>
    <xf numFmtId="4" fontId="13" fillId="2" borderId="13" xfId="0" applyNumberFormat="1" applyFont="1" applyFill="1" applyBorder="1" applyAlignment="1">
      <alignment horizontal="right" vertical="center"/>
    </xf>
    <xf numFmtId="0" fontId="13" fillId="6" borderId="1" xfId="0" applyFont="1" applyFill="1" applyBorder="1" applyAlignment="1">
      <alignment horizontal="left" vertical="top"/>
    </xf>
    <xf numFmtId="4" fontId="13" fillId="6" borderId="2" xfId="0" applyNumberFormat="1" applyFont="1" applyFill="1" applyBorder="1" applyAlignment="1">
      <alignment horizontal="left" vertical="top" wrapText="1"/>
    </xf>
    <xf numFmtId="4" fontId="13" fillId="6" borderId="14" xfId="0" applyNumberFormat="1" applyFont="1" applyFill="1" applyBorder="1" applyAlignment="1">
      <alignment horizontal="right"/>
    </xf>
    <xf numFmtId="4" fontId="13" fillId="6" borderId="15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left" vertical="top"/>
    </xf>
    <xf numFmtId="4" fontId="13" fillId="0" borderId="2" xfId="0" applyNumberFormat="1" applyFont="1" applyBorder="1" applyAlignment="1">
      <alignment horizontal="left" vertical="top" wrapText="1"/>
    </xf>
    <xf numFmtId="4" fontId="13" fillId="0" borderId="10" xfId="0" applyNumberFormat="1" applyFont="1" applyBorder="1" applyAlignment="1">
      <alignment horizontal="right"/>
    </xf>
    <xf numFmtId="9" fontId="2" fillId="0" borderId="0" xfId="0" applyNumberFormat="1" applyFont="1" applyAlignment="1">
      <alignment horizontal="left"/>
    </xf>
    <xf numFmtId="4" fontId="8" fillId="0" borderId="1" xfId="0" applyNumberFormat="1" applyFont="1" applyBorder="1"/>
    <xf numFmtId="4" fontId="8" fillId="0" borderId="0" xfId="0" applyNumberFormat="1" applyFont="1" applyAlignment="1">
      <alignment horizontal="right" vertical="center"/>
    </xf>
    <xf numFmtId="9" fontId="16" fillId="0" borderId="0" xfId="0" applyNumberFormat="1" applyFont="1" applyAlignment="1">
      <alignment horizontal="left"/>
    </xf>
    <xf numFmtId="4" fontId="8" fillId="0" borderId="2" xfId="0" applyNumberFormat="1" applyFont="1" applyBorder="1" applyAlignment="1">
      <alignment horizontal="left" vertical="top" wrapText="1"/>
    </xf>
    <xf numFmtId="4" fontId="8" fillId="0" borderId="0" xfId="0" applyNumberFormat="1" applyFont="1"/>
    <xf numFmtId="4" fontId="24" fillId="0" borderId="0" xfId="0" applyNumberFormat="1" applyFont="1"/>
    <xf numFmtId="3" fontId="6" fillId="0" borderId="0" xfId="0" applyNumberFormat="1" applyFont="1"/>
    <xf numFmtId="0" fontId="25" fillId="0" borderId="0" xfId="0" applyFont="1"/>
    <xf numFmtId="49" fontId="4" fillId="0" borderId="0" xfId="0" applyNumberFormat="1" applyFont="1" applyAlignment="1">
      <alignment horizontal="left" vertical="top"/>
    </xf>
    <xf numFmtId="1" fontId="4" fillId="0" borderId="10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" fontId="3" fillId="0" borderId="10" xfId="0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right"/>
    </xf>
    <xf numFmtId="10" fontId="4" fillId="0" borderId="1" xfId="0" applyNumberFormat="1" applyFont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3" fontId="28" fillId="0" borderId="1" xfId="0" applyNumberFormat="1" applyFont="1" applyBorder="1" applyAlignment="1">
      <alignment horizontal="center" vertical="top" wrapText="1"/>
    </xf>
    <xf numFmtId="3" fontId="19" fillId="0" borderId="1" xfId="0" applyNumberFormat="1" applyFont="1" applyBorder="1" applyAlignment="1">
      <alignment horizontal="center" vertical="top" wrapText="1"/>
    </xf>
    <xf numFmtId="0" fontId="29" fillId="0" borderId="1" xfId="0" applyFont="1" applyBorder="1" applyAlignment="1" applyProtection="1">
      <alignment horizontal="right" vertical="top" wrapText="1"/>
      <protection locked="0"/>
    </xf>
    <xf numFmtId="4" fontId="29" fillId="8" borderId="1" xfId="0" applyNumberFormat="1" applyFont="1" applyFill="1" applyBorder="1" applyAlignment="1" applyProtection="1">
      <alignment vertical="top" wrapText="1"/>
      <protection locked="0"/>
    </xf>
    <xf numFmtId="4" fontId="30" fillId="8" borderId="1" xfId="0" applyNumberFormat="1" applyFont="1" applyFill="1" applyBorder="1" applyAlignment="1">
      <alignment horizontal="left" vertical="center"/>
    </xf>
    <xf numFmtId="4" fontId="17" fillId="8" borderId="1" xfId="0" applyNumberFormat="1" applyFont="1" applyFill="1" applyBorder="1" applyAlignment="1">
      <alignment vertical="center"/>
    </xf>
    <xf numFmtId="49" fontId="31" fillId="0" borderId="1" xfId="0" applyNumberFormat="1" applyFont="1" applyBorder="1" applyAlignment="1">
      <alignment horizontal="right"/>
    </xf>
    <xf numFmtId="4" fontId="32" fillId="0" borderId="1" xfId="0" applyNumberFormat="1" applyFont="1" applyBorder="1" applyAlignment="1" applyProtection="1">
      <alignment vertical="top" wrapText="1"/>
      <protection locked="0"/>
    </xf>
    <xf numFmtId="4" fontId="32" fillId="0" borderId="1" xfId="0" applyNumberFormat="1" applyFont="1" applyBorder="1" applyAlignment="1" applyProtection="1">
      <alignment horizontal="left" vertical="center" wrapText="1"/>
      <protection locked="0"/>
    </xf>
    <xf numFmtId="0" fontId="32" fillId="0" borderId="16" xfId="0" applyFont="1" applyBorder="1" applyAlignment="1">
      <alignment horizontal="left" vertical="center" wrapText="1"/>
    </xf>
    <xf numFmtId="4" fontId="3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right"/>
    </xf>
    <xf numFmtId="4" fontId="11" fillId="0" borderId="1" xfId="0" applyNumberFormat="1" applyFont="1" applyBorder="1" applyAlignment="1" applyProtection="1">
      <alignment vertical="top" wrapText="1"/>
      <protection locked="0"/>
    </xf>
    <xf numFmtId="4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vertical="center"/>
    </xf>
    <xf numFmtId="4" fontId="0" fillId="0" borderId="0" xfId="0" applyNumberFormat="1"/>
    <xf numFmtId="0" fontId="11" fillId="0" borderId="17" xfId="0" applyFont="1" applyBorder="1" applyAlignment="1">
      <alignment horizontal="left" vertical="center" wrapText="1"/>
    </xf>
    <xf numFmtId="164" fontId="0" fillId="0" borderId="0" xfId="0" applyNumberFormat="1"/>
    <xf numFmtId="0" fontId="34" fillId="0" borderId="0" xfId="0" applyFont="1"/>
    <xf numFmtId="0" fontId="37" fillId="0" borderId="0" xfId="0" applyFont="1"/>
    <xf numFmtId="4" fontId="28" fillId="0" borderId="0" xfId="0" applyNumberFormat="1" applyFont="1"/>
    <xf numFmtId="2" fontId="36" fillId="0" borderId="0" xfId="0" applyNumberFormat="1" applyFont="1"/>
    <xf numFmtId="2" fontId="37" fillId="0" borderId="0" xfId="0" applyNumberFormat="1" applyFont="1"/>
    <xf numFmtId="0" fontId="27" fillId="0" borderId="0" xfId="0" applyFont="1"/>
    <xf numFmtId="4" fontId="15" fillId="3" borderId="6" xfId="0" applyNumberFormat="1" applyFont="1" applyFill="1" applyBorder="1" applyAlignment="1">
      <alignment horizontal="right"/>
    </xf>
    <xf numFmtId="4" fontId="15" fillId="3" borderId="8" xfId="0" applyNumberFormat="1" applyFont="1" applyFill="1" applyBorder="1" applyAlignment="1">
      <alignment horizontal="right" vertical="top"/>
    </xf>
    <xf numFmtId="4" fontId="15" fillId="4" borderId="5" xfId="0" applyNumberFormat="1" applyFont="1" applyFill="1" applyBorder="1" applyAlignment="1">
      <alignment horizontal="right" vertical="top"/>
    </xf>
    <xf numFmtId="4" fontId="15" fillId="4" borderId="6" xfId="0" applyNumberFormat="1" applyFont="1" applyFill="1" applyBorder="1" applyAlignment="1">
      <alignment horizontal="right" vertical="top"/>
    </xf>
    <xf numFmtId="4" fontId="15" fillId="3" borderId="11" xfId="0" applyNumberFormat="1" applyFont="1" applyFill="1" applyBorder="1" applyAlignment="1">
      <alignment horizontal="right" vertical="top"/>
    </xf>
    <xf numFmtId="4" fontId="15" fillId="0" borderId="3" xfId="0" applyNumberFormat="1" applyFont="1" applyBorder="1" applyAlignment="1">
      <alignment horizontal="right" vertical="center"/>
    </xf>
    <xf numFmtId="4" fontId="15" fillId="3" borderId="2" xfId="0" applyNumberFormat="1" applyFont="1" applyFill="1" applyBorder="1" applyAlignment="1">
      <alignment horizontal="right" vertical="center"/>
    </xf>
    <xf numFmtId="4" fontId="15" fillId="5" borderId="11" xfId="0" applyNumberFormat="1" applyFont="1" applyFill="1" applyBorder="1" applyAlignment="1">
      <alignment horizontal="right" vertical="top"/>
    </xf>
    <xf numFmtId="4" fontId="15" fillId="5" borderId="2" xfId="0" applyNumberFormat="1" applyFont="1" applyFill="1" applyBorder="1" applyAlignment="1">
      <alignment horizontal="right" vertical="center"/>
    </xf>
    <xf numFmtId="4" fontId="15" fillId="0" borderId="3" xfId="0" applyNumberFormat="1" applyFont="1" applyBorder="1" applyAlignment="1">
      <alignment horizontal="right" vertical="center" wrapText="1"/>
    </xf>
    <xf numFmtId="4" fontId="14" fillId="2" borderId="13" xfId="0" applyNumberFormat="1" applyFont="1" applyFill="1" applyBorder="1" applyAlignment="1">
      <alignment horizontal="right" vertical="center"/>
    </xf>
    <xf numFmtId="4" fontId="14" fillId="6" borderId="14" xfId="0" applyNumberFormat="1" applyFont="1" applyFill="1" applyBorder="1" applyAlignment="1">
      <alignment horizontal="right"/>
    </xf>
    <xf numFmtId="4" fontId="14" fillId="0" borderId="10" xfId="0" applyNumberFormat="1" applyFont="1" applyBorder="1" applyAlignment="1">
      <alignment horizontal="right"/>
    </xf>
    <xf numFmtId="4" fontId="15" fillId="0" borderId="1" xfId="0" applyNumberFormat="1" applyFont="1" applyBorder="1" applyAlignment="1">
      <alignment horizontal="right" vertical="center"/>
    </xf>
    <xf numFmtId="4" fontId="35" fillId="0" borderId="0" xfId="0" applyNumberFormat="1" applyFont="1" applyAlignment="1">
      <alignment vertical="center"/>
    </xf>
    <xf numFmtId="4" fontId="39" fillId="0" borderId="0" xfId="0" applyNumberFormat="1" applyFont="1" applyAlignment="1">
      <alignment vertical="center"/>
    </xf>
    <xf numFmtId="4" fontId="40" fillId="0" borderId="0" xfId="0" applyNumberFormat="1" applyFont="1" applyAlignment="1">
      <alignment horizontal="left" vertical="center" wrapText="1"/>
    </xf>
    <xf numFmtId="4" fontId="38" fillId="0" borderId="0" xfId="0" applyNumberFormat="1" applyFont="1" applyAlignment="1">
      <alignment vertical="center"/>
    </xf>
    <xf numFmtId="4" fontId="41" fillId="0" borderId="0" xfId="0" applyNumberFormat="1" applyFont="1" applyAlignment="1">
      <alignment horizontal="left" vertical="center" wrapText="1"/>
    </xf>
    <xf numFmtId="0" fontId="36" fillId="0" borderId="0" xfId="0" applyFont="1"/>
    <xf numFmtId="4" fontId="10" fillId="0" borderId="0" xfId="0" applyNumberFormat="1" applyFont="1"/>
    <xf numFmtId="4" fontId="37" fillId="0" borderId="0" xfId="0" applyNumberFormat="1" applyFont="1"/>
    <xf numFmtId="4" fontId="6" fillId="0" borderId="0" xfId="0" applyNumberFormat="1" applyFont="1"/>
    <xf numFmtId="2" fontId="16" fillId="0" borderId="0" xfId="0" applyNumberFormat="1" applyFont="1"/>
    <xf numFmtId="4" fontId="3" fillId="0" borderId="0" xfId="0" applyNumberFormat="1" applyFont="1"/>
    <xf numFmtId="3" fontId="42" fillId="0" borderId="0" xfId="0" applyNumberFormat="1" applyFont="1"/>
    <xf numFmtId="1" fontId="10" fillId="0" borderId="10" xfId="0" applyNumberFormat="1" applyFont="1" applyBorder="1" applyAlignment="1">
      <alignment horizontal="center"/>
    </xf>
    <xf numFmtId="4" fontId="6" fillId="0" borderId="10" xfId="0" applyNumberFormat="1" applyFont="1" applyBorder="1" applyAlignment="1">
      <alignment horizontal="right"/>
    </xf>
    <xf numFmtId="4" fontId="6" fillId="4" borderId="1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19" fillId="5" borderId="11" xfId="0" applyNumberFormat="1" applyFont="1" applyFill="1" applyBorder="1" applyAlignment="1">
      <alignment horizontal="right" vertical="top"/>
    </xf>
    <xf numFmtId="4" fontId="19" fillId="0" borderId="3" xfId="0" applyNumberFormat="1" applyFont="1" applyBorder="1" applyAlignment="1">
      <alignment horizontal="right" vertical="center"/>
    </xf>
    <xf numFmtId="4" fontId="19" fillId="5" borderId="2" xfId="0" applyNumberFormat="1" applyFont="1" applyFill="1" applyBorder="1" applyAlignment="1">
      <alignment horizontal="right" vertical="center"/>
    </xf>
    <xf numFmtId="4" fontId="19" fillId="0" borderId="3" xfId="0" applyNumberFormat="1" applyFont="1" applyBorder="1" applyAlignment="1">
      <alignment horizontal="right" vertical="center" wrapText="1"/>
    </xf>
    <xf numFmtId="4" fontId="28" fillId="2" borderId="13" xfId="0" applyNumberFormat="1" applyFont="1" applyFill="1" applyBorder="1" applyAlignment="1">
      <alignment horizontal="right" vertical="center"/>
    </xf>
    <xf numFmtId="4" fontId="28" fillId="6" borderId="14" xfId="0" applyNumberFormat="1" applyFont="1" applyFill="1" applyBorder="1" applyAlignment="1">
      <alignment horizontal="right"/>
    </xf>
    <xf numFmtId="4" fontId="28" fillId="0" borderId="10" xfId="0" applyNumberFormat="1" applyFont="1" applyBorder="1" applyAlignment="1">
      <alignment horizontal="right"/>
    </xf>
    <xf numFmtId="4" fontId="19" fillId="0" borderId="1" xfId="0" applyNumberFormat="1" applyFont="1" applyBorder="1" applyAlignment="1">
      <alignment horizontal="right" vertical="center"/>
    </xf>
    <xf numFmtId="4" fontId="19" fillId="3" borderId="8" xfId="0" applyNumberFormat="1" applyFont="1" applyFill="1" applyBorder="1" applyAlignment="1">
      <alignment horizontal="right" vertical="top"/>
    </xf>
    <xf numFmtId="4" fontId="19" fillId="4" borderId="5" xfId="0" applyNumberFormat="1" applyFont="1" applyFill="1" applyBorder="1" applyAlignment="1">
      <alignment horizontal="right" vertical="top"/>
    </xf>
    <xf numFmtId="4" fontId="19" fillId="4" borderId="6" xfId="0" applyNumberFormat="1" applyFont="1" applyFill="1" applyBorder="1" applyAlignment="1">
      <alignment horizontal="right" vertical="top"/>
    </xf>
    <xf numFmtId="4" fontId="19" fillId="3" borderId="11" xfId="0" applyNumberFormat="1" applyFont="1" applyFill="1" applyBorder="1" applyAlignment="1">
      <alignment horizontal="right" vertical="top"/>
    </xf>
    <xf numFmtId="4" fontId="19" fillId="3" borderId="2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10" fillId="0" borderId="1" xfId="1" applyNumberFormat="1" applyFont="1" applyFill="1" applyBorder="1" applyAlignment="1">
      <alignment horizontal="center"/>
    </xf>
    <xf numFmtId="0" fontId="3" fillId="0" borderId="0" xfId="0" applyFont="1" applyAlignment="1">
      <alignment horizontal="right" wrapText="1"/>
    </xf>
    <xf numFmtId="4" fontId="13" fillId="0" borderId="0" xfId="0" applyNumberFormat="1" applyFont="1" applyAlignment="1">
      <alignment horizontal="right"/>
    </xf>
    <xf numFmtId="3" fontId="43" fillId="0" borderId="0" xfId="0" applyNumberFormat="1" applyFont="1" applyAlignment="1">
      <alignment horizontal="right"/>
    </xf>
    <xf numFmtId="4" fontId="44" fillId="5" borderId="6" xfId="0" applyNumberFormat="1" applyFont="1" applyFill="1" applyBorder="1" applyAlignment="1">
      <alignment horizontal="right"/>
    </xf>
    <xf numFmtId="2" fontId="8" fillId="0" borderId="18" xfId="0" applyNumberFormat="1" applyFont="1" applyBorder="1" applyAlignment="1">
      <alignment horizontal="left" vertical="top"/>
    </xf>
    <xf numFmtId="4" fontId="8" fillId="0" borderId="6" xfId="0" applyNumberFormat="1" applyFont="1" applyBorder="1" applyAlignment="1">
      <alignment horizontal="left"/>
    </xf>
    <xf numFmtId="4" fontId="8" fillId="0" borderId="6" xfId="0" applyNumberFormat="1" applyFont="1" applyBorder="1" applyAlignment="1">
      <alignment horizontal="right"/>
    </xf>
    <xf numFmtId="4" fontId="19" fillId="0" borderId="6" xfId="0" applyNumberFormat="1" applyFont="1" applyBorder="1" applyAlignment="1">
      <alignment horizontal="right"/>
    </xf>
    <xf numFmtId="4" fontId="15" fillId="0" borderId="6" xfId="0" applyNumberFormat="1" applyFont="1" applyBorder="1" applyAlignment="1">
      <alignment horizontal="right"/>
    </xf>
    <xf numFmtId="4" fontId="36" fillId="0" borderId="0" xfId="0" applyNumberFormat="1" applyFont="1"/>
    <xf numFmtId="0" fontId="3" fillId="0" borderId="0" xfId="0" applyFont="1" applyAlignment="1">
      <alignment horizontal="center" vertical="top" wrapText="1"/>
    </xf>
    <xf numFmtId="9" fontId="3" fillId="0" borderId="0" xfId="0" applyNumberFormat="1" applyFont="1" applyAlignment="1">
      <alignment horizontal="center" vertical="top"/>
    </xf>
    <xf numFmtId="3" fontId="3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9" fontId="0" fillId="0" borderId="0" xfId="0" applyNumberFormat="1"/>
    <xf numFmtId="4" fontId="13" fillId="0" borderId="0" xfId="0" applyNumberFormat="1" applyFont="1" applyAlignment="1">
      <alignment wrapText="1"/>
    </xf>
    <xf numFmtId="9" fontId="13" fillId="0" borderId="0" xfId="0" applyNumberFormat="1" applyFont="1"/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wrapText="1"/>
    </xf>
    <xf numFmtId="3" fontId="3" fillId="0" borderId="0" xfId="0" applyNumberFormat="1" applyFont="1"/>
    <xf numFmtId="0" fontId="4" fillId="0" borderId="13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27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49" fontId="13" fillId="3" borderId="3" xfId="0" applyNumberFormat="1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/>
    </xf>
    <xf numFmtId="4" fontId="13" fillId="5" borderId="3" xfId="0" applyNumberFormat="1" applyFont="1" applyFill="1" applyBorder="1" applyAlignment="1">
      <alignment horizontal="center" vertical="top"/>
    </xf>
    <xf numFmtId="4" fontId="4" fillId="5" borderId="4" xfId="0" applyNumberFormat="1" applyFont="1" applyFill="1" applyBorder="1" applyAlignment="1">
      <alignment horizontal="center"/>
    </xf>
    <xf numFmtId="4" fontId="4" fillId="5" borderId="12" xfId="0" applyNumberFormat="1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0" fillId="0" borderId="0" xfId="0"/>
    <xf numFmtId="165" fontId="2" fillId="0" borderId="0" xfId="0" applyNumberFormat="1" applyFont="1" applyAlignment="1">
      <alignment horizontal="right"/>
    </xf>
    <xf numFmtId="4" fontId="13" fillId="0" borderId="1" xfId="0" applyNumberFormat="1" applyFont="1" applyBorder="1" applyAlignment="1">
      <alignment horizontal="right"/>
    </xf>
  </cellXfs>
  <cellStyles count="2">
    <cellStyle name="Koma" xfId="1" builtinId="3"/>
    <cellStyle name="Normaallaa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ily Mals - SOM" id="{61A2014A-F67B-4269-B48F-EDC697E30A86}" userId="S::lily.mals@sm.ee::4c76959f-6ec5-4b1d-b674-09aa913a193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" dT="2025-11-18T19:09:20.35" personId="{61A2014A-F67B-4269-B48F-EDC697E30A86}" id="{75F327EF-962B-4632-ABEB-153E7D04751E}">
    <text xml:space="preserve">korrigeerisin - tegemist on kaskkirja lisaga, ja siin peab olema käskkiri nimetavas ning selle pealkiri - ma nüüd ei tea kas see saa olema ".....tegevuskava ja eelarve aastal 2026" või jääb ainult tegevuskava.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2"/>
  <sheetViews>
    <sheetView tabSelected="1" topLeftCell="A10" zoomScale="80" zoomScaleNormal="80" workbookViewId="0">
      <selection activeCell="E56" sqref="E56"/>
    </sheetView>
  </sheetViews>
  <sheetFormatPr defaultRowHeight="15" x14ac:dyDescent="0.25"/>
  <cols>
    <col min="1" max="1" width="10.7109375" bestFit="1" customWidth="1"/>
    <col min="2" max="2" width="55.85546875" customWidth="1"/>
    <col min="3" max="6" width="13.7109375" bestFit="1" customWidth="1"/>
    <col min="7" max="7" width="16.140625" customWidth="1"/>
    <col min="8" max="8" width="13.7109375" bestFit="1" customWidth="1"/>
    <col min="9" max="9" width="13.140625" customWidth="1"/>
    <col min="10" max="10" width="10.7109375" customWidth="1"/>
    <col min="11" max="11" width="14.42578125" customWidth="1"/>
    <col min="12" max="12" width="13.7109375" customWidth="1"/>
    <col min="13" max="14" width="10.7109375" customWidth="1"/>
    <col min="15" max="15" width="13.42578125" customWidth="1"/>
    <col min="16" max="16" width="10.7109375" customWidth="1"/>
    <col min="17" max="17" width="14.7109375" customWidth="1"/>
    <col min="18" max="18" width="11" bestFit="1" customWidth="1"/>
  </cols>
  <sheetData>
    <row r="1" spans="1:18" x14ac:dyDescent="0.25">
      <c r="A1" s="1"/>
      <c r="B1" s="2"/>
      <c r="C1" s="3"/>
      <c r="D1" s="3"/>
      <c r="E1" s="3"/>
      <c r="F1" s="1"/>
      <c r="G1" s="217" t="s">
        <v>0</v>
      </c>
      <c r="H1" s="217"/>
      <c r="I1" s="217"/>
      <c r="J1" s="5"/>
      <c r="K1" s="5"/>
      <c r="L1" s="5"/>
      <c r="M1" s="5"/>
      <c r="N1" s="5"/>
      <c r="O1" s="5"/>
      <c r="P1" s="5"/>
      <c r="Q1" s="5"/>
      <c r="R1" s="5"/>
    </row>
    <row r="2" spans="1:18" x14ac:dyDescent="0.25">
      <c r="A2" s="1"/>
      <c r="B2" s="2"/>
      <c r="C2" s="3"/>
      <c r="D2" s="3"/>
      <c r="E2" s="3"/>
      <c r="F2" s="1"/>
      <c r="G2" s="218" t="s">
        <v>1</v>
      </c>
      <c r="H2" s="218"/>
      <c r="I2" s="218"/>
      <c r="J2" s="5"/>
      <c r="K2" s="5"/>
      <c r="L2" s="5"/>
      <c r="M2" s="5"/>
      <c r="N2" s="5"/>
      <c r="O2" s="5"/>
      <c r="P2" s="5"/>
      <c r="Q2" s="5"/>
      <c r="R2" s="5"/>
    </row>
    <row r="3" spans="1:18" ht="55.5" customHeight="1" x14ac:dyDescent="0.25">
      <c r="A3" s="1"/>
      <c r="B3" s="2"/>
      <c r="C3" s="3"/>
      <c r="D3" s="3"/>
      <c r="E3" s="3"/>
      <c r="F3" s="1"/>
      <c r="G3" s="218"/>
      <c r="H3" s="218"/>
      <c r="I3" s="218"/>
      <c r="J3" s="5"/>
      <c r="K3" s="5"/>
      <c r="L3" s="5"/>
      <c r="M3" s="5"/>
      <c r="N3" s="5"/>
      <c r="O3" s="5"/>
      <c r="P3" s="5"/>
      <c r="Q3" s="5"/>
      <c r="R3" s="5"/>
    </row>
    <row r="4" spans="1:18" x14ac:dyDescent="0.25">
      <c r="A4" s="6" t="s">
        <v>2</v>
      </c>
      <c r="B4" s="7"/>
      <c r="C4" s="8"/>
      <c r="D4" s="3"/>
      <c r="E4" s="9"/>
      <c r="F4" s="9"/>
      <c r="G4" s="9"/>
      <c r="H4" s="1"/>
      <c r="I4" s="4" t="s">
        <v>3</v>
      </c>
      <c r="J4" s="5"/>
      <c r="K4" s="5"/>
      <c r="L4" s="5"/>
      <c r="M4" s="5"/>
      <c r="N4" s="5"/>
      <c r="O4" s="5"/>
      <c r="P4" s="5"/>
      <c r="Q4" s="5"/>
      <c r="R4" s="5"/>
    </row>
    <row r="5" spans="1:18" x14ac:dyDescent="0.25">
      <c r="A5" s="6"/>
      <c r="B5" s="7"/>
      <c r="C5" s="8"/>
      <c r="D5" s="3"/>
      <c r="E5" s="3"/>
      <c r="F5" s="1"/>
      <c r="G5" s="1"/>
      <c r="H5" s="1"/>
      <c r="I5" s="10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5" t="s">
        <v>4</v>
      </c>
      <c r="B6" s="7"/>
      <c r="C6" s="5"/>
      <c r="D6" s="1"/>
      <c r="E6" s="1"/>
      <c r="F6" s="1"/>
      <c r="G6" s="1"/>
      <c r="H6" s="1"/>
      <c r="I6" s="1"/>
    </row>
    <row r="7" spans="1:18" x14ac:dyDescent="0.25">
      <c r="A7" s="148" t="s">
        <v>5</v>
      </c>
      <c r="B7" s="7"/>
      <c r="C7" s="5"/>
      <c r="D7" s="1"/>
      <c r="E7" s="1"/>
      <c r="F7" s="1"/>
      <c r="G7" s="12"/>
      <c r="H7" s="1"/>
      <c r="I7" s="1"/>
    </row>
    <row r="8" spans="1:18" x14ac:dyDescent="0.25">
      <c r="A8" s="13" t="s">
        <v>6</v>
      </c>
      <c r="B8" s="7"/>
      <c r="C8" s="5"/>
      <c r="D8" s="1"/>
      <c r="E8" s="1"/>
      <c r="F8" s="1"/>
      <c r="G8" s="1"/>
      <c r="H8" s="1"/>
      <c r="I8" s="1"/>
      <c r="O8" s="208"/>
      <c r="P8" s="208"/>
      <c r="Q8" s="209"/>
    </row>
    <row r="9" spans="1:18" x14ac:dyDescent="0.25">
      <c r="A9" s="219" t="s">
        <v>7</v>
      </c>
      <c r="B9" s="220"/>
      <c r="C9" s="220"/>
      <c r="D9" s="220"/>
      <c r="E9" s="220"/>
      <c r="F9" s="220"/>
      <c r="G9" s="220"/>
      <c r="H9" s="1"/>
      <c r="I9" s="5"/>
      <c r="O9" s="140"/>
      <c r="P9" s="140"/>
      <c r="Q9" s="140"/>
      <c r="R9" s="140"/>
    </row>
    <row r="10" spans="1:18" x14ac:dyDescent="0.25">
      <c r="A10" s="5"/>
      <c r="B10" s="7"/>
      <c r="C10" s="8"/>
      <c r="D10" s="3"/>
      <c r="E10" s="1"/>
      <c r="F10" s="14"/>
      <c r="G10" s="14"/>
      <c r="H10" s="1"/>
      <c r="I10" s="15"/>
      <c r="J10" s="16"/>
      <c r="K10" s="17"/>
      <c r="L10" s="5"/>
      <c r="M10" s="5"/>
      <c r="N10" s="5"/>
      <c r="O10" s="5"/>
      <c r="P10" s="5"/>
      <c r="Q10" s="5"/>
      <c r="R10" s="5"/>
    </row>
    <row r="11" spans="1:18" x14ac:dyDescent="0.25">
      <c r="A11" s="5"/>
      <c r="B11" s="7"/>
      <c r="C11" s="8"/>
      <c r="D11" s="3"/>
      <c r="E11" s="1"/>
      <c r="F11" s="14"/>
      <c r="G11" s="14"/>
      <c r="H11" s="1"/>
      <c r="I11" s="18"/>
      <c r="J11" s="19"/>
      <c r="K11" s="20"/>
      <c r="L11" s="5"/>
      <c r="M11" s="5"/>
      <c r="N11" s="5"/>
      <c r="O11" s="5"/>
      <c r="P11" s="5"/>
      <c r="Q11" s="5"/>
      <c r="R11" s="5"/>
    </row>
    <row r="12" spans="1:18" x14ac:dyDescent="0.25">
      <c r="A12" s="21"/>
      <c r="B12" s="22" t="s">
        <v>8</v>
      </c>
      <c r="C12" s="23">
        <v>2024</v>
      </c>
      <c r="D12" s="23">
        <v>2025</v>
      </c>
      <c r="E12" s="194">
        <v>2026</v>
      </c>
      <c r="F12" s="24">
        <v>2027</v>
      </c>
      <c r="G12" s="24">
        <v>2028</v>
      </c>
      <c r="H12" s="25"/>
      <c r="I12" s="26"/>
      <c r="J12" s="27"/>
      <c r="K12" s="28"/>
      <c r="L12" s="6"/>
      <c r="M12" s="6"/>
      <c r="N12" s="6"/>
      <c r="O12" s="6"/>
      <c r="P12" s="6"/>
      <c r="Q12" s="6"/>
      <c r="R12" s="6"/>
    </row>
    <row r="13" spans="1:18" ht="30" x14ac:dyDescent="0.25">
      <c r="A13" s="29" t="s">
        <v>9</v>
      </c>
      <c r="B13" s="30" t="s">
        <v>10</v>
      </c>
      <c r="C13" s="31" t="s">
        <v>11</v>
      </c>
      <c r="D13" s="31" t="s">
        <v>11</v>
      </c>
      <c r="E13" s="124" t="s">
        <v>11</v>
      </c>
      <c r="F13" s="32" t="s">
        <v>11</v>
      </c>
      <c r="G13" s="32" t="s">
        <v>11</v>
      </c>
      <c r="H13" s="31" t="s">
        <v>12</v>
      </c>
      <c r="I13" s="33"/>
      <c r="J13" s="33"/>
      <c r="K13" s="33"/>
      <c r="L13" s="33"/>
      <c r="M13" s="34"/>
      <c r="N13" s="34"/>
      <c r="O13" s="205"/>
      <c r="P13" s="205"/>
      <c r="Q13" s="206"/>
      <c r="R13" s="34"/>
    </row>
    <row r="14" spans="1:18" x14ac:dyDescent="0.25">
      <c r="A14" s="35" t="s">
        <v>13</v>
      </c>
      <c r="B14" s="36">
        <v>2</v>
      </c>
      <c r="C14" s="37">
        <v>3</v>
      </c>
      <c r="D14" s="37">
        <v>4</v>
      </c>
      <c r="E14" s="125">
        <v>5</v>
      </c>
      <c r="F14" s="38">
        <v>6</v>
      </c>
      <c r="G14" s="38">
        <v>7</v>
      </c>
      <c r="H14" s="37">
        <v>8</v>
      </c>
      <c r="I14" s="14"/>
      <c r="J14" s="143"/>
      <c r="K14" s="14"/>
      <c r="L14" s="14"/>
      <c r="M14" s="39"/>
      <c r="N14" s="39"/>
      <c r="O14" s="207"/>
      <c r="P14" s="207"/>
      <c r="Q14" s="207"/>
      <c r="R14" s="207"/>
    </row>
    <row r="15" spans="1:18" x14ac:dyDescent="0.25">
      <c r="A15" s="40" t="s">
        <v>13</v>
      </c>
      <c r="B15" s="41" t="s">
        <v>14</v>
      </c>
      <c r="C15" s="42">
        <f>C17+C18+C22+C25+C28+C30+C33+C36+C41+C46</f>
        <v>20494.72</v>
      </c>
      <c r="D15" s="42">
        <f>D17+D18+D22+D25+D28+D30+D33+D36+D41+D46</f>
        <v>339510</v>
      </c>
      <c r="E15" s="42">
        <f>E17+E18+E22+E25+E28+E30+E33+E36+E41+E46</f>
        <v>2268838.73</v>
      </c>
      <c r="F15" s="42">
        <f>F17+F18+F22+F25+F28+F30+F33+F36+F41+F46</f>
        <v>2483175.65</v>
      </c>
      <c r="G15" s="42">
        <f>G17+G18+G22+G25+G28+G30+G33+G35+G36+G41+G46</f>
        <v>914206.81</v>
      </c>
      <c r="H15" s="42">
        <f>H17+H18+H22+H25+H28+H30+H33+H36+H41+H46</f>
        <v>6026225.9100000001</v>
      </c>
      <c r="I15" s="43"/>
      <c r="J15" s="6"/>
      <c r="K15" s="6"/>
      <c r="L15" s="44"/>
      <c r="M15" s="6"/>
      <c r="N15" s="6"/>
      <c r="O15" s="6"/>
      <c r="P15" s="6"/>
      <c r="Q15" s="6"/>
      <c r="R15" s="6"/>
    </row>
    <row r="16" spans="1:18" x14ac:dyDescent="0.25">
      <c r="A16" s="221" t="s">
        <v>15</v>
      </c>
      <c r="B16" s="222"/>
      <c r="C16" s="222"/>
      <c r="D16" s="222"/>
      <c r="E16" s="222"/>
      <c r="F16" s="222"/>
      <c r="G16" s="222"/>
      <c r="H16" s="222"/>
      <c r="I16" s="43"/>
      <c r="J16" s="6"/>
      <c r="K16" s="6"/>
      <c r="L16" s="163"/>
      <c r="M16" s="6"/>
      <c r="N16" s="6"/>
      <c r="O16" s="6"/>
      <c r="P16" s="6"/>
      <c r="Q16" s="6"/>
      <c r="R16" s="6"/>
    </row>
    <row r="17" spans="1:18" ht="16.5" x14ac:dyDescent="0.25">
      <c r="A17" s="45" t="s">
        <v>16</v>
      </c>
      <c r="B17" s="46" t="s">
        <v>17</v>
      </c>
      <c r="C17" s="47">
        <v>11239.2</v>
      </c>
      <c r="D17" s="47">
        <v>54000</v>
      </c>
      <c r="E17" s="47">
        <v>57600</v>
      </c>
      <c r="F17" s="149">
        <v>60480</v>
      </c>
      <c r="G17" s="149">
        <v>26660.34</v>
      </c>
      <c r="H17" s="48">
        <f t="shared" ref="H17:H31" si="0">SUM(C17:G17)</f>
        <v>209979.54</v>
      </c>
      <c r="I17" s="43"/>
      <c r="K17" s="145"/>
      <c r="L17" s="164"/>
      <c r="M17" s="43"/>
      <c r="N17" s="49"/>
      <c r="O17" s="210"/>
      <c r="P17" s="210"/>
      <c r="Q17" s="211"/>
      <c r="R17" s="49"/>
    </row>
    <row r="18" spans="1:18" x14ac:dyDescent="0.25">
      <c r="A18" s="50" t="s">
        <v>18</v>
      </c>
      <c r="B18" s="51" t="s">
        <v>19</v>
      </c>
      <c r="C18" s="52">
        <f>SUM(C19:C21)</f>
        <v>0</v>
      </c>
      <c r="D18" s="53">
        <f>SUM(D19:D21)</f>
        <v>44000</v>
      </c>
      <c r="E18" s="187">
        <f t="shared" ref="E18" si="1">SUM(E19:E21)</f>
        <v>380000</v>
      </c>
      <c r="F18" s="150">
        <f>SUM(F19:F21)</f>
        <v>224160.65</v>
      </c>
      <c r="G18" s="150">
        <f>SUM(G19:G21)</f>
        <v>5000</v>
      </c>
      <c r="H18" s="54">
        <f>SUM(C18:G18)</f>
        <v>653160.65</v>
      </c>
      <c r="I18" s="43"/>
      <c r="J18" s="55"/>
      <c r="K18" s="145"/>
      <c r="L18" s="163"/>
      <c r="M18" s="6"/>
      <c r="N18" s="6"/>
      <c r="O18" s="173"/>
      <c r="P18" s="173"/>
      <c r="Q18" s="173"/>
      <c r="R18" s="173"/>
    </row>
    <row r="19" spans="1:18" ht="28.5" x14ac:dyDescent="0.25">
      <c r="A19" s="56" t="s">
        <v>20</v>
      </c>
      <c r="B19" s="57" t="s">
        <v>21</v>
      </c>
      <c r="C19" s="58">
        <v>0</v>
      </c>
      <c r="D19" s="58">
        <v>31000</v>
      </c>
      <c r="E19" s="188">
        <v>204000</v>
      </c>
      <c r="F19" s="151">
        <v>24160.65</v>
      </c>
      <c r="G19" s="151">
        <v>0</v>
      </c>
      <c r="H19" s="58">
        <f t="shared" si="0"/>
        <v>259160.65</v>
      </c>
      <c r="I19" s="43"/>
      <c r="J19" s="59"/>
      <c r="K19" s="165"/>
      <c r="L19" s="166"/>
      <c r="M19" s="6"/>
      <c r="N19" s="6"/>
      <c r="O19" s="6"/>
      <c r="P19" s="6"/>
      <c r="Q19" s="6"/>
      <c r="R19" s="6"/>
    </row>
    <row r="20" spans="1:18" x14ac:dyDescent="0.25">
      <c r="A20" s="60" t="s">
        <v>22</v>
      </c>
      <c r="B20" s="60" t="s">
        <v>23</v>
      </c>
      <c r="C20" s="58">
        <v>0</v>
      </c>
      <c r="D20" s="58">
        <v>9000</v>
      </c>
      <c r="E20" s="188">
        <v>48000</v>
      </c>
      <c r="F20" s="151">
        <v>12000</v>
      </c>
      <c r="G20" s="151">
        <v>5000</v>
      </c>
      <c r="H20" s="58">
        <f t="shared" si="0"/>
        <v>74000</v>
      </c>
      <c r="I20" s="43"/>
      <c r="J20" s="59"/>
      <c r="K20" s="165"/>
      <c r="L20" s="166"/>
      <c r="M20" s="6"/>
      <c r="N20" s="6"/>
      <c r="O20" s="6"/>
      <c r="P20" s="6"/>
      <c r="Q20" s="6"/>
      <c r="R20" s="6"/>
    </row>
    <row r="21" spans="1:18" ht="28.5" x14ac:dyDescent="0.25">
      <c r="A21" s="61" t="s">
        <v>24</v>
      </c>
      <c r="B21" s="62" t="s">
        <v>25</v>
      </c>
      <c r="C21" s="63">
        <v>0</v>
      </c>
      <c r="D21" s="63">
        <v>4000</v>
      </c>
      <c r="E21" s="189">
        <v>128000</v>
      </c>
      <c r="F21" s="152">
        <v>188000</v>
      </c>
      <c r="G21" s="152">
        <v>0</v>
      </c>
      <c r="H21" s="63">
        <f t="shared" si="0"/>
        <v>320000</v>
      </c>
      <c r="I21" s="43"/>
      <c r="J21" s="59"/>
      <c r="K21" s="165"/>
      <c r="L21" s="166"/>
      <c r="M21" s="6"/>
      <c r="N21" s="6"/>
      <c r="O21" s="6"/>
      <c r="P21" s="6"/>
      <c r="Q21" s="6"/>
      <c r="R21" s="6"/>
    </row>
    <row r="22" spans="1:18" x14ac:dyDescent="0.25">
      <c r="A22" s="64" t="s">
        <v>26</v>
      </c>
      <c r="B22" s="65" t="s">
        <v>27</v>
      </c>
      <c r="C22" s="66">
        <f t="shared" ref="C22:G22" si="2">SUM(C23:C24)</f>
        <v>0</v>
      </c>
      <c r="D22" s="66">
        <f t="shared" si="2"/>
        <v>0</v>
      </c>
      <c r="E22" s="190">
        <f>SUM(E23:E24)</f>
        <v>300000</v>
      </c>
      <c r="F22" s="153">
        <f t="shared" si="2"/>
        <v>250000</v>
      </c>
      <c r="G22" s="153">
        <f t="shared" si="2"/>
        <v>50000</v>
      </c>
      <c r="H22" s="67">
        <f t="shared" si="0"/>
        <v>600000</v>
      </c>
      <c r="I22" s="49"/>
      <c r="J22" s="192"/>
      <c r="K22" s="167"/>
      <c r="L22" s="163"/>
      <c r="M22" s="6"/>
      <c r="N22" s="6"/>
      <c r="O22" s="212"/>
      <c r="P22" s="213"/>
      <c r="Q22" s="6"/>
      <c r="R22" s="6"/>
    </row>
    <row r="23" spans="1:18" x14ac:dyDescent="0.25">
      <c r="A23" s="68" t="s">
        <v>28</v>
      </c>
      <c r="B23" s="69" t="s">
        <v>29</v>
      </c>
      <c r="C23" s="70">
        <v>0</v>
      </c>
      <c r="D23" s="70">
        <v>0</v>
      </c>
      <c r="E23" s="180">
        <v>0</v>
      </c>
      <c r="F23" s="154">
        <v>0</v>
      </c>
      <c r="G23" s="154">
        <v>0</v>
      </c>
      <c r="H23" s="71">
        <f t="shared" si="0"/>
        <v>0</v>
      </c>
      <c r="I23" s="49"/>
      <c r="J23" s="193"/>
      <c r="K23" s="165"/>
      <c r="L23" s="166"/>
      <c r="M23" s="1"/>
      <c r="N23" s="6"/>
      <c r="O23" s="173"/>
      <c r="P23" s="214"/>
      <c r="Q23" s="173"/>
      <c r="R23" s="6"/>
    </row>
    <row r="24" spans="1:18" x14ac:dyDescent="0.25">
      <c r="A24" s="68" t="s">
        <v>30</v>
      </c>
      <c r="B24" s="69" t="s">
        <v>31</v>
      </c>
      <c r="C24" s="70">
        <v>0</v>
      </c>
      <c r="D24" s="70">
        <v>0</v>
      </c>
      <c r="E24" s="180">
        <v>300000</v>
      </c>
      <c r="F24" s="154">
        <v>250000</v>
      </c>
      <c r="G24" s="154">
        <v>50000</v>
      </c>
      <c r="H24" s="71">
        <f t="shared" si="0"/>
        <v>600000</v>
      </c>
      <c r="I24" s="49"/>
      <c r="J24" s="1"/>
      <c r="K24" s="11"/>
      <c r="L24" s="168"/>
      <c r="M24" s="5"/>
      <c r="N24" s="5"/>
      <c r="O24" s="5"/>
      <c r="P24" s="5"/>
      <c r="Q24" s="5"/>
      <c r="R24" s="173"/>
    </row>
    <row r="25" spans="1:18" x14ac:dyDescent="0.25">
      <c r="A25" s="73" t="s">
        <v>32</v>
      </c>
      <c r="B25" s="74" t="s">
        <v>33</v>
      </c>
      <c r="C25" s="75">
        <f t="shared" ref="C25:G25" si="3">SUM(C26:C27)</f>
        <v>0</v>
      </c>
      <c r="D25" s="75">
        <f t="shared" si="3"/>
        <v>0</v>
      </c>
      <c r="E25" s="191">
        <f t="shared" si="3"/>
        <v>300000</v>
      </c>
      <c r="F25" s="155">
        <f t="shared" si="3"/>
        <v>300000</v>
      </c>
      <c r="G25" s="155">
        <f t="shared" si="3"/>
        <v>144000</v>
      </c>
      <c r="H25" s="76">
        <f t="shared" si="0"/>
        <v>744000</v>
      </c>
      <c r="I25" s="49"/>
      <c r="J25" s="6"/>
      <c r="K25" s="169"/>
      <c r="L25" s="170"/>
      <c r="M25" s="6"/>
      <c r="N25" s="6"/>
      <c r="O25" s="212"/>
      <c r="P25" s="212"/>
      <c r="Q25" s="6"/>
      <c r="R25" s="6"/>
    </row>
    <row r="26" spans="1:18" x14ac:dyDescent="0.25">
      <c r="A26" s="68" t="s">
        <v>34</v>
      </c>
      <c r="B26" s="69" t="s">
        <v>29</v>
      </c>
      <c r="C26" s="70">
        <v>0</v>
      </c>
      <c r="D26" s="70">
        <v>0</v>
      </c>
      <c r="E26" s="180">
        <v>0</v>
      </c>
      <c r="F26" s="154">
        <v>0</v>
      </c>
      <c r="G26" s="154">
        <v>0</v>
      </c>
      <c r="H26" s="71">
        <f t="shared" si="0"/>
        <v>0</v>
      </c>
      <c r="I26" s="43"/>
      <c r="J26" s="9"/>
      <c r="K26" s="11"/>
      <c r="L26" s="204"/>
      <c r="M26" s="5"/>
      <c r="N26" s="5"/>
      <c r="O26" s="173"/>
      <c r="P26" s="173"/>
      <c r="Q26" s="173"/>
      <c r="R26" s="5"/>
    </row>
    <row r="27" spans="1:18" x14ac:dyDescent="0.25">
      <c r="A27" s="68" t="s">
        <v>35</v>
      </c>
      <c r="B27" s="69" t="s">
        <v>36</v>
      </c>
      <c r="C27" s="70">
        <v>0</v>
      </c>
      <c r="D27" s="70">
        <v>0</v>
      </c>
      <c r="E27" s="180">
        <v>300000</v>
      </c>
      <c r="F27" s="154">
        <v>300000</v>
      </c>
      <c r="G27" s="154">
        <v>144000</v>
      </c>
      <c r="H27" s="71">
        <f t="shared" si="0"/>
        <v>744000</v>
      </c>
      <c r="I27" s="43"/>
      <c r="J27" s="9"/>
      <c r="K27" s="11"/>
      <c r="L27" s="146"/>
      <c r="M27" s="5"/>
      <c r="N27" s="5"/>
      <c r="O27" s="5"/>
      <c r="P27" s="5"/>
      <c r="Q27" s="5"/>
      <c r="R27" s="173"/>
    </row>
    <row r="28" spans="1:18" ht="28.5" x14ac:dyDescent="0.25">
      <c r="A28" s="73" t="s">
        <v>37</v>
      </c>
      <c r="B28" s="74" t="s">
        <v>38</v>
      </c>
      <c r="C28" s="75">
        <f t="shared" ref="C28:G28" si="4">SUM(C29:C29)</f>
        <v>0</v>
      </c>
      <c r="D28" s="75">
        <f t="shared" si="4"/>
        <v>0</v>
      </c>
      <c r="E28" s="191">
        <f t="shared" si="4"/>
        <v>0</v>
      </c>
      <c r="F28" s="155">
        <f t="shared" si="4"/>
        <v>135000</v>
      </c>
      <c r="G28" s="155">
        <f t="shared" si="4"/>
        <v>0</v>
      </c>
      <c r="H28" s="76">
        <f t="shared" si="0"/>
        <v>135000</v>
      </c>
      <c r="I28" s="43"/>
      <c r="J28" s="6"/>
      <c r="K28" s="169"/>
      <c r="L28" s="147"/>
      <c r="M28" s="6"/>
      <c r="N28" s="6"/>
      <c r="O28" s="6"/>
      <c r="P28" s="6"/>
      <c r="Q28" s="6"/>
      <c r="R28" s="6"/>
    </row>
    <row r="29" spans="1:18" x14ac:dyDescent="0.25">
      <c r="A29" s="68" t="s">
        <v>39</v>
      </c>
      <c r="B29" s="69" t="s">
        <v>40</v>
      </c>
      <c r="C29" s="70">
        <v>0</v>
      </c>
      <c r="D29" s="70">
        <v>0</v>
      </c>
      <c r="E29" s="180">
        <v>0</v>
      </c>
      <c r="F29" s="154">
        <v>135000</v>
      </c>
      <c r="G29" s="154">
        <v>0</v>
      </c>
      <c r="H29" s="71">
        <f t="shared" si="0"/>
        <v>135000</v>
      </c>
      <c r="I29" s="43"/>
      <c r="J29" s="9"/>
      <c r="K29" s="171"/>
      <c r="L29" s="146"/>
      <c r="M29" s="5"/>
      <c r="N29" s="5"/>
      <c r="O29" s="5"/>
      <c r="P29" s="5"/>
      <c r="Q29" s="5"/>
      <c r="R29" s="5"/>
    </row>
    <row r="30" spans="1:18" ht="42.75" x14ac:dyDescent="0.25">
      <c r="A30" s="73" t="s">
        <v>41</v>
      </c>
      <c r="B30" s="74" t="s">
        <v>42</v>
      </c>
      <c r="C30" s="75">
        <f>SUM(C31:C31)</f>
        <v>0</v>
      </c>
      <c r="D30" s="75">
        <f>SUM(D31:D31)</f>
        <v>0</v>
      </c>
      <c r="E30" s="191">
        <f>SUM(E31:E31)</f>
        <v>248000</v>
      </c>
      <c r="F30" s="155">
        <f>SUM(F31:F31)</f>
        <v>32000</v>
      </c>
      <c r="G30" s="155">
        <f>SUM(G31:G31)</f>
        <v>0</v>
      </c>
      <c r="H30" s="76">
        <f t="shared" si="0"/>
        <v>280000</v>
      </c>
      <c r="I30" s="43"/>
      <c r="J30" s="6"/>
      <c r="K30" s="169"/>
      <c r="L30" s="147"/>
      <c r="M30" s="6"/>
      <c r="N30" s="6"/>
      <c r="O30" s="6"/>
      <c r="P30" s="6"/>
      <c r="Q30" s="6"/>
      <c r="R30" s="6"/>
    </row>
    <row r="31" spans="1:18" ht="27" customHeight="1" x14ac:dyDescent="0.25">
      <c r="A31" s="68" t="s">
        <v>43</v>
      </c>
      <c r="B31" s="69" t="s">
        <v>102</v>
      </c>
      <c r="C31" s="70">
        <v>0</v>
      </c>
      <c r="D31" s="70">
        <v>0</v>
      </c>
      <c r="E31" s="180">
        <v>248000</v>
      </c>
      <c r="F31" s="154">
        <v>32000</v>
      </c>
      <c r="G31" s="154"/>
      <c r="H31" s="71">
        <f t="shared" si="0"/>
        <v>280000</v>
      </c>
      <c r="I31" s="43"/>
      <c r="J31" s="78"/>
      <c r="K31" s="1"/>
      <c r="L31" s="146"/>
      <c r="M31" s="5"/>
      <c r="N31" s="5"/>
      <c r="O31" s="5"/>
      <c r="P31" s="5"/>
      <c r="Q31" s="5"/>
      <c r="R31" s="5"/>
    </row>
    <row r="32" spans="1:18" x14ac:dyDescent="0.25">
      <c r="A32" s="223" t="s">
        <v>44</v>
      </c>
      <c r="B32" s="224"/>
      <c r="C32" s="224"/>
      <c r="D32" s="224"/>
      <c r="E32" s="224"/>
      <c r="F32" s="224"/>
      <c r="G32" s="224"/>
      <c r="H32" s="225"/>
      <c r="I32" s="43"/>
      <c r="J32" s="5"/>
      <c r="K32" s="5"/>
      <c r="L32" s="146"/>
      <c r="M32" s="5"/>
      <c r="N32" s="5"/>
      <c r="O32" s="5"/>
      <c r="P32" s="5"/>
      <c r="Q32" s="5"/>
      <c r="R32" s="5"/>
    </row>
    <row r="33" spans="1:18" x14ac:dyDescent="0.25">
      <c r="A33" s="79" t="s">
        <v>45</v>
      </c>
      <c r="B33" s="80" t="s">
        <v>29</v>
      </c>
      <c r="C33" s="81">
        <f>SUM(C34:C35)</f>
        <v>9080.1200000000008</v>
      </c>
      <c r="D33" s="81">
        <f t="shared" ref="D33:G33" si="5">SUM(D34:D35)</f>
        <v>50000</v>
      </c>
      <c r="E33" s="81">
        <f t="shared" si="5"/>
        <v>102827</v>
      </c>
      <c r="F33" s="198">
        <f t="shared" si="5"/>
        <v>87150</v>
      </c>
      <c r="G33" s="198">
        <f t="shared" si="5"/>
        <v>33990.86</v>
      </c>
      <c r="H33" s="82">
        <f>SUM(C33:G33)</f>
        <v>283047.98</v>
      </c>
      <c r="I33" s="43"/>
      <c r="J33" s="1"/>
      <c r="K33" s="72"/>
      <c r="L33" s="172"/>
      <c r="M33" s="173"/>
      <c r="N33" s="5"/>
      <c r="O33" s="5"/>
      <c r="P33" s="5"/>
      <c r="Q33" s="5"/>
      <c r="R33" s="5"/>
    </row>
    <row r="34" spans="1:18" x14ac:dyDescent="0.25">
      <c r="A34" s="199" t="s">
        <v>46</v>
      </c>
      <c r="B34" s="200" t="s">
        <v>101</v>
      </c>
      <c r="C34" s="201">
        <v>9080.1200000000008</v>
      </c>
      <c r="D34" s="201">
        <v>50000</v>
      </c>
      <c r="E34" s="202">
        <v>57600</v>
      </c>
      <c r="F34" s="203">
        <v>57150</v>
      </c>
      <c r="G34" s="203">
        <v>33990.86</v>
      </c>
      <c r="H34" s="201">
        <f>SUM(C34:G34)</f>
        <v>207820.97999999998</v>
      </c>
      <c r="I34" s="43"/>
      <c r="J34" s="1"/>
      <c r="K34" s="72"/>
      <c r="L34" s="172"/>
      <c r="M34" s="173"/>
      <c r="N34" s="5"/>
      <c r="O34" s="5"/>
      <c r="P34" s="5"/>
      <c r="Q34" s="5"/>
      <c r="R34" s="5"/>
    </row>
    <row r="35" spans="1:18" x14ac:dyDescent="0.25">
      <c r="A35" s="199" t="s">
        <v>47</v>
      </c>
      <c r="B35" s="200" t="s">
        <v>101</v>
      </c>
      <c r="C35" s="201">
        <v>0</v>
      </c>
      <c r="D35" s="201">
        <v>0</v>
      </c>
      <c r="E35" s="202">
        <v>45227</v>
      </c>
      <c r="F35" s="203">
        <v>30000</v>
      </c>
      <c r="G35" s="203">
        <v>0</v>
      </c>
      <c r="H35" s="201">
        <f>SUM(C35:G35)</f>
        <v>75227</v>
      </c>
      <c r="I35" s="43"/>
      <c r="J35" s="1"/>
      <c r="K35" s="72"/>
      <c r="L35" s="172"/>
      <c r="M35" s="173"/>
      <c r="N35" s="5"/>
      <c r="O35" s="5"/>
      <c r="P35" s="5"/>
      <c r="Q35" s="5"/>
      <c r="R35" s="5"/>
    </row>
    <row r="36" spans="1:18" ht="28.5" x14ac:dyDescent="0.25">
      <c r="A36" s="83" t="s">
        <v>48</v>
      </c>
      <c r="B36" s="84" t="s">
        <v>49</v>
      </c>
      <c r="C36" s="85">
        <f>SUM(C37:C40)</f>
        <v>175.4</v>
      </c>
      <c r="D36" s="85">
        <f>SUM(D37:D40)</f>
        <v>65510</v>
      </c>
      <c r="E36" s="179">
        <f>SUM(E37:E40)</f>
        <v>102100</v>
      </c>
      <c r="F36" s="156">
        <f>SUM(F37:F40)</f>
        <v>271305</v>
      </c>
      <c r="G36" s="156">
        <f>SUM(G37:G40)</f>
        <v>215794</v>
      </c>
      <c r="H36" s="86">
        <f>SUM(C36:G36)</f>
        <v>654884.4</v>
      </c>
      <c r="I36" s="43"/>
      <c r="J36" s="87"/>
      <c r="K36" s="72"/>
      <c r="L36" s="147"/>
      <c r="M36" s="6"/>
      <c r="N36" s="6"/>
      <c r="O36" s="6"/>
      <c r="P36" s="6"/>
      <c r="Q36" s="6"/>
      <c r="R36" s="6"/>
    </row>
    <row r="37" spans="1:18" x14ac:dyDescent="0.25">
      <c r="A37" s="68" t="s">
        <v>50</v>
      </c>
      <c r="B37" s="69" t="s">
        <v>51</v>
      </c>
      <c r="C37" s="70">
        <v>0</v>
      </c>
      <c r="D37" s="70">
        <v>22010</v>
      </c>
      <c r="E37" s="180">
        <v>44100</v>
      </c>
      <c r="F37" s="154">
        <v>46305</v>
      </c>
      <c r="G37" s="154">
        <v>27000</v>
      </c>
      <c r="H37" s="71">
        <f t="shared" ref="H37:H49" si="6">SUM(C37:G37)</f>
        <v>139415</v>
      </c>
      <c r="I37" s="43"/>
      <c r="J37" s="1"/>
      <c r="K37" s="44"/>
      <c r="L37" s="146"/>
      <c r="M37" s="6"/>
      <c r="N37" s="6"/>
      <c r="O37" s="6"/>
      <c r="P37" s="6"/>
      <c r="Q37" s="6"/>
      <c r="R37" s="6"/>
    </row>
    <row r="38" spans="1:18" x14ac:dyDescent="0.25">
      <c r="A38" s="68" t="s">
        <v>52</v>
      </c>
      <c r="B38" s="69" t="s">
        <v>53</v>
      </c>
      <c r="C38" s="70">
        <v>0</v>
      </c>
      <c r="D38" s="70">
        <v>40000</v>
      </c>
      <c r="E38" s="70">
        <v>0</v>
      </c>
      <c r="F38" s="154">
        <v>0</v>
      </c>
      <c r="G38" s="154">
        <v>0</v>
      </c>
      <c r="H38" s="71">
        <f>SUM(C38:G38)</f>
        <v>40000</v>
      </c>
      <c r="I38" s="145"/>
      <c r="J38" s="44"/>
      <c r="K38" s="44"/>
      <c r="L38" s="146"/>
      <c r="M38" s="6"/>
      <c r="N38" s="6"/>
      <c r="O38" s="6"/>
      <c r="P38" s="6"/>
      <c r="Q38" s="6"/>
      <c r="R38" s="6"/>
    </row>
    <row r="39" spans="1:18" x14ac:dyDescent="0.25">
      <c r="A39" s="68" t="s">
        <v>54</v>
      </c>
      <c r="B39" s="69" t="s">
        <v>55</v>
      </c>
      <c r="C39" s="70">
        <v>175.4</v>
      </c>
      <c r="D39" s="70">
        <v>3500</v>
      </c>
      <c r="E39" s="180">
        <v>58000</v>
      </c>
      <c r="F39" s="154">
        <v>150000</v>
      </c>
      <c r="G39" s="154">
        <v>113794</v>
      </c>
      <c r="H39" s="71">
        <f t="shared" si="6"/>
        <v>325469.40000000002</v>
      </c>
      <c r="I39" s="145"/>
      <c r="J39" s="44"/>
      <c r="K39" s="44"/>
      <c r="L39" s="146"/>
      <c r="M39" s="6"/>
      <c r="N39" s="6"/>
      <c r="O39" s="6"/>
      <c r="P39" s="6"/>
      <c r="Q39" s="6"/>
      <c r="R39" s="6"/>
    </row>
    <row r="40" spans="1:18" x14ac:dyDescent="0.25">
      <c r="A40" s="68" t="s">
        <v>56</v>
      </c>
      <c r="B40" s="69" t="s">
        <v>57</v>
      </c>
      <c r="C40" s="70">
        <v>0</v>
      </c>
      <c r="D40" s="70">
        <v>0</v>
      </c>
      <c r="E40" s="180">
        <v>0</v>
      </c>
      <c r="F40" s="154">
        <v>75000</v>
      </c>
      <c r="G40" s="154">
        <v>75000</v>
      </c>
      <c r="H40" s="71">
        <f t="shared" si="6"/>
        <v>150000</v>
      </c>
      <c r="I40" s="43"/>
      <c r="J40" s="1"/>
      <c r="K40" s="1"/>
      <c r="L40" s="146"/>
      <c r="M40" s="5"/>
      <c r="N40" s="5"/>
      <c r="O40" s="5"/>
      <c r="P40" s="5"/>
      <c r="Q40" s="5"/>
      <c r="R40" s="5"/>
    </row>
    <row r="41" spans="1:18" x14ac:dyDescent="0.25">
      <c r="A41" s="88" t="s">
        <v>58</v>
      </c>
      <c r="B41" s="89" t="s">
        <v>59</v>
      </c>
      <c r="C41" s="90">
        <f>SUM(C42:C45)</f>
        <v>0</v>
      </c>
      <c r="D41" s="90">
        <f>SUM(D42:D45)</f>
        <v>98000</v>
      </c>
      <c r="E41" s="181">
        <f>SUM(E42:E45)</f>
        <v>532000</v>
      </c>
      <c r="F41" s="157">
        <f>SUM(F42:F45)</f>
        <v>691080</v>
      </c>
      <c r="G41" s="157">
        <f>SUM(G42:G45)</f>
        <v>232836.61</v>
      </c>
      <c r="H41" s="91">
        <f t="shared" si="6"/>
        <v>1553916.6099999999</v>
      </c>
      <c r="I41" s="43"/>
      <c r="J41" s="44"/>
      <c r="K41" s="77"/>
      <c r="L41" s="147"/>
      <c r="M41" s="6"/>
      <c r="N41" s="6"/>
      <c r="O41" s="6"/>
      <c r="P41" s="6"/>
      <c r="Q41" s="6"/>
      <c r="R41" s="6"/>
    </row>
    <row r="42" spans="1:18" x14ac:dyDescent="0.25">
      <c r="A42" s="68" t="s">
        <v>60</v>
      </c>
      <c r="B42" s="69" t="s">
        <v>61</v>
      </c>
      <c r="C42" s="70">
        <v>0</v>
      </c>
      <c r="D42" s="70">
        <v>16000</v>
      </c>
      <c r="E42" s="182">
        <v>42000</v>
      </c>
      <c r="F42" s="158">
        <v>40000</v>
      </c>
      <c r="G42" s="158">
        <v>20000</v>
      </c>
      <c r="H42" s="71">
        <f t="shared" si="6"/>
        <v>118000</v>
      </c>
      <c r="I42" s="43"/>
      <c r="J42" s="174"/>
      <c r="K42" s="1"/>
      <c r="L42" s="146"/>
      <c r="M42" s="5"/>
      <c r="N42" s="5"/>
      <c r="O42" s="5"/>
      <c r="P42" s="5"/>
      <c r="Q42" s="5"/>
      <c r="R42" s="5"/>
    </row>
    <row r="43" spans="1:18" x14ac:dyDescent="0.25">
      <c r="A43" s="68" t="s">
        <v>62</v>
      </c>
      <c r="B43" s="69" t="s">
        <v>63</v>
      </c>
      <c r="C43" s="70">
        <v>0</v>
      </c>
      <c r="D43" s="70">
        <v>57000</v>
      </c>
      <c r="E43" s="180">
        <v>405000</v>
      </c>
      <c r="F43" s="154">
        <v>500000</v>
      </c>
      <c r="G43" s="154">
        <v>140916.60999999999</v>
      </c>
      <c r="H43" s="71">
        <f t="shared" si="6"/>
        <v>1102916.6099999999</v>
      </c>
      <c r="I43" s="43"/>
      <c r="J43" s="174"/>
      <c r="K43" s="1"/>
      <c r="L43" s="146"/>
      <c r="M43" s="5"/>
      <c r="N43" s="5"/>
      <c r="O43" s="5"/>
      <c r="P43" s="5"/>
      <c r="Q43" s="5"/>
      <c r="R43" s="5"/>
    </row>
    <row r="44" spans="1:18" ht="29.25" x14ac:dyDescent="0.25">
      <c r="A44" s="68" t="s">
        <v>64</v>
      </c>
      <c r="B44" s="69" t="s">
        <v>65</v>
      </c>
      <c r="C44" s="70">
        <v>0</v>
      </c>
      <c r="D44" s="70">
        <v>25000</v>
      </c>
      <c r="E44" s="180">
        <v>29000</v>
      </c>
      <c r="F44" s="154">
        <v>75000</v>
      </c>
      <c r="G44" s="154">
        <v>14000</v>
      </c>
      <c r="H44" s="71">
        <f t="shared" si="6"/>
        <v>143000</v>
      </c>
      <c r="I44" s="145"/>
      <c r="J44" s="174"/>
      <c r="K44" s="1"/>
      <c r="L44" s="146"/>
      <c r="M44" s="5"/>
      <c r="N44" s="5"/>
      <c r="O44" s="5"/>
      <c r="P44" s="5"/>
      <c r="Q44" s="5"/>
      <c r="R44" s="5"/>
    </row>
    <row r="45" spans="1:18" x14ac:dyDescent="0.25">
      <c r="A45" s="68" t="s">
        <v>56</v>
      </c>
      <c r="B45" s="69" t="s">
        <v>66</v>
      </c>
      <c r="C45" s="70">
        <v>0</v>
      </c>
      <c r="D45" s="70">
        <v>0</v>
      </c>
      <c r="E45" s="180">
        <v>56000</v>
      </c>
      <c r="F45" s="154">
        <v>76080</v>
      </c>
      <c r="G45" s="154">
        <v>57920</v>
      </c>
      <c r="H45" s="71">
        <f t="shared" si="6"/>
        <v>190000</v>
      </c>
      <c r="I45" s="145"/>
      <c r="J45" s="9"/>
      <c r="K45" s="1"/>
      <c r="L45" s="146"/>
      <c r="M45" s="5"/>
      <c r="N45" s="5"/>
      <c r="O45" s="5"/>
      <c r="P45" s="5"/>
      <c r="Q45" s="5"/>
      <c r="R45" s="5"/>
    </row>
    <row r="46" spans="1:18" ht="28.5" x14ac:dyDescent="0.25">
      <c r="A46" s="88" t="s">
        <v>67</v>
      </c>
      <c r="B46" s="89" t="s">
        <v>68</v>
      </c>
      <c r="C46" s="90">
        <f>SUM(C47:C49)</f>
        <v>0</v>
      </c>
      <c r="D46" s="90">
        <f>SUM(D47:D49)</f>
        <v>28000</v>
      </c>
      <c r="E46" s="181">
        <f>SUM(E47:E49)</f>
        <v>246311.73</v>
      </c>
      <c r="F46" s="157">
        <f>SUM(F47:F49)</f>
        <v>432000</v>
      </c>
      <c r="G46" s="157">
        <f>SUM(G47:G49)</f>
        <v>205925</v>
      </c>
      <c r="H46" s="91">
        <f t="shared" si="6"/>
        <v>912236.73</v>
      </c>
      <c r="I46" s="43"/>
      <c r="J46" s="44"/>
      <c r="K46" s="77"/>
      <c r="L46" s="147"/>
      <c r="M46" s="6"/>
      <c r="N46" s="6"/>
      <c r="O46" s="6"/>
      <c r="P46" s="6"/>
      <c r="Q46" s="6"/>
      <c r="R46" s="6"/>
    </row>
    <row r="47" spans="1:18" x14ac:dyDescent="0.25">
      <c r="A47" s="68" t="s">
        <v>69</v>
      </c>
      <c r="B47" s="69" t="s">
        <v>70</v>
      </c>
      <c r="C47" s="70">
        <v>0</v>
      </c>
      <c r="D47" s="70">
        <v>0</v>
      </c>
      <c r="E47" s="180">
        <v>42971.73</v>
      </c>
      <c r="F47" s="154">
        <v>52000</v>
      </c>
      <c r="G47" s="154">
        <v>25000</v>
      </c>
      <c r="H47" s="71">
        <f t="shared" si="6"/>
        <v>119971.73000000001</v>
      </c>
      <c r="I47" s="43"/>
      <c r="J47" s="44"/>
      <c r="K47" s="77"/>
      <c r="L47" s="147"/>
      <c r="M47" s="6"/>
      <c r="N47" s="6"/>
      <c r="O47" s="6"/>
      <c r="P47" s="6"/>
      <c r="Q47" s="6"/>
      <c r="R47" s="6"/>
    </row>
    <row r="48" spans="1:18" x14ac:dyDescent="0.25">
      <c r="A48" s="68" t="s">
        <v>71</v>
      </c>
      <c r="B48" s="69" t="s">
        <v>72</v>
      </c>
      <c r="C48" s="70">
        <v>0</v>
      </c>
      <c r="D48" s="70">
        <v>20000</v>
      </c>
      <c r="E48" s="180">
        <v>125000</v>
      </c>
      <c r="F48" s="154">
        <v>200000</v>
      </c>
      <c r="G48" s="154">
        <v>90000</v>
      </c>
      <c r="H48" s="71">
        <f t="shared" si="6"/>
        <v>435000</v>
      </c>
      <c r="I48" s="43"/>
      <c r="J48" s="174"/>
      <c r="K48" s="1"/>
      <c r="L48" s="146"/>
      <c r="M48" s="5"/>
      <c r="N48" s="5"/>
      <c r="O48" s="5"/>
      <c r="P48" s="5"/>
      <c r="Q48" s="5"/>
      <c r="R48" s="5"/>
    </row>
    <row r="49" spans="1:20" x14ac:dyDescent="0.25">
      <c r="A49" s="68" t="s">
        <v>73</v>
      </c>
      <c r="B49" s="69" t="s">
        <v>74</v>
      </c>
      <c r="C49" s="70">
        <v>0</v>
      </c>
      <c r="D49" s="70">
        <v>8000</v>
      </c>
      <c r="E49" s="180">
        <v>78340</v>
      </c>
      <c r="F49" s="154">
        <v>180000</v>
      </c>
      <c r="G49" s="154">
        <v>90925</v>
      </c>
      <c r="H49" s="71">
        <f t="shared" si="6"/>
        <v>357265</v>
      </c>
      <c r="I49" s="43"/>
      <c r="J49" s="9"/>
      <c r="K49" s="1"/>
      <c r="L49" s="146"/>
      <c r="M49" s="5"/>
      <c r="N49" s="5"/>
      <c r="O49" s="5"/>
      <c r="P49" s="5"/>
      <c r="Q49" s="5"/>
      <c r="R49" s="5"/>
    </row>
    <row r="50" spans="1:20" x14ac:dyDescent="0.25">
      <c r="A50" s="92">
        <v>3</v>
      </c>
      <c r="B50" s="93" t="s">
        <v>75</v>
      </c>
      <c r="C50" s="94">
        <f>C15*0.07</f>
        <v>1434.6304000000002</v>
      </c>
      <c r="D50" s="94">
        <f>D15*0.07</f>
        <v>23765.7</v>
      </c>
      <c r="E50" s="183">
        <f>E15*0.07</f>
        <v>158818.71110000001</v>
      </c>
      <c r="F50" s="159">
        <f>F15*0.07</f>
        <v>173822.29550000001</v>
      </c>
      <c r="G50" s="159">
        <f>G15*0.07-0.1</f>
        <v>63994.376700000008</v>
      </c>
      <c r="H50" s="94">
        <f>C50+D50+E50+F50+G50</f>
        <v>421835.71370000008</v>
      </c>
      <c r="I50" s="43"/>
      <c r="J50" s="44"/>
      <c r="K50" s="44"/>
      <c r="L50" s="144"/>
      <c r="M50" s="6"/>
      <c r="N50" s="6"/>
      <c r="O50" s="6"/>
      <c r="P50" s="6"/>
      <c r="Q50" s="6"/>
      <c r="R50" s="6"/>
    </row>
    <row r="51" spans="1:20" x14ac:dyDescent="0.25">
      <c r="A51" s="95">
        <v>4</v>
      </c>
      <c r="B51" s="96" t="s">
        <v>76</v>
      </c>
      <c r="C51" s="97">
        <f t="shared" ref="C51:H51" si="7">C15+C50</f>
        <v>21929.350400000003</v>
      </c>
      <c r="D51" s="97">
        <f>D15+D50</f>
        <v>363275.7</v>
      </c>
      <c r="E51" s="184">
        <f>E15+E50</f>
        <v>2427657.4410999999</v>
      </c>
      <c r="F51" s="160">
        <f t="shared" si="7"/>
        <v>2656997.9454999999</v>
      </c>
      <c r="G51" s="160">
        <f t="shared" si="7"/>
        <v>978201.18670000008</v>
      </c>
      <c r="H51" s="98">
        <f t="shared" si="7"/>
        <v>6448061.6237000003</v>
      </c>
      <c r="I51" s="43"/>
      <c r="J51" s="44"/>
      <c r="K51" s="44"/>
      <c r="L51" s="144"/>
      <c r="M51" s="6"/>
      <c r="N51" s="6"/>
      <c r="O51" s="6"/>
      <c r="P51" s="6"/>
      <c r="Q51" s="6"/>
      <c r="R51" s="6"/>
    </row>
    <row r="52" spans="1:20" x14ac:dyDescent="0.25">
      <c r="A52" s="99">
        <v>5</v>
      </c>
      <c r="B52" s="100" t="s">
        <v>77</v>
      </c>
      <c r="C52" s="101">
        <f>C17+C23+C26+C33+C35+C37+C47+C42</f>
        <v>20319.32</v>
      </c>
      <c r="D52" s="101">
        <f>D17+D23+D26+D33+D35+D37+D47+D42</f>
        <v>142010</v>
      </c>
      <c r="E52" s="185">
        <f>E17+E23+E26+E33+E37+E35+E47+E42</f>
        <v>334725.73</v>
      </c>
      <c r="F52" s="161">
        <f>F17+F23+F26+F33+F37+F47+F35+F42</f>
        <v>315935</v>
      </c>
      <c r="G52" s="161">
        <f>G17+G23+G26+G33+G37+G35+G47+G42</f>
        <v>132651.20000000001</v>
      </c>
      <c r="H52" s="101">
        <f>SUM(C52:G52)</f>
        <v>945641.25</v>
      </c>
      <c r="I52" s="102"/>
      <c r="J52" s="44"/>
      <c r="K52" s="44"/>
      <c r="L52" s="144"/>
      <c r="M52" s="6"/>
      <c r="N52" s="6"/>
      <c r="O52" s="6"/>
      <c r="P52" s="6"/>
      <c r="Q52" s="6"/>
      <c r="R52" s="6"/>
    </row>
    <row r="53" spans="1:20" x14ac:dyDescent="0.25">
      <c r="A53" s="99">
        <v>6</v>
      </c>
      <c r="B53" s="100" t="s">
        <v>78</v>
      </c>
      <c r="C53" s="103">
        <f>C54-C51</f>
        <v>6426132.2733000005</v>
      </c>
      <c r="D53" s="71">
        <f>C54-C51-D51</f>
        <v>6062856.5733000003</v>
      </c>
      <c r="E53" s="186">
        <f>C54-C51-D51-E51</f>
        <v>3635199.1322000003</v>
      </c>
      <c r="F53" s="162">
        <f>C54-C51-D51-E51-F51</f>
        <v>978201.18670000043</v>
      </c>
      <c r="G53" s="162">
        <f>C54-C51-D51-E51-F51-G51</f>
        <v>0</v>
      </c>
      <c r="H53" s="104"/>
      <c r="I53" s="105"/>
      <c r="J53" s="11"/>
      <c r="K53" s="11"/>
      <c r="L53" s="11"/>
      <c r="M53" s="11"/>
      <c r="N53" s="11"/>
      <c r="O53" s="5"/>
      <c r="P53" s="5"/>
      <c r="Q53" s="5"/>
      <c r="R53" s="5"/>
    </row>
    <row r="54" spans="1:20" x14ac:dyDescent="0.25">
      <c r="A54" s="99">
        <v>7</v>
      </c>
      <c r="B54" s="106" t="s">
        <v>79</v>
      </c>
      <c r="C54" s="230">
        <f>H15+H50</f>
        <v>6448061.6237000003</v>
      </c>
      <c r="D54" s="107"/>
      <c r="E54" s="107"/>
      <c r="F54" s="108"/>
      <c r="G54" s="108"/>
      <c r="H54" s="72"/>
      <c r="I54" s="1"/>
      <c r="J54" s="1"/>
      <c r="K54" s="5"/>
      <c r="L54" s="5"/>
      <c r="M54" s="5"/>
      <c r="N54" s="5"/>
      <c r="O54" s="5"/>
      <c r="P54" s="5"/>
      <c r="Q54" s="5"/>
      <c r="R54" s="5"/>
    </row>
    <row r="55" spans="1:20" x14ac:dyDescent="0.25">
      <c r="A55" s="5"/>
      <c r="B55" s="195"/>
      <c r="C55" s="196"/>
      <c r="D55" s="3"/>
      <c r="E55" s="3"/>
      <c r="F55" s="3"/>
      <c r="G55" s="109"/>
      <c r="H55" s="11"/>
      <c r="I55" s="11"/>
      <c r="J55" s="5"/>
      <c r="K55" s="5"/>
      <c r="L55" s="5"/>
      <c r="M55" s="5"/>
      <c r="N55" s="5"/>
      <c r="O55" s="5"/>
      <c r="P55" s="5"/>
      <c r="Q55" s="5"/>
      <c r="R55" s="5"/>
    </row>
    <row r="56" spans="1:20" x14ac:dyDescent="0.25">
      <c r="A56" s="1"/>
      <c r="B56" s="195"/>
      <c r="C56" s="197"/>
      <c r="D56" s="3"/>
      <c r="E56" s="229"/>
      <c r="F56" s="1"/>
      <c r="G56" s="1"/>
      <c r="H56" s="1"/>
      <c r="I56" s="1"/>
      <c r="J56" s="5"/>
      <c r="K56" s="5"/>
      <c r="L56" s="5"/>
      <c r="M56" s="5"/>
      <c r="N56" s="5"/>
      <c r="O56" s="5"/>
      <c r="P56" s="5"/>
      <c r="Q56" s="5"/>
      <c r="R56" s="5"/>
    </row>
    <row r="57" spans="1:20" x14ac:dyDescent="0.25">
      <c r="A57" s="110"/>
      <c r="B57" s="2"/>
      <c r="C57" s="3"/>
      <c r="D57" s="3"/>
      <c r="E57" s="3"/>
      <c r="F57" s="1"/>
      <c r="G57" s="1"/>
      <c r="H57" s="1"/>
      <c r="I57" s="1"/>
      <c r="J57" s="5"/>
      <c r="K57" s="5"/>
      <c r="L57" s="5"/>
      <c r="M57" s="5"/>
      <c r="N57" s="5"/>
      <c r="O57" s="5"/>
      <c r="P57" s="5"/>
      <c r="Q57" s="5"/>
      <c r="R57" s="5"/>
    </row>
    <row r="58" spans="1:20" x14ac:dyDescent="0.25">
      <c r="A58" s="111" t="s">
        <v>80</v>
      </c>
      <c r="B58" s="7"/>
      <c r="C58" s="8"/>
      <c r="D58" s="8"/>
      <c r="E58" s="3"/>
      <c r="F58" s="1"/>
      <c r="G58" s="1"/>
      <c r="H58" s="1"/>
      <c r="I58" s="1"/>
      <c r="J58" s="5"/>
      <c r="K58" s="5"/>
      <c r="L58" s="5"/>
      <c r="M58" s="5"/>
      <c r="N58" s="5"/>
      <c r="O58" s="5"/>
      <c r="P58" s="5"/>
      <c r="Q58" s="5"/>
      <c r="R58" s="5"/>
    </row>
    <row r="59" spans="1:20" x14ac:dyDescent="0.25">
      <c r="A59" s="5"/>
      <c r="B59" s="7"/>
      <c r="C59" s="8"/>
      <c r="D59" s="8"/>
      <c r="E59" s="3"/>
      <c r="F59" s="1"/>
      <c r="G59" s="1"/>
      <c r="H59" s="1"/>
      <c r="I59" s="1"/>
      <c r="J59" s="5"/>
      <c r="K59" s="5"/>
      <c r="L59" s="5"/>
      <c r="M59" s="5"/>
      <c r="N59" s="5"/>
      <c r="O59" s="5"/>
      <c r="P59" s="5"/>
      <c r="Q59" s="5"/>
      <c r="R59" s="5"/>
    </row>
    <row r="60" spans="1:20" x14ac:dyDescent="0.25">
      <c r="A60" s="1"/>
      <c r="B60" s="215" t="s">
        <v>81</v>
      </c>
      <c r="C60" s="226" t="s">
        <v>8</v>
      </c>
      <c r="D60" s="227"/>
      <c r="E60" s="227"/>
      <c r="F60" s="227"/>
      <c r="G60" s="227"/>
      <c r="H60" s="227"/>
      <c r="I60" s="227"/>
      <c r="J60" s="227"/>
      <c r="K60" s="228"/>
      <c r="L60" s="228"/>
      <c r="M60" s="5"/>
      <c r="N60" s="5"/>
      <c r="O60" s="5"/>
      <c r="P60" s="5"/>
      <c r="Q60" s="5"/>
      <c r="R60" s="5"/>
    </row>
    <row r="61" spans="1:20" x14ac:dyDescent="0.25">
      <c r="A61" s="1"/>
      <c r="B61" s="216"/>
      <c r="C61" s="112">
        <v>2024</v>
      </c>
      <c r="D61" s="112" t="s">
        <v>82</v>
      </c>
      <c r="E61" s="112">
        <v>2025</v>
      </c>
      <c r="F61" s="112" t="s">
        <v>82</v>
      </c>
      <c r="G61" s="175">
        <v>2026</v>
      </c>
      <c r="H61" s="112" t="s">
        <v>82</v>
      </c>
      <c r="I61" s="112" t="s">
        <v>83</v>
      </c>
      <c r="J61" s="112" t="s">
        <v>82</v>
      </c>
      <c r="K61" s="112" t="s">
        <v>84</v>
      </c>
      <c r="L61" s="112" t="s">
        <v>82</v>
      </c>
      <c r="M61" s="1"/>
      <c r="N61" s="1"/>
      <c r="O61" s="5"/>
      <c r="P61" s="5"/>
      <c r="Q61" s="5"/>
      <c r="R61" s="5"/>
      <c r="S61" s="5"/>
      <c r="T61" s="5"/>
    </row>
    <row r="62" spans="1:20" ht="27" customHeight="1" x14ac:dyDescent="0.25">
      <c r="A62" s="1"/>
      <c r="B62" s="113" t="s">
        <v>15</v>
      </c>
      <c r="C62" s="114">
        <f>C17+C18+C22+C25+C28+C30</f>
        <v>11239.2</v>
      </c>
      <c r="D62" s="115">
        <f>C62/(H17+H18+H22+H25+H28+H30)</f>
        <v>4.2862696826289825E-3</v>
      </c>
      <c r="E62" s="114">
        <f>D17+D18+D22+D25+D28+D30</f>
        <v>98000</v>
      </c>
      <c r="F62" s="116">
        <f>E62/(H17+H18+H22+H25+H28+H30)</f>
        <v>3.7374050546092275E-2</v>
      </c>
      <c r="G62" s="176">
        <f>E17+E18+E22+E25+E28+E30</f>
        <v>1285600</v>
      </c>
      <c r="H62" s="116">
        <f>G62/(H17+H18+H22+H25+H28+H30)</f>
        <v>0.49028652430669623</v>
      </c>
      <c r="I62" s="114">
        <f>F17+G17+F18+G18+F22+G22+F25+G25+F28+G28+F30+G30</f>
        <v>1227300.99</v>
      </c>
      <c r="J62" s="116">
        <f>I62/(H17+H18+H22+H25+H28+H30)</f>
        <v>0.46805315546458254</v>
      </c>
      <c r="K62" s="114">
        <f>C62+E62+G62+I62</f>
        <v>2622140.19</v>
      </c>
      <c r="L62" s="116">
        <f t="shared" ref="K62:L64" si="8">D62+F62+H62+J62</f>
        <v>1</v>
      </c>
      <c r="M62" s="1"/>
      <c r="N62" s="1"/>
      <c r="O62" s="5"/>
      <c r="P62" s="5"/>
      <c r="Q62" s="5"/>
      <c r="R62" s="5"/>
      <c r="S62" s="5"/>
      <c r="T62" s="5"/>
    </row>
    <row r="63" spans="1:20" ht="15" customHeight="1" x14ac:dyDescent="0.25">
      <c r="A63" s="1"/>
      <c r="B63" s="113" t="s">
        <v>44</v>
      </c>
      <c r="C63" s="114">
        <f>C33+C36+C41+C46</f>
        <v>9255.52</v>
      </c>
      <c r="D63" s="115">
        <f>C63/(H33+H36+H41+H46)</f>
        <v>2.7189444571331187E-3</v>
      </c>
      <c r="E63" s="114">
        <f>D33+D36+D41+D46</f>
        <v>241510</v>
      </c>
      <c r="F63" s="116">
        <f>E63/(H33+H36+H41+H46)</f>
        <v>7.0947097066639098E-2</v>
      </c>
      <c r="G63" s="176">
        <f>E33+E36+E41+E46</f>
        <v>983238.73</v>
      </c>
      <c r="H63" s="116">
        <f>G63/(H33+H36+H41+H46)</f>
        <v>0.28884076691229738</v>
      </c>
      <c r="I63" s="114">
        <f>F33+G33+G35+F36+G36+F41+G41+F46+G46</f>
        <v>2170081.4699999997</v>
      </c>
      <c r="J63" s="116">
        <f>I63/(H33+H36+H41+H46)</f>
        <v>0.63749319156393036</v>
      </c>
      <c r="K63" s="114">
        <f>C63+E63+G63+I63</f>
        <v>3404085.7199999997</v>
      </c>
      <c r="L63" s="116">
        <f>D63+F63+H63+J63</f>
        <v>1</v>
      </c>
      <c r="M63" s="1"/>
      <c r="N63" s="1"/>
      <c r="O63" s="5"/>
      <c r="P63" s="5"/>
      <c r="Q63" s="5"/>
      <c r="R63" s="5"/>
      <c r="S63" s="5"/>
      <c r="T63" s="5"/>
    </row>
    <row r="64" spans="1:20" ht="15.75" customHeight="1" x14ac:dyDescent="0.25">
      <c r="A64" s="1"/>
      <c r="B64" s="117" t="s">
        <v>85</v>
      </c>
      <c r="C64" s="118">
        <f>C50</f>
        <v>1434.6304000000002</v>
      </c>
      <c r="D64" s="115">
        <f>C64/H50</f>
        <v>3.4009220969381379E-3</v>
      </c>
      <c r="E64" s="118">
        <f>D50</f>
        <v>23765.7</v>
      </c>
      <c r="F64" s="119">
        <f>E64/H50</f>
        <v>5.6338757549820977E-2</v>
      </c>
      <c r="G64" s="177">
        <f>E50</f>
        <v>158818.71110000001</v>
      </c>
      <c r="H64" s="116">
        <f>G64/H50</f>
        <v>0.37649422735446303</v>
      </c>
      <c r="I64" s="118">
        <f>F50+G50</f>
        <v>237816.67220000003</v>
      </c>
      <c r="J64" s="119">
        <f>I64/H50</f>
        <v>0.56376609299877778</v>
      </c>
      <c r="K64" s="118">
        <f t="shared" si="8"/>
        <v>421835.71370000008</v>
      </c>
      <c r="L64" s="116">
        <f t="shared" si="8"/>
        <v>1</v>
      </c>
      <c r="M64" s="1"/>
      <c r="N64" s="1"/>
      <c r="O64" s="5"/>
      <c r="P64" s="5"/>
      <c r="Q64" s="5"/>
      <c r="R64" s="5"/>
      <c r="S64" s="5"/>
      <c r="T64" s="5"/>
    </row>
    <row r="65" spans="1:20" x14ac:dyDescent="0.25">
      <c r="A65" s="1"/>
      <c r="B65" s="120" t="s">
        <v>12</v>
      </c>
      <c r="C65" s="121">
        <f>SUM(C62:C64)</f>
        <v>21929.350400000003</v>
      </c>
      <c r="D65" s="122">
        <f>C65/H51</f>
        <v>3.4009213434620673E-3</v>
      </c>
      <c r="E65" s="121">
        <f>SUM(E62:E64)</f>
        <v>363275.7</v>
      </c>
      <c r="F65" s="122">
        <f>E65/H51</f>
        <v>5.6338745067939754E-2</v>
      </c>
      <c r="G65" s="178">
        <f>SUM(G62:G64)</f>
        <v>2427657.4410999999</v>
      </c>
      <c r="H65" s="116">
        <f>G65/H51</f>
        <v>0.37649414394196989</v>
      </c>
      <c r="I65" s="121">
        <f>SUM(I62:I64)</f>
        <v>3635199.1321999999</v>
      </c>
      <c r="J65" s="122">
        <f>I65/H51</f>
        <v>0.56376618964662817</v>
      </c>
      <c r="K65" s="121">
        <f>SUM(K62:K64)</f>
        <v>6448061.6237000003</v>
      </c>
      <c r="L65" s="123">
        <f>D65+F65+H65+J65</f>
        <v>0.99999999999999989</v>
      </c>
      <c r="M65" s="1"/>
      <c r="N65" s="1"/>
      <c r="O65" s="5"/>
      <c r="P65" s="5"/>
      <c r="Q65" s="5"/>
      <c r="R65" s="5"/>
      <c r="S65" s="5"/>
      <c r="T65" s="5"/>
    </row>
    <row r="66" spans="1:20" x14ac:dyDescent="0.25">
      <c r="A66" s="5"/>
      <c r="B66" s="7"/>
      <c r="C66" s="8"/>
      <c r="D66" s="8"/>
      <c r="E66" s="8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20" x14ac:dyDescent="0.25">
      <c r="A67" s="5"/>
      <c r="B67" s="7"/>
      <c r="C67" s="8"/>
      <c r="D67" s="8"/>
      <c r="E67" s="8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20" x14ac:dyDescent="0.25">
      <c r="A68" s="5"/>
      <c r="B68" s="7"/>
      <c r="C68" s="8"/>
      <c r="D68" s="8"/>
      <c r="E68" s="8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20" x14ac:dyDescent="0.25">
      <c r="A69" s="5"/>
      <c r="B69" s="7"/>
      <c r="C69" s="8"/>
      <c r="D69" s="8"/>
      <c r="E69" s="8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20" x14ac:dyDescent="0.25">
      <c r="A70" s="5"/>
      <c r="B70" s="7"/>
      <c r="C70" s="8"/>
      <c r="D70" s="8"/>
      <c r="E70" s="8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20" x14ac:dyDescent="0.25">
      <c r="A71" s="5"/>
      <c r="B71" s="7"/>
      <c r="C71" s="8"/>
      <c r="D71" s="8"/>
      <c r="E71" s="8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1:20" x14ac:dyDescent="0.25">
      <c r="A72" s="5"/>
      <c r="B72" s="7"/>
      <c r="C72" s="8"/>
      <c r="D72" s="8"/>
      <c r="E72" s="8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20" x14ac:dyDescent="0.25">
      <c r="A73" s="5"/>
      <c r="B73" s="7"/>
      <c r="C73" s="8"/>
      <c r="D73" s="8"/>
      <c r="E73" s="8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20" x14ac:dyDescent="0.25">
      <c r="A74" s="5"/>
      <c r="B74" s="7"/>
      <c r="C74" s="8"/>
      <c r="D74" s="8"/>
      <c r="E74" s="8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20" x14ac:dyDescent="0.25">
      <c r="A75" s="5"/>
      <c r="B75" s="7"/>
      <c r="C75" s="8"/>
      <c r="D75" s="8"/>
      <c r="E75" s="8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20" x14ac:dyDescent="0.25">
      <c r="A76" s="5"/>
      <c r="B76" s="7"/>
      <c r="C76" s="8"/>
      <c r="D76" s="8"/>
      <c r="E76" s="8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20" x14ac:dyDescent="0.25">
      <c r="A77" s="5"/>
      <c r="B77" s="7"/>
      <c r="C77" s="8"/>
      <c r="D77" s="8"/>
      <c r="E77" s="8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20" x14ac:dyDescent="0.25">
      <c r="A78" s="5"/>
      <c r="B78" s="7"/>
      <c r="C78" s="8"/>
      <c r="D78" s="8"/>
      <c r="E78" s="8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1:20" x14ac:dyDescent="0.25">
      <c r="A79" s="5"/>
      <c r="B79" s="7"/>
      <c r="C79" s="8"/>
      <c r="D79" s="8"/>
      <c r="E79" s="8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1:20" x14ac:dyDescent="0.25">
      <c r="A80" s="5"/>
      <c r="B80" s="7"/>
      <c r="C80" s="8"/>
      <c r="D80" s="8"/>
      <c r="E80" s="8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x14ac:dyDescent="0.25">
      <c r="A81" s="5"/>
      <c r="B81" s="7"/>
      <c r="C81" s="8"/>
      <c r="D81" s="8"/>
      <c r="E81" s="8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x14ac:dyDescent="0.25">
      <c r="A82" s="5"/>
      <c r="B82" s="7"/>
      <c r="C82" s="8"/>
      <c r="D82" s="8"/>
      <c r="E82" s="8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x14ac:dyDescent="0.25">
      <c r="A83" s="5"/>
      <c r="B83" s="7"/>
      <c r="C83" s="8"/>
      <c r="D83" s="8"/>
      <c r="E83" s="8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1:18" x14ac:dyDescent="0.25">
      <c r="A84" s="5"/>
      <c r="B84" s="7"/>
      <c r="C84" s="8"/>
      <c r="D84" s="8"/>
      <c r="E84" s="8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x14ac:dyDescent="0.25">
      <c r="A85" s="5"/>
      <c r="B85" s="7"/>
      <c r="C85" s="8"/>
      <c r="D85" s="8"/>
      <c r="E85" s="8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x14ac:dyDescent="0.25">
      <c r="A86" s="5"/>
      <c r="B86" s="7"/>
      <c r="C86" s="8"/>
      <c r="D86" s="8"/>
      <c r="E86" s="8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x14ac:dyDescent="0.25">
      <c r="A87" s="5"/>
      <c r="B87" s="7"/>
      <c r="C87" s="8"/>
      <c r="D87" s="8"/>
      <c r="E87" s="8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x14ac:dyDescent="0.25">
      <c r="A88" s="5"/>
      <c r="B88" s="7"/>
      <c r="C88" s="8"/>
      <c r="D88" s="8"/>
      <c r="E88" s="8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x14ac:dyDescent="0.25">
      <c r="A89" s="5"/>
      <c r="B89" s="7"/>
      <c r="C89" s="8"/>
      <c r="D89" s="8"/>
      <c r="E89" s="8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1:18" x14ac:dyDescent="0.25">
      <c r="A90" s="5"/>
      <c r="B90" s="7"/>
      <c r="C90" s="8"/>
      <c r="D90" s="8"/>
      <c r="E90" s="8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1:18" x14ac:dyDescent="0.25">
      <c r="A91" s="5"/>
      <c r="B91" s="7"/>
      <c r="C91" s="8"/>
      <c r="D91" s="8"/>
      <c r="E91" s="8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x14ac:dyDescent="0.25">
      <c r="A92" s="5"/>
      <c r="B92" s="7"/>
      <c r="C92" s="8"/>
      <c r="D92" s="8"/>
      <c r="E92" s="8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</sheetData>
  <mergeCells count="7">
    <mergeCell ref="B60:B61"/>
    <mergeCell ref="G1:I1"/>
    <mergeCell ref="G2:I3"/>
    <mergeCell ref="A9:G9"/>
    <mergeCell ref="A16:H16"/>
    <mergeCell ref="A32:H32"/>
    <mergeCell ref="C60:L60"/>
  </mergeCells>
  <phoneticPr fontId="45" type="noConversion"/>
  <pageMargins left="0.7" right="0.7" top="0.75" bottom="0.75" header="0.3" footer="0.3"/>
  <pageSetup paperSize="9" scale="4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29E51-F17C-4A7C-9774-A262DA9D01F2}">
  <dimension ref="A3:K12"/>
  <sheetViews>
    <sheetView workbookViewId="0">
      <selection activeCell="F11" sqref="F11"/>
    </sheetView>
  </sheetViews>
  <sheetFormatPr defaultRowHeight="15" x14ac:dyDescent="0.25"/>
  <cols>
    <col min="1" max="1" width="3.7109375" bestFit="1" customWidth="1"/>
    <col min="2" max="2" width="51.42578125" customWidth="1"/>
    <col min="3" max="3" width="8" bestFit="1" customWidth="1"/>
    <col min="4" max="4" width="29.140625" customWidth="1"/>
    <col min="5" max="5" width="12.42578125" bestFit="1" customWidth="1"/>
    <col min="6" max="6" width="45.42578125" bestFit="1" customWidth="1"/>
    <col min="7" max="7" width="3.85546875" customWidth="1"/>
    <col min="8" max="8" width="8.42578125" bestFit="1" customWidth="1"/>
  </cols>
  <sheetData>
    <row r="3" spans="1:11" ht="25.5" x14ac:dyDescent="0.25">
      <c r="A3" s="126">
        <v>3</v>
      </c>
      <c r="B3" s="127" t="s">
        <v>86</v>
      </c>
      <c r="C3" s="128"/>
      <c r="D3" s="128"/>
      <c r="E3" s="129">
        <f>SUM(E4:E7)</f>
        <v>6564705.0024000006</v>
      </c>
      <c r="F3" s="6"/>
      <c r="G3" s="6"/>
      <c r="H3" s="6"/>
    </row>
    <row r="4" spans="1:11" x14ac:dyDescent="0.25">
      <c r="A4" s="130" t="s">
        <v>87</v>
      </c>
      <c r="B4" s="131" t="s">
        <v>88</v>
      </c>
      <c r="C4" s="132">
        <v>4275</v>
      </c>
      <c r="D4" s="133" t="s">
        <v>89</v>
      </c>
      <c r="E4" s="134">
        <f>ROUND(C4*51*0.5,2)</f>
        <v>109012.5</v>
      </c>
      <c r="F4" s="1" t="s">
        <v>90</v>
      </c>
      <c r="G4" s="6"/>
      <c r="H4" s="6"/>
    </row>
    <row r="5" spans="1:11" x14ac:dyDescent="0.25">
      <c r="A5" s="135" t="s">
        <v>91</v>
      </c>
      <c r="B5" s="136" t="s">
        <v>92</v>
      </c>
      <c r="C5" s="137" t="s">
        <v>93</v>
      </c>
      <c r="D5" s="138" t="s">
        <v>94</v>
      </c>
      <c r="E5" s="139">
        <v>2622140.19</v>
      </c>
      <c r="F5" s="6"/>
      <c r="G5" s="6"/>
      <c r="H5" s="6"/>
      <c r="K5" s="140"/>
    </row>
    <row r="6" spans="1:11" x14ac:dyDescent="0.25">
      <c r="A6" s="135" t="s">
        <v>95</v>
      </c>
      <c r="B6" s="136" t="s">
        <v>96</v>
      </c>
      <c r="C6" s="137" t="s">
        <v>93</v>
      </c>
      <c r="D6" s="138" t="s">
        <v>94</v>
      </c>
      <c r="E6" s="139">
        <v>3404085.63</v>
      </c>
      <c r="F6" s="6"/>
      <c r="G6" s="6"/>
      <c r="H6" s="6"/>
    </row>
    <row r="7" spans="1:11" x14ac:dyDescent="0.25">
      <c r="A7" s="135" t="s">
        <v>97</v>
      </c>
      <c r="B7" s="136" t="s">
        <v>98</v>
      </c>
      <c r="C7" s="137"/>
      <c r="D7" s="141" t="s">
        <v>99</v>
      </c>
      <c r="E7" s="139">
        <f>(E4+E5+E6)*0.07</f>
        <v>429466.68240000005</v>
      </c>
      <c r="F7" s="1" t="s">
        <v>100</v>
      </c>
      <c r="G7" s="6"/>
      <c r="H7" s="72">
        <f>ROUND(E4*0.07,2)</f>
        <v>7630.88</v>
      </c>
    </row>
    <row r="10" spans="1:11" x14ac:dyDescent="0.25">
      <c r="E10" s="140"/>
    </row>
    <row r="11" spans="1:11" x14ac:dyDescent="0.25">
      <c r="E11" s="140">
        <f>E4+H7</f>
        <v>116643.38</v>
      </c>
      <c r="H11" s="142"/>
    </row>
    <row r="12" spans="1:11" x14ac:dyDescent="0.25">
      <c r="E12" s="140">
        <f>E3-E11</f>
        <v>6448061.6224000007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1E402B35535143970DF95C4B946A93" ma:contentTypeVersion="2" ma:contentTypeDescription="Loo uus dokument" ma:contentTypeScope="" ma:versionID="b319707f7efcd6e003aab1f68f6faafb">
  <xsd:schema xmlns:xsd="http://www.w3.org/2001/XMLSchema" xmlns:xs="http://www.w3.org/2001/XMLSchema" xmlns:p="http://schemas.microsoft.com/office/2006/metadata/properties" xmlns:ns2="695b6bd6-665e-45d6-bfb8-f8417dba1376" targetNamespace="http://schemas.microsoft.com/office/2006/metadata/properties" ma:root="true" ma:fieldsID="cca84f783217e2b40fe94e60fb90af82" ns2:_="">
    <xsd:import namespace="695b6bd6-665e-45d6-bfb8-f8417dba13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5b6bd6-665e-45d6-bfb8-f8417dba13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B5E16A-A12C-400F-8C07-7BBC327366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DF1278-D7DA-48BA-9F6D-601886DA74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5b6bd6-665e-45d6-bfb8-f8417dba13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C118DC-5907-49C3-B9FA-7F7ADD4D428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SoM komponent</vt:lpstr>
      <vt:lpstr>Eelarve jaotus taotluses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Ülar Vaadumäe - SOM</cp:lastModifiedBy>
  <cp:revision/>
  <dcterms:created xsi:type="dcterms:W3CDTF">2025-10-07T06:51:14Z</dcterms:created>
  <dcterms:modified xsi:type="dcterms:W3CDTF">2026-01-29T13:49:55Z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0x010100C51E402B35535143970DF95C4B946A93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2025-10-07T06:51:21Z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8fe098d2-428d-4bd4-9803-7195fe96f0e2</vt:lpwstr>
  </property>
  <property fmtid="{D5CDD505-2E9C-101B-9397-08002B2CF9AE}" pid="8" name="MSIP_Label_defa4170-0d19-0005-0004-bc88714345d2_ActionId">
    <vt:lpwstr>49bdf943-d26e-4abf-b190-a9f5e6dbac85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10, 3, 0, 2</vt:lpwstr>
  </property>
</Properties>
</file>