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14595" yWindow="15" windowWidth="14250" windowHeight="12810" tabRatio="827" firstSheet="3" activeTab="4"/>
  </bookViews>
  <sheets>
    <sheet name="Eelarve" sheetId="1" r:id="rId1"/>
    <sheet name="Maksetaotlus" sheetId="2" r:id="rId2"/>
    <sheet name="KULUARUANDE KOOND" sheetId="3" r:id="rId3"/>
    <sheet name="1. Tööjõukulud" sheetId="4" r:id="rId4"/>
    <sheet name="2. Lähetuskulud" sheetId="5" r:id="rId5"/>
    <sheet name="3. EL avalikustamise kulud" sheetId="6" r:id="rId6"/>
    <sheet name="4. Seadmed, varustus, IKT" sheetId="7" r:id="rId7"/>
    <sheet name="5. Kinnisvara" sheetId="8" r:id="rId8"/>
    <sheet name="6. Muud otsesed kulud" sheetId="9" r:id="rId9"/>
  </sheets>
  <externalReferences>
    <externalReference r:id="rId10"/>
  </externalReferences>
  <definedNames>
    <definedName name="Ühik">'[1]Nähtamatu leht'!$A$6:$A$9</definedName>
  </definedNames>
  <calcPr calcId="145621"/>
</workbook>
</file>

<file path=xl/calcChain.xml><?xml version="1.0" encoding="utf-8"?>
<calcChain xmlns="http://schemas.openxmlformats.org/spreadsheetml/2006/main">
  <c r="I65" i="5" l="1"/>
  <c r="I10" i="4" l="1"/>
  <c r="I74" i="5" l="1"/>
  <c r="N44" i="5" l="1"/>
  <c r="N32" i="5"/>
  <c r="N40" i="5"/>
  <c r="N31" i="5"/>
  <c r="E59" i="3" l="1"/>
  <c r="G16" i="3" l="1"/>
  <c r="G15" i="3"/>
  <c r="C39" i="3" l="1"/>
  <c r="C40" i="3"/>
  <c r="C41" i="3"/>
  <c r="C42" i="3"/>
  <c r="C43" i="3"/>
  <c r="C44" i="3"/>
  <c r="C45" i="3"/>
  <c r="C46" i="3"/>
  <c r="C47" i="3"/>
  <c r="C48" i="3"/>
  <c r="C49" i="3"/>
  <c r="C50" i="3"/>
  <c r="C51" i="3"/>
  <c r="C52" i="3"/>
  <c r="C53" i="3"/>
  <c r="C54" i="3"/>
  <c r="C55" i="3"/>
  <c r="C56" i="3"/>
  <c r="C57" i="3"/>
  <c r="C58" i="3"/>
  <c r="C38" i="3"/>
  <c r="C32" i="3"/>
  <c r="I30" i="2"/>
  <c r="I31" i="2"/>
  <c r="I32" i="2"/>
  <c r="I29" i="2"/>
  <c r="I28" i="2"/>
  <c r="I17" i="2" l="1"/>
  <c r="I16" i="2"/>
  <c r="E30" i="3" l="1"/>
  <c r="E28" i="3"/>
  <c r="F26" i="3"/>
  <c r="E25" i="3"/>
  <c r="I9" i="6"/>
  <c r="F27" i="3" s="1"/>
  <c r="C30" i="3"/>
  <c r="I20" i="9"/>
  <c r="F29" i="3"/>
  <c r="E29" i="3"/>
  <c r="D29" i="3" s="1"/>
  <c r="F28" i="3"/>
  <c r="I8" i="7"/>
  <c r="E27" i="3"/>
  <c r="I27" i="5"/>
  <c r="I75" i="5" s="1"/>
  <c r="I11" i="4"/>
  <c r="F25" i="3" s="1"/>
  <c r="D58" i="3"/>
  <c r="D57" i="3"/>
  <c r="D56" i="3"/>
  <c r="D55" i="3"/>
  <c r="D54" i="3"/>
  <c r="D53" i="3"/>
  <c r="D52" i="3"/>
  <c r="D51" i="3"/>
  <c r="D50" i="3"/>
  <c r="D49" i="3"/>
  <c r="D48" i="3"/>
  <c r="D47" i="3"/>
  <c r="D46" i="3"/>
  <c r="D45" i="3"/>
  <c r="D44" i="3"/>
  <c r="D43" i="3"/>
  <c r="D42" i="3"/>
  <c r="D41" i="3"/>
  <c r="D40" i="3"/>
  <c r="D38" i="3"/>
  <c r="D32" i="3"/>
  <c r="G32" i="3"/>
  <c r="G20" i="3"/>
  <c r="B1" i="3" s="1"/>
  <c r="H33" i="2"/>
  <c r="F33" i="2"/>
  <c r="D32" i="2"/>
  <c r="D31" i="2"/>
  <c r="D30" i="2"/>
  <c r="D29" i="2"/>
  <c r="I33" i="2"/>
  <c r="D28" i="2"/>
  <c r="I21" i="2"/>
  <c r="B3" i="2"/>
  <c r="B2" i="2"/>
  <c r="B1" i="2"/>
  <c r="D27" i="3" l="1"/>
  <c r="D33" i="2"/>
  <c r="I21" i="9"/>
  <c r="F30" i="3"/>
  <c r="D30" i="3" s="1"/>
  <c r="G30" i="3" s="1"/>
  <c r="I8" i="8"/>
  <c r="I10" i="6"/>
  <c r="E26" i="3"/>
  <c r="D26" i="3" s="1"/>
  <c r="I12" i="4"/>
  <c r="C59" i="3"/>
  <c r="D28" i="3"/>
  <c r="D25" i="3"/>
  <c r="F31" i="3" l="1"/>
  <c r="F33" i="3" s="1"/>
  <c r="F39" i="3" s="1"/>
  <c r="E31" i="3"/>
  <c r="E33" i="3" s="1"/>
  <c r="D17" i="3"/>
  <c r="D18" i="3"/>
  <c r="D31" i="3"/>
  <c r="D39" i="3" l="1"/>
  <c r="D59" i="3" s="1"/>
  <c r="F59" i="3"/>
  <c r="D33" i="3"/>
  <c r="G33" i="3" s="1"/>
  <c r="G31" i="3"/>
  <c r="D16" i="3"/>
  <c r="F20" i="3"/>
  <c r="D15" i="3"/>
  <c r="E20" i="3"/>
  <c r="D19" i="3"/>
  <c r="G80" i="1"/>
  <c r="D20" i="3" l="1"/>
  <c r="B2" i="3" s="1"/>
  <c r="F61" i="1"/>
  <c r="G85" i="1" l="1"/>
  <c r="G84" i="1"/>
  <c r="F84" i="1"/>
  <c r="G83" i="1"/>
  <c r="G82" i="1"/>
  <c r="G81" i="1"/>
  <c r="G79" i="1"/>
  <c r="G77" i="1"/>
  <c r="G76" i="1"/>
  <c r="G75" i="1" s="1"/>
  <c r="D26" i="1" s="1"/>
  <c r="C29" i="3" s="1"/>
  <c r="G29" i="3" s="1"/>
  <c r="G74" i="1"/>
  <c r="G73" i="1"/>
  <c r="G72" i="1"/>
  <c r="D25" i="1" s="1"/>
  <c r="C28" i="3" s="1"/>
  <c r="G28" i="3" s="1"/>
  <c r="G71" i="1"/>
  <c r="G69" i="1" s="1"/>
  <c r="D24" i="1" s="1"/>
  <c r="C27" i="3" s="1"/>
  <c r="G27" i="3" s="1"/>
  <c r="G70" i="1"/>
  <c r="G68" i="1"/>
  <c r="G67" i="1"/>
  <c r="G66" i="1"/>
  <c r="G65" i="1"/>
  <c r="G63" i="1"/>
  <c r="G62" i="1"/>
  <c r="G61" i="1"/>
  <c r="C55" i="1"/>
  <c r="D29" i="1"/>
  <c r="D18" i="1"/>
  <c r="G64" i="1" l="1"/>
  <c r="D23" i="1" s="1"/>
  <c r="C26" i="3" s="1"/>
  <c r="G26" i="3" s="1"/>
  <c r="G78" i="1"/>
  <c r="D27" i="1" s="1"/>
  <c r="G60" i="1"/>
  <c r="G86" i="1" l="1"/>
  <c r="G88" i="1" s="1"/>
  <c r="D22" i="1"/>
  <c r="D28" i="1" l="1"/>
  <c r="D30" i="1" s="1"/>
  <c r="E28" i="1" s="1"/>
  <c r="C25" i="3"/>
  <c r="C31" i="3" l="1"/>
  <c r="C33" i="3" s="1"/>
  <c r="G25" i="3"/>
  <c r="C15" i="1"/>
  <c r="C14" i="1"/>
  <c r="E30" i="1"/>
  <c r="C13" i="1"/>
  <c r="C16" i="1"/>
  <c r="C17" i="1"/>
  <c r="E26" i="1"/>
  <c r="E23" i="1"/>
  <c r="E24" i="1"/>
  <c r="E25" i="1"/>
  <c r="E27" i="1"/>
  <c r="E29" i="1"/>
  <c r="E22" i="1"/>
  <c r="C15" i="3" l="1"/>
  <c r="D16" i="2"/>
  <c r="C16" i="3"/>
  <c r="D17" i="2"/>
  <c r="F17" i="2" s="1"/>
  <c r="H17" i="2" s="1"/>
  <c r="C18" i="1"/>
  <c r="C20" i="3" l="1"/>
  <c r="F16" i="2"/>
  <c r="F21" i="2" s="1"/>
  <c r="D21" i="2"/>
  <c r="H16" i="2" l="1"/>
  <c r="H21" i="2" s="1"/>
</calcChain>
</file>

<file path=xl/sharedStrings.xml><?xml version="1.0" encoding="utf-8"?>
<sst xmlns="http://schemas.openxmlformats.org/spreadsheetml/2006/main" count="712" uniqueCount="429">
  <si>
    <t>SISEJULGEOLEKUFOND</t>
  </si>
  <si>
    <t>Tabel 1. Projekti maksumuse ja tulude prognoos allikate lõikes (EUR)</t>
  </si>
  <si>
    <t>Rahastamisallikas</t>
  </si>
  <si>
    <t>Summa</t>
  </si>
  <si>
    <t>Osakaal %</t>
  </si>
  <si>
    <t>1. ISF</t>
  </si>
  <si>
    <t>2. Riiklik kaasfinantseering</t>
  </si>
  <si>
    <t>4. Partnerite poolne kaasfinantseering</t>
  </si>
  <si>
    <t>5. Projekti käigus saadud muud sissetulekud</t>
  </si>
  <si>
    <t>PROJEKTI MAKSUMUS KOKKU</t>
  </si>
  <si>
    <t>Tabel 2. Projekti kululiikide koondtabel (prognoos) (EUR)</t>
  </si>
  <si>
    <t>KOOND</t>
  </si>
  <si>
    <t>KOKKU</t>
  </si>
  <si>
    <t>% kogukuludest</t>
  </si>
  <si>
    <t>Tööjõukulud</t>
  </si>
  <si>
    <t>Lähetuskulud</t>
  </si>
  <si>
    <t>EL avalikustamise kulud</t>
  </si>
  <si>
    <t>Seadmed, varustus, IKT-arendused</t>
  </si>
  <si>
    <t>Kinnisvara</t>
  </si>
  <si>
    <t>Muud otsesed kulud</t>
  </si>
  <si>
    <t>Otsesed kulud kokku</t>
  </si>
  <si>
    <t>Kaudsed kulud</t>
  </si>
  <si>
    <t>Projekti kulud kokku</t>
  </si>
  <si>
    <t>Tabel 3. Projekti kulude prognoos programmis esitatud riiklike prioriteetide jaotuse lõikes (EUR)</t>
  </si>
  <si>
    <t>Toetus ühisele viisapoliitikale – riigi suutlikkus</t>
  </si>
  <si>
    <r>
      <t xml:space="preserve">Toetus ühisele viisapoliitikale – liidu </t>
    </r>
    <r>
      <rPr>
        <i/>
        <sz val="12"/>
        <color theme="1"/>
        <rFont val="Times New Roman"/>
        <family val="1"/>
        <charset val="186"/>
      </rPr>
      <t>acquis</t>
    </r>
  </si>
  <si>
    <t>Toetus ühisele viisapoliitikale – konsulaarkoostöö</t>
  </si>
  <si>
    <t>Piirid – EUROSUR</t>
  </si>
  <si>
    <t>Piirid – teabevahetus</t>
  </si>
  <si>
    <t>Piirid – liidu ühised normid</t>
  </si>
  <si>
    <r>
      <t xml:space="preserve">Piirid – liidu </t>
    </r>
    <r>
      <rPr>
        <i/>
        <sz val="12"/>
        <color theme="1"/>
        <rFont val="Times New Roman"/>
        <family val="1"/>
        <charset val="186"/>
      </rPr>
      <t>acquis</t>
    </r>
  </si>
  <si>
    <t>Piirid – eesseisvad ülesanded</t>
  </si>
  <si>
    <t>Piirid – riigi suutlikkus</t>
  </si>
  <si>
    <t>Kuritegevus – kuritegevuse tõkestamine ja selle vastu võitlemine</t>
  </si>
  <si>
    <t>Kuritegevus – teabevahetus</t>
  </si>
  <si>
    <t>Kuritegevus – koolitus</t>
  </si>
  <si>
    <t>Kuritegevus – ohvrite abistamine</t>
  </si>
  <si>
    <t>Kuritegevus – ohu- ja riskihinnangud</t>
  </si>
  <si>
    <t>Riskid – riskide ennetamine ja nende kõrvaldamine</t>
  </si>
  <si>
    <t>Riskid – teabevahetus</t>
  </si>
  <si>
    <t>Riskid – koolitus</t>
  </si>
  <si>
    <t>Riskid – ohvrite abistamine</t>
  </si>
  <si>
    <t>Riskid – taristu</t>
  </si>
  <si>
    <t>Riskid – varajane hoiatamine ja kriisolukorrad</t>
  </si>
  <si>
    <t>Riskid – ohu- ja riskihinnangud</t>
  </si>
  <si>
    <t>Tabel 4. Projekti detailne eelarveprognoos (EUR)</t>
  </si>
  <si>
    <t>Kululiik</t>
  </si>
  <si>
    <t>Kulu detailne kirjeldus</t>
  </si>
  <si>
    <t>Ühik</t>
  </si>
  <si>
    <t>Kogus</t>
  </si>
  <si>
    <t>Ühiku hind KM-ga</t>
  </si>
  <si>
    <t>PROJEKTI OTSESED KULUD</t>
  </si>
  <si>
    <t>1. Tööjõukulud</t>
  </si>
  <si>
    <t>tund</t>
  </si>
  <si>
    <t>2. Lähetuskulud</t>
  </si>
  <si>
    <t>Kooltust andvate ja väljaspool Tallinna elavate lektorite sõidu- ja majutuskulud</t>
  </si>
  <si>
    <t>3. EL avalikustamise kulud</t>
  </si>
  <si>
    <t>4. Seadmed, varustus, IKT-arendused</t>
  </si>
  <si>
    <t>5. Kinnisvara</t>
  </si>
  <si>
    <t>6. Muud otsesed kulud</t>
  </si>
  <si>
    <t>Koolitusruumide rent</t>
  </si>
  <si>
    <t>päev</t>
  </si>
  <si>
    <t>transfeer</t>
  </si>
  <si>
    <t>bussi rent</t>
  </si>
  <si>
    <t>Eesti-vene sünkroontõlge</t>
  </si>
  <si>
    <t>PROJEKTI OTSESED KULUD KOKKU</t>
  </si>
  <si>
    <t>PROJEKTI KAUDSED KULUD</t>
  </si>
  <si>
    <t>PROJEKTI KULUD KOKKU</t>
  </si>
  <si>
    <t>Toetuse taotleja: Välisministeerium</t>
  </si>
  <si>
    <t xml:space="preserve">Projekti pealkiri: Schengeni viisade menetlejate täiendkoolitus </t>
  </si>
  <si>
    <t>Lektorite töötasu koos sotsiaalmaksu ja tööandja töötuskindlustusmaksuga</t>
  </si>
  <si>
    <t>Koolitusel osalejate transport väljaspool Tallinna</t>
  </si>
  <si>
    <t>Koolituse osalejate transport Tallinnas ja lähiümbruses</t>
  </si>
  <si>
    <t>Koolitusmaterjalide trükk ja köitmine</t>
  </si>
  <si>
    <t>lähetused kokku</t>
  </si>
  <si>
    <t>1.1. Lektorite töötasud koos maksudega</t>
  </si>
  <si>
    <t>2.1. Välisministeeriumi töötajate lähetuskulud</t>
  </si>
  <si>
    <t>2.2. PPA ametnike lähetuskulud</t>
  </si>
  <si>
    <t>2.3. Lektorite sõidu- ja majutuskulud</t>
  </si>
  <si>
    <t>3.1. Koolitusmaterjalide ja tunnistuste logode ja tunnuslausetega varustamine, logod koolitusruumis</t>
  </si>
  <si>
    <t>6.1. Ruumide rent</t>
  </si>
  <si>
    <t>6.3. Transport</t>
  </si>
  <si>
    <t>6.2. Ruumide rent</t>
  </si>
  <si>
    <t>6.4. Transport</t>
  </si>
  <si>
    <t>6.5. Koolitusmaterjalid</t>
  </si>
  <si>
    <t>6.6. Tõlketeenus</t>
  </si>
  <si>
    <t>Projekti algus: 01.04.2015</t>
  </si>
  <si>
    <t>Projekti lõpp: 31.10.2015</t>
  </si>
  <si>
    <t>Maksetaotluse vorm</t>
  </si>
  <si>
    <t>Tabel 1. Projekti kavandatud maksed</t>
  </si>
  <si>
    <t>Maksed</t>
  </si>
  <si>
    <t>Toetusleping (punkt)</t>
  </si>
  <si>
    <t>I</t>
  </si>
  <si>
    <t>II</t>
  </si>
  <si>
    <t>kuni 50%</t>
  </si>
  <si>
    <t>ISF</t>
  </si>
  <si>
    <t>4.1.1</t>
  </si>
  <si>
    <t>4.1.2</t>
  </si>
  <si>
    <t>Riiklik kaasfinantseering</t>
  </si>
  <si>
    <t>Toetuse saaja omafinanantseering</t>
  </si>
  <si>
    <t>Partnerite poolne kaasfinantseering</t>
  </si>
  <si>
    <t>Projekti käigus saadud muud sissetulekud</t>
  </si>
  <si>
    <t>Tabel 2. Projekti jooksul laekunud maksed ja lõppmakse</t>
  </si>
  <si>
    <t>Maksed*</t>
  </si>
  <si>
    <t>Laekumise kuupäev pp/kk/aaaa</t>
  </si>
  <si>
    <t>* lahtrite arv sõltub projekti käigus teostatud maksete arvust</t>
  </si>
  <si>
    <t>Kuluaruande vorm</t>
  </si>
  <si>
    <t>Tabel 1. Projekti maksumus ja tulud allikate lõikes (EUR)*</t>
  </si>
  <si>
    <t>Projekti kavandatud tulud</t>
  </si>
  <si>
    <t>Tegelikud tulud kokku</t>
  </si>
  <si>
    <t>* aruandlusperioodi lahtreid lisatakse juurde vastavalt vajadusele</t>
  </si>
  <si>
    <t>Tabel 2. Kuluaruande koond (EUR)*</t>
  </si>
  <si>
    <t>Kavandatud eelarve</t>
  </si>
  <si>
    <t>Tegelikud kulud kokku</t>
  </si>
  <si>
    <t>Eelarve täitmise %</t>
  </si>
  <si>
    <t>2. Sõidu- ja lähetuskulud</t>
  </si>
  <si>
    <t xml:space="preserve">OTSESED KULUD </t>
  </si>
  <si>
    <t>KAUDSED KULUD</t>
  </si>
  <si>
    <t xml:space="preserve">Tabel 3. Projekti kulud programmis esitatud riiklike prioriteetide jaotuse lõikes (EUR) </t>
  </si>
  <si>
    <t>Kavandatud kulud</t>
  </si>
  <si>
    <t>Tegelikud kulud KOKKU</t>
  </si>
  <si>
    <t xml:space="preserve">Tabel 4. Toetuse saaja kinnitus </t>
  </si>
  <si>
    <t>Mina, toetuse saaja, kinnitan, et:</t>
  </si>
  <si>
    <t>VASTUS</t>
  </si>
  <si>
    <t>SELGITUS</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</si>
  <si>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</si>
  <si>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</si>
  <si>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</si>
  <si>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</si>
  <si>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Projekti tegelikud kulud</t>
  </si>
  <si>
    <t>Rea nr</t>
  </si>
  <si>
    <r>
      <t xml:space="preserve">Kulu selgitus </t>
    </r>
    <r>
      <rPr>
        <i/>
        <sz val="12"/>
        <color theme="1"/>
        <rFont val="Times New Roman"/>
        <family val="1"/>
        <charset val="186"/>
      </rPr>
      <t>(Tabelisse lisada lahtreid vastavalt kuludokumentide arvule)</t>
    </r>
  </si>
  <si>
    <t>Kuludokumendi väljastaja</t>
  </si>
  <si>
    <t>Kuludokumendi nimetus</t>
  </si>
  <si>
    <t>Kuludokumendi number</t>
  </si>
  <si>
    <t>Kuludokumendi kuupäev</t>
  </si>
  <si>
    <t>Kulu tasumise kuupäev</t>
  </si>
  <si>
    <t>Kulu lühikirjeldus</t>
  </si>
  <si>
    <t>Aruandlusperioodi pp/kk/aaaa-pp/kk/aaaa kulud kokku*</t>
  </si>
  <si>
    <t xml:space="preserve">Tööjõukulud kokku </t>
  </si>
  <si>
    <t>* aruandlusperioode lisatakse juurde vastavalt vajadusele</t>
  </si>
  <si>
    <r>
      <t>Kulu selgitus</t>
    </r>
    <r>
      <rPr>
        <i/>
        <sz val="12"/>
        <color theme="1"/>
        <rFont val="Times New Roman"/>
        <family val="1"/>
        <charset val="186"/>
      </rPr>
      <t xml:space="preserve"> (Tabelisse lisada lahtreid vastavalt kuludokumentide arvule)</t>
    </r>
  </si>
  <si>
    <t>Sõidu- ja lähetuskulud kokku</t>
  </si>
  <si>
    <t>EL avalikustamise kulud kokku</t>
  </si>
  <si>
    <t>Seadmete, varustuse, IKT-arendustega seotud kulud kokku</t>
  </si>
  <si>
    <t>Kinnisvaraga seotud kulud kokku</t>
  </si>
  <si>
    <t>Muud otsesed kulud kokku</t>
  </si>
  <si>
    <t>Toetuse saaja: Välisministeerium</t>
  </si>
  <si>
    <t>Projekti tunnus: ISFB-3</t>
  </si>
  <si>
    <t xml:space="preserve">6.7. Toitlustamine </t>
  </si>
  <si>
    <t>Välisesindustes töötavate töötajate lähetuskulud Eestis toimuval koolitusel osalemiseks</t>
  </si>
  <si>
    <t>Koolitusel osalevate ja väljaspool Tallinnat töötavate PPA ametnike lähetuskulud</t>
  </si>
  <si>
    <t>sõidu- ja majutuskulud kokku</t>
  </si>
  <si>
    <t xml:space="preserve">Koolitusel osalejate toitlustamine ja kohvipausid </t>
  </si>
  <si>
    <t>3. Toetuse saaja omafinantseering</t>
  </si>
  <si>
    <t>Toetuse saaja omafinantseering</t>
  </si>
  <si>
    <t>Aruandlusperioodi 01/04/2015-30/06/2015 tulud</t>
  </si>
  <si>
    <t>Aruandlusperioodi 01/04/2015-30/06/2015 kulud</t>
  </si>
  <si>
    <t>Aruandlusperioodi 24/04/2015-30/06/2015 kulud kokku</t>
  </si>
  <si>
    <t>2.1.1</t>
  </si>
  <si>
    <t>Estravel AS</t>
  </si>
  <si>
    <t>Arve</t>
  </si>
  <si>
    <t>I2759924-01</t>
  </si>
  <si>
    <t>Lennukipiletid (Stk. Moskvas: Piirsalu, Piibar, Rikkas, Strelkova, Juga)</t>
  </si>
  <si>
    <t>2.1.2</t>
  </si>
  <si>
    <t>I2760840-01</t>
  </si>
  <si>
    <t>Lennukipiletid (Stk. Minskis, Belous, Goncharik, Haurylava, Trafimava-Soom)</t>
  </si>
  <si>
    <t>2.1.3</t>
  </si>
  <si>
    <t>I2760694-01</t>
  </si>
  <si>
    <t>Lennukipiletid (Stk. Kiievis, Linevskaja, Meisalu, Sergejeva, Simeiko)</t>
  </si>
  <si>
    <t>2.1.4</t>
  </si>
  <si>
    <t>I2762668-01</t>
  </si>
  <si>
    <t>Lennukipiletid (Stk. Tbilisis, Dolgova, Soosalu)</t>
  </si>
  <si>
    <t>2.1.5</t>
  </si>
  <si>
    <t xml:space="preserve">I2770372-01 </t>
  </si>
  <si>
    <t>Bussipilet (Stk. Riias, Massa, koolitaja)</t>
  </si>
  <si>
    <t>2.1.6</t>
  </si>
  <si>
    <t>I2781918-01</t>
  </si>
  <si>
    <t>Lennukipilet (Stk. Ankaras, Hanna Kotli-Türkmen)</t>
  </si>
  <si>
    <t>2.1.7</t>
  </si>
  <si>
    <t>I2777993-01</t>
  </si>
  <si>
    <t>2.1.8</t>
  </si>
  <si>
    <t>I2765113-01</t>
  </si>
  <si>
    <t>Lennukipilet (Stk. Minskis, Helen Naarits)</t>
  </si>
  <si>
    <t>2.1.9</t>
  </si>
  <si>
    <t>I2759186-01</t>
  </si>
  <si>
    <t>Lennukipilet (Peakonsulaat Šanghais, Andry Ruumet)</t>
  </si>
  <si>
    <t>2.1.10</t>
  </si>
  <si>
    <t>I2768539-01</t>
  </si>
  <si>
    <t>Lennukipiletid (Stk. Astanas, Gulzada Sarinova)</t>
  </si>
  <si>
    <t>2.1.11</t>
  </si>
  <si>
    <t>Belrosstrah</t>
  </si>
  <si>
    <t>Tervisekindlustus (Trafimava-Soom, Haurylava, Goncharik, Belous)</t>
  </si>
  <si>
    <t>2.1.12</t>
  </si>
  <si>
    <t>Hanna Kotli Türkmen</t>
  </si>
  <si>
    <t>Lähetuskorraldus</t>
  </si>
  <si>
    <t>2.1.13</t>
  </si>
  <si>
    <t>Alevtina Goncharik</t>
  </si>
  <si>
    <t>2.1.14</t>
  </si>
  <si>
    <t>Nataliya Trafimava-Soom</t>
  </si>
  <si>
    <t>2.1.15</t>
  </si>
  <si>
    <t>Natalia Belous</t>
  </si>
  <si>
    <t>2.1.16</t>
  </si>
  <si>
    <t>Nadzeya Haurylava</t>
  </si>
  <si>
    <t>2.1.17</t>
  </si>
  <si>
    <t>Tatiana Dolgova</t>
  </si>
  <si>
    <t>2.1.18</t>
  </si>
  <si>
    <t>Valentina Krivtsova</t>
  </si>
  <si>
    <t>Lähetuskulude aruanne</t>
  </si>
  <si>
    <t>1079-1</t>
  </si>
  <si>
    <t>2.1.19</t>
  </si>
  <si>
    <t>Linda Antonova</t>
  </si>
  <si>
    <t>1080-1</t>
  </si>
  <si>
    <t>2.1.20</t>
  </si>
  <si>
    <t>Jelena Švetsova</t>
  </si>
  <si>
    <t>1081-1</t>
  </si>
  <si>
    <t>2.1.21</t>
  </si>
  <si>
    <t>Julia Kuusmets</t>
  </si>
  <si>
    <t>1082-1</t>
  </si>
  <si>
    <t>Aruandlusperioodi 01/04/2015-30/06/2015 kulud kokku</t>
  </si>
  <si>
    <t>Aruandlusperioodi 01/07/2015 - 30/11/2015 kulud kokku*</t>
  </si>
  <si>
    <t>Ei</t>
  </si>
  <si>
    <t>Ei kohaldu</t>
  </si>
  <si>
    <t>Päevaraha. Summat on võrreldes kuludokumendiga vähendatud 6,40 euro võrra kahe tasuta lõuna arvelt.</t>
  </si>
  <si>
    <t>Päevaraha ja kindlustus. Päevaraha summat on võrreldes kuludokumendiga vähendatud 6,40 euro võrra kahe tasuta lõuna arvelt.</t>
  </si>
  <si>
    <t>Toetuslepingu number ja sõlmimise kuupäev: 14-8.7/13-1</t>
  </si>
  <si>
    <t>2.1.22</t>
  </si>
  <si>
    <t>Radisson Blu Hotel Olümpia</t>
  </si>
  <si>
    <t>Majutus (Litnevskaja, Piibar, Kuusmets)</t>
  </si>
  <si>
    <t>2.1.23</t>
  </si>
  <si>
    <t>I2792764-1</t>
  </si>
  <si>
    <t>Lennukipiletid (Stk. New Delhi, Mats Kuuskemaa)</t>
  </si>
  <si>
    <t>2.1.24</t>
  </si>
  <si>
    <t>Majutus (Sarinova, Kontšakova, Strelkova, Krivtsova, Švetsova, Antonova, Trafimava-Soom, Haurylava, Goncharik, Belous, Sergejeva, Dolgova)</t>
  </si>
  <si>
    <t>2.1.25</t>
  </si>
  <si>
    <t>Reet Piibar</t>
  </si>
  <si>
    <t>916-1</t>
  </si>
  <si>
    <t>2.1.26</t>
  </si>
  <si>
    <t>Maie Strelkova</t>
  </si>
  <si>
    <t>917-1</t>
  </si>
  <si>
    <t>2.1.27</t>
  </si>
  <si>
    <t>Renata Juga</t>
  </si>
  <si>
    <t>918-1</t>
  </si>
  <si>
    <t>2.1.28</t>
  </si>
  <si>
    <t>Ingrid Piirsalu</t>
  </si>
  <si>
    <t>919-1</t>
  </si>
  <si>
    <t>Täiendavalt tasutud sõidukulud</t>
  </si>
  <si>
    <t>2.1.29</t>
  </si>
  <si>
    <t>Anastassia Simeiko</t>
  </si>
  <si>
    <t>957-1</t>
  </si>
  <si>
    <t>2.1.30</t>
  </si>
  <si>
    <t>Mare Litnevskaja</t>
  </si>
  <si>
    <t>959-1</t>
  </si>
  <si>
    <t>Käti Kangro-Hallik</t>
  </si>
  <si>
    <t>962-1</t>
  </si>
  <si>
    <t>Sõidukulu</t>
  </si>
  <si>
    <t>Ksenia Sergejeva</t>
  </si>
  <si>
    <t>966-1</t>
  </si>
  <si>
    <t>Terje Jatsenko</t>
  </si>
  <si>
    <t>1077-1</t>
  </si>
  <si>
    <t>2.1.34</t>
  </si>
  <si>
    <t>Jelena Rikkas</t>
  </si>
  <si>
    <t>1088-1</t>
  </si>
  <si>
    <t>2.1.35</t>
  </si>
  <si>
    <t>Eve Sonn</t>
  </si>
  <si>
    <t>1089-1</t>
  </si>
  <si>
    <t>2.1.36</t>
  </si>
  <si>
    <t>Irina Kõopuu</t>
  </si>
  <si>
    <t>1099-1</t>
  </si>
  <si>
    <t>2.1.37</t>
  </si>
  <si>
    <t>Marika Dvoineva</t>
  </si>
  <si>
    <t>1100-1</t>
  </si>
  <si>
    <t>2.1.38</t>
  </si>
  <si>
    <t>Anna Kontšakova</t>
  </si>
  <si>
    <t>1101-1</t>
  </si>
  <si>
    <t>2.1.39</t>
  </si>
  <si>
    <t>Gulzada Sarinova</t>
  </si>
  <si>
    <t>1136-1</t>
  </si>
  <si>
    <t>2.3.1</t>
  </si>
  <si>
    <t>PPA lektori sõidukulud, Andres Pilm</t>
  </si>
  <si>
    <t>Tanel Jõks</t>
  </si>
  <si>
    <t>Majanduskulude aruanne</t>
  </si>
  <si>
    <t>MA76</t>
  </si>
  <si>
    <t>Plakatid koolitusruumis eksponeerimi-seks (AS Jajaa)</t>
  </si>
  <si>
    <t>AS Orient Kontorikaubad</t>
  </si>
  <si>
    <t>Paber tunnistuste tarbeks</t>
  </si>
  <si>
    <t>6.1.1</t>
  </si>
  <si>
    <t>Sisekaitse-akadeemia</t>
  </si>
  <si>
    <t>Ruumide rent 12. ja 18. juuni.</t>
  </si>
  <si>
    <t>6.3.1</t>
  </si>
  <si>
    <t>GoBus AS</t>
  </si>
  <si>
    <t>Koolitatavate transport Sisekaitse-akadeemiasse ja tagasi 12. juuni</t>
  </si>
  <si>
    <t>6.3.2</t>
  </si>
  <si>
    <t>Koolitatavate transport Sisekaitse-akadeemiasse ja tagasi 18. juuni</t>
  </si>
  <si>
    <t>6.5.1</t>
  </si>
  <si>
    <t>Koolitus-materjalid</t>
  </si>
  <si>
    <t>6.7.1</t>
  </si>
  <si>
    <t>Meiemaitse OÜ</t>
  </si>
  <si>
    <t>Q Catering OÜ</t>
  </si>
  <si>
    <t>Personaalse Kaubanduse OÜ</t>
  </si>
  <si>
    <t>Pudelivesi</t>
  </si>
  <si>
    <t>Projekti aruandlusperiood: 01.04.2015-31.10.2015</t>
  </si>
  <si>
    <t>Toomas Kuuse</t>
  </si>
  <si>
    <t>Töövõtuleping</t>
  </si>
  <si>
    <t>6.2-7/244</t>
  </si>
  <si>
    <t>Töötasu</t>
  </si>
  <si>
    <t>1.1.1</t>
  </si>
  <si>
    <t>1.1.2</t>
  </si>
  <si>
    <t>2.1.40</t>
  </si>
  <si>
    <t>I2804719-1</t>
  </si>
  <si>
    <t>Lennukipiletid (Stk. Londonis Sven Tölp)</t>
  </si>
  <si>
    <t>Politsei- ja Piirivalveamet</t>
  </si>
  <si>
    <t>2.1.41</t>
  </si>
  <si>
    <t>1984-1</t>
  </si>
  <si>
    <t>6.7.2</t>
  </si>
  <si>
    <t>6.7.3</t>
  </si>
  <si>
    <t>6.7.4</t>
  </si>
  <si>
    <t>3.1.1</t>
  </si>
  <si>
    <t>3.1.2</t>
  </si>
  <si>
    <t>6.2.1</t>
  </si>
  <si>
    <t>Tartu Ülikool</t>
  </si>
  <si>
    <t>Ruumide rent Narvas 1. ja 5. oktoobril</t>
  </si>
  <si>
    <t>Koolitavate transport Narva ja tagasi 1. ja 5. oktoobril</t>
  </si>
  <si>
    <t>2.1.42</t>
  </si>
  <si>
    <t>I2810942-1</t>
  </si>
  <si>
    <t>2.1.43</t>
  </si>
  <si>
    <t>I2811766-1</t>
  </si>
  <si>
    <t>2.1.44</t>
  </si>
  <si>
    <t>I2812780-1</t>
  </si>
  <si>
    <t>2.1.45</t>
  </si>
  <si>
    <t>I2810274-1</t>
  </si>
  <si>
    <t xml:space="preserve">Päevaraha, tervisekindlustus. Päevaraha summat on võrreldes kuludokumendiga vähendatud 6,40 euro võrra kahe tasuta lõuna arvelt. </t>
  </si>
  <si>
    <t xml:space="preserve">Päevaraha, täiendavalt tasutud sõidukulud. Päevaraha summat on võrreldes kuludokumendiga vähendatud 6,40 euro võrra kahe tasuta lõuna arvelt. </t>
  </si>
  <si>
    <t xml:space="preserve">Päevaraha, täiendavalt tasutud sõidukulud, tervisekindlustus. Päevaraha summat on võrreldes kuludokumendiga vähendatud 6,40 euro võrra kahe tasuta lõuna arvelt. </t>
  </si>
  <si>
    <t xml:space="preserve">Päevaraha, täiendavalt tasutud sõidukulud. Päevaraha summat on võrreldes kuludokumendiga vähendatud 12,00 euro võrra kahe tasuta lõuna arvelt. </t>
  </si>
  <si>
    <t>2.1.46</t>
  </si>
  <si>
    <t>I2813780-1</t>
  </si>
  <si>
    <t>I2811701-1</t>
  </si>
  <si>
    <t>2.1.47</t>
  </si>
  <si>
    <t>2.1.48</t>
  </si>
  <si>
    <t>I2813484-1</t>
  </si>
  <si>
    <t>Lennukipiletid (Stk. Moskvas Signe Matteus)</t>
  </si>
  <si>
    <t>Lennukipiletid (Stk. Moskvas Erle Ignatjev)</t>
  </si>
  <si>
    <t>Lennukipiletid (Stk. Moskvas Triinu Pits)</t>
  </si>
  <si>
    <t>Lennukipiletid (Stk. Moskvas Tiiu Viljasaar)</t>
  </si>
  <si>
    <t>Lennukipiletid (Stk. Kiievis Aivar Tsarski, Merle Pormeister)</t>
  </si>
  <si>
    <t>Lennukipiletid (Stk. Tokyos Toomas Moor)</t>
  </si>
  <si>
    <t>Lennukipiletid (Stk. Dublinis Tiina Jokst)</t>
  </si>
  <si>
    <t>2.1.49</t>
  </si>
  <si>
    <t>I2795633-1</t>
  </si>
  <si>
    <t>Lennukipiletid (Stk. Pekingis Paul Elberg)</t>
  </si>
  <si>
    <t>2.1.50</t>
  </si>
  <si>
    <t>I2820482-1</t>
  </si>
  <si>
    <t>Lennukipiletid (Stk. Ottawas Triin Uibo)</t>
  </si>
  <si>
    <t>2.1.51</t>
  </si>
  <si>
    <t>Triin Uibo</t>
  </si>
  <si>
    <t>2024-1</t>
  </si>
  <si>
    <t>2.1.52</t>
  </si>
  <si>
    <t>I2817321-1</t>
  </si>
  <si>
    <t>Lennukipiletid (Stk. Ankaras Leemet Paulson)</t>
  </si>
  <si>
    <t>2.1.53</t>
  </si>
  <si>
    <t>I2797975-1</t>
  </si>
  <si>
    <t>Lennukipiletid (Pk. New Yorgis Rita Melder)</t>
  </si>
  <si>
    <t>2.1.54</t>
  </si>
  <si>
    <t>I2822053-1</t>
  </si>
  <si>
    <t>Lennukipiletid (Stk. New Delhis Mats Kuuskemaa)</t>
  </si>
  <si>
    <t>2.1.55</t>
  </si>
  <si>
    <t>I2818048-1</t>
  </si>
  <si>
    <t>Lennukipiletid (Stk. Kairos Risto Roos)</t>
  </si>
  <si>
    <t>2.1.56</t>
  </si>
  <si>
    <t>I2795879-1</t>
  </si>
  <si>
    <t>Lennukipiletid (Stk. Astanas Peeter Miller)</t>
  </si>
  <si>
    <t>Koolituse projektijuhi ettevalmistav visiit Narva, sõidukulud</t>
  </si>
  <si>
    <t>6.7.5</t>
  </si>
  <si>
    <t>Salvrätikud</t>
  </si>
  <si>
    <t>6.7.6</t>
  </si>
  <si>
    <t>BBQ Caterng OÜ</t>
  </si>
  <si>
    <t>Kohvipausid ja toitlustamine Narvas 5. oktoobril</t>
  </si>
  <si>
    <t>6.7.7</t>
  </si>
  <si>
    <t>Kohvipausid ja toitlustamine Narvas 1. oktoobril</t>
  </si>
  <si>
    <t>2.1.57</t>
  </si>
  <si>
    <t>Andry Ruumet</t>
  </si>
  <si>
    <t>2056-1</t>
  </si>
  <si>
    <t>Lennukipiletid (Pk. Šanghais Andry Ruumet)</t>
  </si>
  <si>
    <t>2.1.58</t>
  </si>
  <si>
    <t>Tiina Tarkus</t>
  </si>
  <si>
    <t>2182-1</t>
  </si>
  <si>
    <t>2.1.59</t>
  </si>
  <si>
    <t>Tiina Jokst</t>
  </si>
  <si>
    <t>1786-1</t>
  </si>
  <si>
    <t>2.1.31</t>
  </si>
  <si>
    <t>2.1.32</t>
  </si>
  <si>
    <t>2.1.33</t>
  </si>
  <si>
    <t>6.4.1</t>
  </si>
  <si>
    <t>MA1500260</t>
  </si>
  <si>
    <t>Kohvipausid ja toitlustamine 1., 2. ja 5. oktoobril Tallinnas ja bussis.</t>
  </si>
  <si>
    <t>1.1.3</t>
  </si>
  <si>
    <t>Töötasult kinni peetud maksud</t>
  </si>
  <si>
    <t>Töötasult tasutud maksud</t>
  </si>
  <si>
    <t>2.1.60</t>
  </si>
  <si>
    <t>Ulvi Peets</t>
  </si>
  <si>
    <t>1878-1</t>
  </si>
  <si>
    <t>2.1.61</t>
  </si>
  <si>
    <t>Lennukipiletid (Stk. Tbilisis Ülle Soosalu)</t>
  </si>
  <si>
    <t>2.1.62</t>
  </si>
  <si>
    <t>Lennukipiletid (Stk. Canberras Katrin Kanarik)</t>
  </si>
  <si>
    <t>2.1.63</t>
  </si>
  <si>
    <t>Mats Kuuskemaa</t>
  </si>
  <si>
    <t>2009-1</t>
  </si>
  <si>
    <t>2.1.64</t>
  </si>
  <si>
    <t>Tiiu Viljasaar</t>
  </si>
  <si>
    <t>2012-1</t>
  </si>
  <si>
    <t>I2820723-1</t>
  </si>
  <si>
    <t>Aero Travel Pty Ltd</t>
  </si>
  <si>
    <t>INV-3413</t>
  </si>
  <si>
    <t>2.1.65</t>
  </si>
  <si>
    <t>Risto Roos</t>
  </si>
  <si>
    <t>2131-1</t>
  </si>
  <si>
    <t>Majutus</t>
  </si>
  <si>
    <t>Kohvipausid ja toitlustamine Sisekaitse-akadeemias 12.06 ja 18.06</t>
  </si>
  <si>
    <t>Kohvipausid ja toitlustamine Välisministeeriumis 11.06, 12.06 ja 19.06</t>
  </si>
  <si>
    <t>2.1.66</t>
  </si>
  <si>
    <t>Kaardimakse</t>
  </si>
  <si>
    <t>Katrin Kanarik täiendav transport (tasutud saatkonna pangakaardiga)</t>
  </si>
  <si>
    <t>Projekti aruandlusperiood: 01.04.2015-30.10.2015</t>
  </si>
  <si>
    <t>Aruandlusperioodi 01/07/2015 - 30/10/2015 tulud</t>
  </si>
  <si>
    <t>Aruandlusperioodi 01/07/2015 - 30/10/2015 kulud</t>
  </si>
  <si>
    <t>Täiendavalt tasutud sõidukulud. Kulu summat on võrreldes kuludokumendiga vähendatud 3 euro võrra (abikõlbmatu kulu).</t>
  </si>
  <si>
    <t>FIE Raimond Maripuu</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</si>
</sst>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i/>
      <sz val="12"/>
      <color theme="1"/>
      <name val="Times New Roman"/>
      <family val="1"/>
      <charset val="186"/>
    </font>
    <font>
      <b/>
      <sz val="12"/>
      <color theme="1"/>
      <name val="Times New Roman"/>
      <family val="1"/>
      <charset val="186"/>
    </font>
    <font>
      <u/>
      <sz val="11"/>
      <color theme="10"/>
      <name val="Calibri"/>
      <family val="2"/>
      <charset val="186"/>
      <scheme val="minor"/>
    </font>
    <font>
      <b/>
      <i/>
      <sz val="12"/>
      <name val="Times New Roman"/>
      <family val="1"/>
      <charset val="186"/>
    </font>
    <font>
      <i/>
      <sz val="12"/>
      <color theme="1"/>
      <name val="Times New Roman"/>
      <family val="1"/>
      <charset val="186"/>
    </font>
    <font>
      <b/>
      <sz val="12"/>
      <color rgb="FFFF0000"/>
      <name val="Times New Roman"/>
      <family val="1"/>
      <charset val="186"/>
    </font>
    <font>
      <sz val="12"/>
      <color rgb="FFFF0000"/>
      <name val="Times New Roman"/>
      <family val="1"/>
      <charset val="186"/>
    </font>
    <font>
      <i/>
      <sz val="11"/>
      <color theme="1"/>
      <name val="Calibri"/>
      <family val="2"/>
      <charset val="186"/>
      <scheme val="minor"/>
    </font>
    <font>
      <sz val="10"/>
      <color theme="1"/>
      <name val="Times New Roman"/>
      <family val="1"/>
      <charset val="186"/>
    </font>
    <font>
      <sz val="12"/>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203">
    <xf numFmtId="0" fontId="0" fillId="0" borderId="0" xfId="0"/>
    <xf numFmtId="0" fontId="2" fillId="0" borderId="0" xfId="0" applyFont="1" applyProtection="1">
      <protection locked="0"/>
    </xf>
    <xf numFmtId="0" fontId="2" fillId="0" borderId="0" xfId="0" applyFont="1" applyProtection="1">
      <protection hidden="1"/>
    </xf>
    <xf numFmtId="0" fontId="4" fillId="0" borderId="0" xfId="0" applyFont="1" applyProtection="1">
      <protection hidden="1"/>
    </xf>
    <xf numFmtId="0" fontId="0" fillId="0" borderId="0" xfId="0" applyProtection="1">
      <protection hidden="1"/>
    </xf>
    <xf numFmtId="0" fontId="3" fillId="0" borderId="0" xfId="0" applyFont="1" applyProtection="1">
      <protection hidden="1"/>
    </xf>
    <xf numFmtId="0" fontId="4" fillId="2" borderId="1" xfId="0" applyFont="1" applyFill="1" applyBorder="1" applyProtection="1">
      <protection hidden="1"/>
    </xf>
    <xf numFmtId="0" fontId="4" fillId="2" borderId="2" xfId="0" applyFont="1" applyFill="1" applyBorder="1" applyProtection="1">
      <protection hidden="1"/>
    </xf>
    <xf numFmtId="0" fontId="2" fillId="0" borderId="3" xfId="0" applyFont="1" applyBorder="1" applyProtection="1">
      <protection hidden="1"/>
    </xf>
    <xf numFmtId="4" fontId="2" fillId="0" borderId="2" xfId="0" applyNumberFormat="1" applyFont="1" applyBorder="1" applyProtection="1">
      <protection hidden="1"/>
    </xf>
    <xf numFmtId="4" fontId="2" fillId="3" borderId="1" xfId="0" applyNumberFormat="1" applyFont="1" applyFill="1" applyBorder="1" applyProtection="1">
      <protection locked="0" hidden="1"/>
    </xf>
    <xf numFmtId="0" fontId="2" fillId="0" borderId="1" xfId="0" applyFont="1" applyBorder="1" applyProtection="1">
      <protection hidden="1"/>
    </xf>
    <xf numFmtId="0" fontId="4" fillId="4" borderId="4" xfId="0" applyFont="1" applyFill="1" applyBorder="1" applyAlignment="1" applyProtection="1">
      <protection hidden="1"/>
    </xf>
    <xf numFmtId="4" fontId="2" fillId="4" borderId="1" xfId="0" applyNumberFormat="1" applyFont="1" applyFill="1" applyBorder="1" applyProtection="1">
      <protection hidden="1"/>
    </xf>
    <xf numFmtId="0" fontId="4" fillId="2" borderId="1" xfId="0"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4" fontId="2" fillId="0" borderId="1" xfId="0" applyNumberFormat="1" applyFont="1" applyBorder="1" applyProtection="1">
      <protection hidden="1"/>
    </xf>
    <xf numFmtId="0" fontId="2" fillId="0" borderId="0" xfId="0" applyFont="1" applyFill="1" applyBorder="1" applyProtection="1">
      <protection hidden="1"/>
    </xf>
    <xf numFmtId="4" fontId="4" fillId="5" borderId="1" xfId="0" applyNumberFormat="1" applyFont="1" applyFill="1" applyBorder="1" applyProtection="1">
      <protection hidden="1"/>
    </xf>
    <xf numFmtId="4" fontId="4" fillId="2" borderId="1" xfId="0" applyNumberFormat="1" applyFont="1" applyFill="1" applyBorder="1" applyProtection="1">
      <protection hidden="1"/>
    </xf>
    <xf numFmtId="0" fontId="4" fillId="0" borderId="0" xfId="0" applyFont="1" applyFill="1" applyBorder="1" applyProtection="1">
      <protection hidden="1"/>
    </xf>
    <xf numFmtId="0" fontId="6" fillId="0" borderId="4" xfId="1" applyFont="1" applyBorder="1" applyAlignment="1" applyProtection="1">
      <protection hidden="1"/>
    </xf>
    <xf numFmtId="0" fontId="2" fillId="0" borderId="1" xfId="0" applyFont="1" applyBorder="1" applyAlignment="1" applyProtection="1">
      <alignment wrapText="1"/>
      <protection hidden="1"/>
    </xf>
    <xf numFmtId="4" fontId="2" fillId="0" borderId="1" xfId="0" applyNumberFormat="1" applyFont="1" applyBorder="1" applyProtection="1">
      <protection locked="0" hidden="1"/>
    </xf>
    <xf numFmtId="0" fontId="2" fillId="0" borderId="1" xfId="0" applyFont="1" applyBorder="1" applyAlignment="1" applyProtection="1">
      <alignment horizontal="left" wrapText="1"/>
      <protection hidden="1"/>
    </xf>
    <xf numFmtId="0" fontId="2" fillId="4" borderId="1" xfId="0" applyFont="1" applyFill="1" applyBorder="1" applyProtection="1">
      <protection hidden="1"/>
    </xf>
    <xf numFmtId="4" fontId="2" fillId="0" borderId="0" xfId="0" applyNumberFormat="1" applyFont="1" applyFill="1" applyBorder="1" applyProtection="1">
      <protection hidden="1"/>
    </xf>
    <xf numFmtId="0" fontId="6" fillId="0" borderId="0" xfId="1" applyFont="1" applyProtection="1">
      <protection hidden="1"/>
    </xf>
    <xf numFmtId="0" fontId="4" fillId="2" borderId="2" xfId="0" applyFont="1" applyFill="1" applyBorder="1" applyAlignment="1" applyProtection="1">
      <alignment horizontal="center"/>
      <protection hidden="1"/>
    </xf>
    <xf numFmtId="0" fontId="4" fillId="2" borderId="1" xfId="0" applyFont="1" applyFill="1" applyBorder="1" applyAlignment="1" applyProtection="1">
      <protection hidden="1"/>
    </xf>
    <xf numFmtId="0" fontId="0" fillId="2" borderId="1" xfId="0" applyFont="1" applyFill="1" applyBorder="1" applyAlignment="1" applyProtection="1">
      <protection hidden="1"/>
    </xf>
    <xf numFmtId="0" fontId="0" fillId="2" borderId="1" xfId="0" applyFill="1" applyBorder="1" applyAlignment="1" applyProtection="1">
      <protection hidden="1"/>
    </xf>
    <xf numFmtId="4" fontId="2" fillId="2" borderId="2" xfId="0" applyNumberFormat="1" applyFont="1" applyFill="1" applyBorder="1" applyProtection="1">
      <protection hidden="1"/>
    </xf>
    <xf numFmtId="0" fontId="2" fillId="0" borderId="1" xfId="0" applyFont="1" applyBorder="1" applyProtection="1">
      <protection locked="0" hidden="1"/>
    </xf>
    <xf numFmtId="4" fontId="2" fillId="0" borderId="2" xfId="0" applyNumberFormat="1" applyFont="1" applyBorder="1" applyProtection="1">
      <protection locked="0" hidden="1"/>
    </xf>
    <xf numFmtId="0" fontId="2" fillId="0" borderId="0" xfId="0" applyFont="1" applyProtection="1">
      <protection locked="0" hidden="1"/>
    </xf>
    <xf numFmtId="0" fontId="2" fillId="0" borderId="1" xfId="0" applyFont="1" applyBorder="1" applyAlignment="1" applyProtection="1">
      <alignment wrapText="1"/>
      <protection locked="0" hidden="1"/>
    </xf>
    <xf numFmtId="0" fontId="1" fillId="2" borderId="1" xfId="0" applyFont="1" applyFill="1" applyBorder="1" applyAlignment="1" applyProtection="1">
      <protection hidden="1"/>
    </xf>
    <xf numFmtId="4" fontId="0" fillId="2" borderId="1" xfId="0" applyNumberFormat="1" applyFill="1" applyBorder="1" applyAlignment="1" applyProtection="1">
      <protection hidden="1"/>
    </xf>
    <xf numFmtId="0" fontId="4" fillId="2" borderId="1" xfId="0" applyFont="1" applyFill="1" applyBorder="1" applyAlignment="1" applyProtection="1">
      <alignment wrapText="1"/>
      <protection locked="0" hidden="1"/>
    </xf>
    <xf numFmtId="0" fontId="4" fillId="2" borderId="1" xfId="0" applyFont="1" applyFill="1" applyBorder="1" applyProtection="1">
      <protection locked="0" hidden="1"/>
    </xf>
    <xf numFmtId="4" fontId="4" fillId="2" borderId="1" xfId="0" applyNumberFormat="1" applyFont="1" applyFill="1" applyBorder="1" applyProtection="1">
      <protection locked="0" hidden="1"/>
    </xf>
    <xf numFmtId="4" fontId="2" fillId="2" borderId="2" xfId="0" applyNumberFormat="1" applyFont="1" applyFill="1" applyBorder="1" applyProtection="1">
      <protection locked="0" hidden="1"/>
    </xf>
    <xf numFmtId="0" fontId="4" fillId="0" borderId="1" xfId="0" applyFont="1" applyFill="1" applyBorder="1" applyProtection="1">
      <protection locked="0" hidden="1"/>
    </xf>
    <xf numFmtId="4" fontId="4" fillId="0" borderId="1" xfId="0" applyNumberFormat="1" applyFont="1" applyFill="1" applyBorder="1" applyProtection="1">
      <protection locked="0" hidden="1"/>
    </xf>
    <xf numFmtId="0" fontId="4" fillId="4" borderId="7" xfId="0" applyFont="1" applyFill="1" applyBorder="1" applyAlignment="1" applyProtection="1">
      <protection hidden="1"/>
    </xf>
    <xf numFmtId="0" fontId="0" fillId="4" borderId="4" xfId="0" applyFont="1" applyFill="1" applyBorder="1" applyAlignment="1" applyProtection="1">
      <protection hidden="1"/>
    </xf>
    <xf numFmtId="0" fontId="4" fillId="4" borderId="5" xfId="0" applyFont="1" applyFill="1" applyBorder="1" applyAlignment="1" applyProtection="1">
      <protection locked="0" hidden="1"/>
    </xf>
    <xf numFmtId="0" fontId="0" fillId="4" borderId="6" xfId="0" applyFont="1" applyFill="1" applyBorder="1" applyAlignment="1" applyProtection="1">
      <protection locked="0" hidden="1"/>
    </xf>
    <xf numFmtId="4" fontId="2" fillId="4" borderId="1" xfId="0" applyNumberFormat="1" applyFont="1" applyFill="1" applyBorder="1" applyProtection="1">
      <protection locked="0" hidden="1"/>
    </xf>
    <xf numFmtId="0" fontId="4" fillId="2" borderId="5" xfId="0" applyFont="1" applyFill="1" applyBorder="1" applyAlignment="1" applyProtection="1">
      <protection hidden="1"/>
    </xf>
    <xf numFmtId="0" fontId="0" fillId="2" borderId="6" xfId="0" applyFill="1" applyBorder="1" applyAlignment="1" applyProtection="1">
      <protection hidden="1"/>
    </xf>
    <xf numFmtId="4" fontId="2" fillId="2" borderId="1" xfId="0" applyNumberFormat="1" applyFont="1" applyFill="1" applyBorder="1" applyProtection="1">
      <protection hidden="1"/>
    </xf>
    <xf numFmtId="0" fontId="0" fillId="2" borderId="1" xfId="0" applyFill="1" applyBorder="1" applyAlignment="1" applyProtection="1">
      <alignment horizontal="right"/>
      <protection hidden="1"/>
    </xf>
    <xf numFmtId="0" fontId="2" fillId="0" borderId="1" xfId="0" applyFont="1" applyBorder="1" applyAlignment="1" applyProtection="1">
      <alignment horizontal="right"/>
      <protection locked="0" hidden="1"/>
    </xf>
    <xf numFmtId="2" fontId="2" fillId="0" borderId="0" xfId="0" applyNumberFormat="1" applyFont="1" applyProtection="1">
      <protection hidden="1"/>
    </xf>
    <xf numFmtId="4" fontId="2" fillId="6" borderId="1" xfId="0" applyNumberFormat="1" applyFont="1" applyFill="1" applyBorder="1" applyProtection="1">
      <protection locked="0" hidden="1"/>
    </xf>
    <xf numFmtId="0" fontId="2" fillId="6" borderId="1" xfId="0" applyFont="1" applyFill="1" applyBorder="1" applyProtection="1">
      <protection hidden="1"/>
    </xf>
    <xf numFmtId="0" fontId="8" fillId="0" borderId="0" xfId="0" applyFont="1" applyFill="1"/>
    <xf numFmtId="0" fontId="2" fillId="0" borderId="0" xfId="0" applyFont="1"/>
    <xf numFmtId="0" fontId="4" fillId="0" borderId="0" xfId="0" applyFont="1"/>
    <xf numFmtId="0" fontId="9" fillId="0" borderId="0" xfId="0" applyFont="1" applyProtection="1">
      <protection locked="0" hidden="1"/>
    </xf>
    <xf numFmtId="0" fontId="1" fillId="0" borderId="0" xfId="0" applyFont="1"/>
    <xf numFmtId="0" fontId="0" fillId="0" borderId="0" xfId="0" applyBorder="1"/>
    <xf numFmtId="0" fontId="2" fillId="2" borderId="1" xfId="0" applyFont="1" applyFill="1" applyBorder="1" applyProtection="1">
      <protection hidden="1"/>
    </xf>
    <xf numFmtId="0" fontId="4" fillId="6" borderId="0" xfId="0" applyFont="1" applyFill="1" applyBorder="1" applyAlignment="1" applyProtection="1">
      <protection hidden="1"/>
    </xf>
    <xf numFmtId="9" fontId="4" fillId="2" borderId="1" xfId="0" applyNumberFormat="1" applyFont="1" applyFill="1" applyBorder="1" applyAlignment="1" applyProtection="1">
      <alignment horizontal="center"/>
      <protection hidden="1"/>
    </xf>
    <xf numFmtId="9" fontId="4" fillId="2" borderId="1" xfId="0" applyNumberFormat="1" applyFont="1" applyFill="1" applyBorder="1" applyAlignment="1" applyProtection="1">
      <alignment horizontal="center" wrapText="1"/>
      <protection hidden="1"/>
    </xf>
    <xf numFmtId="0" fontId="4" fillId="0" borderId="1" xfId="0" applyFont="1" applyBorder="1" applyProtection="1">
      <protection hidden="1"/>
    </xf>
    <xf numFmtId="49" fontId="2" fillId="0" borderId="1" xfId="0" applyNumberFormat="1" applyFont="1" applyBorder="1" applyProtection="1">
      <protection hidden="1"/>
    </xf>
    <xf numFmtId="4" fontId="2" fillId="3" borderId="1" xfId="0" applyNumberFormat="1" applyFont="1" applyFill="1" applyBorder="1" applyProtection="1">
      <protection hidden="1"/>
    </xf>
    <xf numFmtId="2" fontId="2" fillId="0" borderId="1" xfId="0" applyNumberFormat="1" applyFont="1" applyBorder="1" applyProtection="1">
      <protection hidden="1"/>
    </xf>
    <xf numFmtId="2" fontId="2" fillId="4" borderId="1" xfId="0" applyNumberFormat="1" applyFont="1" applyFill="1" applyBorder="1" applyProtection="1">
      <protection hidden="1"/>
    </xf>
    <xf numFmtId="0" fontId="4" fillId="2" borderId="1" xfId="0" applyFont="1" applyFill="1" applyBorder="1" applyAlignment="1" applyProtection="1">
      <alignment wrapText="1"/>
      <protection hidden="1"/>
    </xf>
    <xf numFmtId="9" fontId="4" fillId="2" borderId="1" xfId="0" applyNumberFormat="1" applyFont="1" applyFill="1" applyBorder="1" applyAlignment="1" applyProtection="1">
      <alignment horizontal="center" vertical="center"/>
      <protection hidden="1"/>
    </xf>
    <xf numFmtId="9" fontId="4" fillId="2" borderId="1" xfId="0" applyNumberFormat="1" applyFont="1" applyFill="1" applyBorder="1" applyAlignment="1" applyProtection="1">
      <alignment wrapText="1"/>
      <protection hidden="1"/>
    </xf>
    <xf numFmtId="14" fontId="2" fillId="0" borderId="1" xfId="0" applyNumberFormat="1" applyFont="1" applyBorder="1" applyProtection="1">
      <protection locked="0" hidden="1"/>
    </xf>
    <xf numFmtId="2" fontId="0" fillId="0" borderId="0" xfId="0" applyNumberFormat="1"/>
    <xf numFmtId="0" fontId="10" fillId="0" borderId="0" xfId="0" applyFont="1"/>
    <xf numFmtId="0" fontId="11" fillId="0" borderId="0" xfId="0" applyFont="1" applyProtection="1">
      <protection hidden="1"/>
    </xf>
    <xf numFmtId="0" fontId="2" fillId="0" borderId="0" xfId="0" applyFont="1" applyAlignment="1" applyProtection="1">
      <alignment horizontal="left"/>
      <protection hidden="1"/>
    </xf>
    <xf numFmtId="0" fontId="8" fillId="0" borderId="0" xfId="0" applyFont="1"/>
    <xf numFmtId="0" fontId="9" fillId="0" borderId="0" xfId="0" applyFont="1"/>
    <xf numFmtId="0" fontId="0" fillId="0" borderId="0" xfId="0" applyProtection="1">
      <protection locked="0"/>
    </xf>
    <xf numFmtId="0" fontId="4" fillId="2" borderId="1" xfId="0" applyFont="1" applyFill="1" applyBorder="1" applyAlignment="1" applyProtection="1">
      <alignment horizontal="center" wrapText="1"/>
      <protection hidden="1"/>
    </xf>
    <xf numFmtId="0" fontId="4" fillId="2" borderId="1" xfId="0" applyFont="1" applyFill="1" applyBorder="1" applyProtection="1">
      <protection locked="0"/>
    </xf>
    <xf numFmtId="0" fontId="4" fillId="4" borderId="1" xfId="0" applyFont="1" applyFill="1" applyBorder="1" applyAlignment="1" applyProtection="1">
      <alignment wrapText="1"/>
      <protection hidden="1"/>
    </xf>
    <xf numFmtId="4" fontId="2" fillId="4" borderId="1" xfId="0" applyNumberFormat="1" applyFont="1" applyFill="1" applyBorder="1" applyProtection="1">
      <protection locked="0"/>
    </xf>
    <xf numFmtId="0" fontId="3" fillId="0" borderId="0" xfId="0" applyFont="1"/>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8" xfId="0" applyFont="1" applyFill="1" applyBorder="1" applyAlignment="1">
      <alignment vertical="center" wrapText="1"/>
    </xf>
    <xf numFmtId="0" fontId="4" fillId="4" borderId="1" xfId="0" applyFont="1" applyFill="1" applyBorder="1"/>
    <xf numFmtId="4" fontId="4" fillId="4" borderId="1" xfId="0" applyNumberFormat="1" applyFont="1" applyFill="1" applyBorder="1"/>
    <xf numFmtId="0" fontId="4" fillId="4" borderId="1" xfId="0" applyFont="1" applyFill="1" applyBorder="1" applyAlignment="1">
      <alignment wrapText="1"/>
    </xf>
    <xf numFmtId="0" fontId="4" fillId="7" borderId="1" xfId="0" applyFont="1" applyFill="1" applyBorder="1"/>
    <xf numFmtId="4" fontId="4" fillId="7" borderId="1" xfId="0" applyNumberFormat="1" applyFont="1" applyFill="1" applyBorder="1"/>
    <xf numFmtId="4" fontId="4" fillId="7" borderId="1" xfId="0" applyNumberFormat="1" applyFont="1" applyFill="1" applyBorder="1" applyProtection="1">
      <protection locked="0" hidden="1"/>
    </xf>
    <xf numFmtId="4" fontId="2" fillId="0" borderId="0" xfId="0" applyNumberFormat="1" applyFont="1"/>
    <xf numFmtId="0" fontId="6" fillId="0" borderId="0" xfId="1" applyFont="1"/>
    <xf numFmtId="0" fontId="4" fillId="2" borderId="1" xfId="0" applyFont="1" applyFill="1" applyBorder="1"/>
    <xf numFmtId="0" fontId="4" fillId="2" borderId="1" xfId="0" applyFont="1" applyFill="1" applyBorder="1" applyAlignment="1" applyProtection="1">
      <alignment horizontal="center" vertical="center"/>
    </xf>
    <xf numFmtId="0" fontId="4" fillId="2" borderId="1" xfId="0" applyFont="1" applyFill="1" applyBorder="1" applyAlignment="1">
      <alignment horizontal="center" vertical="center" wrapText="1"/>
    </xf>
    <xf numFmtId="0" fontId="4" fillId="2" borderId="5" xfId="0" applyFont="1" applyFill="1" applyBorder="1" applyAlignment="1">
      <alignment wrapText="1"/>
    </xf>
    <xf numFmtId="4" fontId="2" fillId="0" borderId="1" xfId="0" applyNumberFormat="1" applyFont="1" applyBorder="1" applyProtection="1"/>
    <xf numFmtId="4" fontId="2" fillId="0" borderId="1" xfId="0" applyNumberFormat="1" applyFont="1" applyBorder="1"/>
    <xf numFmtId="4" fontId="4" fillId="4" borderId="1" xfId="0" applyNumberFormat="1" applyFont="1" applyFill="1" applyBorder="1" applyProtection="1"/>
    <xf numFmtId="0" fontId="4" fillId="0" borderId="0" xfId="0" applyFont="1" applyFill="1" applyBorder="1"/>
    <xf numFmtId="4" fontId="4" fillId="0" borderId="0" xfId="0" applyNumberFormat="1" applyFont="1" applyFill="1" applyBorder="1" applyProtection="1"/>
    <xf numFmtId="4" fontId="4" fillId="0" borderId="0" xfId="0" applyNumberFormat="1" applyFont="1" applyFill="1" applyBorder="1"/>
    <xf numFmtId="0" fontId="4" fillId="4" borderId="10" xfId="0" applyFont="1" applyFill="1" applyBorder="1" applyAlignment="1">
      <alignment wrapText="1"/>
    </xf>
    <xf numFmtId="0" fontId="4" fillId="4" borderId="1" xfId="0" applyFont="1" applyFill="1" applyBorder="1" applyAlignment="1">
      <alignment horizontal="center"/>
    </xf>
    <xf numFmtId="0" fontId="2" fillId="0" borderId="1" xfId="0" applyFont="1" applyBorder="1" applyAlignment="1">
      <alignment wrapText="1"/>
    </xf>
    <xf numFmtId="0" fontId="2" fillId="0" borderId="1" xfId="0" applyFont="1" applyBorder="1" applyAlignment="1" applyProtection="1">
      <alignment horizontal="center" vertical="center"/>
      <protection locked="0" hidden="1"/>
    </xf>
    <xf numFmtId="0" fontId="0" fillId="0" borderId="1" xfId="0" applyBorder="1" applyAlignment="1" applyProtection="1">
      <protection locked="0" hidden="1"/>
    </xf>
    <xf numFmtId="0" fontId="4" fillId="2" borderId="1" xfId="0" applyFont="1" applyFill="1" applyBorder="1" applyAlignment="1">
      <alignment wrapText="1"/>
    </xf>
    <xf numFmtId="4" fontId="4" fillId="2" borderId="1" xfId="0" applyNumberFormat="1" applyFont="1" applyFill="1" applyBorder="1"/>
    <xf numFmtId="0" fontId="4" fillId="2" borderId="5" xfId="0" applyFont="1" applyFill="1" applyBorder="1" applyAlignment="1"/>
    <xf numFmtId="0" fontId="4" fillId="2" borderId="6" xfId="0" applyFont="1" applyFill="1" applyBorder="1" applyAlignment="1"/>
    <xf numFmtId="0" fontId="4" fillId="2" borderId="2" xfId="0" applyFont="1" applyFill="1" applyBorder="1" applyAlignment="1"/>
    <xf numFmtId="0" fontId="2" fillId="0" borderId="1" xfId="0" applyFont="1" applyBorder="1" applyAlignment="1" applyProtection="1">
      <alignment horizontal="right" wrapText="1"/>
      <protection locked="0" hidden="1"/>
    </xf>
    <xf numFmtId="0" fontId="4" fillId="2" borderId="1" xfId="0" applyFont="1" applyFill="1" applyBorder="1" applyAlignment="1" applyProtection="1">
      <alignment horizontal="center" vertical="center" wrapText="1"/>
      <protection hidden="1"/>
    </xf>
    <xf numFmtId="0" fontId="2" fillId="0" borderId="1" xfId="0" quotePrefix="1" applyFont="1" applyBorder="1" applyAlignment="1" applyProtection="1">
      <alignment horizontal="left" vertical="center" wrapText="1"/>
      <protection locked="0" hidden="1"/>
    </xf>
    <xf numFmtId="0" fontId="2" fillId="0" borderId="1" xfId="0" applyFont="1" applyBorder="1" applyAlignment="1" applyProtection="1">
      <alignment horizontal="left" vertical="center" wrapText="1"/>
      <protection locked="0" hidden="1"/>
    </xf>
    <xf numFmtId="14" fontId="2" fillId="0" borderId="1" xfId="0" applyNumberFormat="1" applyFont="1" applyBorder="1" applyAlignment="1" applyProtection="1">
      <alignment horizontal="left" vertical="center" wrapText="1"/>
      <protection locked="0" hidden="1"/>
    </xf>
    <xf numFmtId="4" fontId="2" fillId="0" borderId="1" xfId="0" applyNumberFormat="1" applyFont="1" applyBorder="1" applyAlignment="1" applyProtection="1">
      <alignment horizontal="right" vertical="center" wrapText="1"/>
      <protection locked="0" hidden="1"/>
    </xf>
    <xf numFmtId="0" fontId="12" fillId="0" borderId="1" xfId="0" applyFont="1" applyBorder="1" applyAlignment="1" applyProtection="1">
      <alignment horizontal="left" vertical="center" wrapText="1"/>
      <protection locked="0" hidden="1"/>
    </xf>
    <xf numFmtId="0" fontId="12" fillId="0" borderId="1" xfId="0" quotePrefix="1" applyFont="1" applyBorder="1" applyAlignment="1" applyProtection="1">
      <alignment horizontal="left" vertical="center" wrapText="1"/>
      <protection locked="0" hidden="1"/>
    </xf>
    <xf numFmtId="14" fontId="12" fillId="0" borderId="1" xfId="0" applyNumberFormat="1" applyFont="1" applyBorder="1" applyAlignment="1" applyProtection="1">
      <alignment horizontal="left" vertical="center" wrapText="1"/>
      <protection locked="0" hidden="1"/>
    </xf>
    <xf numFmtId="4" fontId="2" fillId="0" borderId="0" xfId="0" applyNumberFormat="1" applyFont="1" applyProtection="1">
      <protection locked="0" hidden="1"/>
    </xf>
    <xf numFmtId="2" fontId="2" fillId="0" borderId="1" xfId="0" applyNumberFormat="1" applyFont="1" applyBorder="1" applyAlignment="1" applyProtection="1">
      <alignment horizontal="right" vertical="center" wrapText="1"/>
      <protection locked="0" hidden="1"/>
    </xf>
    <xf numFmtId="2" fontId="12" fillId="0" borderId="1" xfId="0" applyNumberFormat="1" applyFont="1" applyBorder="1" applyAlignment="1" applyProtection="1">
      <alignment horizontal="right" vertical="center" wrapText="1"/>
      <protection locked="0" hidden="1"/>
    </xf>
    <xf numFmtId="4" fontId="0" fillId="0" borderId="0" xfId="0" applyNumberFormat="1"/>
    <xf numFmtId="4" fontId="2" fillId="0" borderId="0" xfId="0" applyNumberFormat="1" applyFont="1" applyProtection="1">
      <protection hidden="1"/>
    </xf>
    <xf numFmtId="4" fontId="2" fillId="0" borderId="0" xfId="0" applyNumberFormat="1" applyFont="1" applyProtection="1">
      <protection locked="0"/>
    </xf>
    <xf numFmtId="4" fontId="2" fillId="0" borderId="0" xfId="0" applyNumberFormat="1" applyFont="1" applyBorder="1" applyAlignment="1" applyProtection="1">
      <alignment horizontal="right" vertical="center" wrapText="1"/>
      <protection locked="0" hidden="1"/>
    </xf>
    <xf numFmtId="4" fontId="12" fillId="0" borderId="0" xfId="0" applyNumberFormat="1" applyFont="1" applyBorder="1" applyAlignment="1" applyProtection="1">
      <alignment horizontal="right" vertical="center" wrapText="1"/>
      <protection locked="0" hidden="1"/>
    </xf>
    <xf numFmtId="0" fontId="2" fillId="0" borderId="1" xfId="0" quotePrefix="1" applyFont="1" applyBorder="1" applyAlignment="1" applyProtection="1">
      <alignment vertical="center" wrapText="1"/>
      <protection locked="0" hidden="1"/>
    </xf>
    <xf numFmtId="0" fontId="2" fillId="0" borderId="1" xfId="0" applyFont="1" applyBorder="1" applyAlignment="1" applyProtection="1">
      <alignment vertical="center" wrapText="1"/>
      <protection locked="0" hidden="1"/>
    </xf>
    <xf numFmtId="14" fontId="2" fillId="0" borderId="1" xfId="0" applyNumberFormat="1" applyFont="1" applyBorder="1" applyAlignment="1" applyProtection="1">
      <alignment vertical="center" wrapText="1"/>
      <protection locked="0" hidden="1"/>
    </xf>
    <xf numFmtId="4" fontId="2" fillId="0" borderId="1" xfId="0" applyNumberFormat="1" applyFont="1" applyBorder="1" applyAlignment="1" applyProtection="1">
      <alignment vertical="center" wrapText="1"/>
      <protection locked="0" hidden="1"/>
    </xf>
    <xf numFmtId="0" fontId="2" fillId="0" borderId="1" xfId="0" quotePrefix="1" applyFont="1" applyBorder="1" applyProtection="1">
      <protection locked="0" hidden="1"/>
    </xf>
    <xf numFmtId="0" fontId="12" fillId="0" borderId="1" xfId="0" applyFont="1" applyBorder="1" applyAlignment="1" applyProtection="1">
      <alignment vertical="center" wrapText="1"/>
      <protection locked="0" hidden="1"/>
    </xf>
    <xf numFmtId="14" fontId="2" fillId="0" borderId="1" xfId="0" quotePrefix="1" applyNumberFormat="1" applyFont="1" applyBorder="1" applyAlignment="1" applyProtection="1">
      <alignment horizontal="left" vertical="center" wrapText="1"/>
      <protection locked="0" hidden="1"/>
    </xf>
    <xf numFmtId="4" fontId="9" fillId="0" borderId="0" xfId="0" applyNumberFormat="1" applyFont="1" applyProtection="1">
      <protection locked="0" hidden="1"/>
    </xf>
    <xf numFmtId="4" fontId="9" fillId="0" borderId="0" xfId="0" applyNumberFormat="1" applyFont="1"/>
    <xf numFmtId="0" fontId="2" fillId="0" borderId="1" xfId="0" quotePrefix="1" applyFont="1" applyBorder="1" applyAlignment="1" applyProtection="1">
      <alignment horizontal="center" vertical="center" wrapText="1"/>
      <protection locked="0" hidden="1"/>
    </xf>
    <xf numFmtId="0" fontId="2" fillId="0" borderId="1" xfId="0" applyFont="1" applyBorder="1" applyAlignment="1" applyProtection="1">
      <alignment horizontal="center" vertical="center" wrapText="1"/>
      <protection locked="0" hidden="1"/>
    </xf>
    <xf numFmtId="14" fontId="2" fillId="0" borderId="1" xfId="0" applyNumberFormat="1" applyFont="1" applyBorder="1" applyAlignment="1" applyProtection="1">
      <alignment horizontal="center" vertical="center" wrapText="1"/>
      <protection locked="0" hidden="1"/>
    </xf>
    <xf numFmtId="4" fontId="2" fillId="0" borderId="1" xfId="0" applyNumberFormat="1" applyFont="1" applyBorder="1" applyAlignment="1" applyProtection="1">
      <alignment horizontal="center" vertical="center" wrapText="1"/>
      <protection locked="0" hidden="1"/>
    </xf>
    <xf numFmtId="0" fontId="2" fillId="0" borderId="0" xfId="0" applyFont="1" applyAlignment="1" applyProtection="1">
      <alignment horizontal="center" vertical="center"/>
      <protection locked="0" hidden="1"/>
    </xf>
    <xf numFmtId="0" fontId="2" fillId="0" borderId="1" xfId="0" quotePrefix="1" applyFont="1" applyBorder="1" applyAlignment="1" applyProtection="1">
      <alignment horizontal="center" vertical="center"/>
      <protection locked="0" hidden="1"/>
    </xf>
    <xf numFmtId="14" fontId="2" fillId="0" borderId="1" xfId="0" applyNumberFormat="1" applyFont="1" applyBorder="1" applyAlignment="1" applyProtection="1">
      <alignment horizontal="center" vertical="center"/>
      <protection locked="0" hidden="1"/>
    </xf>
    <xf numFmtId="4" fontId="2" fillId="0" borderId="1" xfId="0" applyNumberFormat="1" applyFont="1" applyBorder="1" applyAlignment="1" applyProtection="1">
      <alignment horizontal="center" vertical="center"/>
      <protection locked="0" hidden="1"/>
    </xf>
    <xf numFmtId="4" fontId="2" fillId="0" borderId="0" xfId="0" applyNumberFormat="1" applyFont="1" applyAlignment="1" applyProtection="1">
      <alignment horizontal="center" vertical="center"/>
      <protection locked="0" hidden="1"/>
    </xf>
    <xf numFmtId="4" fontId="12" fillId="0" borderId="1" xfId="0" applyNumberFormat="1" applyFont="1" applyBorder="1" applyAlignment="1" applyProtection="1">
      <alignment horizontal="right" vertical="center" wrapText="1"/>
      <protection locked="0" hidden="1"/>
    </xf>
    <xf numFmtId="0" fontId="3" fillId="0" borderId="0" xfId="0" applyFont="1" applyBorder="1" applyAlignment="1" applyProtection="1">
      <alignment horizontal="left"/>
      <protection hidden="1"/>
    </xf>
    <xf numFmtId="0" fontId="3" fillId="0" borderId="0" xfId="0" applyFont="1" applyAlignment="1" applyProtection="1">
      <alignment horizontal="left"/>
      <protection hidden="1"/>
    </xf>
    <xf numFmtId="0" fontId="4" fillId="2" borderId="5" xfId="0" applyFont="1" applyFill="1" applyBorder="1" applyAlignment="1" applyProtection="1">
      <protection hidden="1"/>
    </xf>
    <xf numFmtId="0" fontId="1" fillId="2" borderId="2" xfId="0" applyFont="1" applyFill="1" applyBorder="1" applyAlignment="1" applyProtection="1">
      <protection hidden="1"/>
    </xf>
    <xf numFmtId="0" fontId="6" fillId="0" borderId="4" xfId="1" applyFont="1" applyBorder="1" applyAlignment="1" applyProtection="1">
      <alignment horizontal="left"/>
      <protection hidden="1"/>
    </xf>
    <xf numFmtId="0" fontId="2" fillId="0" borderId="5" xfId="0" applyFont="1" applyBorder="1" applyAlignment="1" applyProtection="1">
      <alignment horizontal="left"/>
      <protection hidden="1"/>
    </xf>
    <xf numFmtId="0" fontId="2" fillId="0" borderId="2" xfId="0" applyFont="1" applyBorder="1" applyAlignment="1" applyProtection="1">
      <alignment horizontal="left"/>
      <protection hidden="1"/>
    </xf>
    <xf numFmtId="0" fontId="2" fillId="0" borderId="5" xfId="0" applyFont="1" applyBorder="1" applyAlignment="1" applyProtection="1">
      <alignment horizontal="left" wrapText="1"/>
      <protection hidden="1"/>
    </xf>
    <xf numFmtId="0" fontId="2" fillId="0" borderId="2" xfId="0" applyFont="1" applyBorder="1" applyAlignment="1" applyProtection="1">
      <alignment horizontal="left" wrapText="1"/>
      <protection hidden="1"/>
    </xf>
    <xf numFmtId="0" fontId="4" fillId="5" borderId="5" xfId="0" applyFont="1" applyFill="1" applyBorder="1" applyAlignment="1" applyProtection="1">
      <protection hidden="1"/>
    </xf>
    <xf numFmtId="0" fontId="1" fillId="5" borderId="2" xfId="0" applyFont="1" applyFill="1" applyBorder="1" applyAlignment="1" applyProtection="1">
      <protection hidden="1"/>
    </xf>
    <xf numFmtId="9" fontId="4" fillId="2" borderId="5" xfId="0" applyNumberFormat="1" applyFont="1" applyFill="1" applyBorder="1" applyAlignment="1" applyProtection="1">
      <alignment horizontal="center"/>
      <protection hidden="1"/>
    </xf>
    <xf numFmtId="9" fontId="4" fillId="2" borderId="2" xfId="0" applyNumberFormat="1" applyFont="1" applyFill="1" applyBorder="1" applyAlignment="1" applyProtection="1">
      <alignment horizontal="center"/>
      <protection hidden="1"/>
    </xf>
    <xf numFmtId="0" fontId="4" fillId="4" borderId="5" xfId="0" applyFont="1" applyFill="1" applyBorder="1" applyAlignment="1" applyProtection="1">
      <alignment horizontal="center"/>
      <protection hidden="1"/>
    </xf>
    <xf numFmtId="0" fontId="4" fillId="4" borderId="2" xfId="0" applyFont="1" applyFill="1" applyBorder="1" applyAlignment="1" applyProtection="1">
      <alignment horizontal="center"/>
      <protection hidden="1"/>
    </xf>
    <xf numFmtId="0" fontId="4" fillId="2" borderId="5" xfId="0" applyFont="1" applyFill="1" applyBorder="1" applyAlignment="1" applyProtection="1">
      <alignment horizontal="center"/>
      <protection hidden="1"/>
    </xf>
    <xf numFmtId="0" fontId="4" fillId="2" borderId="6" xfId="0" applyFont="1" applyFill="1" applyBorder="1" applyAlignment="1" applyProtection="1">
      <alignment horizontal="center"/>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8" xfId="0" applyFont="1" applyFill="1" applyBorder="1" applyAlignment="1" applyProtection="1">
      <alignment horizontal="center" wrapText="1"/>
      <protection hidden="1"/>
    </xf>
    <xf numFmtId="0" fontId="4" fillId="2" borderId="3" xfId="0" applyFont="1" applyFill="1" applyBorder="1" applyAlignment="1" applyProtection="1">
      <alignment horizontal="center" wrapText="1"/>
      <protection hidden="1"/>
    </xf>
    <xf numFmtId="9" fontId="4" fillId="2" borderId="8" xfId="0" applyNumberFormat="1" applyFont="1" applyFill="1" applyBorder="1" applyAlignment="1" applyProtection="1">
      <alignment horizontal="center" wrapText="1"/>
      <protection hidden="1"/>
    </xf>
    <xf numFmtId="9" fontId="4" fillId="2" borderId="3" xfId="0" applyNumberFormat="1" applyFont="1" applyFill="1" applyBorder="1" applyAlignment="1" applyProtection="1">
      <alignment horizontal="center" wrapText="1"/>
      <protection hidden="1"/>
    </xf>
    <xf numFmtId="0" fontId="4" fillId="2" borderId="10"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0" fontId="4" fillId="2" borderId="13"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4" fillId="2" borderId="14" xfId="0" applyFont="1" applyFill="1" applyBorder="1" applyAlignment="1" applyProtection="1">
      <alignment horizontal="center" vertical="center"/>
      <protection hidden="1"/>
    </xf>
    <xf numFmtId="0" fontId="3" fillId="0" borderId="0" xfId="0" applyFont="1" applyBorder="1" applyAlignment="1" applyProtection="1">
      <alignment horizontal="left"/>
      <protection locked="0"/>
    </xf>
    <xf numFmtId="0" fontId="3" fillId="0" borderId="4" xfId="0" applyFont="1" applyBorder="1" applyAlignment="1" applyProtection="1">
      <alignment horizontal="left"/>
      <protection locked="0"/>
    </xf>
    <xf numFmtId="0" fontId="2" fillId="0" borderId="0" xfId="0" applyFont="1" applyAlignment="1" applyProtection="1">
      <alignment horizontal="left"/>
      <protection hidden="1"/>
    </xf>
    <xf numFmtId="0" fontId="2" fillId="0" borderId="0" xfId="0" applyFont="1" applyBorder="1" applyAlignment="1" applyProtection="1">
      <alignment horizontal="left"/>
      <protection hidden="1"/>
    </xf>
    <xf numFmtId="0" fontId="4" fillId="2" borderId="5" xfId="0" applyFont="1" applyFill="1" applyBorder="1" applyAlignment="1">
      <alignment horizontal="left"/>
    </xf>
    <xf numFmtId="0" fontId="4" fillId="2" borderId="6" xfId="0" applyFont="1" applyFill="1" applyBorder="1" applyAlignment="1">
      <alignment horizontal="left"/>
    </xf>
    <xf numFmtId="0" fontId="4" fillId="2" borderId="2" xfId="0" applyFont="1" applyFill="1" applyBorder="1" applyAlignment="1">
      <alignment horizontal="left"/>
    </xf>
    <xf numFmtId="0" fontId="4" fillId="2" borderId="1" xfId="0" applyFont="1" applyFill="1" applyBorder="1" applyAlignment="1">
      <alignment horizontal="center"/>
    </xf>
    <xf numFmtId="0" fontId="4" fillId="2" borderId="1" xfId="0" applyFont="1" applyFill="1" applyBorder="1" applyAlignment="1">
      <alignment horizontal="center" vertical="center"/>
    </xf>
    <xf numFmtId="0" fontId="4" fillId="2" borderId="8" xfId="0" applyFont="1" applyFill="1" applyBorder="1" applyAlignment="1">
      <alignment horizontal="center"/>
    </xf>
    <xf numFmtId="0" fontId="4" fillId="2" borderId="3" xfId="0" applyFont="1" applyFill="1" applyBorder="1" applyAlignment="1">
      <alignment horizontal="center"/>
    </xf>
    <xf numFmtId="0" fontId="4" fillId="2" borderId="10" xfId="0" applyFont="1" applyFill="1" applyBorder="1" applyAlignment="1">
      <alignment horizontal="center" wrapText="1"/>
    </xf>
    <xf numFmtId="0" fontId="4" fillId="2" borderId="15" xfId="0" applyFont="1" applyFill="1" applyBorder="1" applyAlignment="1">
      <alignment horizontal="center" wrapText="1"/>
    </xf>
    <xf numFmtId="0" fontId="4" fillId="2" borderId="11" xfId="0" applyFont="1" applyFill="1" applyBorder="1" applyAlignment="1">
      <alignment horizontal="center"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4" fillId="2" borderId="2" xfId="0" applyFont="1" applyFill="1" applyBorder="1" applyAlignment="1">
      <alignment horizontal="left" wrapText="1"/>
    </xf>
  </cellXfs>
  <cellStyles count="2">
    <cellStyle name="Hyperlink" xfId="1" builtinId="8"/>
    <cellStyle name="Normal" xfId="0" builtinId="0"/>
  </cellStyles>
  <dxfs count="42">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color theme="0"/>
      </font>
      <fill>
        <patternFill>
          <bgColor rgb="FFFF0000"/>
        </patternFill>
      </fill>
    </dxf>
    <dxf>
      <font>
        <b/>
        <i val="0"/>
        <color theme="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409575</xdr:colOff>
      <xdr:row>4</xdr:row>
      <xdr:rowOff>10595</xdr:rowOff>
    </xdr:from>
    <xdr:to>
      <xdr:col>4</xdr:col>
      <xdr:colOff>673317</xdr:colOff>
      <xdr:row>8</xdr:row>
      <xdr:rowOff>69746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5050" y="810695"/>
          <a:ext cx="1968717" cy="859251"/>
        </a:xfrm>
        <a:prstGeom prst="rect">
          <a:avLst/>
        </a:prstGeom>
      </xdr:spPr>
    </xdr:pic>
    <xdr:clientData/>
  </xdr:twoCellAnchor>
  <xdr:twoCellAnchor editAs="oneCell">
    <xdr:from>
      <xdr:col>4</xdr:col>
      <xdr:colOff>457241</xdr:colOff>
      <xdr:row>4</xdr:row>
      <xdr:rowOff>76241</xdr:rowOff>
    </xdr:from>
    <xdr:to>
      <xdr:col>5</xdr:col>
      <xdr:colOff>326050</xdr:colOff>
      <xdr:row>8</xdr:row>
      <xdr:rowOff>2454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9591" y="876341"/>
          <a:ext cx="1068959" cy="726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1343025</xdr:colOff>
      <xdr:row>0</xdr:row>
      <xdr:rowOff>38100</xdr:rowOff>
    </xdr:from>
    <xdr:to>
      <xdr:col>5</xdr:col>
      <xdr:colOff>1047750</xdr:colOff>
      <xdr:row>3</xdr:row>
      <xdr:rowOff>9525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0" y="38100"/>
          <a:ext cx="1057275" cy="657225"/>
        </a:xfrm>
        <a:prstGeom prst="rect">
          <a:avLst/>
        </a:prstGeom>
      </xdr:spPr>
    </xdr:pic>
    <xdr:clientData/>
  </xdr:twoCellAnchor>
  <xdr:twoCellAnchor editAs="oneCell">
    <xdr:from>
      <xdr:col>2</xdr:col>
      <xdr:colOff>2371730</xdr:colOff>
      <xdr:row>0</xdr:row>
      <xdr:rowOff>0</xdr:rowOff>
    </xdr:from>
    <xdr:to>
      <xdr:col>4</xdr:col>
      <xdr:colOff>457200</xdr:colOff>
      <xdr:row>3</xdr:row>
      <xdr:rowOff>53860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5" y="0"/>
          <a:ext cx="1514470" cy="739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1123950</xdr:colOff>
      <xdr:row>4</xdr:row>
      <xdr:rowOff>142875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29475" y="200025"/>
          <a:ext cx="1123950" cy="742950"/>
        </a:xfrm>
        <a:prstGeom prst="rect">
          <a:avLst/>
        </a:prstGeom>
      </xdr:spPr>
    </xdr:pic>
    <xdr:clientData/>
  </xdr:twoCellAnchor>
  <xdr:twoCellAnchor editAs="oneCell">
    <xdr:from>
      <xdr:col>2</xdr:col>
      <xdr:colOff>2752729</xdr:colOff>
      <xdr:row>1</xdr:row>
      <xdr:rowOff>11</xdr:rowOff>
    </xdr:from>
    <xdr:to>
      <xdr:col>4</xdr:col>
      <xdr:colOff>400050</xdr:colOff>
      <xdr:row>5</xdr:row>
      <xdr:rowOff>13783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0129" y="200036"/>
          <a:ext cx="1590671" cy="8138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ulaarkoolitus\Sisejulgeolekufond\Siseministeeriumi%20kiri%202015-04-15%20ja%20lisad\Eelarve,%20kuluaruande,%20maksetaotluse%20vorm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
      <sheetName val="Maksetaotlus"/>
      <sheetName val="KULUARUANDE KOOND"/>
      <sheetName val="1. Tööjõukulud"/>
      <sheetName val="2. Lähetuskulud"/>
      <sheetName val=" 3. EL avalikustamise kulud"/>
      <sheetName val="4. Seadmed, varust, IKT"/>
      <sheetName val="5. Kinnisvara"/>
      <sheetName val="6. Muud otsesed kulud"/>
      <sheetName val="Nähtamatu leh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6">
          <cell r="A6" t="str">
            <v>tund</v>
          </cell>
        </row>
        <row r="7">
          <cell r="A7" t="str">
            <v>päev</v>
          </cell>
        </row>
        <row r="8">
          <cell r="A8" t="str">
            <v>kuu</v>
          </cell>
        </row>
        <row r="9">
          <cell r="A9" t="str">
            <v>tk</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93"/>
  <sheetViews>
    <sheetView topLeftCell="A4" workbookViewId="0">
      <selection activeCell="C35" sqref="C35"/>
    </sheetView>
  </sheetViews>
  <sheetFormatPr defaultRowHeight="15.75" x14ac:dyDescent="0.25"/>
  <cols>
    <col min="1" max="1" width="3.5703125" style="1" customWidth="1"/>
    <col min="2" max="3" width="41" style="1" customWidth="1"/>
    <col min="4" max="4" width="25.5703125" style="1" customWidth="1"/>
    <col min="5" max="5" width="18" style="1" customWidth="1"/>
    <col min="6" max="6" width="19.140625" style="1" bestFit="1" customWidth="1"/>
    <col min="7" max="7" width="21.28515625" style="1" customWidth="1"/>
    <col min="8" max="8" width="11.28515625" style="1" customWidth="1"/>
    <col min="9" max="9" width="25.7109375" style="1" customWidth="1"/>
    <col min="10" max="257" width="9.140625" style="1"/>
    <col min="258" max="258" width="32.140625" style="1" bestFit="1" customWidth="1"/>
    <col min="259" max="259" width="21.42578125" style="1" bestFit="1" customWidth="1"/>
    <col min="260" max="260" width="11.5703125" style="1" bestFit="1" customWidth="1"/>
    <col min="261" max="261" width="12.28515625" style="1" bestFit="1" customWidth="1"/>
    <col min="262" max="262" width="10.5703125" style="1" bestFit="1" customWidth="1"/>
    <col min="263" max="264" width="9.140625" style="1"/>
    <col min="265" max="265" width="15.85546875" style="1" customWidth="1"/>
    <col min="266" max="513" width="9.140625" style="1"/>
    <col min="514" max="514" width="32.140625" style="1" bestFit="1" customWidth="1"/>
    <col min="515" max="515" width="21.42578125" style="1" bestFit="1" customWidth="1"/>
    <col min="516" max="516" width="11.5703125" style="1" bestFit="1" customWidth="1"/>
    <col min="517" max="517" width="12.28515625" style="1" bestFit="1" customWidth="1"/>
    <col min="518" max="518" width="10.5703125" style="1" bestFit="1" customWidth="1"/>
    <col min="519" max="520" width="9.140625" style="1"/>
    <col min="521" max="521" width="15.85546875" style="1" customWidth="1"/>
    <col min="522" max="769" width="9.140625" style="1"/>
    <col min="770" max="770" width="32.140625" style="1" bestFit="1" customWidth="1"/>
    <col min="771" max="771" width="21.42578125" style="1" bestFit="1" customWidth="1"/>
    <col min="772" max="772" width="11.5703125" style="1" bestFit="1" customWidth="1"/>
    <col min="773" max="773" width="12.28515625" style="1" bestFit="1" customWidth="1"/>
    <col min="774" max="774" width="10.5703125" style="1" bestFit="1" customWidth="1"/>
    <col min="775" max="776" width="9.140625" style="1"/>
    <col min="777" max="777" width="15.85546875" style="1" customWidth="1"/>
    <col min="778" max="1025" width="9.140625" style="1"/>
    <col min="1026" max="1026" width="32.140625" style="1" bestFit="1" customWidth="1"/>
    <col min="1027" max="1027" width="21.42578125" style="1" bestFit="1" customWidth="1"/>
    <col min="1028" max="1028" width="11.5703125" style="1" bestFit="1" customWidth="1"/>
    <col min="1029" max="1029" width="12.28515625" style="1" bestFit="1" customWidth="1"/>
    <col min="1030" max="1030" width="10.5703125" style="1" bestFit="1" customWidth="1"/>
    <col min="1031" max="1032" width="9.140625" style="1"/>
    <col min="1033" max="1033" width="15.85546875" style="1" customWidth="1"/>
    <col min="1034" max="1281" width="9.140625" style="1"/>
    <col min="1282" max="1282" width="32.140625" style="1" bestFit="1" customWidth="1"/>
    <col min="1283" max="1283" width="21.42578125" style="1" bestFit="1" customWidth="1"/>
    <col min="1284" max="1284" width="11.5703125" style="1" bestFit="1" customWidth="1"/>
    <col min="1285" max="1285" width="12.28515625" style="1" bestFit="1" customWidth="1"/>
    <col min="1286" max="1286" width="10.5703125" style="1" bestFit="1" customWidth="1"/>
    <col min="1287" max="1288" width="9.140625" style="1"/>
    <col min="1289" max="1289" width="15.85546875" style="1" customWidth="1"/>
    <col min="1290" max="1537" width="9.140625" style="1"/>
    <col min="1538" max="1538" width="32.140625" style="1" bestFit="1" customWidth="1"/>
    <col min="1539" max="1539" width="21.42578125" style="1" bestFit="1" customWidth="1"/>
    <col min="1540" max="1540" width="11.5703125" style="1" bestFit="1" customWidth="1"/>
    <col min="1541" max="1541" width="12.28515625" style="1" bestFit="1" customWidth="1"/>
    <col min="1542" max="1542" width="10.5703125" style="1" bestFit="1" customWidth="1"/>
    <col min="1543" max="1544" width="9.140625" style="1"/>
    <col min="1545" max="1545" width="15.85546875" style="1" customWidth="1"/>
    <col min="1546" max="1793" width="9.140625" style="1"/>
    <col min="1794" max="1794" width="32.140625" style="1" bestFit="1" customWidth="1"/>
    <col min="1795" max="1795" width="21.42578125" style="1" bestFit="1" customWidth="1"/>
    <col min="1796" max="1796" width="11.5703125" style="1" bestFit="1" customWidth="1"/>
    <col min="1797" max="1797" width="12.28515625" style="1" bestFit="1" customWidth="1"/>
    <col min="1798" max="1798" width="10.5703125" style="1" bestFit="1" customWidth="1"/>
    <col min="1799" max="1800" width="9.140625" style="1"/>
    <col min="1801" max="1801" width="15.85546875" style="1" customWidth="1"/>
    <col min="1802" max="2049" width="9.140625" style="1"/>
    <col min="2050" max="2050" width="32.140625" style="1" bestFit="1" customWidth="1"/>
    <col min="2051" max="2051" width="21.42578125" style="1" bestFit="1" customWidth="1"/>
    <col min="2052" max="2052" width="11.5703125" style="1" bestFit="1" customWidth="1"/>
    <col min="2053" max="2053" width="12.28515625" style="1" bestFit="1" customWidth="1"/>
    <col min="2054" max="2054" width="10.5703125" style="1" bestFit="1" customWidth="1"/>
    <col min="2055" max="2056" width="9.140625" style="1"/>
    <col min="2057" max="2057" width="15.85546875" style="1" customWidth="1"/>
    <col min="2058" max="2305" width="9.140625" style="1"/>
    <col min="2306" max="2306" width="32.140625" style="1" bestFit="1" customWidth="1"/>
    <col min="2307" max="2307" width="21.42578125" style="1" bestFit="1" customWidth="1"/>
    <col min="2308" max="2308" width="11.5703125" style="1" bestFit="1" customWidth="1"/>
    <col min="2309" max="2309" width="12.28515625" style="1" bestFit="1" customWidth="1"/>
    <col min="2310" max="2310" width="10.5703125" style="1" bestFit="1" customWidth="1"/>
    <col min="2311" max="2312" width="9.140625" style="1"/>
    <col min="2313" max="2313" width="15.85546875" style="1" customWidth="1"/>
    <col min="2314" max="2561" width="9.140625" style="1"/>
    <col min="2562" max="2562" width="32.140625" style="1" bestFit="1" customWidth="1"/>
    <col min="2563" max="2563" width="21.42578125" style="1" bestFit="1" customWidth="1"/>
    <col min="2564" max="2564" width="11.5703125" style="1" bestFit="1" customWidth="1"/>
    <col min="2565" max="2565" width="12.28515625" style="1" bestFit="1" customWidth="1"/>
    <col min="2566" max="2566" width="10.5703125" style="1" bestFit="1" customWidth="1"/>
    <col min="2567" max="2568" width="9.140625" style="1"/>
    <col min="2569" max="2569" width="15.85546875" style="1" customWidth="1"/>
    <col min="2570" max="2817" width="9.140625" style="1"/>
    <col min="2818" max="2818" width="32.140625" style="1" bestFit="1" customWidth="1"/>
    <col min="2819" max="2819" width="21.42578125" style="1" bestFit="1" customWidth="1"/>
    <col min="2820" max="2820" width="11.5703125" style="1" bestFit="1" customWidth="1"/>
    <col min="2821" max="2821" width="12.28515625" style="1" bestFit="1" customWidth="1"/>
    <col min="2822" max="2822" width="10.5703125" style="1" bestFit="1" customWidth="1"/>
    <col min="2823" max="2824" width="9.140625" style="1"/>
    <col min="2825" max="2825" width="15.85546875" style="1" customWidth="1"/>
    <col min="2826" max="3073" width="9.140625" style="1"/>
    <col min="3074" max="3074" width="32.140625" style="1" bestFit="1" customWidth="1"/>
    <col min="3075" max="3075" width="21.42578125" style="1" bestFit="1" customWidth="1"/>
    <col min="3076" max="3076" width="11.5703125" style="1" bestFit="1" customWidth="1"/>
    <col min="3077" max="3077" width="12.28515625" style="1" bestFit="1" customWidth="1"/>
    <col min="3078" max="3078" width="10.5703125" style="1" bestFit="1" customWidth="1"/>
    <col min="3079" max="3080" width="9.140625" style="1"/>
    <col min="3081" max="3081" width="15.85546875" style="1" customWidth="1"/>
    <col min="3082" max="3329" width="9.140625" style="1"/>
    <col min="3330" max="3330" width="32.140625" style="1" bestFit="1" customWidth="1"/>
    <col min="3331" max="3331" width="21.42578125" style="1" bestFit="1" customWidth="1"/>
    <col min="3332" max="3332" width="11.5703125" style="1" bestFit="1" customWidth="1"/>
    <col min="3333" max="3333" width="12.28515625" style="1" bestFit="1" customWidth="1"/>
    <col min="3334" max="3334" width="10.5703125" style="1" bestFit="1" customWidth="1"/>
    <col min="3335" max="3336" width="9.140625" style="1"/>
    <col min="3337" max="3337" width="15.85546875" style="1" customWidth="1"/>
    <col min="3338" max="3585" width="9.140625" style="1"/>
    <col min="3586" max="3586" width="32.140625" style="1" bestFit="1" customWidth="1"/>
    <col min="3587" max="3587" width="21.42578125" style="1" bestFit="1" customWidth="1"/>
    <col min="3588" max="3588" width="11.5703125" style="1" bestFit="1" customWidth="1"/>
    <col min="3589" max="3589" width="12.28515625" style="1" bestFit="1" customWidth="1"/>
    <col min="3590" max="3590" width="10.5703125" style="1" bestFit="1" customWidth="1"/>
    <col min="3591" max="3592" width="9.140625" style="1"/>
    <col min="3593" max="3593" width="15.85546875" style="1" customWidth="1"/>
    <col min="3594" max="3841" width="9.140625" style="1"/>
    <col min="3842" max="3842" width="32.140625" style="1" bestFit="1" customWidth="1"/>
    <col min="3843" max="3843" width="21.42578125" style="1" bestFit="1" customWidth="1"/>
    <col min="3844" max="3844" width="11.5703125" style="1" bestFit="1" customWidth="1"/>
    <col min="3845" max="3845" width="12.28515625" style="1" bestFit="1" customWidth="1"/>
    <col min="3846" max="3846" width="10.5703125" style="1" bestFit="1" customWidth="1"/>
    <col min="3847" max="3848" width="9.140625" style="1"/>
    <col min="3849" max="3849" width="15.85546875" style="1" customWidth="1"/>
    <col min="3850" max="4097" width="9.140625" style="1"/>
    <col min="4098" max="4098" width="32.140625" style="1" bestFit="1" customWidth="1"/>
    <col min="4099" max="4099" width="21.42578125" style="1" bestFit="1" customWidth="1"/>
    <col min="4100" max="4100" width="11.5703125" style="1" bestFit="1" customWidth="1"/>
    <col min="4101" max="4101" width="12.28515625" style="1" bestFit="1" customWidth="1"/>
    <col min="4102" max="4102" width="10.5703125" style="1" bestFit="1" customWidth="1"/>
    <col min="4103" max="4104" width="9.140625" style="1"/>
    <col min="4105" max="4105" width="15.85546875" style="1" customWidth="1"/>
    <col min="4106" max="4353" width="9.140625" style="1"/>
    <col min="4354" max="4354" width="32.140625" style="1" bestFit="1" customWidth="1"/>
    <col min="4355" max="4355" width="21.42578125" style="1" bestFit="1" customWidth="1"/>
    <col min="4356" max="4356" width="11.5703125" style="1" bestFit="1" customWidth="1"/>
    <col min="4357" max="4357" width="12.28515625" style="1" bestFit="1" customWidth="1"/>
    <col min="4358" max="4358" width="10.5703125" style="1" bestFit="1" customWidth="1"/>
    <col min="4359" max="4360" width="9.140625" style="1"/>
    <col min="4361" max="4361" width="15.85546875" style="1" customWidth="1"/>
    <col min="4362" max="4609" width="9.140625" style="1"/>
    <col min="4610" max="4610" width="32.140625" style="1" bestFit="1" customWidth="1"/>
    <col min="4611" max="4611" width="21.42578125" style="1" bestFit="1" customWidth="1"/>
    <col min="4612" max="4612" width="11.5703125" style="1" bestFit="1" customWidth="1"/>
    <col min="4613" max="4613" width="12.28515625" style="1" bestFit="1" customWidth="1"/>
    <col min="4614" max="4614" width="10.5703125" style="1" bestFit="1" customWidth="1"/>
    <col min="4615" max="4616" width="9.140625" style="1"/>
    <col min="4617" max="4617" width="15.85546875" style="1" customWidth="1"/>
    <col min="4618" max="4865" width="9.140625" style="1"/>
    <col min="4866" max="4866" width="32.140625" style="1" bestFit="1" customWidth="1"/>
    <col min="4867" max="4867" width="21.42578125" style="1" bestFit="1" customWidth="1"/>
    <col min="4868" max="4868" width="11.5703125" style="1" bestFit="1" customWidth="1"/>
    <col min="4869" max="4869" width="12.28515625" style="1" bestFit="1" customWidth="1"/>
    <col min="4870" max="4870" width="10.5703125" style="1" bestFit="1" customWidth="1"/>
    <col min="4871" max="4872" width="9.140625" style="1"/>
    <col min="4873" max="4873" width="15.85546875" style="1" customWidth="1"/>
    <col min="4874" max="5121" width="9.140625" style="1"/>
    <col min="5122" max="5122" width="32.140625" style="1" bestFit="1" customWidth="1"/>
    <col min="5123" max="5123" width="21.42578125" style="1" bestFit="1" customWidth="1"/>
    <col min="5124" max="5124" width="11.5703125" style="1" bestFit="1" customWidth="1"/>
    <col min="5125" max="5125" width="12.28515625" style="1" bestFit="1" customWidth="1"/>
    <col min="5126" max="5126" width="10.5703125" style="1" bestFit="1" customWidth="1"/>
    <col min="5127" max="5128" width="9.140625" style="1"/>
    <col min="5129" max="5129" width="15.85546875" style="1" customWidth="1"/>
    <col min="5130" max="5377" width="9.140625" style="1"/>
    <col min="5378" max="5378" width="32.140625" style="1" bestFit="1" customWidth="1"/>
    <col min="5379" max="5379" width="21.42578125" style="1" bestFit="1" customWidth="1"/>
    <col min="5380" max="5380" width="11.5703125" style="1" bestFit="1" customWidth="1"/>
    <col min="5381" max="5381" width="12.28515625" style="1" bestFit="1" customWidth="1"/>
    <col min="5382" max="5382" width="10.5703125" style="1" bestFit="1" customWidth="1"/>
    <col min="5383" max="5384" width="9.140625" style="1"/>
    <col min="5385" max="5385" width="15.85546875" style="1" customWidth="1"/>
    <col min="5386" max="5633" width="9.140625" style="1"/>
    <col min="5634" max="5634" width="32.140625" style="1" bestFit="1" customWidth="1"/>
    <col min="5635" max="5635" width="21.42578125" style="1" bestFit="1" customWidth="1"/>
    <col min="5636" max="5636" width="11.5703125" style="1" bestFit="1" customWidth="1"/>
    <col min="5637" max="5637" width="12.28515625" style="1" bestFit="1" customWidth="1"/>
    <col min="5638" max="5638" width="10.5703125" style="1" bestFit="1" customWidth="1"/>
    <col min="5639" max="5640" width="9.140625" style="1"/>
    <col min="5641" max="5641" width="15.85546875" style="1" customWidth="1"/>
    <col min="5642" max="5889" width="9.140625" style="1"/>
    <col min="5890" max="5890" width="32.140625" style="1" bestFit="1" customWidth="1"/>
    <col min="5891" max="5891" width="21.42578125" style="1" bestFit="1" customWidth="1"/>
    <col min="5892" max="5892" width="11.5703125" style="1" bestFit="1" customWidth="1"/>
    <col min="5893" max="5893" width="12.28515625" style="1" bestFit="1" customWidth="1"/>
    <col min="5894" max="5894" width="10.5703125" style="1" bestFit="1" customWidth="1"/>
    <col min="5895" max="5896" width="9.140625" style="1"/>
    <col min="5897" max="5897" width="15.85546875" style="1" customWidth="1"/>
    <col min="5898" max="6145" width="9.140625" style="1"/>
    <col min="6146" max="6146" width="32.140625" style="1" bestFit="1" customWidth="1"/>
    <col min="6147" max="6147" width="21.42578125" style="1" bestFit="1" customWidth="1"/>
    <col min="6148" max="6148" width="11.5703125" style="1" bestFit="1" customWidth="1"/>
    <col min="6149" max="6149" width="12.28515625" style="1" bestFit="1" customWidth="1"/>
    <col min="6150" max="6150" width="10.5703125" style="1" bestFit="1" customWidth="1"/>
    <col min="6151" max="6152" width="9.140625" style="1"/>
    <col min="6153" max="6153" width="15.85546875" style="1" customWidth="1"/>
    <col min="6154" max="6401" width="9.140625" style="1"/>
    <col min="6402" max="6402" width="32.140625" style="1" bestFit="1" customWidth="1"/>
    <col min="6403" max="6403" width="21.42578125" style="1" bestFit="1" customWidth="1"/>
    <col min="6404" max="6404" width="11.5703125" style="1" bestFit="1" customWidth="1"/>
    <col min="6405" max="6405" width="12.28515625" style="1" bestFit="1" customWidth="1"/>
    <col min="6406" max="6406" width="10.5703125" style="1" bestFit="1" customWidth="1"/>
    <col min="6407" max="6408" width="9.140625" style="1"/>
    <col min="6409" max="6409" width="15.85546875" style="1" customWidth="1"/>
    <col min="6410" max="6657" width="9.140625" style="1"/>
    <col min="6658" max="6658" width="32.140625" style="1" bestFit="1" customWidth="1"/>
    <col min="6659" max="6659" width="21.42578125" style="1" bestFit="1" customWidth="1"/>
    <col min="6660" max="6660" width="11.5703125" style="1" bestFit="1" customWidth="1"/>
    <col min="6661" max="6661" width="12.28515625" style="1" bestFit="1" customWidth="1"/>
    <col min="6662" max="6662" width="10.5703125" style="1" bestFit="1" customWidth="1"/>
    <col min="6663" max="6664" width="9.140625" style="1"/>
    <col min="6665" max="6665" width="15.85546875" style="1" customWidth="1"/>
    <col min="6666" max="6913" width="9.140625" style="1"/>
    <col min="6914" max="6914" width="32.140625" style="1" bestFit="1" customWidth="1"/>
    <col min="6915" max="6915" width="21.42578125" style="1" bestFit="1" customWidth="1"/>
    <col min="6916" max="6916" width="11.5703125" style="1" bestFit="1" customWidth="1"/>
    <col min="6917" max="6917" width="12.28515625" style="1" bestFit="1" customWidth="1"/>
    <col min="6918" max="6918" width="10.5703125" style="1" bestFit="1" customWidth="1"/>
    <col min="6919" max="6920" width="9.140625" style="1"/>
    <col min="6921" max="6921" width="15.85546875" style="1" customWidth="1"/>
    <col min="6922" max="7169" width="9.140625" style="1"/>
    <col min="7170" max="7170" width="32.140625" style="1" bestFit="1" customWidth="1"/>
    <col min="7171" max="7171" width="21.42578125" style="1" bestFit="1" customWidth="1"/>
    <col min="7172" max="7172" width="11.5703125" style="1" bestFit="1" customWidth="1"/>
    <col min="7173" max="7173" width="12.28515625" style="1" bestFit="1" customWidth="1"/>
    <col min="7174" max="7174" width="10.5703125" style="1" bestFit="1" customWidth="1"/>
    <col min="7175" max="7176" width="9.140625" style="1"/>
    <col min="7177" max="7177" width="15.85546875" style="1" customWidth="1"/>
    <col min="7178" max="7425" width="9.140625" style="1"/>
    <col min="7426" max="7426" width="32.140625" style="1" bestFit="1" customWidth="1"/>
    <col min="7427" max="7427" width="21.42578125" style="1" bestFit="1" customWidth="1"/>
    <col min="7428" max="7428" width="11.5703125" style="1" bestFit="1" customWidth="1"/>
    <col min="7429" max="7429" width="12.28515625" style="1" bestFit="1" customWidth="1"/>
    <col min="7430" max="7430" width="10.5703125" style="1" bestFit="1" customWidth="1"/>
    <col min="7431" max="7432" width="9.140625" style="1"/>
    <col min="7433" max="7433" width="15.85546875" style="1" customWidth="1"/>
    <col min="7434" max="7681" width="9.140625" style="1"/>
    <col min="7682" max="7682" width="32.140625" style="1" bestFit="1" customWidth="1"/>
    <col min="7683" max="7683" width="21.42578125" style="1" bestFit="1" customWidth="1"/>
    <col min="7684" max="7684" width="11.5703125" style="1" bestFit="1" customWidth="1"/>
    <col min="7685" max="7685" width="12.28515625" style="1" bestFit="1" customWidth="1"/>
    <col min="7686" max="7686" width="10.5703125" style="1" bestFit="1" customWidth="1"/>
    <col min="7687" max="7688" width="9.140625" style="1"/>
    <col min="7689" max="7689" width="15.85546875" style="1" customWidth="1"/>
    <col min="7690" max="7937" width="9.140625" style="1"/>
    <col min="7938" max="7938" width="32.140625" style="1" bestFit="1" customWidth="1"/>
    <col min="7939" max="7939" width="21.42578125" style="1" bestFit="1" customWidth="1"/>
    <col min="7940" max="7940" width="11.5703125" style="1" bestFit="1" customWidth="1"/>
    <col min="7941" max="7941" width="12.28515625" style="1" bestFit="1" customWidth="1"/>
    <col min="7942" max="7942" width="10.5703125" style="1" bestFit="1" customWidth="1"/>
    <col min="7943" max="7944" width="9.140625" style="1"/>
    <col min="7945" max="7945" width="15.85546875" style="1" customWidth="1"/>
    <col min="7946" max="8193" width="9.140625" style="1"/>
    <col min="8194" max="8194" width="32.140625" style="1" bestFit="1" customWidth="1"/>
    <col min="8195" max="8195" width="21.42578125" style="1" bestFit="1" customWidth="1"/>
    <col min="8196" max="8196" width="11.5703125" style="1" bestFit="1" customWidth="1"/>
    <col min="8197" max="8197" width="12.28515625" style="1" bestFit="1" customWidth="1"/>
    <col min="8198" max="8198" width="10.5703125" style="1" bestFit="1" customWidth="1"/>
    <col min="8199" max="8200" width="9.140625" style="1"/>
    <col min="8201" max="8201" width="15.85546875" style="1" customWidth="1"/>
    <col min="8202" max="8449" width="9.140625" style="1"/>
    <col min="8450" max="8450" width="32.140625" style="1" bestFit="1" customWidth="1"/>
    <col min="8451" max="8451" width="21.42578125" style="1" bestFit="1" customWidth="1"/>
    <col min="8452" max="8452" width="11.5703125" style="1" bestFit="1" customWidth="1"/>
    <col min="8453" max="8453" width="12.28515625" style="1" bestFit="1" customWidth="1"/>
    <col min="8454" max="8454" width="10.5703125" style="1" bestFit="1" customWidth="1"/>
    <col min="8455" max="8456" width="9.140625" style="1"/>
    <col min="8457" max="8457" width="15.85546875" style="1" customWidth="1"/>
    <col min="8458" max="8705" width="9.140625" style="1"/>
    <col min="8706" max="8706" width="32.140625" style="1" bestFit="1" customWidth="1"/>
    <col min="8707" max="8707" width="21.42578125" style="1" bestFit="1" customWidth="1"/>
    <col min="8708" max="8708" width="11.5703125" style="1" bestFit="1" customWidth="1"/>
    <col min="8709" max="8709" width="12.28515625" style="1" bestFit="1" customWidth="1"/>
    <col min="8710" max="8710" width="10.5703125" style="1" bestFit="1" customWidth="1"/>
    <col min="8711" max="8712" width="9.140625" style="1"/>
    <col min="8713" max="8713" width="15.85546875" style="1" customWidth="1"/>
    <col min="8714" max="8961" width="9.140625" style="1"/>
    <col min="8962" max="8962" width="32.140625" style="1" bestFit="1" customWidth="1"/>
    <col min="8963" max="8963" width="21.42578125" style="1" bestFit="1" customWidth="1"/>
    <col min="8964" max="8964" width="11.5703125" style="1" bestFit="1" customWidth="1"/>
    <col min="8965" max="8965" width="12.28515625" style="1" bestFit="1" customWidth="1"/>
    <col min="8966" max="8966" width="10.5703125" style="1" bestFit="1" customWidth="1"/>
    <col min="8967" max="8968" width="9.140625" style="1"/>
    <col min="8969" max="8969" width="15.85546875" style="1" customWidth="1"/>
    <col min="8970" max="9217" width="9.140625" style="1"/>
    <col min="9218" max="9218" width="32.140625" style="1" bestFit="1" customWidth="1"/>
    <col min="9219" max="9219" width="21.42578125" style="1" bestFit="1" customWidth="1"/>
    <col min="9220" max="9220" width="11.5703125" style="1" bestFit="1" customWidth="1"/>
    <col min="9221" max="9221" width="12.28515625" style="1" bestFit="1" customWidth="1"/>
    <col min="9222" max="9222" width="10.5703125" style="1" bestFit="1" customWidth="1"/>
    <col min="9223" max="9224" width="9.140625" style="1"/>
    <col min="9225" max="9225" width="15.85546875" style="1" customWidth="1"/>
    <col min="9226" max="9473" width="9.140625" style="1"/>
    <col min="9474" max="9474" width="32.140625" style="1" bestFit="1" customWidth="1"/>
    <col min="9475" max="9475" width="21.42578125" style="1" bestFit="1" customWidth="1"/>
    <col min="9476" max="9476" width="11.5703125" style="1" bestFit="1" customWidth="1"/>
    <col min="9477" max="9477" width="12.28515625" style="1" bestFit="1" customWidth="1"/>
    <col min="9478" max="9478" width="10.5703125" style="1" bestFit="1" customWidth="1"/>
    <col min="9479" max="9480" width="9.140625" style="1"/>
    <col min="9481" max="9481" width="15.85546875" style="1" customWidth="1"/>
    <col min="9482" max="9729" width="9.140625" style="1"/>
    <col min="9730" max="9730" width="32.140625" style="1" bestFit="1" customWidth="1"/>
    <col min="9731" max="9731" width="21.42578125" style="1" bestFit="1" customWidth="1"/>
    <col min="9732" max="9732" width="11.5703125" style="1" bestFit="1" customWidth="1"/>
    <col min="9733" max="9733" width="12.28515625" style="1" bestFit="1" customWidth="1"/>
    <col min="9734" max="9734" width="10.5703125" style="1" bestFit="1" customWidth="1"/>
    <col min="9735" max="9736" width="9.140625" style="1"/>
    <col min="9737" max="9737" width="15.85546875" style="1" customWidth="1"/>
    <col min="9738" max="9985" width="9.140625" style="1"/>
    <col min="9986" max="9986" width="32.140625" style="1" bestFit="1" customWidth="1"/>
    <col min="9987" max="9987" width="21.42578125" style="1" bestFit="1" customWidth="1"/>
    <col min="9988" max="9988" width="11.5703125" style="1" bestFit="1" customWidth="1"/>
    <col min="9989" max="9989" width="12.28515625" style="1" bestFit="1" customWidth="1"/>
    <col min="9990" max="9990" width="10.5703125" style="1" bestFit="1" customWidth="1"/>
    <col min="9991" max="9992" width="9.140625" style="1"/>
    <col min="9993" max="9993" width="15.85546875" style="1" customWidth="1"/>
    <col min="9994" max="10241" width="9.140625" style="1"/>
    <col min="10242" max="10242" width="32.140625" style="1" bestFit="1" customWidth="1"/>
    <col min="10243" max="10243" width="21.42578125" style="1" bestFit="1" customWidth="1"/>
    <col min="10244" max="10244" width="11.5703125" style="1" bestFit="1" customWidth="1"/>
    <col min="10245" max="10245" width="12.28515625" style="1" bestFit="1" customWidth="1"/>
    <col min="10246" max="10246" width="10.5703125" style="1" bestFit="1" customWidth="1"/>
    <col min="10247" max="10248" width="9.140625" style="1"/>
    <col min="10249" max="10249" width="15.85546875" style="1" customWidth="1"/>
    <col min="10250" max="10497" width="9.140625" style="1"/>
    <col min="10498" max="10498" width="32.140625" style="1" bestFit="1" customWidth="1"/>
    <col min="10499" max="10499" width="21.42578125" style="1" bestFit="1" customWidth="1"/>
    <col min="10500" max="10500" width="11.5703125" style="1" bestFit="1" customWidth="1"/>
    <col min="10501" max="10501" width="12.28515625" style="1" bestFit="1" customWidth="1"/>
    <col min="10502" max="10502" width="10.5703125" style="1" bestFit="1" customWidth="1"/>
    <col min="10503" max="10504" width="9.140625" style="1"/>
    <col min="10505" max="10505" width="15.85546875" style="1" customWidth="1"/>
    <col min="10506" max="10753" width="9.140625" style="1"/>
    <col min="10754" max="10754" width="32.140625" style="1" bestFit="1" customWidth="1"/>
    <col min="10755" max="10755" width="21.42578125" style="1" bestFit="1" customWidth="1"/>
    <col min="10756" max="10756" width="11.5703125" style="1" bestFit="1" customWidth="1"/>
    <col min="10757" max="10757" width="12.28515625" style="1" bestFit="1" customWidth="1"/>
    <col min="10758" max="10758" width="10.5703125" style="1" bestFit="1" customWidth="1"/>
    <col min="10759" max="10760" width="9.140625" style="1"/>
    <col min="10761" max="10761" width="15.85546875" style="1" customWidth="1"/>
    <col min="10762" max="11009" width="9.140625" style="1"/>
    <col min="11010" max="11010" width="32.140625" style="1" bestFit="1" customWidth="1"/>
    <col min="11011" max="11011" width="21.42578125" style="1" bestFit="1" customWidth="1"/>
    <col min="11012" max="11012" width="11.5703125" style="1" bestFit="1" customWidth="1"/>
    <col min="11013" max="11013" width="12.28515625" style="1" bestFit="1" customWidth="1"/>
    <col min="11014" max="11014" width="10.5703125" style="1" bestFit="1" customWidth="1"/>
    <col min="11015" max="11016" width="9.140625" style="1"/>
    <col min="11017" max="11017" width="15.85546875" style="1" customWidth="1"/>
    <col min="11018" max="11265" width="9.140625" style="1"/>
    <col min="11266" max="11266" width="32.140625" style="1" bestFit="1" customWidth="1"/>
    <col min="11267" max="11267" width="21.42578125" style="1" bestFit="1" customWidth="1"/>
    <col min="11268" max="11268" width="11.5703125" style="1" bestFit="1" customWidth="1"/>
    <col min="11269" max="11269" width="12.28515625" style="1" bestFit="1" customWidth="1"/>
    <col min="11270" max="11270" width="10.5703125" style="1" bestFit="1" customWidth="1"/>
    <col min="11271" max="11272" width="9.140625" style="1"/>
    <col min="11273" max="11273" width="15.85546875" style="1" customWidth="1"/>
    <col min="11274" max="11521" width="9.140625" style="1"/>
    <col min="11522" max="11522" width="32.140625" style="1" bestFit="1" customWidth="1"/>
    <col min="11523" max="11523" width="21.42578125" style="1" bestFit="1" customWidth="1"/>
    <col min="11524" max="11524" width="11.5703125" style="1" bestFit="1" customWidth="1"/>
    <col min="11525" max="11525" width="12.28515625" style="1" bestFit="1" customWidth="1"/>
    <col min="11526" max="11526" width="10.5703125" style="1" bestFit="1" customWidth="1"/>
    <col min="11527" max="11528" width="9.140625" style="1"/>
    <col min="11529" max="11529" width="15.85546875" style="1" customWidth="1"/>
    <col min="11530" max="11777" width="9.140625" style="1"/>
    <col min="11778" max="11778" width="32.140625" style="1" bestFit="1" customWidth="1"/>
    <col min="11779" max="11779" width="21.42578125" style="1" bestFit="1" customWidth="1"/>
    <col min="11780" max="11780" width="11.5703125" style="1" bestFit="1" customWidth="1"/>
    <col min="11781" max="11781" width="12.28515625" style="1" bestFit="1" customWidth="1"/>
    <col min="11782" max="11782" width="10.5703125" style="1" bestFit="1" customWidth="1"/>
    <col min="11783" max="11784" width="9.140625" style="1"/>
    <col min="11785" max="11785" width="15.85546875" style="1" customWidth="1"/>
    <col min="11786" max="12033" width="9.140625" style="1"/>
    <col min="12034" max="12034" width="32.140625" style="1" bestFit="1" customWidth="1"/>
    <col min="12035" max="12035" width="21.42578125" style="1" bestFit="1" customWidth="1"/>
    <col min="12036" max="12036" width="11.5703125" style="1" bestFit="1" customWidth="1"/>
    <col min="12037" max="12037" width="12.28515625" style="1" bestFit="1" customWidth="1"/>
    <col min="12038" max="12038" width="10.5703125" style="1" bestFit="1" customWidth="1"/>
    <col min="12039" max="12040" width="9.140625" style="1"/>
    <col min="12041" max="12041" width="15.85546875" style="1" customWidth="1"/>
    <col min="12042" max="12289" width="9.140625" style="1"/>
    <col min="12290" max="12290" width="32.140625" style="1" bestFit="1" customWidth="1"/>
    <col min="12291" max="12291" width="21.42578125" style="1" bestFit="1" customWidth="1"/>
    <col min="12292" max="12292" width="11.5703125" style="1" bestFit="1" customWidth="1"/>
    <col min="12293" max="12293" width="12.28515625" style="1" bestFit="1" customWidth="1"/>
    <col min="12294" max="12294" width="10.5703125" style="1" bestFit="1" customWidth="1"/>
    <col min="12295" max="12296" width="9.140625" style="1"/>
    <col min="12297" max="12297" width="15.85546875" style="1" customWidth="1"/>
    <col min="12298" max="12545" width="9.140625" style="1"/>
    <col min="12546" max="12546" width="32.140625" style="1" bestFit="1" customWidth="1"/>
    <col min="12547" max="12547" width="21.42578125" style="1" bestFit="1" customWidth="1"/>
    <col min="12548" max="12548" width="11.5703125" style="1" bestFit="1" customWidth="1"/>
    <col min="12549" max="12549" width="12.28515625" style="1" bestFit="1" customWidth="1"/>
    <col min="12550" max="12550" width="10.5703125" style="1" bestFit="1" customWidth="1"/>
    <col min="12551" max="12552" width="9.140625" style="1"/>
    <col min="12553" max="12553" width="15.85546875" style="1" customWidth="1"/>
    <col min="12554" max="12801" width="9.140625" style="1"/>
    <col min="12802" max="12802" width="32.140625" style="1" bestFit="1" customWidth="1"/>
    <col min="12803" max="12803" width="21.42578125" style="1" bestFit="1" customWidth="1"/>
    <col min="12804" max="12804" width="11.5703125" style="1" bestFit="1" customWidth="1"/>
    <col min="12805" max="12805" width="12.28515625" style="1" bestFit="1" customWidth="1"/>
    <col min="12806" max="12806" width="10.5703125" style="1" bestFit="1" customWidth="1"/>
    <col min="12807" max="12808" width="9.140625" style="1"/>
    <col min="12809" max="12809" width="15.85546875" style="1" customWidth="1"/>
    <col min="12810" max="13057" width="9.140625" style="1"/>
    <col min="13058" max="13058" width="32.140625" style="1" bestFit="1" customWidth="1"/>
    <col min="13059" max="13059" width="21.42578125" style="1" bestFit="1" customWidth="1"/>
    <col min="13060" max="13060" width="11.5703125" style="1" bestFit="1" customWidth="1"/>
    <col min="13061" max="13061" width="12.28515625" style="1" bestFit="1" customWidth="1"/>
    <col min="13062" max="13062" width="10.5703125" style="1" bestFit="1" customWidth="1"/>
    <col min="13063" max="13064" width="9.140625" style="1"/>
    <col min="13065" max="13065" width="15.85546875" style="1" customWidth="1"/>
    <col min="13066" max="13313" width="9.140625" style="1"/>
    <col min="13314" max="13314" width="32.140625" style="1" bestFit="1" customWidth="1"/>
    <col min="13315" max="13315" width="21.42578125" style="1" bestFit="1" customWidth="1"/>
    <col min="13316" max="13316" width="11.5703125" style="1" bestFit="1" customWidth="1"/>
    <col min="13317" max="13317" width="12.28515625" style="1" bestFit="1" customWidth="1"/>
    <col min="13318" max="13318" width="10.5703125" style="1" bestFit="1" customWidth="1"/>
    <col min="13319" max="13320" width="9.140625" style="1"/>
    <col min="13321" max="13321" width="15.85546875" style="1" customWidth="1"/>
    <col min="13322" max="13569" width="9.140625" style="1"/>
    <col min="13570" max="13570" width="32.140625" style="1" bestFit="1" customWidth="1"/>
    <col min="13571" max="13571" width="21.42578125" style="1" bestFit="1" customWidth="1"/>
    <col min="13572" max="13572" width="11.5703125" style="1" bestFit="1" customWidth="1"/>
    <col min="13573" max="13573" width="12.28515625" style="1" bestFit="1" customWidth="1"/>
    <col min="13574" max="13574" width="10.5703125" style="1" bestFit="1" customWidth="1"/>
    <col min="13575" max="13576" width="9.140625" style="1"/>
    <col min="13577" max="13577" width="15.85546875" style="1" customWidth="1"/>
    <col min="13578" max="13825" width="9.140625" style="1"/>
    <col min="13826" max="13826" width="32.140625" style="1" bestFit="1" customWidth="1"/>
    <col min="13827" max="13827" width="21.42578125" style="1" bestFit="1" customWidth="1"/>
    <col min="13828" max="13828" width="11.5703125" style="1" bestFit="1" customWidth="1"/>
    <col min="13829" max="13829" width="12.28515625" style="1" bestFit="1" customWidth="1"/>
    <col min="13830" max="13830" width="10.5703125" style="1" bestFit="1" customWidth="1"/>
    <col min="13831" max="13832" width="9.140625" style="1"/>
    <col min="13833" max="13833" width="15.85546875" style="1" customWidth="1"/>
    <col min="13834" max="14081" width="9.140625" style="1"/>
    <col min="14082" max="14082" width="32.140625" style="1" bestFit="1" customWidth="1"/>
    <col min="14083" max="14083" width="21.42578125" style="1" bestFit="1" customWidth="1"/>
    <col min="14084" max="14084" width="11.5703125" style="1" bestFit="1" customWidth="1"/>
    <col min="14085" max="14085" width="12.28515625" style="1" bestFit="1" customWidth="1"/>
    <col min="14086" max="14086" width="10.5703125" style="1" bestFit="1" customWidth="1"/>
    <col min="14087" max="14088" width="9.140625" style="1"/>
    <col min="14089" max="14089" width="15.85546875" style="1" customWidth="1"/>
    <col min="14090" max="14337" width="9.140625" style="1"/>
    <col min="14338" max="14338" width="32.140625" style="1" bestFit="1" customWidth="1"/>
    <col min="14339" max="14339" width="21.42578125" style="1" bestFit="1" customWidth="1"/>
    <col min="14340" max="14340" width="11.5703125" style="1" bestFit="1" customWidth="1"/>
    <col min="14341" max="14341" width="12.28515625" style="1" bestFit="1" customWidth="1"/>
    <col min="14342" max="14342" width="10.5703125" style="1" bestFit="1" customWidth="1"/>
    <col min="14343" max="14344" width="9.140625" style="1"/>
    <col min="14345" max="14345" width="15.85546875" style="1" customWidth="1"/>
    <col min="14346" max="14593" width="9.140625" style="1"/>
    <col min="14594" max="14594" width="32.140625" style="1" bestFit="1" customWidth="1"/>
    <col min="14595" max="14595" width="21.42578125" style="1" bestFit="1" customWidth="1"/>
    <col min="14596" max="14596" width="11.5703125" style="1" bestFit="1" customWidth="1"/>
    <col min="14597" max="14597" width="12.28515625" style="1" bestFit="1" customWidth="1"/>
    <col min="14598" max="14598" width="10.5703125" style="1" bestFit="1" customWidth="1"/>
    <col min="14599" max="14600" width="9.140625" style="1"/>
    <col min="14601" max="14601" width="15.85546875" style="1" customWidth="1"/>
    <col min="14602" max="14849" width="9.140625" style="1"/>
    <col min="14850" max="14850" width="32.140625" style="1" bestFit="1" customWidth="1"/>
    <col min="14851" max="14851" width="21.42578125" style="1" bestFit="1" customWidth="1"/>
    <col min="14852" max="14852" width="11.5703125" style="1" bestFit="1" customWidth="1"/>
    <col min="14853" max="14853" width="12.28515625" style="1" bestFit="1" customWidth="1"/>
    <col min="14854" max="14854" width="10.5703125" style="1" bestFit="1" customWidth="1"/>
    <col min="14855" max="14856" width="9.140625" style="1"/>
    <col min="14857" max="14857" width="15.85546875" style="1" customWidth="1"/>
    <col min="14858" max="15105" width="9.140625" style="1"/>
    <col min="15106" max="15106" width="32.140625" style="1" bestFit="1" customWidth="1"/>
    <col min="15107" max="15107" width="21.42578125" style="1" bestFit="1" customWidth="1"/>
    <col min="15108" max="15108" width="11.5703125" style="1" bestFit="1" customWidth="1"/>
    <col min="15109" max="15109" width="12.28515625" style="1" bestFit="1" customWidth="1"/>
    <col min="15110" max="15110" width="10.5703125" style="1" bestFit="1" customWidth="1"/>
    <col min="15111" max="15112" width="9.140625" style="1"/>
    <col min="15113" max="15113" width="15.85546875" style="1" customWidth="1"/>
    <col min="15114" max="15361" width="9.140625" style="1"/>
    <col min="15362" max="15362" width="32.140625" style="1" bestFit="1" customWidth="1"/>
    <col min="15363" max="15363" width="21.42578125" style="1" bestFit="1" customWidth="1"/>
    <col min="15364" max="15364" width="11.5703125" style="1" bestFit="1" customWidth="1"/>
    <col min="15365" max="15365" width="12.28515625" style="1" bestFit="1" customWidth="1"/>
    <col min="15366" max="15366" width="10.5703125" style="1" bestFit="1" customWidth="1"/>
    <col min="15367" max="15368" width="9.140625" style="1"/>
    <col min="15369" max="15369" width="15.85546875" style="1" customWidth="1"/>
    <col min="15370" max="15617" width="9.140625" style="1"/>
    <col min="15618" max="15618" width="32.140625" style="1" bestFit="1" customWidth="1"/>
    <col min="15619" max="15619" width="21.42578125" style="1" bestFit="1" customWidth="1"/>
    <col min="15620" max="15620" width="11.5703125" style="1" bestFit="1" customWidth="1"/>
    <col min="15621" max="15621" width="12.28515625" style="1" bestFit="1" customWidth="1"/>
    <col min="15622" max="15622" width="10.5703125" style="1" bestFit="1" customWidth="1"/>
    <col min="15623" max="15624" width="9.140625" style="1"/>
    <col min="15625" max="15625" width="15.85546875" style="1" customWidth="1"/>
    <col min="15626" max="15873" width="9.140625" style="1"/>
    <col min="15874" max="15874" width="32.140625" style="1" bestFit="1" customWidth="1"/>
    <col min="15875" max="15875" width="21.42578125" style="1" bestFit="1" customWidth="1"/>
    <col min="15876" max="15876" width="11.5703125" style="1" bestFit="1" customWidth="1"/>
    <col min="15877" max="15877" width="12.28515625" style="1" bestFit="1" customWidth="1"/>
    <col min="15878" max="15878" width="10.5703125" style="1" bestFit="1" customWidth="1"/>
    <col min="15879" max="15880" width="9.140625" style="1"/>
    <col min="15881" max="15881" width="15.85546875" style="1" customWidth="1"/>
    <col min="15882" max="16129" width="9.140625" style="1"/>
    <col min="16130" max="16130" width="32.140625" style="1" bestFit="1" customWidth="1"/>
    <col min="16131" max="16131" width="21.42578125" style="1" bestFit="1" customWidth="1"/>
    <col min="16132" max="16132" width="11.5703125" style="1" bestFit="1" customWidth="1"/>
    <col min="16133" max="16133" width="12.28515625" style="1" bestFit="1" customWidth="1"/>
    <col min="16134" max="16134" width="10.5703125" style="1" bestFit="1" customWidth="1"/>
    <col min="16135" max="16136" width="9.140625" style="1"/>
    <col min="16137" max="16137" width="15.85546875" style="1" customWidth="1"/>
    <col min="16138" max="16384" width="9.140625" style="1"/>
  </cols>
  <sheetData>
    <row r="4" spans="2:9" s="2" customFormat="1" x14ac:dyDescent="0.25">
      <c r="B4" s="157" t="s">
        <v>0</v>
      </c>
      <c r="C4" s="157"/>
      <c r="D4" s="157"/>
      <c r="F4" s="3"/>
      <c r="G4" s="3"/>
      <c r="H4" s="3"/>
    </row>
    <row r="5" spans="2:9" s="2" customFormat="1" x14ac:dyDescent="0.25">
      <c r="B5" s="156" t="s">
        <v>68</v>
      </c>
      <c r="C5" s="156"/>
      <c r="D5" s="156"/>
      <c r="G5" s="4"/>
    </row>
    <row r="6" spans="2:9" s="2" customFormat="1" x14ac:dyDescent="0.25">
      <c r="B6" s="156" t="s">
        <v>69</v>
      </c>
      <c r="C6" s="156"/>
      <c r="D6" s="156"/>
      <c r="G6" s="4"/>
    </row>
    <row r="7" spans="2:9" s="2" customFormat="1" x14ac:dyDescent="0.25">
      <c r="B7" s="156" t="s">
        <v>86</v>
      </c>
      <c r="C7" s="156"/>
      <c r="D7" s="156"/>
      <c r="G7" s="4"/>
    </row>
    <row r="8" spans="2:9" s="2" customFormat="1" x14ac:dyDescent="0.25">
      <c r="B8" s="156" t="s">
        <v>87</v>
      </c>
      <c r="C8" s="156"/>
      <c r="D8" s="156"/>
    </row>
    <row r="9" spans="2:9" s="2" customFormat="1" x14ac:dyDescent="0.25">
      <c r="B9" s="156"/>
      <c r="C9" s="156"/>
      <c r="D9" s="156"/>
      <c r="E9" s="4"/>
      <c r="F9" s="4"/>
      <c r="G9" s="4"/>
    </row>
    <row r="10" spans="2:9" s="2" customFormat="1" x14ac:dyDescent="0.25">
      <c r="B10" s="5"/>
      <c r="D10" s="4"/>
      <c r="E10" s="4"/>
      <c r="F10" s="4"/>
      <c r="G10" s="4"/>
    </row>
    <row r="11" spans="2:9" s="2" customFormat="1" x14ac:dyDescent="0.25">
      <c r="B11" s="156" t="s">
        <v>1</v>
      </c>
      <c r="C11" s="156"/>
      <c r="D11" s="4"/>
      <c r="E11" s="4"/>
      <c r="F11" s="4"/>
      <c r="G11" s="4"/>
      <c r="H11" s="4"/>
      <c r="I11" s="4"/>
    </row>
    <row r="12" spans="2:9" s="2" customFormat="1" x14ac:dyDescent="0.25">
      <c r="B12" s="6" t="s">
        <v>2</v>
      </c>
      <c r="C12" s="7" t="s">
        <v>3</v>
      </c>
      <c r="D12" s="6" t="s">
        <v>4</v>
      </c>
      <c r="F12" s="4"/>
      <c r="G12" s="4"/>
    </row>
    <row r="13" spans="2:9" s="2" customFormat="1" x14ac:dyDescent="0.25">
      <c r="B13" s="8" t="s">
        <v>5</v>
      </c>
      <c r="C13" s="9">
        <f>IF(D13=75,ROUNDDOWN($D$30*D13/100,2),ROUND($D$30*D13/100,2))</f>
        <v>51939.34</v>
      </c>
      <c r="D13" s="10">
        <v>75</v>
      </c>
      <c r="F13" s="4"/>
      <c r="G13" s="4"/>
    </row>
    <row r="14" spans="2:9" s="2" customFormat="1" x14ac:dyDescent="0.25">
      <c r="B14" s="11" t="s">
        <v>6</v>
      </c>
      <c r="C14" s="9">
        <f>ROUND($D$30*D14/100,2)</f>
        <v>17313.12</v>
      </c>
      <c r="D14" s="10">
        <v>25</v>
      </c>
      <c r="F14" s="4"/>
      <c r="G14" s="4"/>
    </row>
    <row r="15" spans="2:9" s="2" customFormat="1" x14ac:dyDescent="0.25">
      <c r="B15" s="11" t="s">
        <v>154</v>
      </c>
      <c r="C15" s="9">
        <f>ROUND($D$30*D15/100,2)</f>
        <v>0</v>
      </c>
      <c r="D15" s="10">
        <v>0</v>
      </c>
      <c r="F15" s="4"/>
      <c r="G15" s="4"/>
    </row>
    <row r="16" spans="2:9" s="2" customFormat="1" x14ac:dyDescent="0.25">
      <c r="B16" s="11" t="s">
        <v>7</v>
      </c>
      <c r="C16" s="9">
        <f>ROUND($D$30*D16/100,2)</f>
        <v>0</v>
      </c>
      <c r="D16" s="10">
        <v>0</v>
      </c>
      <c r="F16" s="4"/>
      <c r="G16" s="4"/>
    </row>
    <row r="17" spans="2:7" s="2" customFormat="1" x14ac:dyDescent="0.25">
      <c r="B17" s="11" t="s">
        <v>8</v>
      </c>
      <c r="C17" s="9">
        <f>ROUND($D$30*D17/100,2)</f>
        <v>0</v>
      </c>
      <c r="D17" s="10">
        <v>0</v>
      </c>
      <c r="F17" s="4"/>
      <c r="G17" s="4"/>
    </row>
    <row r="18" spans="2:7" s="2" customFormat="1" x14ac:dyDescent="0.25">
      <c r="B18" s="12" t="s">
        <v>9</v>
      </c>
      <c r="C18" s="13">
        <f>SUM(C13:C17)</f>
        <v>69252.459999999992</v>
      </c>
      <c r="D18" s="13">
        <f>SUM(D13:D17)</f>
        <v>100</v>
      </c>
    </row>
    <row r="19" spans="2:7" s="2" customFormat="1" x14ac:dyDescent="0.25">
      <c r="B19" s="5"/>
      <c r="D19" s="4"/>
      <c r="E19" s="4"/>
      <c r="F19" s="4"/>
      <c r="G19" s="4"/>
    </row>
    <row r="20" spans="2:7" s="2" customFormat="1" x14ac:dyDescent="0.25">
      <c r="B20" s="160" t="s">
        <v>10</v>
      </c>
      <c r="C20" s="160"/>
    </row>
    <row r="21" spans="2:7" s="2" customFormat="1" x14ac:dyDescent="0.25">
      <c r="B21" s="158" t="s">
        <v>11</v>
      </c>
      <c r="C21" s="159"/>
      <c r="D21" s="6" t="s">
        <v>12</v>
      </c>
      <c r="E21" s="14" t="s">
        <v>13</v>
      </c>
      <c r="F21" s="15"/>
    </row>
    <row r="22" spans="2:7" s="2" customFormat="1" x14ac:dyDescent="0.25">
      <c r="B22" s="161" t="s">
        <v>14</v>
      </c>
      <c r="C22" s="162"/>
      <c r="D22" s="16">
        <f>G60</f>
        <v>128.46</v>
      </c>
      <c r="E22" s="16">
        <f>IFERROR((ROUND(D22/$D$30*100,2)),0)</f>
        <v>0.19</v>
      </c>
      <c r="F22" s="17"/>
    </row>
    <row r="23" spans="2:7" s="2" customFormat="1" x14ac:dyDescent="0.25">
      <c r="B23" s="161" t="s">
        <v>15</v>
      </c>
      <c r="C23" s="162"/>
      <c r="D23" s="16">
        <f>G64</f>
        <v>56760</v>
      </c>
      <c r="E23" s="16">
        <f>IFERROR((ROUND(D23/$D$30*100,2)),0)</f>
        <v>81.96</v>
      </c>
      <c r="F23" s="17"/>
    </row>
    <row r="24" spans="2:7" s="2" customFormat="1" x14ac:dyDescent="0.25">
      <c r="B24" s="163" t="s">
        <v>16</v>
      </c>
      <c r="C24" s="164"/>
      <c r="D24" s="16">
        <f>G69</f>
        <v>200</v>
      </c>
      <c r="E24" s="16">
        <f t="shared" ref="E24:E25" si="0">IFERROR((ROUND(D24/$D$30*100,2)),0)</f>
        <v>0.28999999999999998</v>
      </c>
      <c r="F24" s="17"/>
    </row>
    <row r="25" spans="2:7" s="2" customFormat="1" x14ac:dyDescent="0.25">
      <c r="B25" s="163" t="s">
        <v>17</v>
      </c>
      <c r="C25" s="164"/>
      <c r="D25" s="16">
        <f>G72</f>
        <v>0</v>
      </c>
      <c r="E25" s="16">
        <f t="shared" si="0"/>
        <v>0</v>
      </c>
      <c r="F25" s="17"/>
    </row>
    <row r="26" spans="2:7" s="2" customFormat="1" ht="15" customHeight="1" x14ac:dyDescent="0.25">
      <c r="B26" s="161" t="s">
        <v>18</v>
      </c>
      <c r="C26" s="162"/>
      <c r="D26" s="16">
        <f>G75</f>
        <v>0</v>
      </c>
      <c r="E26" s="16">
        <f>IFERROR((ROUND(D26/$D$30*100,2)),0)</f>
        <v>0</v>
      </c>
      <c r="F26" s="17"/>
    </row>
    <row r="27" spans="2:7" s="2" customFormat="1" ht="15" customHeight="1" x14ac:dyDescent="0.25">
      <c r="B27" s="163" t="s">
        <v>19</v>
      </c>
      <c r="C27" s="164"/>
      <c r="D27" s="16">
        <f>G78</f>
        <v>12164</v>
      </c>
      <c r="E27" s="16">
        <f>IFERROR((ROUND(D27/$D$30*100,2)),0)</f>
        <v>17.559999999999999</v>
      </c>
      <c r="F27" s="17"/>
    </row>
    <row r="28" spans="2:7" s="2" customFormat="1" x14ac:dyDescent="0.25">
      <c r="B28" s="165" t="s">
        <v>20</v>
      </c>
      <c r="C28" s="166"/>
      <c r="D28" s="18">
        <f>SUM(D22:D27)</f>
        <v>69252.459999999992</v>
      </c>
      <c r="E28" s="18">
        <f>IFERROR((ROUND(D28/$D$30*100,2)),0)</f>
        <v>100</v>
      </c>
      <c r="F28" s="17"/>
    </row>
    <row r="29" spans="2:7" s="2" customFormat="1" x14ac:dyDescent="0.25">
      <c r="B29" s="165" t="s">
        <v>21</v>
      </c>
      <c r="C29" s="166"/>
      <c r="D29" s="18">
        <f>G87</f>
        <v>0</v>
      </c>
      <c r="E29" s="18">
        <f>IFERROR((ROUND(D29/$D$30*100,2)),0)</f>
        <v>0</v>
      </c>
      <c r="F29" s="17"/>
    </row>
    <row r="30" spans="2:7" s="2" customFormat="1" x14ac:dyDescent="0.25">
      <c r="B30" s="158" t="s">
        <v>22</v>
      </c>
      <c r="C30" s="159"/>
      <c r="D30" s="19">
        <f>SUM(D28:D29)</f>
        <v>69252.459999999992</v>
      </c>
      <c r="E30" s="19">
        <f>IFERROR((ROUND(D30/$D$30*100,2)),0)</f>
        <v>100</v>
      </c>
      <c r="F30" s="20"/>
    </row>
    <row r="31" spans="2:7" s="2" customFormat="1" x14ac:dyDescent="0.25"/>
    <row r="32" spans="2:7" s="2" customFormat="1" x14ac:dyDescent="0.25">
      <c r="B32" s="21" t="s">
        <v>23</v>
      </c>
      <c r="C32" s="21"/>
    </row>
    <row r="33" spans="2:4" s="2" customFormat="1" x14ac:dyDescent="0.25">
      <c r="B33" s="6"/>
      <c r="C33" s="6" t="s">
        <v>12</v>
      </c>
    </row>
    <row r="34" spans="2:4" s="2" customFormat="1" x14ac:dyDescent="0.25">
      <c r="B34" s="22" t="s">
        <v>24</v>
      </c>
      <c r="C34" s="23"/>
    </row>
    <row r="35" spans="2:4" s="2" customFormat="1" x14ac:dyDescent="0.25">
      <c r="B35" s="22" t="s">
        <v>25</v>
      </c>
      <c r="C35" s="56">
        <v>63019.74</v>
      </c>
      <c r="D35" s="55"/>
    </row>
    <row r="36" spans="2:4" s="2" customFormat="1" ht="31.5" x14ac:dyDescent="0.25">
      <c r="B36" s="22" t="s">
        <v>26</v>
      </c>
      <c r="C36" s="56"/>
      <c r="D36" s="55"/>
    </row>
    <row r="37" spans="2:4" s="2" customFormat="1" x14ac:dyDescent="0.25">
      <c r="B37" s="22" t="s">
        <v>27</v>
      </c>
      <c r="C37" s="56"/>
      <c r="D37" s="55"/>
    </row>
    <row r="38" spans="2:4" s="2" customFormat="1" x14ac:dyDescent="0.25">
      <c r="B38" s="22" t="s">
        <v>28</v>
      </c>
      <c r="C38" s="56"/>
      <c r="D38" s="55"/>
    </row>
    <row r="39" spans="2:4" s="2" customFormat="1" x14ac:dyDescent="0.25">
      <c r="B39" s="22" t="s">
        <v>29</v>
      </c>
      <c r="C39" s="56"/>
      <c r="D39" s="55"/>
    </row>
    <row r="40" spans="2:4" s="2" customFormat="1" x14ac:dyDescent="0.25">
      <c r="B40" s="22" t="s">
        <v>30</v>
      </c>
      <c r="C40" s="56">
        <v>6232.72</v>
      </c>
      <c r="D40" s="55"/>
    </row>
    <row r="41" spans="2:4" s="2" customFormat="1" x14ac:dyDescent="0.25">
      <c r="B41" s="22" t="s">
        <v>31</v>
      </c>
      <c r="C41" s="56"/>
    </row>
    <row r="42" spans="2:4" s="2" customFormat="1" x14ac:dyDescent="0.25">
      <c r="B42" s="22" t="s">
        <v>32</v>
      </c>
      <c r="C42" s="57"/>
    </row>
    <row r="43" spans="2:4" s="2" customFormat="1" ht="31.5" x14ac:dyDescent="0.25">
      <c r="B43" s="24" t="s">
        <v>33</v>
      </c>
      <c r="C43" s="56"/>
    </row>
    <row r="44" spans="2:4" s="2" customFormat="1" x14ac:dyDescent="0.25">
      <c r="B44" s="22" t="s">
        <v>34</v>
      </c>
      <c r="C44" s="56"/>
    </row>
    <row r="45" spans="2:4" s="2" customFormat="1" x14ac:dyDescent="0.25">
      <c r="B45" s="22" t="s">
        <v>35</v>
      </c>
      <c r="C45" s="23"/>
    </row>
    <row r="46" spans="2:4" s="2" customFormat="1" x14ac:dyDescent="0.25">
      <c r="B46" s="22" t="s">
        <v>36</v>
      </c>
      <c r="C46" s="23"/>
    </row>
    <row r="47" spans="2:4" s="2" customFormat="1" x14ac:dyDescent="0.25">
      <c r="B47" s="22" t="s">
        <v>37</v>
      </c>
      <c r="C47" s="23"/>
    </row>
    <row r="48" spans="2:4" s="2" customFormat="1" ht="31.5" x14ac:dyDescent="0.25">
      <c r="B48" s="22" t="s">
        <v>38</v>
      </c>
      <c r="C48" s="23"/>
    </row>
    <row r="49" spans="2:7" s="2" customFormat="1" ht="18" customHeight="1" x14ac:dyDescent="0.25">
      <c r="B49" s="22" t="s">
        <v>39</v>
      </c>
      <c r="C49" s="23"/>
    </row>
    <row r="50" spans="2:7" s="2" customFormat="1" ht="18" customHeight="1" x14ac:dyDescent="0.25">
      <c r="B50" s="22" t="s">
        <v>40</v>
      </c>
      <c r="C50" s="23"/>
    </row>
    <row r="51" spans="2:7" s="2" customFormat="1" ht="18" customHeight="1" x14ac:dyDescent="0.25">
      <c r="B51" s="22" t="s">
        <v>41</v>
      </c>
      <c r="C51" s="23"/>
    </row>
    <row r="52" spans="2:7" s="2" customFormat="1" x14ac:dyDescent="0.25">
      <c r="B52" s="22" t="s">
        <v>42</v>
      </c>
      <c r="C52" s="23"/>
    </row>
    <row r="53" spans="2:7" s="2" customFormat="1" ht="33.75" customHeight="1" x14ac:dyDescent="0.25">
      <c r="B53" s="22" t="s">
        <v>43</v>
      </c>
      <c r="C53" s="23"/>
    </row>
    <row r="54" spans="2:7" s="2" customFormat="1" ht="16.5" customHeight="1" x14ac:dyDescent="0.25">
      <c r="B54" s="22" t="s">
        <v>44</v>
      </c>
      <c r="C54" s="23"/>
    </row>
    <row r="55" spans="2:7" s="2" customFormat="1" x14ac:dyDescent="0.25">
      <c r="B55" s="25" t="s">
        <v>12</v>
      </c>
      <c r="C55" s="13">
        <f>SUM(C34:C54)</f>
        <v>69252.459999999992</v>
      </c>
    </row>
    <row r="56" spans="2:7" s="2" customFormat="1" x14ac:dyDescent="0.25">
      <c r="B56" s="17"/>
      <c r="C56" s="26"/>
    </row>
    <row r="57" spans="2:7" s="2" customFormat="1" x14ac:dyDescent="0.25">
      <c r="B57" s="27" t="s">
        <v>45</v>
      </c>
      <c r="C57" s="5"/>
    </row>
    <row r="58" spans="2:7" s="2" customFormat="1" x14ac:dyDescent="0.25">
      <c r="B58" s="6" t="s">
        <v>46</v>
      </c>
      <c r="C58" s="6" t="s">
        <v>47</v>
      </c>
      <c r="D58" s="6" t="s">
        <v>48</v>
      </c>
      <c r="E58" s="6" t="s">
        <v>49</v>
      </c>
      <c r="F58" s="6" t="s">
        <v>50</v>
      </c>
      <c r="G58" s="28" t="s">
        <v>12</v>
      </c>
    </row>
    <row r="59" spans="2:7" s="2" customFormat="1" x14ac:dyDescent="0.25">
      <c r="B59" s="29" t="s">
        <v>51</v>
      </c>
      <c r="C59" s="30"/>
      <c r="D59" s="30"/>
      <c r="E59" s="30"/>
      <c r="F59" s="30"/>
      <c r="G59" s="30"/>
    </row>
    <row r="60" spans="2:7" s="2" customFormat="1" x14ac:dyDescent="0.25">
      <c r="B60" s="29" t="s">
        <v>52</v>
      </c>
      <c r="C60" s="31"/>
      <c r="D60" s="53"/>
      <c r="E60" s="31"/>
      <c r="F60" s="31"/>
      <c r="G60" s="32">
        <f>SUM(G61:G63)</f>
        <v>128.46</v>
      </c>
    </row>
    <row r="61" spans="2:7" s="35" customFormat="1" ht="30.75" customHeight="1" x14ac:dyDescent="0.25">
      <c r="B61" s="33" t="s">
        <v>75</v>
      </c>
      <c r="C61" s="36" t="s">
        <v>70</v>
      </c>
      <c r="D61" s="54" t="s">
        <v>53</v>
      </c>
      <c r="E61" s="33">
        <v>6</v>
      </c>
      <c r="F61" s="23">
        <f>ROUND(16*1.338,2)</f>
        <v>21.41</v>
      </c>
      <c r="G61" s="34">
        <f t="shared" ref="G61:G63" si="1">ROUND(E61*F61,2)</f>
        <v>128.46</v>
      </c>
    </row>
    <row r="62" spans="2:7" s="35" customFormat="1" ht="31.5" hidden="1" customHeight="1" x14ac:dyDescent="0.25">
      <c r="B62" s="33"/>
      <c r="C62" s="36"/>
      <c r="D62" s="54"/>
      <c r="E62" s="33"/>
      <c r="F62" s="23"/>
      <c r="G62" s="34">
        <f t="shared" si="1"/>
        <v>0</v>
      </c>
    </row>
    <row r="63" spans="2:7" s="35" customFormat="1" hidden="1" x14ac:dyDescent="0.25">
      <c r="B63" s="33"/>
      <c r="C63" s="33"/>
      <c r="D63" s="54"/>
      <c r="E63" s="33"/>
      <c r="F63" s="23"/>
      <c r="G63" s="34">
        <f t="shared" si="1"/>
        <v>0</v>
      </c>
    </row>
    <row r="64" spans="2:7" s="2" customFormat="1" x14ac:dyDescent="0.25">
      <c r="B64" s="29" t="s">
        <v>54</v>
      </c>
      <c r="C64" s="37"/>
      <c r="D64" s="53"/>
      <c r="E64" s="31"/>
      <c r="F64" s="38"/>
      <c r="G64" s="32">
        <f>SUM(G65:G68)</f>
        <v>56760</v>
      </c>
    </row>
    <row r="65" spans="2:7" s="35" customFormat="1" ht="47.25" customHeight="1" x14ac:dyDescent="0.25">
      <c r="B65" s="33" t="s">
        <v>76</v>
      </c>
      <c r="C65" s="36" t="s">
        <v>150</v>
      </c>
      <c r="D65" s="54" t="s">
        <v>74</v>
      </c>
      <c r="E65" s="33">
        <v>1</v>
      </c>
      <c r="F65" s="23">
        <v>52000</v>
      </c>
      <c r="G65" s="34">
        <f>ROUND(E65*F65,2)</f>
        <v>52000</v>
      </c>
    </row>
    <row r="66" spans="2:7" s="35" customFormat="1" ht="31.5" customHeight="1" x14ac:dyDescent="0.25">
      <c r="B66" s="33" t="s">
        <v>77</v>
      </c>
      <c r="C66" s="36" t="s">
        <v>151</v>
      </c>
      <c r="D66" s="54" t="s">
        <v>74</v>
      </c>
      <c r="E66" s="33">
        <v>1</v>
      </c>
      <c r="F66" s="23">
        <v>4200</v>
      </c>
      <c r="G66" s="34">
        <f>ROUND(E66*F66,2)</f>
        <v>4200</v>
      </c>
    </row>
    <row r="67" spans="2:7" s="35" customFormat="1" ht="31.5" customHeight="1" x14ac:dyDescent="0.25">
      <c r="B67" s="33" t="s">
        <v>78</v>
      </c>
      <c r="C67" s="36" t="s">
        <v>55</v>
      </c>
      <c r="D67" s="120" t="s">
        <v>152</v>
      </c>
      <c r="E67" s="33">
        <v>1</v>
      </c>
      <c r="F67" s="23">
        <v>560</v>
      </c>
      <c r="G67" s="34">
        <f t="shared" ref="G67:G68" si="2">ROUND(E67*F67,2)</f>
        <v>560</v>
      </c>
    </row>
    <row r="68" spans="2:7" s="35" customFormat="1" hidden="1" x14ac:dyDescent="0.25">
      <c r="B68" s="33"/>
      <c r="C68" s="33"/>
      <c r="D68" s="33"/>
      <c r="E68" s="33"/>
      <c r="F68" s="23"/>
      <c r="G68" s="34">
        <f t="shared" si="2"/>
        <v>0</v>
      </c>
    </row>
    <row r="69" spans="2:7" s="2" customFormat="1" x14ac:dyDescent="0.25">
      <c r="B69" s="29" t="s">
        <v>56</v>
      </c>
      <c r="C69" s="31"/>
      <c r="D69" s="31"/>
      <c r="E69" s="31"/>
      <c r="F69" s="38"/>
      <c r="G69" s="32">
        <f>SUM(G70:G71)</f>
        <v>200</v>
      </c>
    </row>
    <row r="70" spans="2:7" s="35" customFormat="1" ht="46.5" customHeight="1" x14ac:dyDescent="0.25">
      <c r="B70" s="36" t="s">
        <v>79</v>
      </c>
      <c r="C70" s="33"/>
      <c r="D70" s="33"/>
      <c r="E70" s="33">
        <v>1</v>
      </c>
      <c r="F70" s="23">
        <v>200</v>
      </c>
      <c r="G70" s="34">
        <f>ROUND(E70*F70,2)</f>
        <v>200</v>
      </c>
    </row>
    <row r="71" spans="2:7" s="35" customFormat="1" hidden="1" x14ac:dyDescent="0.25">
      <c r="B71" s="33"/>
      <c r="C71" s="33"/>
      <c r="D71" s="33"/>
      <c r="E71" s="33"/>
      <c r="F71" s="23"/>
      <c r="G71" s="34">
        <f t="shared" ref="G71:G85" si="3">ROUND(E71*F71,2)</f>
        <v>0</v>
      </c>
    </row>
    <row r="72" spans="2:7" s="35" customFormat="1" x14ac:dyDescent="0.25">
      <c r="B72" s="39" t="s">
        <v>57</v>
      </c>
      <c r="C72" s="40"/>
      <c r="D72" s="40"/>
      <c r="E72" s="40"/>
      <c r="F72" s="41"/>
      <c r="G72" s="42">
        <f>SUM(G73:G74)</f>
        <v>0</v>
      </c>
    </row>
    <row r="73" spans="2:7" s="35" customFormat="1" hidden="1" x14ac:dyDescent="0.25">
      <c r="B73" s="43"/>
      <c r="C73" s="43"/>
      <c r="D73" s="43"/>
      <c r="E73" s="43"/>
      <c r="F73" s="44"/>
      <c r="G73" s="34">
        <f t="shared" si="3"/>
        <v>0</v>
      </c>
    </row>
    <row r="74" spans="2:7" s="35" customFormat="1" hidden="1" x14ac:dyDescent="0.25">
      <c r="B74" s="33"/>
      <c r="C74" s="33"/>
      <c r="D74" s="33"/>
      <c r="E74" s="33"/>
      <c r="F74" s="23"/>
      <c r="G74" s="34">
        <f t="shared" si="3"/>
        <v>0</v>
      </c>
    </row>
    <row r="75" spans="2:7" s="35" customFormat="1" x14ac:dyDescent="0.25">
      <c r="B75" s="40" t="s">
        <v>58</v>
      </c>
      <c r="C75" s="40"/>
      <c r="D75" s="40"/>
      <c r="E75" s="40"/>
      <c r="F75" s="41"/>
      <c r="G75" s="42">
        <f>SUM(G76:G77)</f>
        <v>0</v>
      </c>
    </row>
    <row r="76" spans="2:7" s="35" customFormat="1" hidden="1" x14ac:dyDescent="0.25">
      <c r="B76" s="33"/>
      <c r="C76" s="33"/>
      <c r="D76" s="33"/>
      <c r="E76" s="33"/>
      <c r="F76" s="23"/>
      <c r="G76" s="34">
        <f t="shared" si="3"/>
        <v>0</v>
      </c>
    </row>
    <row r="77" spans="2:7" s="35" customFormat="1" hidden="1" x14ac:dyDescent="0.25">
      <c r="B77" s="33"/>
      <c r="C77" s="33"/>
      <c r="D77" s="33"/>
      <c r="E77" s="33"/>
      <c r="F77" s="23"/>
      <c r="G77" s="34">
        <f t="shared" si="3"/>
        <v>0</v>
      </c>
    </row>
    <row r="78" spans="2:7" s="35" customFormat="1" x14ac:dyDescent="0.25">
      <c r="B78" s="40" t="s">
        <v>59</v>
      </c>
      <c r="C78" s="40"/>
      <c r="D78" s="40"/>
      <c r="E78" s="40"/>
      <c r="F78" s="41"/>
      <c r="G78" s="42">
        <f>SUM(G79:G85)</f>
        <v>12164</v>
      </c>
    </row>
    <row r="79" spans="2:7" s="35" customFormat="1" x14ac:dyDescent="0.25">
      <c r="B79" s="33" t="s">
        <v>80</v>
      </c>
      <c r="C79" s="33" t="s">
        <v>60</v>
      </c>
      <c r="D79" s="33" t="s">
        <v>61</v>
      </c>
      <c r="E79" s="33">
        <v>8</v>
      </c>
      <c r="F79" s="23">
        <v>241</v>
      </c>
      <c r="G79" s="34">
        <f t="shared" ref="G79:G82" si="4">ROUND(E79*F79,2)</f>
        <v>1928</v>
      </c>
    </row>
    <row r="80" spans="2:7" s="35" customFormat="1" x14ac:dyDescent="0.25">
      <c r="B80" s="33" t="s">
        <v>82</v>
      </c>
      <c r="C80" s="33" t="s">
        <v>60</v>
      </c>
      <c r="D80" s="33" t="s">
        <v>61</v>
      </c>
      <c r="E80" s="33">
        <v>2</v>
      </c>
      <c r="F80" s="23">
        <v>100</v>
      </c>
      <c r="G80" s="34">
        <f t="shared" ref="G80" si="5">ROUND(E80*F80,2)</f>
        <v>200</v>
      </c>
    </row>
    <row r="81" spans="2:7" s="35" customFormat="1" ht="31.5" customHeight="1" x14ac:dyDescent="0.25">
      <c r="B81" s="33" t="s">
        <v>81</v>
      </c>
      <c r="C81" s="36" t="s">
        <v>72</v>
      </c>
      <c r="D81" s="33" t="s">
        <v>62</v>
      </c>
      <c r="E81" s="33">
        <v>8</v>
      </c>
      <c r="F81" s="23">
        <v>90</v>
      </c>
      <c r="G81" s="34">
        <f t="shared" si="4"/>
        <v>720</v>
      </c>
    </row>
    <row r="82" spans="2:7" s="35" customFormat="1" ht="31.5" customHeight="1" x14ac:dyDescent="0.25">
      <c r="B82" s="33" t="s">
        <v>83</v>
      </c>
      <c r="C82" s="36" t="s">
        <v>71</v>
      </c>
      <c r="D82" s="33" t="s">
        <v>63</v>
      </c>
      <c r="E82" s="33">
        <v>2</v>
      </c>
      <c r="F82" s="23">
        <v>500</v>
      </c>
      <c r="G82" s="34">
        <f t="shared" si="4"/>
        <v>1000</v>
      </c>
    </row>
    <row r="83" spans="2:7" s="35" customFormat="1" x14ac:dyDescent="0.25">
      <c r="B83" s="33" t="s">
        <v>84</v>
      </c>
      <c r="C83" s="33" t="s">
        <v>73</v>
      </c>
      <c r="D83" s="33"/>
      <c r="E83" s="33">
        <v>1</v>
      </c>
      <c r="F83" s="23">
        <v>300</v>
      </c>
      <c r="G83" s="34">
        <f t="shared" si="3"/>
        <v>300</v>
      </c>
    </row>
    <row r="84" spans="2:7" s="35" customFormat="1" x14ac:dyDescent="0.25">
      <c r="B84" s="33" t="s">
        <v>85</v>
      </c>
      <c r="C84" s="33" t="s">
        <v>64</v>
      </c>
      <c r="D84" s="33" t="s">
        <v>61</v>
      </c>
      <c r="E84" s="33">
        <v>2</v>
      </c>
      <c r="F84" s="23">
        <f>420*1.2*2</f>
        <v>1008</v>
      </c>
      <c r="G84" s="34">
        <f t="shared" si="3"/>
        <v>2016</v>
      </c>
    </row>
    <row r="85" spans="2:7" s="35" customFormat="1" ht="31.5" customHeight="1" x14ac:dyDescent="0.25">
      <c r="B85" s="33" t="s">
        <v>149</v>
      </c>
      <c r="C85" s="36" t="s">
        <v>153</v>
      </c>
      <c r="D85" s="33"/>
      <c r="E85" s="33">
        <v>1</v>
      </c>
      <c r="F85" s="23">
        <v>6000</v>
      </c>
      <c r="G85" s="34">
        <f t="shared" si="3"/>
        <v>6000</v>
      </c>
    </row>
    <row r="86" spans="2:7" s="2" customFormat="1" x14ac:dyDescent="0.25">
      <c r="B86" s="45" t="s">
        <v>65</v>
      </c>
      <c r="C86" s="46"/>
      <c r="D86" s="46"/>
      <c r="E86" s="46"/>
      <c r="F86" s="46"/>
      <c r="G86" s="13">
        <f>SUM(G60,G64,G69,G72,G75,G78)</f>
        <v>69252.459999999992</v>
      </c>
    </row>
    <row r="87" spans="2:7" s="35" customFormat="1" x14ac:dyDescent="0.25">
      <c r="B87" s="47" t="s">
        <v>66</v>
      </c>
      <c r="C87" s="48"/>
      <c r="D87" s="48"/>
      <c r="E87" s="48"/>
      <c r="F87" s="48"/>
      <c r="G87" s="49">
        <v>0</v>
      </c>
    </row>
    <row r="88" spans="2:7" s="2" customFormat="1" x14ac:dyDescent="0.25">
      <c r="B88" s="50" t="s">
        <v>67</v>
      </c>
      <c r="C88" s="51"/>
      <c r="D88" s="51"/>
      <c r="E88" s="51"/>
      <c r="F88" s="51"/>
      <c r="G88" s="52">
        <f>SUM(G86:G87)</f>
        <v>69252.459999999992</v>
      </c>
    </row>
    <row r="89" spans="2:7" s="2" customFormat="1" x14ac:dyDescent="0.25"/>
    <row r="90" spans="2:7" s="2" customFormat="1" x14ac:dyDescent="0.25">
      <c r="G90" s="133"/>
    </row>
    <row r="91" spans="2:7" s="2" customFormat="1" x14ac:dyDescent="0.25"/>
    <row r="92" spans="2:7" x14ac:dyDescent="0.25">
      <c r="G92" s="134"/>
    </row>
    <row r="93" spans="2:7" x14ac:dyDescent="0.25">
      <c r="G93" s="134"/>
    </row>
  </sheetData>
  <mergeCells count="18">
    <mergeCell ref="B30:C30"/>
    <mergeCell ref="B11:C11"/>
    <mergeCell ref="B20:C20"/>
    <mergeCell ref="B21:C21"/>
    <mergeCell ref="B22:C22"/>
    <mergeCell ref="B23:C23"/>
    <mergeCell ref="B24:C24"/>
    <mergeCell ref="B25:C25"/>
    <mergeCell ref="B26:C26"/>
    <mergeCell ref="B27:C27"/>
    <mergeCell ref="B28:C28"/>
    <mergeCell ref="B29:C29"/>
    <mergeCell ref="B9:D9"/>
    <mergeCell ref="B4:D4"/>
    <mergeCell ref="B5:D5"/>
    <mergeCell ref="B6:D6"/>
    <mergeCell ref="B7:D7"/>
    <mergeCell ref="B8:D8"/>
  </mergeCells>
  <conditionalFormatting sqref="F12">
    <cfRule type="cellIs" dxfId="41" priority="4" operator="notBetween">
      <formula>0</formula>
      <formula>75</formula>
    </cfRule>
  </conditionalFormatting>
  <conditionalFormatting sqref="D18">
    <cfRule type="cellIs" dxfId="40" priority="1" operator="equal">
      <formula>0</formula>
    </cfRule>
    <cfRule type="cellIs" dxfId="39" priority="2" operator="lessThan">
      <formula>100</formula>
    </cfRule>
    <cfRule type="cellIs" dxfId="38" priority="3" operator="greaterThan">
      <formula>100</formula>
    </cfRule>
  </conditionalFormatting>
  <dataValidations count="14">
    <dataValidation type="decimal" operator="equal" allowBlank="1" showInputMessage="1" showErrorMessage="1" promptTitle="Tähelepanu!" prompt="AMIF tulu peab võrduma AMIF kuluga." sqref="C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C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C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C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C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C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C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C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C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C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C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C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C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C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C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formula1>H65578</formula1>
    </dataValidation>
    <dataValidation type="decimal" operator="equal" allowBlank="1" showInputMessage="1" showErrorMessage="1" promptTitle="Tähelepanu!" prompt="Kogusumma peab olema võrdne projekti kogukuludega." sqref="C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C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C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C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C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C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C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C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C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C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C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C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C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C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C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formula1>H65578</formula1>
    </dataValidation>
    <dataValidation type="decimal" operator="lessThan" allowBlank="1" showInputMessage="1" showErrorMessage="1" promptTitle="Tähelepanu!" prompt="SiM toetus on kuni 25% projekti kogukuludest." sqref="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WVO31:WVO56 WLS31:WLS56 WBW31:WBW56 VSA31:VSA56 VIE31:VIE56 UYI31:UYI56 UOM31:UOM56 UEQ31:UEQ56 TUU31:TUU56 TKY31:TKY56 TBC31:TBC56 SRG31:SRG56 SHK31:SHK56 RXO31:RXO56 RNS31:RNS56 RDW31:RDW56 QUA31:QUA56 QKE31:QKE56 QAI31:QAI56 PQM31:PQM56 PGQ31:PGQ56 OWU31:OWU56 OMY31:OMY56 ODC31:ODC56 NTG31:NTG56 NJK31:NJK56 MZO31:MZO56 MPS31:MPS56 MFW31:MFW56 LWA31:LWA56 LME31:LME56 LCI31:LCI56 KSM31:KSM56 KIQ31:KIQ56 JYU31:JYU56 JOY31:JOY56 JFC31:JFC56 IVG31:IVG56 ILK31:ILK56 IBO31:IBO56 HRS31:HRS56 HHW31:HHW56 GYA31:GYA56 GOE31:GOE56 GEI31:GEI56 FUM31:FUM56 FKQ31:FKQ56 FAU31:FAU56 EQY31:EQY56 EHC31:EHC56 DXG31:DXG56 DNK31:DNK56 DDO31:DDO56 CTS31:CTS56 CJW31:CJW56 CAA31:CAA56 BQE31:BQE56 BGI31:BGI56 AWM31:AWM56 AMQ31:AMQ56 ACU31:ACU56 SY31:SY56 JC31:JC56">
      <formula1>JA31*0.25</formula1>
    </dataValidation>
    <dataValidation type="decimal" operator="lessThan" allowBlank="1" showInputMessage="1" showErrorMessage="1" promptTitle="Tähelepanu!" prompt="AMIF toetus on kuni 75% kogukuludest." sqref="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WVN31:WVN56 WLR31:WLR56 WBV31:WBV56 VRZ31:VRZ56 VID31:VID56 UYH31:UYH56 UOL31:UOL56 UEP31:UEP56 TUT31:TUT56 TKX31:TKX56 TBB31:TBB56 SRF31:SRF56 SHJ31:SHJ56 RXN31:RXN56 RNR31:RNR56 RDV31:RDV56 QTZ31:QTZ56 QKD31:QKD56 QAH31:QAH56 PQL31:PQL56 PGP31:PGP56 OWT31:OWT56 OMX31:OMX56 ODB31:ODB56 NTF31:NTF56 NJJ31:NJJ56 MZN31:MZN56 MPR31:MPR56 MFV31:MFV56 LVZ31:LVZ56 LMD31:LMD56 LCH31:LCH56 KSL31:KSL56 KIP31:KIP56 JYT31:JYT56 JOX31:JOX56 JFB31:JFB56 IVF31:IVF56 ILJ31:ILJ56 IBN31:IBN56 HRR31:HRR56 HHV31:HHV56 GXZ31:GXZ56 GOD31:GOD56 GEH31:GEH56 FUL31:FUL56 FKP31:FKP56 FAT31:FAT56 EQX31:EQX56 EHB31:EHB56 DXF31:DXF56 DNJ31:DNJ56 DDN31:DDN56 CTR31:CTR56 CJV31:CJV56 BZZ31:BZZ56 BQD31:BQD56 BGH31:BGH56 AWL31:AWL56 AMP31:AMP56 ACT31:ACT56 SX31:SX56 JB31:JB56">
      <formula1>JA31*0.75</formula1>
    </dataValidation>
    <dataValidation type="decimal" operator="lessThan" allowBlank="1" showInputMessage="1" showErrorMessage="1" promptTitle="Tähelepanu!" prompt="Kaudsed kulud moodustavad otsestest kuludest kuni 7%." sqref="JC65577:JE65577 SY65577:TA65577 ACU65577:ACW65577 AMQ65577:AMS65577 AWM65577:AWO65577 BGI65577:BGK65577 BQE65577:BQG65577 CAA65577:CAC65577 CJW65577:CJY65577 CTS65577:CTU65577 DDO65577:DDQ65577 DNK65577:DNM65577 DXG65577:DXI65577 EHC65577:EHE65577 EQY65577:ERA65577 FAU65577:FAW65577 FKQ65577:FKS65577 FUM65577:FUO65577 GEI65577:GEK65577 GOE65577:GOG65577 GYA65577:GYC65577 HHW65577:HHY65577 HRS65577:HRU65577 IBO65577:IBQ65577 ILK65577:ILM65577 IVG65577:IVI65577 JFC65577:JFE65577 JOY65577:JPA65577 JYU65577:JYW65577 KIQ65577:KIS65577 KSM65577:KSO65577 LCI65577:LCK65577 LME65577:LMG65577 LWA65577:LWC65577 MFW65577:MFY65577 MPS65577:MPU65577 MZO65577:MZQ65577 NJK65577:NJM65577 NTG65577:NTI65577 ODC65577:ODE65577 OMY65577:ONA65577 OWU65577:OWW65577 PGQ65577:PGS65577 PQM65577:PQO65577 QAI65577:QAK65577 QKE65577:QKG65577 QUA65577:QUC65577 RDW65577:RDY65577 RNS65577:RNU65577 RXO65577:RXQ65577 SHK65577:SHM65577 SRG65577:SRI65577 TBC65577:TBE65577 TKY65577:TLA65577 TUU65577:TUW65577 UEQ65577:UES65577 UOM65577:UOO65577 UYI65577:UYK65577 VIE65577:VIG65577 VSA65577:VSC65577 WBW65577:WBY65577 WLS65577:WLU65577 WVO65577:WVQ65577 JC131113:JE131113 SY131113:TA131113 ACU131113:ACW131113 AMQ131113:AMS131113 AWM131113:AWO131113 BGI131113:BGK131113 BQE131113:BQG131113 CAA131113:CAC131113 CJW131113:CJY131113 CTS131113:CTU131113 DDO131113:DDQ131113 DNK131113:DNM131113 DXG131113:DXI131113 EHC131113:EHE131113 EQY131113:ERA131113 FAU131113:FAW131113 FKQ131113:FKS131113 FUM131113:FUO131113 GEI131113:GEK131113 GOE131113:GOG131113 GYA131113:GYC131113 HHW131113:HHY131113 HRS131113:HRU131113 IBO131113:IBQ131113 ILK131113:ILM131113 IVG131113:IVI131113 JFC131113:JFE131113 JOY131113:JPA131113 JYU131113:JYW131113 KIQ131113:KIS131113 KSM131113:KSO131113 LCI131113:LCK131113 LME131113:LMG131113 LWA131113:LWC131113 MFW131113:MFY131113 MPS131113:MPU131113 MZO131113:MZQ131113 NJK131113:NJM131113 NTG131113:NTI131113 ODC131113:ODE131113 OMY131113:ONA131113 OWU131113:OWW131113 PGQ131113:PGS131113 PQM131113:PQO131113 QAI131113:QAK131113 QKE131113:QKG131113 QUA131113:QUC131113 RDW131113:RDY131113 RNS131113:RNU131113 RXO131113:RXQ131113 SHK131113:SHM131113 SRG131113:SRI131113 TBC131113:TBE131113 TKY131113:TLA131113 TUU131113:TUW131113 UEQ131113:UES131113 UOM131113:UOO131113 UYI131113:UYK131113 VIE131113:VIG131113 VSA131113:VSC131113 WBW131113:WBY131113 WLS131113:WLU131113 WVO131113:WVQ131113 JC196649:JE196649 SY196649:TA196649 ACU196649:ACW196649 AMQ196649:AMS196649 AWM196649:AWO196649 BGI196649:BGK196649 BQE196649:BQG196649 CAA196649:CAC196649 CJW196649:CJY196649 CTS196649:CTU196649 DDO196649:DDQ196649 DNK196649:DNM196649 DXG196649:DXI196649 EHC196649:EHE196649 EQY196649:ERA196649 FAU196649:FAW196649 FKQ196649:FKS196649 FUM196649:FUO196649 GEI196649:GEK196649 GOE196649:GOG196649 GYA196649:GYC196649 HHW196649:HHY196649 HRS196649:HRU196649 IBO196649:IBQ196649 ILK196649:ILM196649 IVG196649:IVI196649 JFC196649:JFE196649 JOY196649:JPA196649 JYU196649:JYW196649 KIQ196649:KIS196649 KSM196649:KSO196649 LCI196649:LCK196649 LME196649:LMG196649 LWA196649:LWC196649 MFW196649:MFY196649 MPS196649:MPU196649 MZO196649:MZQ196649 NJK196649:NJM196649 NTG196649:NTI196649 ODC196649:ODE196649 OMY196649:ONA196649 OWU196649:OWW196649 PGQ196649:PGS196649 PQM196649:PQO196649 QAI196649:QAK196649 QKE196649:QKG196649 QUA196649:QUC196649 RDW196649:RDY196649 RNS196649:RNU196649 RXO196649:RXQ196649 SHK196649:SHM196649 SRG196649:SRI196649 TBC196649:TBE196649 TKY196649:TLA196649 TUU196649:TUW196649 UEQ196649:UES196649 UOM196649:UOO196649 UYI196649:UYK196649 VIE196649:VIG196649 VSA196649:VSC196649 WBW196649:WBY196649 WLS196649:WLU196649 WVO196649:WVQ196649 JC262185:JE262185 SY262185:TA262185 ACU262185:ACW262185 AMQ262185:AMS262185 AWM262185:AWO262185 BGI262185:BGK262185 BQE262185:BQG262185 CAA262185:CAC262185 CJW262185:CJY262185 CTS262185:CTU262185 DDO262185:DDQ262185 DNK262185:DNM262185 DXG262185:DXI262185 EHC262185:EHE262185 EQY262185:ERA262185 FAU262185:FAW262185 FKQ262185:FKS262185 FUM262185:FUO262185 GEI262185:GEK262185 GOE262185:GOG262185 GYA262185:GYC262185 HHW262185:HHY262185 HRS262185:HRU262185 IBO262185:IBQ262185 ILK262185:ILM262185 IVG262185:IVI262185 JFC262185:JFE262185 JOY262185:JPA262185 JYU262185:JYW262185 KIQ262185:KIS262185 KSM262185:KSO262185 LCI262185:LCK262185 LME262185:LMG262185 LWA262185:LWC262185 MFW262185:MFY262185 MPS262185:MPU262185 MZO262185:MZQ262185 NJK262185:NJM262185 NTG262185:NTI262185 ODC262185:ODE262185 OMY262185:ONA262185 OWU262185:OWW262185 PGQ262185:PGS262185 PQM262185:PQO262185 QAI262185:QAK262185 QKE262185:QKG262185 QUA262185:QUC262185 RDW262185:RDY262185 RNS262185:RNU262185 RXO262185:RXQ262185 SHK262185:SHM262185 SRG262185:SRI262185 TBC262185:TBE262185 TKY262185:TLA262185 TUU262185:TUW262185 UEQ262185:UES262185 UOM262185:UOO262185 UYI262185:UYK262185 VIE262185:VIG262185 VSA262185:VSC262185 WBW262185:WBY262185 WLS262185:WLU262185 WVO262185:WVQ262185 JC327721:JE327721 SY327721:TA327721 ACU327721:ACW327721 AMQ327721:AMS327721 AWM327721:AWO327721 BGI327721:BGK327721 BQE327721:BQG327721 CAA327721:CAC327721 CJW327721:CJY327721 CTS327721:CTU327721 DDO327721:DDQ327721 DNK327721:DNM327721 DXG327721:DXI327721 EHC327721:EHE327721 EQY327721:ERA327721 FAU327721:FAW327721 FKQ327721:FKS327721 FUM327721:FUO327721 GEI327721:GEK327721 GOE327721:GOG327721 GYA327721:GYC327721 HHW327721:HHY327721 HRS327721:HRU327721 IBO327721:IBQ327721 ILK327721:ILM327721 IVG327721:IVI327721 JFC327721:JFE327721 JOY327721:JPA327721 JYU327721:JYW327721 KIQ327721:KIS327721 KSM327721:KSO327721 LCI327721:LCK327721 LME327721:LMG327721 LWA327721:LWC327721 MFW327721:MFY327721 MPS327721:MPU327721 MZO327721:MZQ327721 NJK327721:NJM327721 NTG327721:NTI327721 ODC327721:ODE327721 OMY327721:ONA327721 OWU327721:OWW327721 PGQ327721:PGS327721 PQM327721:PQO327721 QAI327721:QAK327721 QKE327721:QKG327721 QUA327721:QUC327721 RDW327721:RDY327721 RNS327721:RNU327721 RXO327721:RXQ327721 SHK327721:SHM327721 SRG327721:SRI327721 TBC327721:TBE327721 TKY327721:TLA327721 TUU327721:TUW327721 UEQ327721:UES327721 UOM327721:UOO327721 UYI327721:UYK327721 VIE327721:VIG327721 VSA327721:VSC327721 WBW327721:WBY327721 WLS327721:WLU327721 WVO327721:WVQ327721 JC393257:JE393257 SY393257:TA393257 ACU393257:ACW393257 AMQ393257:AMS393257 AWM393257:AWO393257 BGI393257:BGK393257 BQE393257:BQG393257 CAA393257:CAC393257 CJW393257:CJY393257 CTS393257:CTU393257 DDO393257:DDQ393257 DNK393257:DNM393257 DXG393257:DXI393257 EHC393257:EHE393257 EQY393257:ERA393257 FAU393257:FAW393257 FKQ393257:FKS393257 FUM393257:FUO393257 GEI393257:GEK393257 GOE393257:GOG393257 GYA393257:GYC393257 HHW393257:HHY393257 HRS393257:HRU393257 IBO393257:IBQ393257 ILK393257:ILM393257 IVG393257:IVI393257 JFC393257:JFE393257 JOY393257:JPA393257 JYU393257:JYW393257 KIQ393257:KIS393257 KSM393257:KSO393257 LCI393257:LCK393257 LME393257:LMG393257 LWA393257:LWC393257 MFW393257:MFY393257 MPS393257:MPU393257 MZO393257:MZQ393257 NJK393257:NJM393257 NTG393257:NTI393257 ODC393257:ODE393257 OMY393257:ONA393257 OWU393257:OWW393257 PGQ393257:PGS393257 PQM393257:PQO393257 QAI393257:QAK393257 QKE393257:QKG393257 QUA393257:QUC393257 RDW393257:RDY393257 RNS393257:RNU393257 RXO393257:RXQ393257 SHK393257:SHM393257 SRG393257:SRI393257 TBC393257:TBE393257 TKY393257:TLA393257 TUU393257:TUW393257 UEQ393257:UES393257 UOM393257:UOO393257 UYI393257:UYK393257 VIE393257:VIG393257 VSA393257:VSC393257 WBW393257:WBY393257 WLS393257:WLU393257 WVO393257:WVQ393257 JC458793:JE458793 SY458793:TA458793 ACU458793:ACW458793 AMQ458793:AMS458793 AWM458793:AWO458793 BGI458793:BGK458793 BQE458793:BQG458793 CAA458793:CAC458793 CJW458793:CJY458793 CTS458793:CTU458793 DDO458793:DDQ458793 DNK458793:DNM458793 DXG458793:DXI458793 EHC458793:EHE458793 EQY458793:ERA458793 FAU458793:FAW458793 FKQ458793:FKS458793 FUM458793:FUO458793 GEI458793:GEK458793 GOE458793:GOG458793 GYA458793:GYC458793 HHW458793:HHY458793 HRS458793:HRU458793 IBO458793:IBQ458793 ILK458793:ILM458793 IVG458793:IVI458793 JFC458793:JFE458793 JOY458793:JPA458793 JYU458793:JYW458793 KIQ458793:KIS458793 KSM458793:KSO458793 LCI458793:LCK458793 LME458793:LMG458793 LWA458793:LWC458793 MFW458793:MFY458793 MPS458793:MPU458793 MZO458793:MZQ458793 NJK458793:NJM458793 NTG458793:NTI458793 ODC458793:ODE458793 OMY458793:ONA458793 OWU458793:OWW458793 PGQ458793:PGS458793 PQM458793:PQO458793 QAI458793:QAK458793 QKE458793:QKG458793 QUA458793:QUC458793 RDW458793:RDY458793 RNS458793:RNU458793 RXO458793:RXQ458793 SHK458793:SHM458793 SRG458793:SRI458793 TBC458793:TBE458793 TKY458793:TLA458793 TUU458793:TUW458793 UEQ458793:UES458793 UOM458793:UOO458793 UYI458793:UYK458793 VIE458793:VIG458793 VSA458793:VSC458793 WBW458793:WBY458793 WLS458793:WLU458793 WVO458793:WVQ458793 JC524329:JE524329 SY524329:TA524329 ACU524329:ACW524329 AMQ524329:AMS524329 AWM524329:AWO524329 BGI524329:BGK524329 BQE524329:BQG524329 CAA524329:CAC524329 CJW524329:CJY524329 CTS524329:CTU524329 DDO524329:DDQ524329 DNK524329:DNM524329 DXG524329:DXI524329 EHC524329:EHE524329 EQY524329:ERA524329 FAU524329:FAW524329 FKQ524329:FKS524329 FUM524329:FUO524329 GEI524329:GEK524329 GOE524329:GOG524329 GYA524329:GYC524329 HHW524329:HHY524329 HRS524329:HRU524329 IBO524329:IBQ524329 ILK524329:ILM524329 IVG524329:IVI524329 JFC524329:JFE524329 JOY524329:JPA524329 JYU524329:JYW524329 KIQ524329:KIS524329 KSM524329:KSO524329 LCI524329:LCK524329 LME524329:LMG524329 LWA524329:LWC524329 MFW524329:MFY524329 MPS524329:MPU524329 MZO524329:MZQ524329 NJK524329:NJM524329 NTG524329:NTI524329 ODC524329:ODE524329 OMY524329:ONA524329 OWU524329:OWW524329 PGQ524329:PGS524329 PQM524329:PQO524329 QAI524329:QAK524329 QKE524329:QKG524329 QUA524329:QUC524329 RDW524329:RDY524329 RNS524329:RNU524329 RXO524329:RXQ524329 SHK524329:SHM524329 SRG524329:SRI524329 TBC524329:TBE524329 TKY524329:TLA524329 TUU524329:TUW524329 UEQ524329:UES524329 UOM524329:UOO524329 UYI524329:UYK524329 VIE524329:VIG524329 VSA524329:VSC524329 WBW524329:WBY524329 WLS524329:WLU524329 WVO524329:WVQ524329 JC589865:JE589865 SY589865:TA589865 ACU589865:ACW589865 AMQ589865:AMS589865 AWM589865:AWO589865 BGI589865:BGK589865 BQE589865:BQG589865 CAA589865:CAC589865 CJW589865:CJY589865 CTS589865:CTU589865 DDO589865:DDQ589865 DNK589865:DNM589865 DXG589865:DXI589865 EHC589865:EHE589865 EQY589865:ERA589865 FAU589865:FAW589865 FKQ589865:FKS589865 FUM589865:FUO589865 GEI589865:GEK589865 GOE589865:GOG589865 GYA589865:GYC589865 HHW589865:HHY589865 HRS589865:HRU589865 IBO589865:IBQ589865 ILK589865:ILM589865 IVG589865:IVI589865 JFC589865:JFE589865 JOY589865:JPA589865 JYU589865:JYW589865 KIQ589865:KIS589865 KSM589865:KSO589865 LCI589865:LCK589865 LME589865:LMG589865 LWA589865:LWC589865 MFW589865:MFY589865 MPS589865:MPU589865 MZO589865:MZQ589865 NJK589865:NJM589865 NTG589865:NTI589865 ODC589865:ODE589865 OMY589865:ONA589865 OWU589865:OWW589865 PGQ589865:PGS589865 PQM589865:PQO589865 QAI589865:QAK589865 QKE589865:QKG589865 QUA589865:QUC589865 RDW589865:RDY589865 RNS589865:RNU589865 RXO589865:RXQ589865 SHK589865:SHM589865 SRG589865:SRI589865 TBC589865:TBE589865 TKY589865:TLA589865 TUU589865:TUW589865 UEQ589865:UES589865 UOM589865:UOO589865 UYI589865:UYK589865 VIE589865:VIG589865 VSA589865:VSC589865 WBW589865:WBY589865 WLS589865:WLU589865 WVO589865:WVQ589865 JC655401:JE655401 SY655401:TA655401 ACU655401:ACW655401 AMQ655401:AMS655401 AWM655401:AWO655401 BGI655401:BGK655401 BQE655401:BQG655401 CAA655401:CAC655401 CJW655401:CJY655401 CTS655401:CTU655401 DDO655401:DDQ655401 DNK655401:DNM655401 DXG655401:DXI655401 EHC655401:EHE655401 EQY655401:ERA655401 FAU655401:FAW655401 FKQ655401:FKS655401 FUM655401:FUO655401 GEI655401:GEK655401 GOE655401:GOG655401 GYA655401:GYC655401 HHW655401:HHY655401 HRS655401:HRU655401 IBO655401:IBQ655401 ILK655401:ILM655401 IVG655401:IVI655401 JFC655401:JFE655401 JOY655401:JPA655401 JYU655401:JYW655401 KIQ655401:KIS655401 KSM655401:KSO655401 LCI655401:LCK655401 LME655401:LMG655401 LWA655401:LWC655401 MFW655401:MFY655401 MPS655401:MPU655401 MZO655401:MZQ655401 NJK655401:NJM655401 NTG655401:NTI655401 ODC655401:ODE655401 OMY655401:ONA655401 OWU655401:OWW655401 PGQ655401:PGS655401 PQM655401:PQO655401 QAI655401:QAK655401 QKE655401:QKG655401 QUA655401:QUC655401 RDW655401:RDY655401 RNS655401:RNU655401 RXO655401:RXQ655401 SHK655401:SHM655401 SRG655401:SRI655401 TBC655401:TBE655401 TKY655401:TLA655401 TUU655401:TUW655401 UEQ655401:UES655401 UOM655401:UOO655401 UYI655401:UYK655401 VIE655401:VIG655401 VSA655401:VSC655401 WBW655401:WBY655401 WLS655401:WLU655401 WVO655401:WVQ655401 JC720937:JE720937 SY720937:TA720937 ACU720937:ACW720937 AMQ720937:AMS720937 AWM720937:AWO720937 BGI720937:BGK720937 BQE720937:BQG720937 CAA720937:CAC720937 CJW720937:CJY720937 CTS720937:CTU720937 DDO720937:DDQ720937 DNK720937:DNM720937 DXG720937:DXI720937 EHC720937:EHE720937 EQY720937:ERA720937 FAU720937:FAW720937 FKQ720937:FKS720937 FUM720937:FUO720937 GEI720937:GEK720937 GOE720937:GOG720937 GYA720937:GYC720937 HHW720937:HHY720937 HRS720937:HRU720937 IBO720937:IBQ720937 ILK720937:ILM720937 IVG720937:IVI720937 JFC720937:JFE720937 JOY720937:JPA720937 JYU720937:JYW720937 KIQ720937:KIS720937 KSM720937:KSO720937 LCI720937:LCK720937 LME720937:LMG720937 LWA720937:LWC720937 MFW720937:MFY720937 MPS720937:MPU720937 MZO720937:MZQ720937 NJK720937:NJM720937 NTG720937:NTI720937 ODC720937:ODE720937 OMY720937:ONA720937 OWU720937:OWW720937 PGQ720937:PGS720937 PQM720937:PQO720937 QAI720937:QAK720937 QKE720937:QKG720937 QUA720937:QUC720937 RDW720937:RDY720937 RNS720937:RNU720937 RXO720937:RXQ720937 SHK720937:SHM720937 SRG720937:SRI720937 TBC720937:TBE720937 TKY720937:TLA720937 TUU720937:TUW720937 UEQ720937:UES720937 UOM720937:UOO720937 UYI720937:UYK720937 VIE720937:VIG720937 VSA720937:VSC720937 WBW720937:WBY720937 WLS720937:WLU720937 WVO720937:WVQ720937 JC786473:JE786473 SY786473:TA786473 ACU786473:ACW786473 AMQ786473:AMS786473 AWM786473:AWO786473 BGI786473:BGK786473 BQE786473:BQG786473 CAA786473:CAC786473 CJW786473:CJY786473 CTS786473:CTU786473 DDO786473:DDQ786473 DNK786473:DNM786473 DXG786473:DXI786473 EHC786473:EHE786473 EQY786473:ERA786473 FAU786473:FAW786473 FKQ786473:FKS786473 FUM786473:FUO786473 GEI786473:GEK786473 GOE786473:GOG786473 GYA786473:GYC786473 HHW786473:HHY786473 HRS786473:HRU786473 IBO786473:IBQ786473 ILK786473:ILM786473 IVG786473:IVI786473 JFC786473:JFE786473 JOY786473:JPA786473 JYU786473:JYW786473 KIQ786473:KIS786473 KSM786473:KSO786473 LCI786473:LCK786473 LME786473:LMG786473 LWA786473:LWC786473 MFW786473:MFY786473 MPS786473:MPU786473 MZO786473:MZQ786473 NJK786473:NJM786473 NTG786473:NTI786473 ODC786473:ODE786473 OMY786473:ONA786473 OWU786473:OWW786473 PGQ786473:PGS786473 PQM786473:PQO786473 QAI786473:QAK786473 QKE786473:QKG786473 QUA786473:QUC786473 RDW786473:RDY786473 RNS786473:RNU786473 RXO786473:RXQ786473 SHK786473:SHM786473 SRG786473:SRI786473 TBC786473:TBE786473 TKY786473:TLA786473 TUU786473:TUW786473 UEQ786473:UES786473 UOM786473:UOO786473 UYI786473:UYK786473 VIE786473:VIG786473 VSA786473:VSC786473 WBW786473:WBY786473 WLS786473:WLU786473 WVO786473:WVQ786473 JC852009:JE852009 SY852009:TA852009 ACU852009:ACW852009 AMQ852009:AMS852009 AWM852009:AWO852009 BGI852009:BGK852009 BQE852009:BQG852009 CAA852009:CAC852009 CJW852009:CJY852009 CTS852009:CTU852009 DDO852009:DDQ852009 DNK852009:DNM852009 DXG852009:DXI852009 EHC852009:EHE852009 EQY852009:ERA852009 FAU852009:FAW852009 FKQ852009:FKS852009 FUM852009:FUO852009 GEI852009:GEK852009 GOE852009:GOG852009 GYA852009:GYC852009 HHW852009:HHY852009 HRS852009:HRU852009 IBO852009:IBQ852009 ILK852009:ILM852009 IVG852009:IVI852009 JFC852009:JFE852009 JOY852009:JPA852009 JYU852009:JYW852009 KIQ852009:KIS852009 KSM852009:KSO852009 LCI852009:LCK852009 LME852009:LMG852009 LWA852009:LWC852009 MFW852009:MFY852009 MPS852009:MPU852009 MZO852009:MZQ852009 NJK852009:NJM852009 NTG852009:NTI852009 ODC852009:ODE852009 OMY852009:ONA852009 OWU852009:OWW852009 PGQ852009:PGS852009 PQM852009:PQO852009 QAI852009:QAK852009 QKE852009:QKG852009 QUA852009:QUC852009 RDW852009:RDY852009 RNS852009:RNU852009 RXO852009:RXQ852009 SHK852009:SHM852009 SRG852009:SRI852009 TBC852009:TBE852009 TKY852009:TLA852009 TUU852009:TUW852009 UEQ852009:UES852009 UOM852009:UOO852009 UYI852009:UYK852009 VIE852009:VIG852009 VSA852009:VSC852009 WBW852009:WBY852009 WLS852009:WLU852009 WVO852009:WVQ852009 JC917545:JE917545 SY917545:TA917545 ACU917545:ACW917545 AMQ917545:AMS917545 AWM917545:AWO917545 BGI917545:BGK917545 BQE917545:BQG917545 CAA917545:CAC917545 CJW917545:CJY917545 CTS917545:CTU917545 DDO917545:DDQ917545 DNK917545:DNM917545 DXG917545:DXI917545 EHC917545:EHE917545 EQY917545:ERA917545 FAU917545:FAW917545 FKQ917545:FKS917545 FUM917545:FUO917545 GEI917545:GEK917545 GOE917545:GOG917545 GYA917545:GYC917545 HHW917545:HHY917545 HRS917545:HRU917545 IBO917545:IBQ917545 ILK917545:ILM917545 IVG917545:IVI917545 JFC917545:JFE917545 JOY917545:JPA917545 JYU917545:JYW917545 KIQ917545:KIS917545 KSM917545:KSO917545 LCI917545:LCK917545 LME917545:LMG917545 LWA917545:LWC917545 MFW917545:MFY917545 MPS917545:MPU917545 MZO917545:MZQ917545 NJK917545:NJM917545 NTG917545:NTI917545 ODC917545:ODE917545 OMY917545:ONA917545 OWU917545:OWW917545 PGQ917545:PGS917545 PQM917545:PQO917545 QAI917545:QAK917545 QKE917545:QKG917545 QUA917545:QUC917545 RDW917545:RDY917545 RNS917545:RNU917545 RXO917545:RXQ917545 SHK917545:SHM917545 SRG917545:SRI917545 TBC917545:TBE917545 TKY917545:TLA917545 TUU917545:TUW917545 UEQ917545:UES917545 UOM917545:UOO917545 UYI917545:UYK917545 VIE917545:VIG917545 VSA917545:VSC917545 WBW917545:WBY917545 WLS917545:WLU917545 WVO917545:WVQ917545 JC983081:JE983081 SY983081:TA983081 ACU983081:ACW983081 AMQ983081:AMS983081 AWM983081:AWO983081 BGI983081:BGK983081 BQE983081:BQG983081 CAA983081:CAC983081 CJW983081:CJY983081 CTS983081:CTU983081 DDO983081:DDQ983081 DNK983081:DNM983081 DXG983081:DXI983081 EHC983081:EHE983081 EQY983081:ERA983081 FAU983081:FAW983081 FKQ983081:FKS983081 FUM983081:FUO983081 GEI983081:GEK983081 GOE983081:GOG983081 GYA983081:GYC983081 HHW983081:HHY983081 HRS983081:HRU983081 IBO983081:IBQ983081 ILK983081:ILM983081 IVG983081:IVI983081 JFC983081:JFE983081 JOY983081:JPA983081 JYU983081:JYW983081 KIQ983081:KIS983081 KSM983081:KSO983081 LCI983081:LCK983081 LME983081:LMG983081 LWA983081:LWC983081 MFW983081:MFY983081 MPS983081:MPU983081 MZO983081:MZQ983081 NJK983081:NJM983081 NTG983081:NTI983081 ODC983081:ODE983081 OMY983081:ONA983081 OWU983081:OWW983081 PGQ983081:PGS983081 PQM983081:PQO983081 QAI983081:QAK983081 QKE983081:QKG983081 QUA983081:QUC983081 RDW983081:RDY983081 RNS983081:RNU983081 RXO983081:RXQ983081 SHK983081:SHM983081 SRG983081:SRI983081 TBC983081:TBE983081 TKY983081:TLA983081 TUU983081:TUW983081 UEQ983081:UES983081 UOM983081:UOO983081 UYI983081:UYK983081 VIE983081:VIG983081 VSA983081:VSC983081 WBW983081:WBY983081 WLS983081:WLU983081 WVO983081:WVQ983081 H65577:I65577 H983081:I983081 H917545:I917545 H852009:I852009 H786473:I786473 H720937:I720937 H655401:I655401 H589865:I589865 H524329:I524329 H458793:I458793 H393257:I393257 H327721:I327721 H262185:I262185 H196649:I196649 H131113:I131113">
      <formula1>(0.07*H65575)/1</formula1>
    </dataValidation>
    <dataValidation type="decimal" operator="lessThan" allowBlank="1" showInputMessage="1" showErrorMessage="1" promptTitle="Tähelepanu!" prompt="SiM toetus on kuni 25% projekti kogukuludest." sqref="I131114 I65578 I983082 I917546 I852010 I786474 I720938 I655402 I589866 I524330 I458794 I393258 I327722 I262186 I196650">
      <formula1>H65578*0.25</formula1>
    </dataValidation>
    <dataValidation type="decimal" operator="equal" allowBlank="1" showInputMessage="1" showErrorMessage="1" promptTitle="Tähelepanu!" prompt="Kogusumma peab olema võrdne projekti kogukuludega." sqref="C55:C56">
      <formula1>H95</formula1>
    </dataValidation>
    <dataValidation operator="equal" allowBlank="1" showErrorMessage="1" promptTitle="Tähelepanu!" prompt="AMIF tulu peab võrduma AMIF kuluga." sqref="B12"/>
    <dataValidation type="list" allowBlank="1" showInputMessage="1" showErrorMessage="1" errorTitle="Tähelepanu!" error="Vali ühik nimekirjast" promptTitle="Tähelepanu!" prompt="Vali ühik nimekirjast" sqref="D61:D63">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2,5%." sqref="G87">
      <formula1>ROUND(G86*7%,2)</formula1>
    </dataValidation>
    <dataValidation type="decimal" allowBlank="1" showInputMessage="1" showErrorMessage="1" errorTitle="Tähelepanu!" error="AMIF toetuse osakaal ei saa olla suurem kui 75%" promptTitle="Tähelepanu!" prompt="ISF toetuse osakaal ei saa olla suurem kui 75%" sqref="D13">
      <formula1>0</formula1>
      <formula2>75</formula2>
    </dataValidation>
    <dataValidation type="decimal" operator="equal" allowBlank="1" showInputMessage="1" showErrorMessage="1" errorTitle="Tähelepanu!" error="Tervik peab olema 100%" promptTitle="Tähelepanu!" prompt="Osakaalude summa peab olema 100%" sqref="D18">
      <formula1>100</formula1>
    </dataValidation>
    <dataValidation type="decimal" operator="equal" allowBlank="1" showInputMessage="1" showErrorMessage="1" sqref="C18">
      <formula1>D30</formula1>
    </dataValidation>
    <dataValidation type="custom" allowBlank="1" showInputMessage="1" showErrorMessage="1" sqref="D14">
      <formula1>IF(SUM(D13:D17)&gt;100," ",100-(D13+D15+D16+D17))</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J43"/>
  <sheetViews>
    <sheetView topLeftCell="A7" workbookViewId="0">
      <selection activeCell="C37" sqref="C37"/>
    </sheetView>
  </sheetViews>
  <sheetFormatPr defaultRowHeight="15" x14ac:dyDescent="0.25"/>
  <cols>
    <col min="1" max="1" width="4.28515625" customWidth="1"/>
    <col min="2" max="2" width="7" customWidth="1"/>
    <col min="3" max="3" width="36.28515625" customWidth="1"/>
    <col min="4" max="4" width="15.140625" customWidth="1"/>
    <col min="5" max="5" width="20.28515625" customWidth="1"/>
    <col min="6" max="6" width="17.42578125" customWidth="1"/>
    <col min="7" max="7" width="20" customWidth="1"/>
    <col min="8" max="8" width="15.140625" customWidth="1"/>
    <col min="9" max="9" width="17" customWidth="1"/>
    <col min="10" max="10" width="27" customWidth="1"/>
    <col min="11" max="11" width="11.85546875" customWidth="1"/>
  </cols>
  <sheetData>
    <row r="1" spans="2:10" ht="15.75" x14ac:dyDescent="0.25">
      <c r="B1" s="58" t="str">
        <f>IF(H22=0,"",IF(H22=100,"","Tähelepanu! Tabel 1. Projekti maksumus ja tulud allikate lõikes (EUR), osakaalude summa ei moodusta 100%"))</f>
        <v/>
      </c>
      <c r="C1" s="59"/>
      <c r="D1" s="59"/>
      <c r="E1" s="59"/>
      <c r="F1" s="59"/>
      <c r="G1" s="59"/>
    </row>
    <row r="2" spans="2:10" ht="15.75" x14ac:dyDescent="0.25">
      <c r="B2" s="58" t="str">
        <f>IF(E22=E37,"","Tähelepanu! Tabel 1. Projekti maksumus ja tulud allikate lõikes (EUR). Projekti tegelikud tulud kokku ei ole võrdne projekti tegelike kuludega.")</f>
        <v/>
      </c>
      <c r="C2" s="59"/>
      <c r="D2" s="59"/>
      <c r="E2" s="59"/>
      <c r="F2" s="59"/>
      <c r="G2" s="59"/>
    </row>
    <row r="3" spans="2:10" ht="22.5" customHeight="1" x14ac:dyDescent="0.25">
      <c r="B3" s="58" t="str">
        <f>IF(D43=E37,"","Tähelepanu! Tabel 3. Projekti kulud meetmete lõikes (EUR) kokku ei ole võrdne Tabel 2. Kuluaruande koond tegelikud kulud kokku")</f>
        <v/>
      </c>
      <c r="C3" s="59"/>
      <c r="D3" s="59"/>
      <c r="E3" s="2"/>
      <c r="F3" s="59"/>
      <c r="G3" s="59"/>
    </row>
    <row r="4" spans="2:10" ht="15.75" x14ac:dyDescent="0.25">
      <c r="B4" s="60" t="s">
        <v>88</v>
      </c>
      <c r="C4" s="59"/>
      <c r="D4" s="59"/>
      <c r="E4" s="59"/>
      <c r="F4" s="59"/>
      <c r="G4" s="59"/>
    </row>
    <row r="5" spans="2:10" ht="15.75" x14ac:dyDescent="0.25">
      <c r="B5" s="2" t="s">
        <v>147</v>
      </c>
      <c r="C5" s="35"/>
      <c r="D5" s="35"/>
      <c r="E5" s="35"/>
      <c r="F5" s="35"/>
      <c r="G5" s="35"/>
    </row>
    <row r="6" spans="2:10" ht="15.75" x14ac:dyDescent="0.25">
      <c r="B6" s="2" t="s">
        <v>225</v>
      </c>
      <c r="C6" s="35"/>
      <c r="D6" s="35"/>
      <c r="E6" s="35"/>
      <c r="F6" s="35"/>
      <c r="G6" s="35"/>
    </row>
    <row r="7" spans="2:10" ht="15.75" x14ac:dyDescent="0.25">
      <c r="B7" s="2" t="s">
        <v>69</v>
      </c>
      <c r="C7" s="35"/>
      <c r="D7" s="35"/>
      <c r="E7" s="35"/>
      <c r="F7" s="35"/>
      <c r="G7" s="35"/>
    </row>
    <row r="8" spans="2:10" ht="15.75" x14ac:dyDescent="0.25">
      <c r="B8" s="2" t="s">
        <v>148</v>
      </c>
      <c r="C8" s="35"/>
      <c r="D8" s="35"/>
      <c r="E8" s="35"/>
      <c r="F8" s="35"/>
      <c r="G8" s="35"/>
    </row>
    <row r="9" spans="2:10" ht="15.75" x14ac:dyDescent="0.25">
      <c r="B9" s="2" t="s">
        <v>301</v>
      </c>
      <c r="C9" s="35"/>
      <c r="D9" s="61"/>
      <c r="E9" s="61"/>
      <c r="F9" s="61"/>
      <c r="G9" s="61"/>
      <c r="H9" s="62"/>
    </row>
    <row r="10" spans="2:10" ht="15.75" x14ac:dyDescent="0.25">
      <c r="B10" s="2"/>
      <c r="C10" s="35"/>
      <c r="D10" s="61"/>
      <c r="E10" s="61"/>
      <c r="F10" s="61"/>
      <c r="G10" s="61"/>
      <c r="H10" s="62"/>
    </row>
    <row r="11" spans="2:10" ht="15.75" x14ac:dyDescent="0.25">
      <c r="B11" s="62"/>
      <c r="D11" s="61"/>
      <c r="E11" s="61"/>
      <c r="F11" s="61"/>
      <c r="G11" s="61"/>
      <c r="H11" s="62"/>
      <c r="J11" s="63"/>
    </row>
    <row r="12" spans="2:10" x14ac:dyDescent="0.25">
      <c r="B12" s="62" t="s">
        <v>89</v>
      </c>
      <c r="J12" s="63"/>
    </row>
    <row r="13" spans="2:10" ht="15.75" x14ac:dyDescent="0.25">
      <c r="B13" s="64"/>
      <c r="C13" s="6"/>
      <c r="D13" s="6"/>
      <c r="E13" s="171" t="s">
        <v>90</v>
      </c>
      <c r="F13" s="172"/>
      <c r="G13" s="172"/>
      <c r="H13" s="172"/>
      <c r="I13" s="173" t="s">
        <v>4</v>
      </c>
      <c r="J13" s="65"/>
    </row>
    <row r="14" spans="2:10" ht="15.75" customHeight="1" x14ac:dyDescent="0.25">
      <c r="B14" s="64"/>
      <c r="C14" s="6"/>
      <c r="D14" s="6"/>
      <c r="E14" s="176" t="s">
        <v>91</v>
      </c>
      <c r="F14" s="66" t="s">
        <v>92</v>
      </c>
      <c r="G14" s="178" t="s">
        <v>91</v>
      </c>
      <c r="H14" s="66" t="s">
        <v>93</v>
      </c>
      <c r="I14" s="174"/>
    </row>
    <row r="15" spans="2:10" ht="15.75" x14ac:dyDescent="0.25">
      <c r="B15" s="64"/>
      <c r="C15" s="6" t="s">
        <v>2</v>
      </c>
      <c r="D15" s="6" t="s">
        <v>12</v>
      </c>
      <c r="E15" s="177"/>
      <c r="F15" s="67">
        <v>0.5</v>
      </c>
      <c r="G15" s="179"/>
      <c r="H15" s="67" t="s">
        <v>94</v>
      </c>
      <c r="I15" s="175"/>
    </row>
    <row r="16" spans="2:10" ht="15.75" x14ac:dyDescent="0.25">
      <c r="B16" s="68">
        <v>1</v>
      </c>
      <c r="C16" s="11" t="s">
        <v>95</v>
      </c>
      <c r="D16" s="16">
        <f>Eelarve!C13</f>
        <v>51939.34</v>
      </c>
      <c r="E16" s="69" t="s">
        <v>96</v>
      </c>
      <c r="F16" s="16">
        <f>(ROUND(0.5*D16,2))</f>
        <v>25969.67</v>
      </c>
      <c r="G16" s="69" t="s">
        <v>97</v>
      </c>
      <c r="H16" s="16">
        <f>ROUNDDOWN(D16-F16,2)</f>
        <v>25969.67</v>
      </c>
      <c r="I16" s="70">
        <f>Eelarve!D13</f>
        <v>75</v>
      </c>
    </row>
    <row r="17" spans="2:9" ht="15.75" x14ac:dyDescent="0.25">
      <c r="B17" s="68">
        <v>2</v>
      </c>
      <c r="C17" s="11" t="s">
        <v>98</v>
      </c>
      <c r="D17" s="16">
        <f>Eelarve!C14</f>
        <v>17313.12</v>
      </c>
      <c r="E17" s="69" t="s">
        <v>96</v>
      </c>
      <c r="F17" s="16">
        <f>ROUND(0.5*D17,2)</f>
        <v>8656.56</v>
      </c>
      <c r="G17" s="69" t="s">
        <v>97</v>
      </c>
      <c r="H17" s="16">
        <f>ROUNDDOWN(D17-F17,2)</f>
        <v>8656.56</v>
      </c>
      <c r="I17" s="70">
        <f>Eelarve!D14</f>
        <v>25</v>
      </c>
    </row>
    <row r="18" spans="2:9" ht="15.75" x14ac:dyDescent="0.25">
      <c r="B18" s="68">
        <v>3</v>
      </c>
      <c r="C18" s="11" t="s">
        <v>155</v>
      </c>
      <c r="D18" s="16">
        <v>0</v>
      </c>
      <c r="E18" s="71"/>
      <c r="F18" s="16"/>
      <c r="G18" s="71"/>
      <c r="H18" s="16"/>
      <c r="I18" s="70">
        <v>0</v>
      </c>
    </row>
    <row r="19" spans="2:9" ht="15.75" x14ac:dyDescent="0.25">
      <c r="B19" s="68">
        <v>4</v>
      </c>
      <c r="C19" s="11" t="s">
        <v>100</v>
      </c>
      <c r="D19" s="16">
        <v>0</v>
      </c>
      <c r="E19" s="71"/>
      <c r="F19" s="16"/>
      <c r="G19" s="71"/>
      <c r="H19" s="16"/>
      <c r="I19" s="70">
        <v>0</v>
      </c>
    </row>
    <row r="20" spans="2:9" ht="15.75" x14ac:dyDescent="0.25">
      <c r="B20" s="68">
        <v>5</v>
      </c>
      <c r="C20" s="11" t="s">
        <v>101</v>
      </c>
      <c r="D20" s="16">
        <v>0</v>
      </c>
      <c r="E20" s="71"/>
      <c r="F20" s="16"/>
      <c r="G20" s="71"/>
      <c r="H20" s="16"/>
      <c r="I20" s="70">
        <v>0</v>
      </c>
    </row>
    <row r="21" spans="2:9" ht="15.75" x14ac:dyDescent="0.25">
      <c r="B21" s="169" t="s">
        <v>9</v>
      </c>
      <c r="C21" s="170"/>
      <c r="D21" s="13">
        <f>SUM(D16:D20)</f>
        <v>69252.459999999992</v>
      </c>
      <c r="E21" s="72"/>
      <c r="F21" s="13">
        <f>F16+F17</f>
        <v>34626.229999999996</v>
      </c>
      <c r="G21" s="72"/>
      <c r="H21" s="13">
        <f>SUM(H16:H20)</f>
        <v>34626.229999999996</v>
      </c>
      <c r="I21" s="13">
        <f>SUM(I16:I20)</f>
        <v>100</v>
      </c>
    </row>
    <row r="24" spans="2:9" x14ac:dyDescent="0.25">
      <c r="B24" s="62" t="s">
        <v>102</v>
      </c>
    </row>
    <row r="25" spans="2:9" ht="15.75" x14ac:dyDescent="0.25">
      <c r="B25" s="180" t="s">
        <v>2</v>
      </c>
      <c r="C25" s="181"/>
      <c r="D25" s="173" t="s">
        <v>12</v>
      </c>
      <c r="E25" s="171" t="s">
        <v>103</v>
      </c>
      <c r="F25" s="172"/>
      <c r="G25" s="172"/>
      <c r="H25" s="172"/>
      <c r="I25" s="173" t="s">
        <v>4</v>
      </c>
    </row>
    <row r="26" spans="2:9" ht="15.75" x14ac:dyDescent="0.25">
      <c r="B26" s="182"/>
      <c r="C26" s="183"/>
      <c r="D26" s="174"/>
      <c r="E26" s="167" t="s">
        <v>92</v>
      </c>
      <c r="F26" s="168"/>
      <c r="G26" s="167" t="s">
        <v>93</v>
      </c>
      <c r="H26" s="168"/>
      <c r="I26" s="174"/>
    </row>
    <row r="27" spans="2:9" ht="36" customHeight="1" x14ac:dyDescent="0.25">
      <c r="B27" s="184"/>
      <c r="C27" s="185"/>
      <c r="D27" s="175"/>
      <c r="E27" s="73" t="s">
        <v>104</v>
      </c>
      <c r="F27" s="74" t="s">
        <v>3</v>
      </c>
      <c r="G27" s="75" t="s">
        <v>104</v>
      </c>
      <c r="H27" s="74" t="s">
        <v>3</v>
      </c>
      <c r="I27" s="175"/>
    </row>
    <row r="28" spans="2:9" ht="15.75" x14ac:dyDescent="0.25">
      <c r="B28" s="68">
        <v>1</v>
      </c>
      <c r="C28" s="11" t="s">
        <v>95</v>
      </c>
      <c r="D28" s="16">
        <f>F28+H28</f>
        <v>44719.67</v>
      </c>
      <c r="E28" s="76">
        <v>42184</v>
      </c>
      <c r="F28" s="23">
        <v>25969.67</v>
      </c>
      <c r="G28" s="76">
        <v>42293</v>
      </c>
      <c r="H28" s="23">
        <v>18750</v>
      </c>
      <c r="I28" s="70">
        <f>Eelarve!D13</f>
        <v>75</v>
      </c>
    </row>
    <row r="29" spans="2:9" ht="15.75" x14ac:dyDescent="0.25">
      <c r="B29" s="68">
        <v>2</v>
      </c>
      <c r="C29" s="11" t="s">
        <v>98</v>
      </c>
      <c r="D29" s="16">
        <f>F29+H29</f>
        <v>14906.56</v>
      </c>
      <c r="E29" s="76">
        <v>42184</v>
      </c>
      <c r="F29" s="23">
        <v>8656.56</v>
      </c>
      <c r="G29" s="76">
        <v>42293</v>
      </c>
      <c r="H29" s="23">
        <v>6250</v>
      </c>
      <c r="I29" s="70">
        <f>Eelarve!D14</f>
        <v>25</v>
      </c>
    </row>
    <row r="30" spans="2:9" ht="15.75" x14ac:dyDescent="0.25">
      <c r="B30" s="68">
        <v>3</v>
      </c>
      <c r="C30" s="11" t="s">
        <v>99</v>
      </c>
      <c r="D30" s="16">
        <f>F30+H30</f>
        <v>0</v>
      </c>
      <c r="E30" s="76"/>
      <c r="F30" s="23"/>
      <c r="G30" s="76"/>
      <c r="H30" s="23"/>
      <c r="I30" s="70">
        <f>Eelarve!D15</f>
        <v>0</v>
      </c>
    </row>
    <row r="31" spans="2:9" ht="15.75" x14ac:dyDescent="0.25">
      <c r="B31" s="68">
        <v>4</v>
      </c>
      <c r="C31" s="11" t="s">
        <v>100</v>
      </c>
      <c r="D31" s="16">
        <f>F31+H31</f>
        <v>0</v>
      </c>
      <c r="E31" s="76"/>
      <c r="F31" s="23"/>
      <c r="G31" s="76"/>
      <c r="H31" s="23"/>
      <c r="I31" s="70">
        <f>Eelarve!D16</f>
        <v>0</v>
      </c>
    </row>
    <row r="32" spans="2:9" ht="15.75" x14ac:dyDescent="0.25">
      <c r="B32" s="68">
        <v>5</v>
      </c>
      <c r="C32" s="11" t="s">
        <v>101</v>
      </c>
      <c r="D32" s="16">
        <f>F32+H32</f>
        <v>0</v>
      </c>
      <c r="E32" s="76"/>
      <c r="F32" s="23"/>
      <c r="G32" s="76"/>
      <c r="H32" s="23"/>
      <c r="I32" s="70">
        <f>Eelarve!D17</f>
        <v>0</v>
      </c>
    </row>
    <row r="33" spans="2:10" ht="15.75" x14ac:dyDescent="0.25">
      <c r="B33" s="169" t="s">
        <v>9</v>
      </c>
      <c r="C33" s="170"/>
      <c r="D33" s="13">
        <f>SUM(D28:D32)</f>
        <v>59626.229999999996</v>
      </c>
      <c r="E33" s="72"/>
      <c r="F33" s="13">
        <f>SUM(F28:F32)</f>
        <v>34626.229999999996</v>
      </c>
      <c r="G33" s="72"/>
      <c r="H33" s="13">
        <f>SUM(H28:H32)</f>
        <v>25000</v>
      </c>
      <c r="I33" s="13">
        <f>SUM(I28:I32)</f>
        <v>100</v>
      </c>
    </row>
    <row r="34" spans="2:10" x14ac:dyDescent="0.25">
      <c r="B34" t="s">
        <v>105</v>
      </c>
      <c r="F34" s="132"/>
    </row>
    <row r="36" spans="2:10" x14ac:dyDescent="0.25">
      <c r="B36" s="62"/>
      <c r="J36" s="77"/>
    </row>
    <row r="43" spans="2:10" x14ac:dyDescent="0.25">
      <c r="B43" s="78"/>
    </row>
  </sheetData>
  <mergeCells count="12">
    <mergeCell ref="G26:H26"/>
    <mergeCell ref="B33:C33"/>
    <mergeCell ref="E13:H13"/>
    <mergeCell ref="I13:I15"/>
    <mergeCell ref="E14:E15"/>
    <mergeCell ref="G14:G15"/>
    <mergeCell ref="B21:C21"/>
    <mergeCell ref="B25:C27"/>
    <mergeCell ref="D25:D27"/>
    <mergeCell ref="E25:H25"/>
    <mergeCell ref="I25:I27"/>
    <mergeCell ref="E26:F26"/>
  </mergeCells>
  <conditionalFormatting sqref="I21">
    <cfRule type="cellIs" dxfId="37" priority="4" operator="equal">
      <formula>0</formula>
    </cfRule>
    <cfRule type="cellIs" dxfId="36" priority="5" operator="lessThan">
      <formula>100</formula>
    </cfRule>
    <cfRule type="cellIs" dxfId="35" priority="6" operator="greaterThan">
      <formula>100</formula>
    </cfRule>
  </conditionalFormatting>
  <conditionalFormatting sqref="I33">
    <cfRule type="cellIs" dxfId="34" priority="1" operator="equal">
      <formula>0</formula>
    </cfRule>
    <cfRule type="cellIs" dxfId="33" priority="2" operator="lessThan">
      <formula>100</formula>
    </cfRule>
    <cfRule type="cellIs" dxfId="32" priority="3" operator="greaterThan">
      <formula>100</formula>
    </cfRule>
  </conditionalFormatting>
  <dataValidations xWindow="1031" yWindow="541" count="5">
    <dataValidation type="decimal" operator="equal" allowBlank="1" showInputMessage="1" showErrorMessage="1" sqref="D21:E21">
      <formula1>D32</formula1>
    </dataValidation>
    <dataValidation operator="equal" allowBlank="1" showErrorMessage="1" promptTitle="Tähelepanu!" prompt="AMIF tulu peab võrduma AMIF kuluga." sqref="C15 B25"/>
    <dataValidation type="decimal" allowBlank="1" showInputMessage="1" showErrorMessage="1" errorTitle="Tähelepanu!" error="AMIF toetuse osakaal ei saa olla suurem kui 75%" promptTitle="Tähelepanu!" prompt="ISF toetuse osakaal ei saa olla suurem kui 75%" sqref="I16 I28">
      <formula1>0</formula1>
      <formula2>75</formula2>
    </dataValidation>
    <dataValidation type="decimal" operator="equal" allowBlank="1" showInputMessage="1" showErrorMessage="1" errorTitle="Tähelepanu!" error="Tervik peab olema 100%" promptTitle="Tähelepanu!" prompt="Osakaalude summa peab olema 100%" sqref="I21 I33">
      <formula1>100</formula1>
    </dataValidation>
    <dataValidation type="decimal" operator="equal" allowBlank="1" showInputMessage="1" showErrorMessage="1" sqref="D33:E33">
      <formula1>D41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66"/>
  <sheetViews>
    <sheetView zoomScale="90" zoomScaleNormal="90" workbookViewId="0">
      <selection activeCell="F17" sqref="F17"/>
    </sheetView>
  </sheetViews>
  <sheetFormatPr defaultColWidth="9.140625" defaultRowHeight="15.75" x14ac:dyDescent="0.25"/>
  <cols>
    <col min="1" max="1" width="3.7109375" style="59" customWidth="1"/>
    <col min="2" max="2" width="27.140625" style="59" customWidth="1"/>
    <col min="3" max="3" width="41.85546875" style="59" customWidth="1"/>
    <col min="4" max="4" width="17.28515625" style="59" customWidth="1"/>
    <col min="5" max="5" width="18.85546875" style="59" customWidth="1"/>
    <col min="6" max="6" width="19" style="59" customWidth="1"/>
    <col min="7" max="7" width="12.140625" style="59" bestFit="1" customWidth="1"/>
    <col min="8" max="8" width="11.42578125" style="59" customWidth="1"/>
    <col min="9" max="9" width="9.140625" style="59"/>
    <col min="10" max="10" width="10.140625" style="98" bestFit="1" customWidth="1"/>
    <col min="11" max="11" width="9.140625" style="59"/>
    <col min="12" max="12" width="9.140625" style="59" customWidth="1"/>
    <col min="13" max="14" width="9.140625" style="59"/>
    <col min="15" max="15" width="10.7109375" style="59" customWidth="1"/>
    <col min="16" max="16" width="8.85546875" style="59" customWidth="1"/>
    <col min="17" max="16384" width="9.140625" style="59"/>
  </cols>
  <sheetData>
    <row r="1" spans="2:16" x14ac:dyDescent="0.25">
      <c r="B1" s="58" t="str">
        <f>IF(G20=0,"",IF(G20=100,"","Tähelepanu! Tabel 1. Projekti maksumus ja tulud allikate lõikes (EUR), osakaalude summa ei moodusta 100%"))</f>
        <v/>
      </c>
      <c r="E1" s="79"/>
    </row>
    <row r="2" spans="2:16" x14ac:dyDescent="0.25">
      <c r="B2" s="58" t="str">
        <f>IF(D20=D33,"","Tähelepanu! Tabel 1. Projekti maksumus ja tulud allikate lõikes (EUR). Projekti tegelikud tulud kokku ei ole võrdne projekti tegelike kuludega.")</f>
        <v>Tähelepanu! Tabel 1. Projekti maksumus ja tulud allikate lõikes (EUR). Projekti tegelikud tulud kokku ei ole võrdne projekti tegelike kuludega.</v>
      </c>
    </row>
    <row r="3" spans="2:16" x14ac:dyDescent="0.25">
      <c r="B3" s="58"/>
      <c r="E3" s="2"/>
    </row>
    <row r="4" spans="2:16" x14ac:dyDescent="0.25">
      <c r="B4" s="60" t="s">
        <v>106</v>
      </c>
    </row>
    <row r="5" spans="2:16" s="35" customFormat="1" x14ac:dyDescent="0.25">
      <c r="B5" s="188" t="s">
        <v>147</v>
      </c>
      <c r="C5" s="188"/>
      <c r="J5" s="129"/>
    </row>
    <row r="6" spans="2:16" s="35" customFormat="1" x14ac:dyDescent="0.25">
      <c r="B6" s="80" t="s">
        <v>225</v>
      </c>
      <c r="C6" s="80"/>
      <c r="J6" s="129"/>
    </row>
    <row r="7" spans="2:16" s="35" customFormat="1" x14ac:dyDescent="0.25">
      <c r="B7" s="188" t="s">
        <v>69</v>
      </c>
      <c r="C7" s="188"/>
      <c r="J7" s="129"/>
    </row>
    <row r="8" spans="2:16" s="35" customFormat="1" x14ac:dyDescent="0.25">
      <c r="B8" s="188" t="s">
        <v>148</v>
      </c>
      <c r="C8" s="188"/>
      <c r="J8" s="129"/>
    </row>
    <row r="9" spans="2:16" s="35" customFormat="1" x14ac:dyDescent="0.25">
      <c r="B9" s="188" t="s">
        <v>424</v>
      </c>
      <c r="C9" s="188"/>
      <c r="D9" s="61"/>
      <c r="E9" s="61"/>
      <c r="F9" s="61"/>
      <c r="G9" s="61"/>
      <c r="H9" s="61"/>
      <c r="I9" s="61"/>
      <c r="J9" s="144"/>
      <c r="K9" s="61"/>
      <c r="L9" s="61"/>
      <c r="M9" s="61"/>
      <c r="N9" s="61"/>
      <c r="O9" s="61"/>
      <c r="P9" s="61"/>
    </row>
    <row r="10" spans="2:16" x14ac:dyDescent="0.25">
      <c r="B10" s="189"/>
      <c r="C10" s="189"/>
      <c r="D10" s="81"/>
      <c r="E10" s="82"/>
      <c r="F10" s="82"/>
      <c r="G10" s="82"/>
      <c r="H10" s="82"/>
      <c r="I10" s="82"/>
      <c r="J10" s="145"/>
      <c r="K10" s="82"/>
      <c r="L10" s="82"/>
      <c r="M10" s="82"/>
      <c r="N10" s="82"/>
      <c r="O10" s="82"/>
      <c r="P10" s="82"/>
    </row>
    <row r="11" spans="2:16" x14ac:dyDescent="0.25">
      <c r="I11" s="82"/>
      <c r="J11" s="145"/>
      <c r="K11" s="82"/>
      <c r="L11" s="82"/>
      <c r="M11" s="82"/>
      <c r="N11" s="82"/>
      <c r="O11" s="82"/>
      <c r="P11" s="82"/>
    </row>
    <row r="13" spans="2:16" x14ac:dyDescent="0.25">
      <c r="B13" s="186" t="s">
        <v>107</v>
      </c>
      <c r="C13" s="187"/>
      <c r="D13" s="83"/>
      <c r="E13" s="83"/>
    </row>
    <row r="14" spans="2:16" ht="47.25" x14ac:dyDescent="0.25">
      <c r="B14" s="6" t="s">
        <v>2</v>
      </c>
      <c r="C14" s="73" t="s">
        <v>108</v>
      </c>
      <c r="D14" s="84" t="s">
        <v>109</v>
      </c>
      <c r="E14" s="121" t="s">
        <v>156</v>
      </c>
      <c r="F14" s="121" t="s">
        <v>425</v>
      </c>
      <c r="G14" s="85" t="s">
        <v>4</v>
      </c>
    </row>
    <row r="15" spans="2:16" x14ac:dyDescent="0.25">
      <c r="B15" s="11" t="s">
        <v>5</v>
      </c>
      <c r="C15" s="16">
        <f>Eelarve!C13</f>
        <v>51939.34</v>
      </c>
      <c r="D15" s="16">
        <f>E15+F15</f>
        <v>44719.67</v>
      </c>
      <c r="E15" s="16">
        <v>25969.67</v>
      </c>
      <c r="F15" s="16">
        <v>18750</v>
      </c>
      <c r="G15" s="10">
        <f>Eelarve!D13</f>
        <v>75</v>
      </c>
    </row>
    <row r="16" spans="2:16" x14ac:dyDescent="0.25">
      <c r="B16" s="11" t="s">
        <v>6</v>
      </c>
      <c r="C16" s="16">
        <f>Eelarve!C14</f>
        <v>17313.12</v>
      </c>
      <c r="D16" s="16">
        <f t="shared" ref="D16:D19" si="0">E16+F16</f>
        <v>14906.56</v>
      </c>
      <c r="E16" s="16">
        <v>8656.56</v>
      </c>
      <c r="F16" s="16">
        <v>6250</v>
      </c>
      <c r="G16" s="10">
        <f>Eelarve!D14</f>
        <v>25</v>
      </c>
      <c r="I16" s="82"/>
    </row>
    <row r="17" spans="2:11" x14ac:dyDescent="0.25">
      <c r="B17" s="11" t="s">
        <v>154</v>
      </c>
      <c r="C17" s="16">
        <v>0</v>
      </c>
      <c r="D17" s="16">
        <f t="shared" si="0"/>
        <v>0</v>
      </c>
      <c r="E17" s="16">
        <v>0</v>
      </c>
      <c r="F17" s="16">
        <v>0</v>
      </c>
      <c r="G17" s="10">
        <v>0</v>
      </c>
      <c r="I17" s="82"/>
    </row>
    <row r="18" spans="2:11" x14ac:dyDescent="0.25">
      <c r="B18" s="11" t="s">
        <v>7</v>
      </c>
      <c r="C18" s="16">
        <v>0</v>
      </c>
      <c r="D18" s="16">
        <f t="shared" si="0"/>
        <v>0</v>
      </c>
      <c r="E18" s="16">
        <v>0</v>
      </c>
      <c r="F18" s="16">
        <v>0</v>
      </c>
      <c r="G18" s="10">
        <v>0</v>
      </c>
    </row>
    <row r="19" spans="2:11" ht="31.5" x14ac:dyDescent="0.25">
      <c r="B19" s="22" t="s">
        <v>8</v>
      </c>
      <c r="C19" s="16">
        <v>0</v>
      </c>
      <c r="D19" s="16">
        <f t="shared" si="0"/>
        <v>0</v>
      </c>
      <c r="E19" s="16">
        <v>0</v>
      </c>
      <c r="F19" s="16">
        <v>0</v>
      </c>
      <c r="G19" s="10">
        <v>0</v>
      </c>
    </row>
    <row r="20" spans="2:11" ht="31.5" x14ac:dyDescent="0.25">
      <c r="B20" s="86" t="s">
        <v>9</v>
      </c>
      <c r="C20" s="13">
        <f>SUM(C15:C19)</f>
        <v>69252.459999999992</v>
      </c>
      <c r="D20" s="13">
        <f>SUM(D15:D19)</f>
        <v>59626.229999999996</v>
      </c>
      <c r="E20" s="13">
        <f>SUM(E15:E19)</f>
        <v>34626.229999999996</v>
      </c>
      <c r="F20" s="13">
        <f>SUM(F15:F19)</f>
        <v>25000</v>
      </c>
      <c r="G20" s="87">
        <f>SUM(G15:G19)</f>
        <v>100</v>
      </c>
    </row>
    <row r="21" spans="2:11" x14ac:dyDescent="0.25">
      <c r="B21" s="59" t="s">
        <v>110</v>
      </c>
    </row>
    <row r="23" spans="2:11" x14ac:dyDescent="0.25">
      <c r="B23" s="88" t="s">
        <v>111</v>
      </c>
      <c r="D23" s="81"/>
      <c r="E23" s="82"/>
      <c r="F23" s="82"/>
      <c r="G23" s="82"/>
      <c r="H23" s="82"/>
    </row>
    <row r="24" spans="2:11" ht="78.75" customHeight="1" x14ac:dyDescent="0.25">
      <c r="B24" s="89" t="s">
        <v>46</v>
      </c>
      <c r="C24" s="90" t="s">
        <v>112</v>
      </c>
      <c r="D24" s="90" t="s">
        <v>113</v>
      </c>
      <c r="E24" s="90" t="s">
        <v>157</v>
      </c>
      <c r="F24" s="90" t="s">
        <v>426</v>
      </c>
      <c r="G24" s="91" t="s">
        <v>114</v>
      </c>
    </row>
    <row r="25" spans="2:11" x14ac:dyDescent="0.25">
      <c r="B25" s="92" t="s">
        <v>52</v>
      </c>
      <c r="C25" s="93">
        <f>Eelarve!D22</f>
        <v>128.46</v>
      </c>
      <c r="D25" s="93">
        <f>SUM(E25:F25)</f>
        <v>64.22</v>
      </c>
      <c r="E25" s="93">
        <f>'1. Tööjõukulud'!I7</f>
        <v>0</v>
      </c>
      <c r="F25" s="93">
        <f>'1. Tööjõukulud'!I11</f>
        <v>64.22</v>
      </c>
      <c r="G25" s="93">
        <f t="shared" ref="G25:G32" si="1">IFERROR(ROUND(D25/C25*100,2),0)</f>
        <v>49.99</v>
      </c>
      <c r="K25"/>
    </row>
    <row r="26" spans="2:11" x14ac:dyDescent="0.25">
      <c r="B26" s="92" t="s">
        <v>115</v>
      </c>
      <c r="C26" s="93">
        <f>Eelarve!D23</f>
        <v>56760</v>
      </c>
      <c r="D26" s="93">
        <f>SUM(E26,F26)</f>
        <v>27610.410000000003</v>
      </c>
      <c r="E26" s="93">
        <f>'2. Lähetuskulud'!I27</f>
        <v>8774.5000000000036</v>
      </c>
      <c r="F26" s="93">
        <f>'2. Lähetuskulud'!I74</f>
        <v>18835.91</v>
      </c>
      <c r="G26" s="93">
        <f t="shared" si="1"/>
        <v>48.64</v>
      </c>
      <c r="K26"/>
    </row>
    <row r="27" spans="2:11" ht="31.5" x14ac:dyDescent="0.25">
      <c r="B27" s="94" t="s">
        <v>56</v>
      </c>
      <c r="C27" s="93">
        <f>Eelarve!D24</f>
        <v>200</v>
      </c>
      <c r="D27" s="93">
        <f t="shared" ref="D27:D29" si="2">SUM(E27,F27)</f>
        <v>43.36</v>
      </c>
      <c r="E27" s="93">
        <f>'3. EL avalikustamise kulud'!I6</f>
        <v>0</v>
      </c>
      <c r="F27" s="93">
        <f>'3. EL avalikustamise kulud'!I9</f>
        <v>43.36</v>
      </c>
      <c r="G27" s="93">
        <f t="shared" si="1"/>
        <v>21.68</v>
      </c>
    </row>
    <row r="28" spans="2:11" ht="31.5" x14ac:dyDescent="0.25">
      <c r="B28" s="94" t="s">
        <v>57</v>
      </c>
      <c r="C28" s="93">
        <f>Eelarve!D25</f>
        <v>0</v>
      </c>
      <c r="D28" s="93">
        <f t="shared" si="2"/>
        <v>0</v>
      </c>
      <c r="E28" s="93">
        <f>'4. Seadmed, varustus, IKT'!I6</f>
        <v>0</v>
      </c>
      <c r="F28" s="93">
        <f>'4. Seadmed, varustus, IKT'!I7</f>
        <v>0</v>
      </c>
      <c r="G28" s="93">
        <f t="shared" si="1"/>
        <v>0</v>
      </c>
    </row>
    <row r="29" spans="2:11" x14ac:dyDescent="0.25">
      <c r="B29" s="94" t="s">
        <v>58</v>
      </c>
      <c r="C29" s="93">
        <f>Eelarve!D26</f>
        <v>0</v>
      </c>
      <c r="D29" s="93">
        <f t="shared" si="2"/>
        <v>0</v>
      </c>
      <c r="E29" s="93">
        <f>'5. Kinnisvara'!I6</f>
        <v>0</v>
      </c>
      <c r="F29" s="93">
        <f>'5. Kinnisvara'!I7</f>
        <v>0</v>
      </c>
      <c r="G29" s="93">
        <f t="shared" si="1"/>
        <v>0</v>
      </c>
    </row>
    <row r="30" spans="2:11" x14ac:dyDescent="0.25">
      <c r="B30" s="94" t="s">
        <v>59</v>
      </c>
      <c r="C30" s="93">
        <f>Eelarve!D27</f>
        <v>12164</v>
      </c>
      <c r="D30" s="93">
        <f>SUM(E30:F30)</f>
        <v>6392.41</v>
      </c>
      <c r="E30" s="93">
        <f>'6. Muud otsesed kulud'!I6</f>
        <v>0</v>
      </c>
      <c r="F30" s="93">
        <f>'6. Muud otsesed kulud'!I20</f>
        <v>6392.41</v>
      </c>
      <c r="G30" s="93">
        <f t="shared" si="1"/>
        <v>52.55</v>
      </c>
    </row>
    <row r="31" spans="2:11" x14ac:dyDescent="0.25">
      <c r="B31" s="95" t="s">
        <v>116</v>
      </c>
      <c r="C31" s="96">
        <f>SUM(C25:C30)</f>
        <v>69252.459999999992</v>
      </c>
      <c r="D31" s="96">
        <f t="shared" ref="D31:F31" si="3">SUM(D25:D30)</f>
        <v>34110.400000000009</v>
      </c>
      <c r="E31" s="96">
        <f t="shared" si="3"/>
        <v>8774.5000000000036</v>
      </c>
      <c r="F31" s="96">
        <f t="shared" si="3"/>
        <v>25335.9</v>
      </c>
      <c r="G31" s="96">
        <f>IFERROR(ROUND(D31/C31*100,2),0)</f>
        <v>49.26</v>
      </c>
    </row>
    <row r="32" spans="2:11" x14ac:dyDescent="0.25">
      <c r="B32" s="95" t="s">
        <v>117</v>
      </c>
      <c r="C32" s="96">
        <f>Eelarve!D29</f>
        <v>0</v>
      </c>
      <c r="D32" s="96">
        <f>SUM(E32,F32)</f>
        <v>0</v>
      </c>
      <c r="E32" s="97">
        <v>0</v>
      </c>
      <c r="F32" s="97">
        <v>0</v>
      </c>
      <c r="G32" s="96">
        <f t="shared" si="1"/>
        <v>0</v>
      </c>
    </row>
    <row r="33" spans="2:7" x14ac:dyDescent="0.25">
      <c r="B33" s="92" t="s">
        <v>67</v>
      </c>
      <c r="C33" s="93">
        <f>SUM(C31:C32)</f>
        <v>69252.459999999992</v>
      </c>
      <c r="D33" s="93">
        <f>SUM(D31:D32)</f>
        <v>34110.400000000009</v>
      </c>
      <c r="E33" s="93">
        <f t="shared" ref="E33:F33" si="4">SUM(E31:E32)</f>
        <v>8774.5000000000036</v>
      </c>
      <c r="F33" s="93">
        <f t="shared" si="4"/>
        <v>25335.9</v>
      </c>
      <c r="G33" s="93">
        <f>IFERROR(ROUND(D33/C33*100,2),0)</f>
        <v>49.26</v>
      </c>
    </row>
    <row r="34" spans="2:7" x14ac:dyDescent="0.25">
      <c r="B34" s="59" t="s">
        <v>110</v>
      </c>
      <c r="C34"/>
      <c r="D34"/>
      <c r="E34"/>
      <c r="G34" s="98"/>
    </row>
    <row r="35" spans="2:7" ht="16.5" customHeight="1" x14ac:dyDescent="0.25"/>
    <row r="36" spans="2:7" x14ac:dyDescent="0.25">
      <c r="B36" s="99" t="s">
        <v>118</v>
      </c>
      <c r="C36" s="88"/>
      <c r="D36"/>
    </row>
    <row r="37" spans="2:7" ht="47.25" x14ac:dyDescent="0.25">
      <c r="B37" s="100"/>
      <c r="C37" s="101" t="s">
        <v>119</v>
      </c>
      <c r="D37" s="102" t="s">
        <v>120</v>
      </c>
      <c r="E37" s="103" t="s">
        <v>157</v>
      </c>
      <c r="F37" s="115" t="s">
        <v>426</v>
      </c>
    </row>
    <row r="38" spans="2:7" ht="31.5" x14ac:dyDescent="0.25">
      <c r="B38" s="22" t="s">
        <v>24</v>
      </c>
      <c r="C38" s="104">
        <f>Eelarve!C34</f>
        <v>0</v>
      </c>
      <c r="D38" s="105">
        <f>E38+F38</f>
        <v>0</v>
      </c>
      <c r="E38" s="23">
        <v>0</v>
      </c>
      <c r="F38" s="23">
        <v>0</v>
      </c>
    </row>
    <row r="39" spans="2:7" ht="31.5" x14ac:dyDescent="0.25">
      <c r="B39" s="22" t="s">
        <v>25</v>
      </c>
      <c r="C39" s="104">
        <f>Eelarve!C35</f>
        <v>63019.74</v>
      </c>
      <c r="D39" s="105">
        <f t="shared" ref="D39:D58" si="5">E39+F39</f>
        <v>33337.089999999997</v>
      </c>
      <c r="E39" s="23">
        <v>8774.5</v>
      </c>
      <c r="F39" s="23">
        <f>F33-F44</f>
        <v>24562.59</v>
      </c>
    </row>
    <row r="40" spans="2:7" ht="31.5" x14ac:dyDescent="0.25">
      <c r="B40" s="22" t="s">
        <v>26</v>
      </c>
      <c r="C40" s="104">
        <f>Eelarve!C36</f>
        <v>0</v>
      </c>
      <c r="D40" s="105">
        <f t="shared" si="5"/>
        <v>0</v>
      </c>
      <c r="E40" s="23">
        <v>0</v>
      </c>
      <c r="F40" s="23">
        <v>0</v>
      </c>
    </row>
    <row r="41" spans="2:7" x14ac:dyDescent="0.25">
      <c r="B41" s="22" t="s">
        <v>27</v>
      </c>
      <c r="C41" s="104">
        <f>Eelarve!C37</f>
        <v>0</v>
      </c>
      <c r="D41" s="105">
        <f t="shared" si="5"/>
        <v>0</v>
      </c>
      <c r="E41" s="23">
        <v>0</v>
      </c>
      <c r="F41" s="23">
        <v>0</v>
      </c>
    </row>
    <row r="42" spans="2:7" x14ac:dyDescent="0.25">
      <c r="B42" s="22" t="s">
        <v>28</v>
      </c>
      <c r="C42" s="104">
        <f>Eelarve!C38</f>
        <v>0</v>
      </c>
      <c r="D42" s="105">
        <f t="shared" si="5"/>
        <v>0</v>
      </c>
      <c r="E42" s="23">
        <v>0</v>
      </c>
      <c r="F42" s="23">
        <v>0</v>
      </c>
    </row>
    <row r="43" spans="2:7" x14ac:dyDescent="0.25">
      <c r="B43" s="22" t="s">
        <v>29</v>
      </c>
      <c r="C43" s="104">
        <f>Eelarve!C39</f>
        <v>0</v>
      </c>
      <c r="D43" s="105">
        <f t="shared" si="5"/>
        <v>0</v>
      </c>
      <c r="E43" s="23">
        <v>0</v>
      </c>
      <c r="F43" s="23">
        <v>0</v>
      </c>
    </row>
    <row r="44" spans="2:7" x14ac:dyDescent="0.25">
      <c r="B44" s="22" t="s">
        <v>30</v>
      </c>
      <c r="C44" s="104">
        <f>Eelarve!C40</f>
        <v>6232.72</v>
      </c>
      <c r="D44" s="105">
        <f t="shared" si="5"/>
        <v>773.31</v>
      </c>
      <c r="E44" s="23">
        <v>0</v>
      </c>
      <c r="F44" s="23">
        <v>773.31</v>
      </c>
    </row>
    <row r="45" spans="2:7" x14ac:dyDescent="0.25">
      <c r="B45" s="22" t="s">
        <v>31</v>
      </c>
      <c r="C45" s="104">
        <f>Eelarve!C41</f>
        <v>0</v>
      </c>
      <c r="D45" s="105">
        <f t="shared" si="5"/>
        <v>0</v>
      </c>
      <c r="E45" s="23">
        <v>0</v>
      </c>
      <c r="F45" s="23">
        <v>0</v>
      </c>
    </row>
    <row r="46" spans="2:7" x14ac:dyDescent="0.25">
      <c r="B46" s="22" t="s">
        <v>32</v>
      </c>
      <c r="C46" s="104">
        <f>Eelarve!C42</f>
        <v>0</v>
      </c>
      <c r="D46" s="105">
        <f t="shared" si="5"/>
        <v>0</v>
      </c>
      <c r="E46" s="23">
        <v>0</v>
      </c>
      <c r="F46" s="23">
        <v>0</v>
      </c>
    </row>
    <row r="47" spans="2:7" ht="47.25" x14ac:dyDescent="0.25">
      <c r="B47" s="24" t="s">
        <v>33</v>
      </c>
      <c r="C47" s="104">
        <f>Eelarve!C43</f>
        <v>0</v>
      </c>
      <c r="D47" s="105">
        <f t="shared" si="5"/>
        <v>0</v>
      </c>
      <c r="E47" s="23">
        <v>0</v>
      </c>
      <c r="F47" s="23">
        <v>0</v>
      </c>
    </row>
    <row r="48" spans="2:7" x14ac:dyDescent="0.25">
      <c r="B48" s="22" t="s">
        <v>34</v>
      </c>
      <c r="C48" s="104">
        <f>Eelarve!C44</f>
        <v>0</v>
      </c>
      <c r="D48" s="105">
        <f t="shared" si="5"/>
        <v>0</v>
      </c>
      <c r="E48" s="23">
        <v>0</v>
      </c>
      <c r="F48" s="23">
        <v>0</v>
      </c>
    </row>
    <row r="49" spans="2:7" x14ac:dyDescent="0.25">
      <c r="B49" s="22" t="s">
        <v>35</v>
      </c>
      <c r="C49" s="104">
        <f>Eelarve!C45</f>
        <v>0</v>
      </c>
      <c r="D49" s="105">
        <f t="shared" si="5"/>
        <v>0</v>
      </c>
      <c r="E49" s="23">
        <v>0</v>
      </c>
      <c r="F49" s="23">
        <v>0</v>
      </c>
    </row>
    <row r="50" spans="2:7" ht="31.5" x14ac:dyDescent="0.25">
      <c r="B50" s="22" t="s">
        <v>36</v>
      </c>
      <c r="C50" s="104">
        <f>Eelarve!C46</f>
        <v>0</v>
      </c>
      <c r="D50" s="105">
        <f t="shared" si="5"/>
        <v>0</v>
      </c>
      <c r="E50" s="23">
        <v>0</v>
      </c>
      <c r="F50" s="23">
        <v>0</v>
      </c>
    </row>
    <row r="51" spans="2:7" ht="31.5" x14ac:dyDescent="0.25">
      <c r="B51" s="22" t="s">
        <v>37</v>
      </c>
      <c r="C51" s="104">
        <f>Eelarve!C47</f>
        <v>0</v>
      </c>
      <c r="D51" s="105">
        <f t="shared" si="5"/>
        <v>0</v>
      </c>
      <c r="E51" s="23">
        <v>0</v>
      </c>
      <c r="F51" s="23">
        <v>0</v>
      </c>
    </row>
    <row r="52" spans="2:7" ht="31.5" x14ac:dyDescent="0.25">
      <c r="B52" s="22" t="s">
        <v>38</v>
      </c>
      <c r="C52" s="104">
        <f>Eelarve!C48</f>
        <v>0</v>
      </c>
      <c r="D52" s="105">
        <f t="shared" si="5"/>
        <v>0</v>
      </c>
      <c r="E52" s="23">
        <v>0</v>
      </c>
      <c r="F52" s="23">
        <v>0</v>
      </c>
    </row>
    <row r="53" spans="2:7" x14ac:dyDescent="0.25">
      <c r="B53" s="22" t="s">
        <v>39</v>
      </c>
      <c r="C53" s="104">
        <f>Eelarve!C49</f>
        <v>0</v>
      </c>
      <c r="D53" s="105">
        <f t="shared" si="5"/>
        <v>0</v>
      </c>
      <c r="E53" s="23">
        <v>0</v>
      </c>
      <c r="F53" s="23">
        <v>0</v>
      </c>
    </row>
    <row r="54" spans="2:7" x14ac:dyDescent="0.25">
      <c r="B54" s="22" t="s">
        <v>40</v>
      </c>
      <c r="C54" s="104">
        <f>Eelarve!C50</f>
        <v>0</v>
      </c>
      <c r="D54" s="105">
        <f t="shared" si="5"/>
        <v>0</v>
      </c>
      <c r="E54" s="23">
        <v>0</v>
      </c>
      <c r="F54" s="23">
        <v>0</v>
      </c>
    </row>
    <row r="55" spans="2:7" x14ac:dyDescent="0.25">
      <c r="B55" s="22" t="s">
        <v>41</v>
      </c>
      <c r="C55" s="104">
        <f>Eelarve!C51</f>
        <v>0</v>
      </c>
      <c r="D55" s="105">
        <f t="shared" si="5"/>
        <v>0</v>
      </c>
      <c r="E55" s="23">
        <v>0</v>
      </c>
      <c r="F55" s="23">
        <v>0</v>
      </c>
    </row>
    <row r="56" spans="2:7" x14ac:dyDescent="0.25">
      <c r="B56" s="22" t="s">
        <v>42</v>
      </c>
      <c r="C56" s="104">
        <f>Eelarve!C52</f>
        <v>0</v>
      </c>
      <c r="D56" s="105">
        <f t="shared" si="5"/>
        <v>0</v>
      </c>
      <c r="E56" s="23">
        <v>0</v>
      </c>
      <c r="F56" s="23">
        <v>0</v>
      </c>
    </row>
    <row r="57" spans="2:7" ht="31.5" x14ac:dyDescent="0.25">
      <c r="B57" s="22" t="s">
        <v>43</v>
      </c>
      <c r="C57" s="104">
        <f>Eelarve!C53</f>
        <v>0</v>
      </c>
      <c r="D57" s="105">
        <f t="shared" si="5"/>
        <v>0</v>
      </c>
      <c r="E57" s="23">
        <v>0</v>
      </c>
      <c r="F57" s="23">
        <v>0</v>
      </c>
    </row>
    <row r="58" spans="2:7" ht="31.5" x14ac:dyDescent="0.25">
      <c r="B58" s="22" t="s">
        <v>44</v>
      </c>
      <c r="C58" s="104">
        <f>Eelarve!C54</f>
        <v>0</v>
      </c>
      <c r="D58" s="105">
        <f t="shared" si="5"/>
        <v>0</v>
      </c>
      <c r="E58" s="23">
        <v>0</v>
      </c>
      <c r="F58" s="23">
        <v>0</v>
      </c>
    </row>
    <row r="59" spans="2:7" x14ac:dyDescent="0.25">
      <c r="B59" s="92" t="s">
        <v>12</v>
      </c>
      <c r="C59" s="106">
        <f>SUM(C38:C58)</f>
        <v>69252.459999999992</v>
      </c>
      <c r="D59" s="93">
        <f>SUM(D38:D58)</f>
        <v>34110.399999999994</v>
      </c>
      <c r="E59" s="93">
        <f>SUM(E38:E58)</f>
        <v>8774.5</v>
      </c>
      <c r="F59" s="93">
        <f>SUM(F38:F58)</f>
        <v>25335.9</v>
      </c>
    </row>
    <row r="60" spans="2:7" x14ac:dyDescent="0.25">
      <c r="B60" s="107"/>
      <c r="C60" s="108"/>
      <c r="D60" s="109"/>
      <c r="E60" s="109"/>
      <c r="F60" s="109"/>
    </row>
    <row r="61" spans="2:7" x14ac:dyDescent="0.25">
      <c r="B61" s="88" t="s">
        <v>121</v>
      </c>
    </row>
    <row r="62" spans="2:7" ht="31.5" x14ac:dyDescent="0.25">
      <c r="B62" s="110" t="s">
        <v>122</v>
      </c>
      <c r="C62" s="111" t="s">
        <v>123</v>
      </c>
      <c r="D62" s="111" t="s">
        <v>124</v>
      </c>
      <c r="F62"/>
      <c r="G62"/>
    </row>
    <row r="63" spans="2:7" ht="84" customHeight="1" x14ac:dyDescent="0.25">
      <c r="B63" s="112" t="s">
        <v>125</v>
      </c>
      <c r="C63" s="113" t="s">
        <v>221</v>
      </c>
      <c r="D63" s="114"/>
      <c r="F63"/>
      <c r="G63"/>
    </row>
    <row r="64" spans="2:7" ht="31.5" x14ac:dyDescent="0.25">
      <c r="B64" s="112" t="s">
        <v>126</v>
      </c>
      <c r="C64" s="113" t="s">
        <v>221</v>
      </c>
      <c r="D64" s="114"/>
      <c r="F64"/>
      <c r="G64"/>
    </row>
    <row r="65" spans="2:7" ht="63" customHeight="1" x14ac:dyDescent="0.25">
      <c r="B65" s="112" t="s">
        <v>127</v>
      </c>
      <c r="C65" s="113" t="s">
        <v>222</v>
      </c>
      <c r="D65" s="114"/>
      <c r="F65"/>
      <c r="G65"/>
    </row>
    <row r="66" spans="2:7" ht="63" x14ac:dyDescent="0.25">
      <c r="B66" s="112" t="s">
        <v>128</v>
      </c>
      <c r="C66" s="113" t="s">
        <v>221</v>
      </c>
      <c r="D66" s="114"/>
      <c r="F66"/>
      <c r="G66"/>
    </row>
  </sheetData>
  <mergeCells count="6">
    <mergeCell ref="B13:C13"/>
    <mergeCell ref="B5:C5"/>
    <mergeCell ref="B7:C7"/>
    <mergeCell ref="B8:C8"/>
    <mergeCell ref="B9:C9"/>
    <mergeCell ref="B10:C10"/>
  </mergeCells>
  <conditionalFormatting sqref="D25">
    <cfRule type="colorScale" priority="31">
      <colorScale>
        <cfvo type="num" val="0"/>
        <cfvo type="num" val="&quot;C11*1,1&quot;"/>
        <color rgb="FFFF7128"/>
        <color theme="5"/>
      </colorScale>
    </cfRule>
    <cfRule type="cellIs" dxfId="31" priority="32" stopIfTrue="1" operator="greaterThan">
      <formula>"C11*110%"</formula>
    </cfRule>
    <cfRule type="cellIs" dxfId="30" priority="33" stopIfTrue="1" operator="greaterThan">
      <formula>C25*1.1</formula>
    </cfRule>
    <cfRule type="cellIs" dxfId="29" priority="34" stopIfTrue="1" operator="greaterThan">
      <formula>C25*1.1</formula>
    </cfRule>
    <cfRule type="cellIs" dxfId="28" priority="35" stopIfTrue="1" operator="greaterThan">
      <formula>"F11*1,1"</formula>
    </cfRule>
  </conditionalFormatting>
  <conditionalFormatting sqref="G20">
    <cfRule type="cellIs" dxfId="27" priority="23" operator="equal">
      <formula>0</formula>
    </cfRule>
    <cfRule type="cellIs" dxfId="26" priority="29" operator="lessThan">
      <formula>100</formula>
    </cfRule>
    <cfRule type="cellIs" dxfId="25" priority="30" operator="greaterThan">
      <formula>100</formula>
    </cfRule>
  </conditionalFormatting>
  <conditionalFormatting sqref="F59:F60">
    <cfRule type="cellIs" dxfId="24" priority="27" operator="equal">
      <formula>0</formula>
    </cfRule>
    <cfRule type="cellIs" dxfId="23" priority="28" operator="notEqual">
      <formula>$F$33</formula>
    </cfRule>
  </conditionalFormatting>
  <conditionalFormatting sqref="G25">
    <cfRule type="cellIs" dxfId="22" priority="26" operator="greaterThan">
      <formula>110</formula>
    </cfRule>
  </conditionalFormatting>
  <conditionalFormatting sqref="G33">
    <cfRule type="cellIs" dxfId="21" priority="25" operator="greaterThan">
      <formula>100</formula>
    </cfRule>
  </conditionalFormatting>
  <conditionalFormatting sqref="G32">
    <cfRule type="cellIs" dxfId="20" priority="24" operator="greaterThan">
      <formula>100</formula>
    </cfRule>
  </conditionalFormatting>
  <conditionalFormatting sqref="G26">
    <cfRule type="cellIs" dxfId="19" priority="22" operator="greaterThan">
      <formula>110</formula>
    </cfRule>
  </conditionalFormatting>
  <conditionalFormatting sqref="G27:G30">
    <cfRule type="cellIs" dxfId="18" priority="21" operator="greaterThan">
      <formula>110</formula>
    </cfRule>
  </conditionalFormatting>
  <conditionalFormatting sqref="D26">
    <cfRule type="colorScale" priority="16">
      <colorScale>
        <cfvo type="num" val="0"/>
        <cfvo type="num" val="&quot;C11*1,1&quot;"/>
        <color rgb="FFFF7128"/>
        <color theme="5"/>
      </colorScale>
    </cfRule>
    <cfRule type="cellIs" dxfId="17" priority="17" stopIfTrue="1" operator="greaterThan">
      <formula>"C11*110%"</formula>
    </cfRule>
    <cfRule type="cellIs" dxfId="16" priority="18" stopIfTrue="1" operator="greaterThan">
      <formula>C26*1.1</formula>
    </cfRule>
    <cfRule type="cellIs" dxfId="15" priority="19" stopIfTrue="1" operator="greaterThan">
      <formula>C26*1.1</formula>
    </cfRule>
    <cfRule type="cellIs" dxfId="14" priority="20" stopIfTrue="1" operator="greaterThan">
      <formula>"F11*1,1"</formula>
    </cfRule>
  </conditionalFormatting>
  <conditionalFormatting sqref="D27:D30">
    <cfRule type="colorScale" priority="11">
      <colorScale>
        <cfvo type="num" val="0"/>
        <cfvo type="num" val="&quot;C11*1,1&quot;"/>
        <color rgb="FFFF7128"/>
        <color theme="5"/>
      </colorScale>
    </cfRule>
    <cfRule type="cellIs" dxfId="13" priority="12" stopIfTrue="1" operator="greaterThan">
      <formula>"C11*110%"</formula>
    </cfRule>
    <cfRule type="cellIs" dxfId="12" priority="13" stopIfTrue="1" operator="greaterThan">
      <formula>C27*1.1</formula>
    </cfRule>
    <cfRule type="cellIs" dxfId="11" priority="14" stopIfTrue="1" operator="greaterThan">
      <formula>C27*1.1</formula>
    </cfRule>
    <cfRule type="cellIs" dxfId="10" priority="15" stopIfTrue="1" operator="greaterThan">
      <formula>"F11*1,1"</formula>
    </cfRule>
  </conditionalFormatting>
  <conditionalFormatting sqref="D32">
    <cfRule type="colorScale" priority="6">
      <colorScale>
        <cfvo type="num" val="0"/>
        <cfvo type="num" val="&quot;C11*1,1&quot;"/>
        <color rgb="FFFF7128"/>
        <color theme="5"/>
      </colorScale>
    </cfRule>
    <cfRule type="cellIs" dxfId="9" priority="7" stopIfTrue="1" operator="greaterThan">
      <formula>"C11*110%"</formula>
    </cfRule>
    <cfRule type="cellIs" dxfId="8" priority="8" stopIfTrue="1" operator="greaterThan">
      <formula>C32*1.1</formula>
    </cfRule>
    <cfRule type="cellIs" dxfId="7" priority="9" stopIfTrue="1" operator="greaterThan">
      <formula>C32*1.1</formula>
    </cfRule>
    <cfRule type="cellIs" dxfId="6" priority="10" stopIfTrue="1" operator="greaterThan">
      <formula>"F11*1,1"</formula>
    </cfRule>
  </conditionalFormatting>
  <conditionalFormatting sqref="D33">
    <cfRule type="colorScale" priority="1">
      <colorScale>
        <cfvo type="num" val="0"/>
        <cfvo type="num" val="&quot;C11*1,1&quot;"/>
        <color rgb="FFFF7128"/>
        <color theme="5"/>
      </colorScale>
    </cfRule>
    <cfRule type="cellIs" dxfId="5" priority="2" stopIfTrue="1" operator="greaterThan">
      <formula>"C11*110%"</formula>
    </cfRule>
    <cfRule type="cellIs" dxfId="4" priority="3" stopIfTrue="1" operator="greaterThan">
      <formula>C33*1.1</formula>
    </cfRule>
    <cfRule type="cellIs" dxfId="3" priority="4" stopIfTrue="1" operator="greaterThan">
      <formula>C33*1.1</formula>
    </cfRule>
    <cfRule type="cellIs" dxfId="2" priority="5" stopIfTrue="1" operator="greaterThan">
      <formula>"F11*1,1"</formula>
    </cfRule>
  </conditionalFormatting>
  <conditionalFormatting sqref="E59:E60">
    <cfRule type="cellIs" dxfId="1" priority="36" operator="equal">
      <formula>0</formula>
    </cfRule>
    <cfRule type="cellIs" dxfId="0" priority="37" operator="notEqual">
      <formula>$E$33</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I13"/>
  <sheetViews>
    <sheetView zoomScale="90" zoomScaleNormal="90" workbookViewId="0">
      <selection activeCell="C8" sqref="C8"/>
    </sheetView>
  </sheetViews>
  <sheetFormatPr defaultColWidth="9.140625" defaultRowHeight="15.75" x14ac:dyDescent="0.25"/>
  <cols>
    <col min="1" max="1" width="4.7109375" style="59" customWidth="1"/>
    <col min="2" max="2" width="9.140625" style="59"/>
    <col min="3" max="3" width="18.28515625" style="59" customWidth="1"/>
    <col min="4" max="4" width="25.5703125" style="59" customWidth="1"/>
    <col min="5" max="6" width="16.7109375" customWidth="1"/>
    <col min="7" max="7" width="15.7109375" customWidth="1"/>
    <col min="8" max="8" width="15.42578125" style="59" customWidth="1"/>
    <col min="9" max="16384" width="9.140625" style="59"/>
  </cols>
  <sheetData>
    <row r="1" spans="2:9" x14ac:dyDescent="0.25">
      <c r="B1" s="60" t="s">
        <v>52</v>
      </c>
      <c r="C1" s="60"/>
    </row>
    <row r="2" spans="2:9" x14ac:dyDescent="0.25">
      <c r="B2" s="60"/>
      <c r="C2" s="60"/>
    </row>
    <row r="4" spans="2:9" x14ac:dyDescent="0.25">
      <c r="B4" s="100"/>
      <c r="C4" s="193" t="s">
        <v>129</v>
      </c>
      <c r="D4" s="193"/>
      <c r="E4" s="193"/>
      <c r="F4" s="193"/>
      <c r="G4" s="193"/>
      <c r="H4" s="193"/>
      <c r="I4" s="194" t="s">
        <v>3</v>
      </c>
    </row>
    <row r="5" spans="2:9" x14ac:dyDescent="0.25">
      <c r="B5" s="195" t="s">
        <v>130</v>
      </c>
      <c r="C5" s="197" t="s">
        <v>131</v>
      </c>
      <c r="D5" s="198"/>
      <c r="E5" s="198"/>
      <c r="F5" s="198"/>
      <c r="G5" s="198"/>
      <c r="H5" s="199"/>
      <c r="I5" s="194"/>
    </row>
    <row r="6" spans="2:9" ht="31.5" x14ac:dyDescent="0.25">
      <c r="B6" s="196"/>
      <c r="C6" s="115" t="s">
        <v>132</v>
      </c>
      <c r="D6" s="115" t="s">
        <v>133</v>
      </c>
      <c r="E6" s="115" t="s">
        <v>134</v>
      </c>
      <c r="F6" s="115" t="s">
        <v>135</v>
      </c>
      <c r="G6" s="115" t="s">
        <v>136</v>
      </c>
      <c r="H6" s="115" t="s">
        <v>137</v>
      </c>
      <c r="I6" s="194"/>
    </row>
    <row r="7" spans="2:9" x14ac:dyDescent="0.25">
      <c r="B7" s="190" t="s">
        <v>158</v>
      </c>
      <c r="C7" s="191"/>
      <c r="D7" s="191"/>
      <c r="E7" s="191"/>
      <c r="F7" s="191"/>
      <c r="G7" s="191"/>
      <c r="H7" s="192"/>
      <c r="I7" s="116">
        <v>0</v>
      </c>
    </row>
    <row r="8" spans="2:9" s="35" customFormat="1" x14ac:dyDescent="0.25">
      <c r="B8" s="141" t="s">
        <v>306</v>
      </c>
      <c r="C8" s="33" t="s">
        <v>302</v>
      </c>
      <c r="D8" s="33" t="s">
        <v>303</v>
      </c>
      <c r="E8" s="76" t="s">
        <v>304</v>
      </c>
      <c r="F8" s="76">
        <v>42199</v>
      </c>
      <c r="G8" s="76">
        <v>42202</v>
      </c>
      <c r="H8" s="33" t="s">
        <v>305</v>
      </c>
      <c r="I8" s="23">
        <v>36.630000000000003</v>
      </c>
    </row>
    <row r="9" spans="2:9" s="35" customFormat="1" ht="31.5" x14ac:dyDescent="0.25">
      <c r="B9" s="141" t="s">
        <v>307</v>
      </c>
      <c r="C9" s="36" t="s">
        <v>397</v>
      </c>
      <c r="D9" s="33" t="s">
        <v>303</v>
      </c>
      <c r="E9" s="76" t="s">
        <v>304</v>
      </c>
      <c r="F9" s="76">
        <v>42199</v>
      </c>
      <c r="G9" s="76">
        <v>42202</v>
      </c>
      <c r="H9" s="36" t="s">
        <v>397</v>
      </c>
      <c r="I9" s="23">
        <v>11.37</v>
      </c>
    </row>
    <row r="10" spans="2:9" s="35" customFormat="1" ht="31.5" x14ac:dyDescent="0.25">
      <c r="B10" s="141" t="s">
        <v>396</v>
      </c>
      <c r="C10" s="36" t="s">
        <v>398</v>
      </c>
      <c r="D10" s="33" t="s">
        <v>303</v>
      </c>
      <c r="E10" s="76" t="s">
        <v>304</v>
      </c>
      <c r="F10" s="76">
        <v>42199</v>
      </c>
      <c r="G10" s="76">
        <v>42202</v>
      </c>
      <c r="H10" s="36" t="s">
        <v>398</v>
      </c>
      <c r="I10" s="23">
        <f>15.84+0.38</f>
        <v>16.22</v>
      </c>
    </row>
    <row r="11" spans="2:9" x14ac:dyDescent="0.25">
      <c r="B11" s="190" t="s">
        <v>138</v>
      </c>
      <c r="C11" s="191"/>
      <c r="D11" s="191"/>
      <c r="E11" s="191"/>
      <c r="F11" s="191"/>
      <c r="G11" s="191"/>
      <c r="H11" s="192"/>
      <c r="I11" s="116">
        <f>SUM(I8:I10)</f>
        <v>64.22</v>
      </c>
    </row>
    <row r="12" spans="2:9" x14ac:dyDescent="0.25">
      <c r="B12" s="190" t="s">
        <v>139</v>
      </c>
      <c r="C12" s="191"/>
      <c r="D12" s="191"/>
      <c r="E12" s="191"/>
      <c r="F12" s="191"/>
      <c r="G12" s="191"/>
      <c r="H12" s="192"/>
      <c r="I12" s="116">
        <f>I7+I11</f>
        <v>64.22</v>
      </c>
    </row>
    <row r="13" spans="2:9" x14ac:dyDescent="0.25">
      <c r="B13" s="59" t="s">
        <v>140</v>
      </c>
      <c r="E13" s="59"/>
      <c r="F13" s="59"/>
      <c r="G13" s="59"/>
    </row>
  </sheetData>
  <mergeCells count="7">
    <mergeCell ref="B12:H12"/>
    <mergeCell ref="C4:H4"/>
    <mergeCell ref="I4:I6"/>
    <mergeCell ref="B5:B6"/>
    <mergeCell ref="C5:H5"/>
    <mergeCell ref="B7:H7"/>
    <mergeCell ref="B11:H11"/>
  </mergeCells>
  <dataValidations disablePrompts="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8:G10">
      <formula1>F8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N76"/>
  <sheetViews>
    <sheetView tabSelected="1" topLeftCell="B63" zoomScale="90" zoomScaleNormal="90" workbookViewId="0">
      <selection activeCell="D69" sqref="D69"/>
    </sheetView>
  </sheetViews>
  <sheetFormatPr defaultColWidth="9.140625" defaultRowHeight="15.75" x14ac:dyDescent="0.25"/>
  <cols>
    <col min="1" max="1" width="4.5703125" style="59" customWidth="1"/>
    <col min="2" max="2" width="10.140625" style="59" bestFit="1" customWidth="1"/>
    <col min="3" max="3" width="18.28515625" style="59" customWidth="1"/>
    <col min="4" max="4" width="25.5703125" style="59" customWidth="1"/>
    <col min="5" max="5" width="16.7109375" customWidth="1"/>
    <col min="6" max="7" width="15.7109375" customWidth="1"/>
    <col min="8" max="8" width="16.85546875" style="59" customWidth="1"/>
    <col min="9" max="9" width="10.28515625" style="59" customWidth="1"/>
    <col min="10" max="16384" width="9.140625" style="59"/>
  </cols>
  <sheetData>
    <row r="1" spans="2:9" x14ac:dyDescent="0.25">
      <c r="B1" s="60" t="s">
        <v>115</v>
      </c>
      <c r="C1" s="60"/>
    </row>
    <row r="3" spans="2:9" x14ac:dyDescent="0.25">
      <c r="B3" s="100"/>
      <c r="C3" s="193" t="s">
        <v>129</v>
      </c>
      <c r="D3" s="193"/>
      <c r="E3" s="193"/>
      <c r="F3" s="193"/>
      <c r="G3" s="193"/>
      <c r="H3" s="193"/>
      <c r="I3" s="194" t="s">
        <v>3</v>
      </c>
    </row>
    <row r="4" spans="2:9" x14ac:dyDescent="0.25">
      <c r="B4" s="195" t="s">
        <v>130</v>
      </c>
      <c r="C4" s="197" t="s">
        <v>141</v>
      </c>
      <c r="D4" s="198"/>
      <c r="E4" s="198"/>
      <c r="F4" s="198"/>
      <c r="G4" s="198"/>
      <c r="H4" s="199"/>
      <c r="I4" s="194"/>
    </row>
    <row r="5" spans="2:9" ht="31.5" x14ac:dyDescent="0.25">
      <c r="B5" s="196"/>
      <c r="C5" s="115" t="s">
        <v>132</v>
      </c>
      <c r="D5" s="115" t="s">
        <v>133</v>
      </c>
      <c r="E5" s="115" t="s">
        <v>134</v>
      </c>
      <c r="F5" s="115" t="s">
        <v>135</v>
      </c>
      <c r="G5" s="115" t="s">
        <v>136</v>
      </c>
      <c r="H5" s="115" t="s">
        <v>137</v>
      </c>
      <c r="I5" s="194"/>
    </row>
    <row r="6" spans="2:9" s="35" customFormat="1" ht="78.75" x14ac:dyDescent="0.25">
      <c r="B6" s="122" t="s">
        <v>159</v>
      </c>
      <c r="C6" s="123" t="s">
        <v>160</v>
      </c>
      <c r="D6" s="123" t="s">
        <v>161</v>
      </c>
      <c r="E6" s="123" t="s">
        <v>162</v>
      </c>
      <c r="F6" s="124">
        <v>42124</v>
      </c>
      <c r="G6" s="124">
        <v>42145</v>
      </c>
      <c r="H6" s="123" t="s">
        <v>163</v>
      </c>
      <c r="I6" s="125">
        <v>1182</v>
      </c>
    </row>
    <row r="7" spans="2:9" s="35" customFormat="1" ht="110.25" x14ac:dyDescent="0.25">
      <c r="B7" s="122" t="s">
        <v>164</v>
      </c>
      <c r="C7" s="123" t="s">
        <v>160</v>
      </c>
      <c r="D7" s="123" t="s">
        <v>161</v>
      </c>
      <c r="E7" s="123" t="s">
        <v>165</v>
      </c>
      <c r="F7" s="124">
        <v>42128</v>
      </c>
      <c r="G7" s="124">
        <v>42149</v>
      </c>
      <c r="H7" s="123" t="s">
        <v>166</v>
      </c>
      <c r="I7" s="125">
        <v>1412</v>
      </c>
    </row>
    <row r="8" spans="2:9" s="35" customFormat="1" ht="94.5" x14ac:dyDescent="0.25">
      <c r="B8" s="122" t="s">
        <v>167</v>
      </c>
      <c r="C8" s="123" t="s">
        <v>160</v>
      </c>
      <c r="D8" s="123" t="s">
        <v>161</v>
      </c>
      <c r="E8" s="123" t="s">
        <v>168</v>
      </c>
      <c r="F8" s="124">
        <v>42129</v>
      </c>
      <c r="G8" s="124">
        <v>42150</v>
      </c>
      <c r="H8" s="123" t="s">
        <v>169</v>
      </c>
      <c r="I8" s="125">
        <v>1170</v>
      </c>
    </row>
    <row r="9" spans="2:9" s="35" customFormat="1" ht="63" x14ac:dyDescent="0.25">
      <c r="B9" s="122" t="s">
        <v>170</v>
      </c>
      <c r="C9" s="123" t="s">
        <v>160</v>
      </c>
      <c r="D9" s="123" t="s">
        <v>161</v>
      </c>
      <c r="E9" s="123" t="s">
        <v>171</v>
      </c>
      <c r="F9" s="124">
        <v>42130</v>
      </c>
      <c r="G9" s="124">
        <v>42151</v>
      </c>
      <c r="H9" s="123" t="s">
        <v>172</v>
      </c>
      <c r="I9" s="125">
        <v>693</v>
      </c>
    </row>
    <row r="10" spans="2:9" s="35" customFormat="1" ht="47.25" x14ac:dyDescent="0.25">
      <c r="B10" s="122" t="s">
        <v>173</v>
      </c>
      <c r="C10" s="123" t="s">
        <v>160</v>
      </c>
      <c r="D10" s="123" t="s">
        <v>161</v>
      </c>
      <c r="E10" s="123" t="s">
        <v>174</v>
      </c>
      <c r="F10" s="124">
        <v>42146</v>
      </c>
      <c r="G10" s="124">
        <v>42167</v>
      </c>
      <c r="H10" s="123" t="s">
        <v>175</v>
      </c>
      <c r="I10" s="125">
        <v>56</v>
      </c>
    </row>
    <row r="11" spans="2:9" s="35" customFormat="1" ht="47.25" x14ac:dyDescent="0.25">
      <c r="B11" s="122" t="s">
        <v>176</v>
      </c>
      <c r="C11" s="123" t="s">
        <v>160</v>
      </c>
      <c r="D11" s="123" t="s">
        <v>161</v>
      </c>
      <c r="E11" s="126" t="s">
        <v>177</v>
      </c>
      <c r="F11" s="124">
        <v>42171</v>
      </c>
      <c r="G11" s="124">
        <v>42180</v>
      </c>
      <c r="H11" s="123" t="s">
        <v>178</v>
      </c>
      <c r="I11" s="125">
        <v>204</v>
      </c>
    </row>
    <row r="12" spans="2:9" s="35" customFormat="1" ht="47.25" x14ac:dyDescent="0.25">
      <c r="B12" s="122" t="s">
        <v>179</v>
      </c>
      <c r="C12" s="123" t="s">
        <v>160</v>
      </c>
      <c r="D12" s="123" t="s">
        <v>161</v>
      </c>
      <c r="E12" s="123" t="s">
        <v>180</v>
      </c>
      <c r="F12" s="124">
        <v>42163</v>
      </c>
      <c r="G12" s="124">
        <v>42184</v>
      </c>
      <c r="H12" s="123" t="s">
        <v>175</v>
      </c>
      <c r="I12" s="125">
        <v>60</v>
      </c>
    </row>
    <row r="13" spans="2:9" s="35" customFormat="1" ht="47.25" x14ac:dyDescent="0.25">
      <c r="B13" s="122" t="s">
        <v>181</v>
      </c>
      <c r="C13" s="123" t="s">
        <v>160</v>
      </c>
      <c r="D13" s="123" t="s">
        <v>161</v>
      </c>
      <c r="E13" s="123" t="s">
        <v>182</v>
      </c>
      <c r="F13" s="124">
        <v>42135</v>
      </c>
      <c r="G13" s="124">
        <v>42156</v>
      </c>
      <c r="H13" s="123" t="s">
        <v>183</v>
      </c>
      <c r="I13" s="125">
        <v>269</v>
      </c>
    </row>
    <row r="14" spans="2:9" s="35" customFormat="1" ht="63" x14ac:dyDescent="0.25">
      <c r="B14" s="122" t="s">
        <v>184</v>
      </c>
      <c r="C14" s="123" t="s">
        <v>160</v>
      </c>
      <c r="D14" s="123" t="s">
        <v>161</v>
      </c>
      <c r="E14" s="126" t="s">
        <v>185</v>
      </c>
      <c r="F14" s="124">
        <v>42124</v>
      </c>
      <c r="G14" s="124">
        <v>42150</v>
      </c>
      <c r="H14" s="123" t="s">
        <v>186</v>
      </c>
      <c r="I14" s="125">
        <v>1532</v>
      </c>
    </row>
    <row r="15" spans="2:9" s="35" customFormat="1" ht="63" x14ac:dyDescent="0.25">
      <c r="B15" s="122" t="s">
        <v>187</v>
      </c>
      <c r="C15" s="123" t="s">
        <v>160</v>
      </c>
      <c r="D15" s="123" t="s">
        <v>161</v>
      </c>
      <c r="E15" s="126" t="s">
        <v>188</v>
      </c>
      <c r="F15" s="124">
        <v>42144</v>
      </c>
      <c r="G15" s="124">
        <v>42165</v>
      </c>
      <c r="H15" s="123" t="s">
        <v>189</v>
      </c>
      <c r="I15" s="125">
        <v>998</v>
      </c>
    </row>
    <row r="16" spans="2:9" s="35" customFormat="1" ht="78.75" x14ac:dyDescent="0.25">
      <c r="B16" s="122" t="s">
        <v>190</v>
      </c>
      <c r="C16" s="123" t="s">
        <v>191</v>
      </c>
      <c r="D16" s="123" t="s">
        <v>161</v>
      </c>
      <c r="E16" s="123">
        <v>6200437</v>
      </c>
      <c r="F16" s="124">
        <v>42128</v>
      </c>
      <c r="G16" s="124">
        <v>42131</v>
      </c>
      <c r="H16" s="123" t="s">
        <v>192</v>
      </c>
      <c r="I16" s="125">
        <v>12</v>
      </c>
    </row>
    <row r="17" spans="2:14" s="35" customFormat="1" ht="126" x14ac:dyDescent="0.25">
      <c r="B17" s="122" t="s">
        <v>193</v>
      </c>
      <c r="C17" s="123" t="s">
        <v>194</v>
      </c>
      <c r="D17" s="123" t="s">
        <v>195</v>
      </c>
      <c r="E17" s="123">
        <v>930</v>
      </c>
      <c r="F17" s="124">
        <v>42124</v>
      </c>
      <c r="G17" s="124">
        <v>42163</v>
      </c>
      <c r="H17" s="123" t="s">
        <v>223</v>
      </c>
      <c r="I17" s="130">
        <v>89.6</v>
      </c>
      <c r="J17" s="135"/>
      <c r="M17" s="129"/>
      <c r="N17" s="129"/>
    </row>
    <row r="18" spans="2:14" s="35" customFormat="1" ht="126" x14ac:dyDescent="0.25">
      <c r="B18" s="122" t="s">
        <v>196</v>
      </c>
      <c r="C18" s="123" t="s">
        <v>197</v>
      </c>
      <c r="D18" s="123" t="s">
        <v>195</v>
      </c>
      <c r="E18" s="126">
        <v>960</v>
      </c>
      <c r="F18" s="124">
        <v>42124</v>
      </c>
      <c r="G18" s="124">
        <v>42167</v>
      </c>
      <c r="H18" s="123" t="s">
        <v>223</v>
      </c>
      <c r="I18" s="130">
        <v>121.6</v>
      </c>
      <c r="J18" s="135"/>
      <c r="M18" s="129"/>
      <c r="N18" s="129"/>
    </row>
    <row r="19" spans="2:14" s="35" customFormat="1" ht="126" x14ac:dyDescent="0.25">
      <c r="B19" s="122" t="s">
        <v>198</v>
      </c>
      <c r="C19" s="123" t="s">
        <v>199</v>
      </c>
      <c r="D19" s="123" t="s">
        <v>195</v>
      </c>
      <c r="E19" s="123">
        <v>963</v>
      </c>
      <c r="F19" s="124">
        <v>42124</v>
      </c>
      <c r="G19" s="124">
        <v>42167</v>
      </c>
      <c r="H19" s="123" t="s">
        <v>223</v>
      </c>
      <c r="I19" s="130">
        <v>121.6</v>
      </c>
      <c r="J19" s="135"/>
      <c r="M19" s="129"/>
      <c r="N19" s="129"/>
    </row>
    <row r="20" spans="2:14" s="35" customFormat="1" ht="126" x14ac:dyDescent="0.25">
      <c r="B20" s="122" t="s">
        <v>200</v>
      </c>
      <c r="C20" s="123" t="s">
        <v>201</v>
      </c>
      <c r="D20" s="123" t="s">
        <v>195</v>
      </c>
      <c r="E20" s="123">
        <v>964</v>
      </c>
      <c r="F20" s="124">
        <v>42124</v>
      </c>
      <c r="G20" s="124">
        <v>42167</v>
      </c>
      <c r="H20" s="123" t="s">
        <v>223</v>
      </c>
      <c r="I20" s="130">
        <v>121.6</v>
      </c>
      <c r="J20" s="135"/>
      <c r="M20" s="129"/>
      <c r="N20" s="129"/>
    </row>
    <row r="21" spans="2:14" s="35" customFormat="1" ht="126" x14ac:dyDescent="0.25">
      <c r="B21" s="122" t="s">
        <v>202</v>
      </c>
      <c r="C21" s="123" t="s">
        <v>203</v>
      </c>
      <c r="D21" s="123" t="s">
        <v>195</v>
      </c>
      <c r="E21" s="123">
        <v>965</v>
      </c>
      <c r="F21" s="124">
        <v>42124</v>
      </c>
      <c r="G21" s="124">
        <v>42167</v>
      </c>
      <c r="H21" s="123" t="s">
        <v>223</v>
      </c>
      <c r="I21" s="130">
        <v>121.6</v>
      </c>
      <c r="J21" s="135"/>
      <c r="M21" s="129"/>
      <c r="N21" s="129"/>
    </row>
    <row r="22" spans="2:14" s="35" customFormat="1" ht="126" x14ac:dyDescent="0.25">
      <c r="B22" s="122" t="s">
        <v>204</v>
      </c>
      <c r="C22" s="123" t="s">
        <v>205</v>
      </c>
      <c r="D22" s="123" t="s">
        <v>195</v>
      </c>
      <c r="E22" s="123">
        <v>1003</v>
      </c>
      <c r="F22" s="124">
        <v>42122</v>
      </c>
      <c r="G22" s="124">
        <v>42171</v>
      </c>
      <c r="H22" s="123" t="s">
        <v>223</v>
      </c>
      <c r="I22" s="130">
        <v>121.6</v>
      </c>
      <c r="J22" s="135"/>
      <c r="M22" s="129"/>
      <c r="N22" s="129"/>
    </row>
    <row r="23" spans="2:14" s="35" customFormat="1" ht="157.5" x14ac:dyDescent="0.25">
      <c r="B23" s="127" t="s">
        <v>206</v>
      </c>
      <c r="C23" s="126" t="s">
        <v>207</v>
      </c>
      <c r="D23" s="126" t="s">
        <v>208</v>
      </c>
      <c r="E23" s="126" t="s">
        <v>209</v>
      </c>
      <c r="F23" s="128">
        <v>42177</v>
      </c>
      <c r="G23" s="128">
        <v>42185</v>
      </c>
      <c r="H23" s="126" t="s">
        <v>224</v>
      </c>
      <c r="I23" s="131">
        <v>124.1</v>
      </c>
      <c r="J23" s="136"/>
      <c r="M23" s="129"/>
      <c r="N23" s="129"/>
    </row>
    <row r="24" spans="2:14" s="35" customFormat="1" ht="126" x14ac:dyDescent="0.25">
      <c r="B24" s="122" t="s">
        <v>210</v>
      </c>
      <c r="C24" s="123" t="s">
        <v>211</v>
      </c>
      <c r="D24" s="123" t="s">
        <v>208</v>
      </c>
      <c r="E24" s="123" t="s">
        <v>212</v>
      </c>
      <c r="F24" s="124">
        <v>42182</v>
      </c>
      <c r="G24" s="124">
        <v>42185</v>
      </c>
      <c r="H24" s="123" t="s">
        <v>223</v>
      </c>
      <c r="I24" s="130">
        <v>121.6</v>
      </c>
      <c r="J24" s="135"/>
      <c r="M24" s="129"/>
      <c r="N24" s="129"/>
    </row>
    <row r="25" spans="2:14" s="35" customFormat="1" ht="126" x14ac:dyDescent="0.25">
      <c r="B25" s="122" t="s">
        <v>213</v>
      </c>
      <c r="C25" s="123" t="s">
        <v>214</v>
      </c>
      <c r="D25" s="123" t="s">
        <v>208</v>
      </c>
      <c r="E25" s="123" t="s">
        <v>215</v>
      </c>
      <c r="F25" s="124">
        <v>42180</v>
      </c>
      <c r="G25" s="124">
        <v>42185</v>
      </c>
      <c r="H25" s="123" t="s">
        <v>223</v>
      </c>
      <c r="I25" s="130">
        <v>121.6</v>
      </c>
      <c r="J25" s="135"/>
      <c r="M25" s="129"/>
      <c r="N25" s="129"/>
    </row>
    <row r="26" spans="2:14" s="35" customFormat="1" ht="126" x14ac:dyDescent="0.25">
      <c r="B26" s="122" t="s">
        <v>216</v>
      </c>
      <c r="C26" s="123" t="s">
        <v>217</v>
      </c>
      <c r="D26" s="123" t="s">
        <v>208</v>
      </c>
      <c r="E26" s="123" t="s">
        <v>218</v>
      </c>
      <c r="F26" s="124">
        <v>42171</v>
      </c>
      <c r="G26" s="124">
        <v>42177</v>
      </c>
      <c r="H26" s="123" t="s">
        <v>223</v>
      </c>
      <c r="I26" s="130">
        <v>121.6</v>
      </c>
      <c r="J26" s="135"/>
      <c r="M26" s="129"/>
      <c r="N26" s="129"/>
    </row>
    <row r="27" spans="2:14" x14ac:dyDescent="0.25">
      <c r="B27" s="190" t="s">
        <v>219</v>
      </c>
      <c r="C27" s="191"/>
      <c r="D27" s="191"/>
      <c r="E27" s="191"/>
      <c r="F27" s="191"/>
      <c r="G27" s="191"/>
      <c r="H27" s="192"/>
      <c r="I27" s="116">
        <f>SUM(I6:I26)</f>
        <v>8774.5000000000036</v>
      </c>
    </row>
    <row r="28" spans="2:14" s="35" customFormat="1" ht="47.25" x14ac:dyDescent="0.25">
      <c r="B28" s="122" t="s">
        <v>226</v>
      </c>
      <c r="C28" s="123" t="s">
        <v>227</v>
      </c>
      <c r="D28" s="123" t="s">
        <v>161</v>
      </c>
      <c r="E28" s="123">
        <v>459708</v>
      </c>
      <c r="F28" s="124">
        <v>42168</v>
      </c>
      <c r="G28" s="124">
        <v>42192</v>
      </c>
      <c r="H28" s="123" t="s">
        <v>228</v>
      </c>
      <c r="I28" s="125">
        <v>711</v>
      </c>
    </row>
    <row r="29" spans="2:14" s="35" customFormat="1" ht="63" x14ac:dyDescent="0.25">
      <c r="B29" s="122" t="s">
        <v>229</v>
      </c>
      <c r="C29" s="123" t="s">
        <v>160</v>
      </c>
      <c r="D29" s="123" t="s">
        <v>161</v>
      </c>
      <c r="E29" s="126" t="s">
        <v>230</v>
      </c>
      <c r="F29" s="124">
        <v>42195</v>
      </c>
      <c r="G29" s="124">
        <v>42229</v>
      </c>
      <c r="H29" s="123" t="s">
        <v>231</v>
      </c>
      <c r="I29" s="125">
        <v>433</v>
      </c>
    </row>
    <row r="30" spans="2:14" s="35" customFormat="1" ht="204.75" x14ac:dyDescent="0.25">
      <c r="B30" s="122" t="s">
        <v>232</v>
      </c>
      <c r="C30" s="123" t="s">
        <v>227</v>
      </c>
      <c r="D30" s="123" t="s">
        <v>161</v>
      </c>
      <c r="E30" s="123">
        <v>461150</v>
      </c>
      <c r="F30" s="124">
        <v>42176</v>
      </c>
      <c r="G30" s="124">
        <v>42192</v>
      </c>
      <c r="H30" s="123" t="s">
        <v>233</v>
      </c>
      <c r="I30" s="125">
        <v>2607</v>
      </c>
    </row>
    <row r="31" spans="2:14" s="35" customFormat="1" ht="157.5" x14ac:dyDescent="0.25">
      <c r="B31" s="122" t="s">
        <v>234</v>
      </c>
      <c r="C31" s="123" t="s">
        <v>235</v>
      </c>
      <c r="D31" s="123" t="s">
        <v>208</v>
      </c>
      <c r="E31" s="126" t="s">
        <v>236</v>
      </c>
      <c r="F31" s="124">
        <v>42171</v>
      </c>
      <c r="G31" s="124">
        <v>42212</v>
      </c>
      <c r="H31" s="123" t="s">
        <v>331</v>
      </c>
      <c r="I31" s="125">
        <v>115.47</v>
      </c>
      <c r="J31" s="129"/>
      <c r="K31" s="129"/>
      <c r="L31" s="35">
        <v>6.4</v>
      </c>
      <c r="M31" s="35">
        <v>121.87</v>
      </c>
      <c r="N31" s="35">
        <f>M31-6.4</f>
        <v>115.47</v>
      </c>
    </row>
    <row r="32" spans="2:14" s="35" customFormat="1" ht="189" x14ac:dyDescent="0.25">
      <c r="B32" s="122" t="s">
        <v>237</v>
      </c>
      <c r="C32" s="123" t="s">
        <v>238</v>
      </c>
      <c r="D32" s="123" t="s">
        <v>208</v>
      </c>
      <c r="E32" s="126" t="s">
        <v>239</v>
      </c>
      <c r="F32" s="124">
        <v>42181</v>
      </c>
      <c r="G32" s="124">
        <v>42212</v>
      </c>
      <c r="H32" s="123" t="s">
        <v>332</v>
      </c>
      <c r="I32" s="125">
        <v>119.7</v>
      </c>
      <c r="J32" s="129"/>
      <c r="K32" s="129"/>
      <c r="L32" s="35">
        <v>6.4</v>
      </c>
      <c r="M32" s="35">
        <v>126.1</v>
      </c>
      <c r="N32" s="35">
        <f>M32-6.4</f>
        <v>119.69999999999999</v>
      </c>
    </row>
    <row r="33" spans="2:14" s="35" customFormat="1" ht="189" x14ac:dyDescent="0.25">
      <c r="B33" s="122" t="s">
        <v>240</v>
      </c>
      <c r="C33" s="123" t="s">
        <v>241</v>
      </c>
      <c r="D33" s="123" t="s">
        <v>208</v>
      </c>
      <c r="E33" s="126" t="s">
        <v>242</v>
      </c>
      <c r="F33" s="124">
        <v>42181</v>
      </c>
      <c r="G33" s="124">
        <v>42214</v>
      </c>
      <c r="H33" s="123" t="s">
        <v>332</v>
      </c>
      <c r="I33" s="125">
        <v>129.28</v>
      </c>
      <c r="J33" s="129"/>
      <c r="K33" s="129"/>
      <c r="L33" s="35">
        <v>6.4</v>
      </c>
    </row>
    <row r="34" spans="2:14" s="35" customFormat="1" ht="47.25" x14ac:dyDescent="0.25">
      <c r="B34" s="122" t="s">
        <v>243</v>
      </c>
      <c r="C34" s="123" t="s">
        <v>244</v>
      </c>
      <c r="D34" s="123" t="s">
        <v>208</v>
      </c>
      <c r="E34" s="126" t="s">
        <v>245</v>
      </c>
      <c r="F34" s="124">
        <v>42177</v>
      </c>
      <c r="G34" s="124">
        <v>42271</v>
      </c>
      <c r="H34" s="123" t="s">
        <v>246</v>
      </c>
      <c r="I34" s="125">
        <v>7.64</v>
      </c>
    </row>
    <row r="35" spans="2:14" s="35" customFormat="1" ht="126" x14ac:dyDescent="0.25">
      <c r="B35" s="122" t="s">
        <v>247</v>
      </c>
      <c r="C35" s="123" t="s">
        <v>248</v>
      </c>
      <c r="D35" s="123" t="s">
        <v>208</v>
      </c>
      <c r="E35" s="123" t="s">
        <v>249</v>
      </c>
      <c r="F35" s="124">
        <v>42181</v>
      </c>
      <c r="G35" s="124">
        <v>42188</v>
      </c>
      <c r="H35" s="123" t="s">
        <v>223</v>
      </c>
      <c r="I35" s="125">
        <v>121.6</v>
      </c>
      <c r="J35" s="129"/>
      <c r="K35" s="129"/>
      <c r="L35" s="35">
        <v>6.4</v>
      </c>
    </row>
    <row r="36" spans="2:14" s="35" customFormat="1" ht="126" x14ac:dyDescent="0.25">
      <c r="B36" s="122" t="s">
        <v>250</v>
      </c>
      <c r="C36" s="123" t="s">
        <v>251</v>
      </c>
      <c r="D36" s="123" t="s">
        <v>208</v>
      </c>
      <c r="E36" s="123" t="s">
        <v>252</v>
      </c>
      <c r="F36" s="124">
        <v>42181</v>
      </c>
      <c r="G36" s="124">
        <v>42188</v>
      </c>
      <c r="H36" s="123" t="s">
        <v>223</v>
      </c>
      <c r="I36" s="125">
        <v>121.6</v>
      </c>
      <c r="J36" s="129"/>
      <c r="K36" s="129"/>
      <c r="L36" s="35">
        <v>6.4</v>
      </c>
    </row>
    <row r="37" spans="2:14" s="35" customFormat="1" x14ac:dyDescent="0.25">
      <c r="B37" s="122" t="s">
        <v>390</v>
      </c>
      <c r="C37" s="123" t="s">
        <v>253</v>
      </c>
      <c r="D37" s="123" t="s">
        <v>208</v>
      </c>
      <c r="E37" s="126" t="s">
        <v>254</v>
      </c>
      <c r="F37" s="124">
        <v>42180</v>
      </c>
      <c r="G37" s="124">
        <v>42198</v>
      </c>
      <c r="H37" s="123" t="s">
        <v>255</v>
      </c>
      <c r="I37" s="125">
        <v>196.44</v>
      </c>
    </row>
    <row r="38" spans="2:14" s="35" customFormat="1" ht="126" x14ac:dyDescent="0.25">
      <c r="B38" s="122" t="s">
        <v>391</v>
      </c>
      <c r="C38" s="123" t="s">
        <v>256</v>
      </c>
      <c r="D38" s="123" t="s">
        <v>208</v>
      </c>
      <c r="E38" s="126" t="s">
        <v>257</v>
      </c>
      <c r="F38" s="124">
        <v>42181</v>
      </c>
      <c r="G38" s="124">
        <v>42198</v>
      </c>
      <c r="H38" s="123" t="s">
        <v>223</v>
      </c>
      <c r="I38" s="125">
        <v>121.6</v>
      </c>
      <c r="J38" s="129"/>
      <c r="K38" s="129"/>
      <c r="L38" s="35">
        <v>6.4</v>
      </c>
    </row>
    <row r="39" spans="2:14" s="35" customFormat="1" ht="126" x14ac:dyDescent="0.25">
      <c r="B39" s="122" t="s">
        <v>392</v>
      </c>
      <c r="C39" s="123" t="s">
        <v>258</v>
      </c>
      <c r="D39" s="123" t="s">
        <v>208</v>
      </c>
      <c r="E39" s="123" t="s">
        <v>259</v>
      </c>
      <c r="F39" s="124">
        <v>42182</v>
      </c>
      <c r="G39" s="124">
        <v>42187</v>
      </c>
      <c r="H39" s="123" t="s">
        <v>223</v>
      </c>
      <c r="I39" s="125">
        <v>89.6</v>
      </c>
      <c r="J39" s="129"/>
      <c r="K39" s="129"/>
      <c r="L39" s="35">
        <v>6.4</v>
      </c>
    </row>
    <row r="40" spans="2:14" s="35" customFormat="1" ht="204.75" x14ac:dyDescent="0.25">
      <c r="B40" s="122" t="s">
        <v>260</v>
      </c>
      <c r="C40" s="123" t="s">
        <v>261</v>
      </c>
      <c r="D40" s="123" t="s">
        <v>208</v>
      </c>
      <c r="E40" s="126" t="s">
        <v>262</v>
      </c>
      <c r="F40" s="124">
        <v>42171</v>
      </c>
      <c r="G40" s="124">
        <v>42212</v>
      </c>
      <c r="H40" s="123" t="s">
        <v>333</v>
      </c>
      <c r="I40" s="125">
        <v>120.42</v>
      </c>
      <c r="J40" s="129"/>
      <c r="K40" s="129"/>
      <c r="L40" s="35">
        <v>6.4</v>
      </c>
      <c r="M40" s="35">
        <v>126.82</v>
      </c>
      <c r="N40" s="35">
        <f>M40-6.4</f>
        <v>120.41999999999999</v>
      </c>
    </row>
    <row r="41" spans="2:14" s="35" customFormat="1" ht="47.25" x14ac:dyDescent="0.25">
      <c r="B41" s="122" t="s">
        <v>263</v>
      </c>
      <c r="C41" s="123" t="s">
        <v>264</v>
      </c>
      <c r="D41" s="123" t="s">
        <v>208</v>
      </c>
      <c r="E41" s="123" t="s">
        <v>265</v>
      </c>
      <c r="F41" s="124">
        <v>42181</v>
      </c>
      <c r="G41" s="124">
        <v>42187</v>
      </c>
      <c r="H41" s="123" t="s">
        <v>246</v>
      </c>
      <c r="I41" s="125">
        <v>17</v>
      </c>
    </row>
    <row r="42" spans="2:14" s="35" customFormat="1" ht="189" x14ac:dyDescent="0.25">
      <c r="B42" s="122" t="s">
        <v>266</v>
      </c>
      <c r="C42" s="123" t="s">
        <v>267</v>
      </c>
      <c r="D42" s="123" t="s">
        <v>208</v>
      </c>
      <c r="E42" s="123" t="s">
        <v>268</v>
      </c>
      <c r="F42" s="124">
        <v>42180</v>
      </c>
      <c r="G42" s="124">
        <v>42187</v>
      </c>
      <c r="H42" s="123" t="s">
        <v>332</v>
      </c>
      <c r="I42" s="125">
        <v>153.48999999999998</v>
      </c>
      <c r="J42" s="129"/>
      <c r="K42" s="129"/>
      <c r="L42" s="35">
        <v>6.4</v>
      </c>
    </row>
    <row r="43" spans="2:14" s="35" customFormat="1" ht="189" x14ac:dyDescent="0.25">
      <c r="B43" s="122" t="s">
        <v>269</v>
      </c>
      <c r="C43" s="123" t="s">
        <v>270</v>
      </c>
      <c r="D43" s="123" t="s">
        <v>208</v>
      </c>
      <c r="E43" s="123" t="s">
        <v>271</v>
      </c>
      <c r="F43" s="124">
        <v>42180</v>
      </c>
      <c r="G43" s="124">
        <v>42187</v>
      </c>
      <c r="H43" s="123" t="s">
        <v>332</v>
      </c>
      <c r="I43" s="125">
        <v>163.85999999999999</v>
      </c>
      <c r="J43" s="129"/>
      <c r="K43" s="129"/>
      <c r="L43" s="35">
        <v>6.4</v>
      </c>
    </row>
    <row r="44" spans="2:14" s="35" customFormat="1" ht="204.75" x14ac:dyDescent="0.25">
      <c r="B44" s="122" t="s">
        <v>272</v>
      </c>
      <c r="C44" s="123" t="s">
        <v>273</v>
      </c>
      <c r="D44" s="123" t="s">
        <v>208</v>
      </c>
      <c r="E44" s="126" t="s">
        <v>274</v>
      </c>
      <c r="F44" s="124">
        <v>42180</v>
      </c>
      <c r="G44" s="124">
        <v>42201</v>
      </c>
      <c r="H44" s="123" t="s">
        <v>333</v>
      </c>
      <c r="I44" s="125">
        <v>163.21</v>
      </c>
      <c r="J44" s="129"/>
      <c r="K44" s="129"/>
      <c r="L44" s="35">
        <v>6.4</v>
      </c>
      <c r="M44" s="35">
        <v>169.61</v>
      </c>
      <c r="N44" s="35">
        <f>M44-6.4</f>
        <v>163.21</v>
      </c>
    </row>
    <row r="45" spans="2:14" s="35" customFormat="1" ht="189" x14ac:dyDescent="0.25">
      <c r="B45" s="122" t="s">
        <v>275</v>
      </c>
      <c r="C45" s="123" t="s">
        <v>276</v>
      </c>
      <c r="D45" s="123" t="s">
        <v>208</v>
      </c>
      <c r="E45" s="126" t="s">
        <v>277</v>
      </c>
      <c r="F45" s="124">
        <v>42187</v>
      </c>
      <c r="G45" s="124">
        <v>42192</v>
      </c>
      <c r="H45" s="123" t="s">
        <v>334</v>
      </c>
      <c r="I45" s="125">
        <v>269.33</v>
      </c>
      <c r="J45" s="129"/>
      <c r="K45" s="129"/>
      <c r="L45" s="35">
        <v>12</v>
      </c>
    </row>
    <row r="46" spans="2:14" s="35" customFormat="1" ht="47.25" x14ac:dyDescent="0.25">
      <c r="B46" s="122" t="s">
        <v>308</v>
      </c>
      <c r="C46" s="123" t="s">
        <v>160</v>
      </c>
      <c r="D46" s="123" t="s">
        <v>161</v>
      </c>
      <c r="E46" s="123" t="s">
        <v>309</v>
      </c>
      <c r="F46" s="124">
        <v>42226</v>
      </c>
      <c r="G46" s="124">
        <v>42247</v>
      </c>
      <c r="H46" s="123" t="s">
        <v>310</v>
      </c>
      <c r="I46" s="125">
        <v>383</v>
      </c>
    </row>
    <row r="47" spans="2:14" s="35" customFormat="1" ht="78.75" x14ac:dyDescent="0.25">
      <c r="B47" s="122" t="s">
        <v>312</v>
      </c>
      <c r="C47" s="123" t="s">
        <v>280</v>
      </c>
      <c r="D47" s="123" t="s">
        <v>208</v>
      </c>
      <c r="E47" s="123" t="s">
        <v>313</v>
      </c>
      <c r="F47" s="124">
        <v>42268</v>
      </c>
      <c r="G47" s="124">
        <v>42270</v>
      </c>
      <c r="H47" s="123" t="s">
        <v>372</v>
      </c>
      <c r="I47" s="125">
        <v>25.97</v>
      </c>
    </row>
    <row r="48" spans="2:14" s="35" customFormat="1" ht="47.25" x14ac:dyDescent="0.25">
      <c r="B48" s="122" t="s">
        <v>323</v>
      </c>
      <c r="C48" s="123" t="s">
        <v>160</v>
      </c>
      <c r="D48" s="123" t="s">
        <v>161</v>
      </c>
      <c r="E48" s="123" t="s">
        <v>324</v>
      </c>
      <c r="F48" s="124">
        <v>42235</v>
      </c>
      <c r="G48" s="124">
        <v>42256</v>
      </c>
      <c r="H48" s="123" t="s">
        <v>341</v>
      </c>
      <c r="I48" s="125">
        <v>235</v>
      </c>
    </row>
    <row r="49" spans="2:9" s="35" customFormat="1" ht="47.25" x14ac:dyDescent="0.25">
      <c r="B49" s="122" t="s">
        <v>325</v>
      </c>
      <c r="C49" s="123" t="s">
        <v>160</v>
      </c>
      <c r="D49" s="123" t="s">
        <v>161</v>
      </c>
      <c r="E49" s="123" t="s">
        <v>326</v>
      </c>
      <c r="F49" s="124">
        <v>42237</v>
      </c>
      <c r="G49" s="124">
        <v>42258</v>
      </c>
      <c r="H49" s="123" t="s">
        <v>342</v>
      </c>
      <c r="I49" s="125">
        <v>125</v>
      </c>
    </row>
    <row r="50" spans="2:9" s="35" customFormat="1" ht="47.25" x14ac:dyDescent="0.25">
      <c r="B50" s="122" t="s">
        <v>327</v>
      </c>
      <c r="C50" s="123" t="s">
        <v>160</v>
      </c>
      <c r="D50" s="123" t="s">
        <v>161</v>
      </c>
      <c r="E50" s="123" t="s">
        <v>328</v>
      </c>
      <c r="F50" s="124">
        <v>42240</v>
      </c>
      <c r="G50" s="124">
        <v>42265</v>
      </c>
      <c r="H50" s="123" t="s">
        <v>343</v>
      </c>
      <c r="I50" s="125">
        <v>235</v>
      </c>
    </row>
    <row r="51" spans="2:9" s="35" customFormat="1" ht="47.25" x14ac:dyDescent="0.25">
      <c r="B51" s="122" t="s">
        <v>329</v>
      </c>
      <c r="C51" s="123" t="s">
        <v>160</v>
      </c>
      <c r="D51" s="123" t="s">
        <v>161</v>
      </c>
      <c r="E51" s="123" t="s">
        <v>330</v>
      </c>
      <c r="F51" s="124">
        <v>42243</v>
      </c>
      <c r="G51" s="124">
        <v>42265</v>
      </c>
      <c r="H51" s="123" t="s">
        <v>344</v>
      </c>
      <c r="I51" s="125">
        <v>233</v>
      </c>
    </row>
    <row r="52" spans="2:9" s="35" customFormat="1" ht="78.75" customHeight="1" x14ac:dyDescent="0.25">
      <c r="B52" s="122" t="s">
        <v>335</v>
      </c>
      <c r="C52" s="123" t="s">
        <v>160</v>
      </c>
      <c r="D52" s="123" t="s">
        <v>161</v>
      </c>
      <c r="E52" s="123" t="s">
        <v>336</v>
      </c>
      <c r="F52" s="124">
        <v>42242</v>
      </c>
      <c r="G52" s="124">
        <v>42262</v>
      </c>
      <c r="H52" s="123" t="s">
        <v>345</v>
      </c>
      <c r="I52" s="125">
        <v>735</v>
      </c>
    </row>
    <row r="53" spans="2:9" s="35" customFormat="1" ht="47.25" x14ac:dyDescent="0.25">
      <c r="B53" s="143" t="s">
        <v>338</v>
      </c>
      <c r="C53" s="123" t="s">
        <v>160</v>
      </c>
      <c r="D53" s="123" t="s">
        <v>161</v>
      </c>
      <c r="E53" s="123" t="s">
        <v>337</v>
      </c>
      <c r="F53" s="124">
        <v>42237</v>
      </c>
      <c r="G53" s="124">
        <v>42258</v>
      </c>
      <c r="H53" s="123" t="s">
        <v>346</v>
      </c>
      <c r="I53" s="125">
        <v>1199</v>
      </c>
    </row>
    <row r="54" spans="2:9" s="35" customFormat="1" ht="47.25" x14ac:dyDescent="0.25">
      <c r="B54" s="122" t="s">
        <v>339</v>
      </c>
      <c r="C54" s="123" t="s">
        <v>160</v>
      </c>
      <c r="D54" s="123" t="s">
        <v>161</v>
      </c>
      <c r="E54" s="123" t="s">
        <v>340</v>
      </c>
      <c r="F54" s="124">
        <v>42243</v>
      </c>
      <c r="G54" s="124">
        <v>42264</v>
      </c>
      <c r="H54" s="123" t="s">
        <v>347</v>
      </c>
      <c r="I54" s="125">
        <v>239</v>
      </c>
    </row>
    <row r="55" spans="2:9" s="35" customFormat="1" ht="47.25" x14ac:dyDescent="0.25">
      <c r="B55" s="122" t="s">
        <v>348</v>
      </c>
      <c r="C55" s="123" t="s">
        <v>160</v>
      </c>
      <c r="D55" s="123" t="s">
        <v>161</v>
      </c>
      <c r="E55" s="123" t="s">
        <v>349</v>
      </c>
      <c r="F55" s="124">
        <v>42212</v>
      </c>
      <c r="G55" s="124">
        <v>42233</v>
      </c>
      <c r="H55" s="123" t="s">
        <v>350</v>
      </c>
      <c r="I55" s="125">
        <v>2968</v>
      </c>
    </row>
    <row r="56" spans="2:9" s="35" customFormat="1" ht="47.25" x14ac:dyDescent="0.25">
      <c r="B56" s="122" t="s">
        <v>351</v>
      </c>
      <c r="C56" s="123" t="s">
        <v>160</v>
      </c>
      <c r="D56" s="123" t="s">
        <v>161</v>
      </c>
      <c r="E56" s="123" t="s">
        <v>352</v>
      </c>
      <c r="F56" s="124">
        <v>42255</v>
      </c>
      <c r="G56" s="124">
        <v>42276</v>
      </c>
      <c r="H56" s="123" t="s">
        <v>353</v>
      </c>
      <c r="I56" s="125">
        <v>965</v>
      </c>
    </row>
    <row r="57" spans="2:9" s="35" customFormat="1" ht="47.25" x14ac:dyDescent="0.25">
      <c r="B57" s="122" t="s">
        <v>354</v>
      </c>
      <c r="C57" s="123" t="s">
        <v>355</v>
      </c>
      <c r="D57" s="123" t="s">
        <v>208</v>
      </c>
      <c r="E57" s="123" t="s">
        <v>356</v>
      </c>
      <c r="F57" s="124">
        <v>42285</v>
      </c>
      <c r="G57" s="124">
        <v>42303</v>
      </c>
      <c r="H57" s="123" t="s">
        <v>246</v>
      </c>
      <c r="I57" s="125">
        <v>67.97</v>
      </c>
    </row>
    <row r="58" spans="2:9" s="35" customFormat="1" ht="47.25" x14ac:dyDescent="0.25">
      <c r="B58" s="122" t="s">
        <v>357</v>
      </c>
      <c r="C58" s="123" t="s">
        <v>160</v>
      </c>
      <c r="D58" s="123" t="s">
        <v>161</v>
      </c>
      <c r="E58" s="123" t="s">
        <v>358</v>
      </c>
      <c r="F58" s="124">
        <v>42249</v>
      </c>
      <c r="G58" s="124">
        <v>42270</v>
      </c>
      <c r="H58" s="123" t="s">
        <v>359</v>
      </c>
      <c r="I58" s="125">
        <v>385</v>
      </c>
    </row>
    <row r="59" spans="2:9" s="35" customFormat="1" ht="47.25" x14ac:dyDescent="0.25">
      <c r="B59" s="122" t="s">
        <v>360</v>
      </c>
      <c r="C59" s="123" t="s">
        <v>160</v>
      </c>
      <c r="D59" s="123" t="s">
        <v>161</v>
      </c>
      <c r="E59" s="123" t="s">
        <v>361</v>
      </c>
      <c r="F59" s="124">
        <v>42208</v>
      </c>
      <c r="G59" s="124">
        <v>42229</v>
      </c>
      <c r="H59" s="123" t="s">
        <v>362</v>
      </c>
      <c r="I59" s="125">
        <v>1075</v>
      </c>
    </row>
    <row r="60" spans="2:9" s="35" customFormat="1" ht="63" x14ac:dyDescent="0.25">
      <c r="B60" s="122" t="s">
        <v>363</v>
      </c>
      <c r="C60" s="123" t="s">
        <v>160</v>
      </c>
      <c r="D60" s="123" t="s">
        <v>161</v>
      </c>
      <c r="E60" s="123" t="s">
        <v>364</v>
      </c>
      <c r="F60" s="124">
        <v>42258</v>
      </c>
      <c r="G60" s="124">
        <v>42258</v>
      </c>
      <c r="H60" s="123" t="s">
        <v>365</v>
      </c>
      <c r="I60" s="125">
        <v>819</v>
      </c>
    </row>
    <row r="61" spans="2:9" s="35" customFormat="1" ht="47.25" x14ac:dyDescent="0.25">
      <c r="B61" s="122" t="s">
        <v>366</v>
      </c>
      <c r="C61" s="123" t="s">
        <v>160</v>
      </c>
      <c r="D61" s="123" t="s">
        <v>161</v>
      </c>
      <c r="E61" s="123" t="s">
        <v>367</v>
      </c>
      <c r="F61" s="124">
        <v>42263</v>
      </c>
      <c r="G61" s="124">
        <v>42286</v>
      </c>
      <c r="H61" s="123" t="s">
        <v>368</v>
      </c>
      <c r="I61" s="125">
        <v>242.5</v>
      </c>
    </row>
    <row r="62" spans="2:9" s="35" customFormat="1" ht="47.25" x14ac:dyDescent="0.25">
      <c r="B62" s="122" t="s">
        <v>369</v>
      </c>
      <c r="C62" s="123" t="s">
        <v>160</v>
      </c>
      <c r="D62" s="123" t="s">
        <v>161</v>
      </c>
      <c r="E62" s="123" t="s">
        <v>370</v>
      </c>
      <c r="F62" s="124">
        <v>42208</v>
      </c>
      <c r="G62" s="124">
        <v>42229</v>
      </c>
      <c r="H62" s="123" t="s">
        <v>371</v>
      </c>
      <c r="I62" s="125">
        <v>1045</v>
      </c>
    </row>
    <row r="63" spans="2:9" s="35" customFormat="1" ht="47.25" x14ac:dyDescent="0.25">
      <c r="B63" s="122" t="s">
        <v>380</v>
      </c>
      <c r="C63" s="123" t="s">
        <v>381</v>
      </c>
      <c r="D63" s="123" t="s">
        <v>208</v>
      </c>
      <c r="E63" s="123" t="s">
        <v>382</v>
      </c>
      <c r="F63" s="124">
        <v>42304</v>
      </c>
      <c r="G63" s="124">
        <v>42327</v>
      </c>
      <c r="H63" s="123" t="s">
        <v>383</v>
      </c>
      <c r="I63" s="125">
        <v>699.19</v>
      </c>
    </row>
    <row r="64" spans="2:9" s="35" customFormat="1" x14ac:dyDescent="0.25">
      <c r="B64" s="122" t="s">
        <v>384</v>
      </c>
      <c r="C64" s="123" t="s">
        <v>385</v>
      </c>
      <c r="D64" s="123" t="s">
        <v>208</v>
      </c>
      <c r="E64" s="123" t="s">
        <v>386</v>
      </c>
      <c r="F64" s="124">
        <v>42283</v>
      </c>
      <c r="G64" s="124">
        <v>42291</v>
      </c>
      <c r="H64" s="123" t="s">
        <v>255</v>
      </c>
      <c r="I64" s="125">
        <v>86.4</v>
      </c>
    </row>
    <row r="65" spans="2:9" s="35" customFormat="1" ht="157.5" x14ac:dyDescent="0.25">
      <c r="B65" s="122" t="s">
        <v>387</v>
      </c>
      <c r="C65" s="123" t="s">
        <v>388</v>
      </c>
      <c r="D65" s="123" t="s">
        <v>208</v>
      </c>
      <c r="E65" s="123" t="s">
        <v>389</v>
      </c>
      <c r="F65" s="124">
        <v>42289</v>
      </c>
      <c r="G65" s="124">
        <v>42305</v>
      </c>
      <c r="H65" s="123" t="s">
        <v>427</v>
      </c>
      <c r="I65" s="125">
        <f>23-3</f>
        <v>20</v>
      </c>
    </row>
    <row r="66" spans="2:9" s="35" customFormat="1" x14ac:dyDescent="0.25">
      <c r="B66" s="122" t="s">
        <v>399</v>
      </c>
      <c r="C66" s="123" t="s">
        <v>400</v>
      </c>
      <c r="D66" s="123" t="s">
        <v>208</v>
      </c>
      <c r="E66" s="126" t="s">
        <v>401</v>
      </c>
      <c r="F66" s="124">
        <v>42284</v>
      </c>
      <c r="G66" s="124">
        <v>42289</v>
      </c>
      <c r="H66" s="123" t="s">
        <v>255</v>
      </c>
      <c r="I66" s="125">
        <v>68.569999999999993</v>
      </c>
    </row>
    <row r="67" spans="2:9" s="35" customFormat="1" ht="47.25" x14ac:dyDescent="0.25">
      <c r="B67" s="122" t="s">
        <v>402</v>
      </c>
      <c r="C67" s="123" t="s">
        <v>160</v>
      </c>
      <c r="D67" s="123" t="s">
        <v>161</v>
      </c>
      <c r="E67" s="126" t="s">
        <v>412</v>
      </c>
      <c r="F67" s="124">
        <v>42257</v>
      </c>
      <c r="G67" s="124">
        <v>42278</v>
      </c>
      <c r="H67" s="123" t="s">
        <v>403</v>
      </c>
      <c r="I67" s="125">
        <v>199</v>
      </c>
    </row>
    <row r="68" spans="2:9" s="35" customFormat="1" ht="47.25" x14ac:dyDescent="0.25">
      <c r="B68" s="122" t="s">
        <v>404</v>
      </c>
      <c r="C68" s="123" t="s">
        <v>413</v>
      </c>
      <c r="D68" s="123" t="s">
        <v>161</v>
      </c>
      <c r="E68" s="126" t="s">
        <v>414</v>
      </c>
      <c r="F68" s="124">
        <v>42268</v>
      </c>
      <c r="G68" s="124">
        <v>42270</v>
      </c>
      <c r="H68" s="123" t="s">
        <v>405</v>
      </c>
      <c r="I68" s="125">
        <v>687.73</v>
      </c>
    </row>
    <row r="69" spans="2:9" s="35" customFormat="1" ht="47.25" x14ac:dyDescent="0.25">
      <c r="B69" s="127" t="s">
        <v>406</v>
      </c>
      <c r="C69" s="123" t="s">
        <v>407</v>
      </c>
      <c r="D69" s="123" t="s">
        <v>208</v>
      </c>
      <c r="E69" s="126" t="s">
        <v>408</v>
      </c>
      <c r="F69" s="124">
        <v>42304</v>
      </c>
      <c r="G69" s="124">
        <v>42324</v>
      </c>
      <c r="H69" s="123" t="s">
        <v>246</v>
      </c>
      <c r="I69" s="125">
        <v>16.78</v>
      </c>
    </row>
    <row r="70" spans="2:9" s="35" customFormat="1" ht="47.25" x14ac:dyDescent="0.25">
      <c r="B70" s="127" t="s">
        <v>409</v>
      </c>
      <c r="C70" s="123" t="s">
        <v>410</v>
      </c>
      <c r="D70" s="123" t="s">
        <v>208</v>
      </c>
      <c r="E70" s="126" t="s">
        <v>411</v>
      </c>
      <c r="F70" s="124">
        <v>42284</v>
      </c>
      <c r="G70" s="124">
        <v>42292</v>
      </c>
      <c r="H70" s="123" t="s">
        <v>246</v>
      </c>
      <c r="I70" s="125">
        <v>6.72</v>
      </c>
    </row>
    <row r="71" spans="2:9" s="35" customFormat="1" x14ac:dyDescent="0.25">
      <c r="B71" s="127" t="s">
        <v>415</v>
      </c>
      <c r="C71" s="123" t="s">
        <v>416</v>
      </c>
      <c r="D71" s="123" t="s">
        <v>208</v>
      </c>
      <c r="E71" s="126" t="s">
        <v>417</v>
      </c>
      <c r="F71" s="124">
        <v>42290</v>
      </c>
      <c r="G71" s="124">
        <v>42338</v>
      </c>
      <c r="H71" s="123" t="s">
        <v>418</v>
      </c>
      <c r="I71" s="125">
        <v>148.5</v>
      </c>
    </row>
    <row r="72" spans="2:9" s="61" customFormat="1" ht="78.75" x14ac:dyDescent="0.25">
      <c r="B72" s="127" t="s">
        <v>421</v>
      </c>
      <c r="C72" s="126" t="s">
        <v>428</v>
      </c>
      <c r="D72" s="126" t="s">
        <v>422</v>
      </c>
      <c r="E72" s="126">
        <v>132227</v>
      </c>
      <c r="F72" s="128">
        <v>42277</v>
      </c>
      <c r="G72" s="128">
        <v>42282</v>
      </c>
      <c r="H72" s="126" t="s">
        <v>423</v>
      </c>
      <c r="I72" s="155">
        <v>9.34</v>
      </c>
    </row>
    <row r="73" spans="2:9" s="35" customFormat="1" ht="47.25" x14ac:dyDescent="0.25">
      <c r="B73" s="122" t="s">
        <v>278</v>
      </c>
      <c r="C73" s="123" t="s">
        <v>311</v>
      </c>
      <c r="D73" s="123" t="s">
        <v>161</v>
      </c>
      <c r="E73" s="123">
        <v>1400004468</v>
      </c>
      <c r="F73" s="124">
        <v>42192</v>
      </c>
      <c r="G73" s="124">
        <v>42268</v>
      </c>
      <c r="H73" s="123" t="s">
        <v>279</v>
      </c>
      <c r="I73" s="125">
        <v>255</v>
      </c>
    </row>
    <row r="74" spans="2:9" x14ac:dyDescent="0.25">
      <c r="B74" s="190" t="s">
        <v>220</v>
      </c>
      <c r="C74" s="191"/>
      <c r="D74" s="191"/>
      <c r="E74" s="191"/>
      <c r="F74" s="191"/>
      <c r="G74" s="191"/>
      <c r="H74" s="192"/>
      <c r="I74" s="116">
        <f>SUM(I28:I73)</f>
        <v>18835.91</v>
      </c>
    </row>
    <row r="75" spans="2:9" x14ac:dyDescent="0.25">
      <c r="B75" s="190" t="s">
        <v>142</v>
      </c>
      <c r="C75" s="191"/>
      <c r="D75" s="191"/>
      <c r="E75" s="191"/>
      <c r="F75" s="191"/>
      <c r="G75" s="191"/>
      <c r="H75" s="192"/>
      <c r="I75" s="116">
        <f>I27+I74</f>
        <v>27610.410000000003</v>
      </c>
    </row>
    <row r="76" spans="2:9" x14ac:dyDescent="0.25">
      <c r="B76" s="59" t="s">
        <v>140</v>
      </c>
    </row>
  </sheetData>
  <mergeCells count="7">
    <mergeCell ref="B75:H75"/>
    <mergeCell ref="C3:H3"/>
    <mergeCell ref="I3:I5"/>
    <mergeCell ref="B4:B5"/>
    <mergeCell ref="C4:H4"/>
    <mergeCell ref="B27:H27"/>
    <mergeCell ref="B74:H74"/>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6:G26 G28:G73">
      <formula1>F6</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L13"/>
  <sheetViews>
    <sheetView workbookViewId="0">
      <selection activeCell="B8" sqref="B8"/>
    </sheetView>
  </sheetViews>
  <sheetFormatPr defaultColWidth="9.140625" defaultRowHeight="15.75" x14ac:dyDescent="0.25"/>
  <cols>
    <col min="1" max="1" width="4.5703125" style="59" customWidth="1"/>
    <col min="2" max="2" width="9.140625" style="59"/>
    <col min="3" max="3" width="18.28515625" style="59" customWidth="1"/>
    <col min="4" max="4" width="25.5703125" style="59" customWidth="1"/>
    <col min="5" max="5" width="16.7109375" customWidth="1"/>
    <col min="6" max="7" width="15.7109375" customWidth="1"/>
    <col min="8" max="8" width="15.42578125" style="59" customWidth="1"/>
    <col min="9" max="16384" width="9.140625" style="59"/>
  </cols>
  <sheetData>
    <row r="1" spans="2:12" x14ac:dyDescent="0.25">
      <c r="B1" s="60" t="s">
        <v>56</v>
      </c>
      <c r="C1" s="60"/>
    </row>
    <row r="3" spans="2:12" x14ac:dyDescent="0.25">
      <c r="B3" s="100"/>
      <c r="C3" s="193" t="s">
        <v>129</v>
      </c>
      <c r="D3" s="193"/>
      <c r="E3" s="193"/>
      <c r="F3" s="193"/>
      <c r="G3" s="193"/>
      <c r="H3" s="193"/>
      <c r="I3" s="194" t="s">
        <v>3</v>
      </c>
    </row>
    <row r="4" spans="2:12" x14ac:dyDescent="0.25">
      <c r="B4" s="195" t="s">
        <v>130</v>
      </c>
      <c r="C4" s="197" t="s">
        <v>131</v>
      </c>
      <c r="D4" s="198"/>
      <c r="E4" s="198"/>
      <c r="F4" s="198"/>
      <c r="G4" s="198"/>
      <c r="H4" s="199"/>
      <c r="I4" s="194"/>
    </row>
    <row r="5" spans="2:12" ht="31.5" x14ac:dyDescent="0.25">
      <c r="B5" s="196"/>
      <c r="C5" s="115" t="s">
        <v>132</v>
      </c>
      <c r="D5" s="115" t="s">
        <v>133</v>
      </c>
      <c r="E5" s="115" t="s">
        <v>134</v>
      </c>
      <c r="F5" s="115" t="s">
        <v>135</v>
      </c>
      <c r="G5" s="115" t="s">
        <v>136</v>
      </c>
      <c r="H5" s="115" t="s">
        <v>137</v>
      </c>
      <c r="I5" s="194"/>
    </row>
    <row r="6" spans="2:12" x14ac:dyDescent="0.25">
      <c r="B6" s="190" t="s">
        <v>219</v>
      </c>
      <c r="C6" s="191"/>
      <c r="D6" s="191"/>
      <c r="E6" s="191"/>
      <c r="F6" s="191"/>
      <c r="G6" s="191"/>
      <c r="H6" s="192"/>
      <c r="I6" s="116">
        <v>0</v>
      </c>
    </row>
    <row r="7" spans="2:12" s="35" customFormat="1" ht="63" x14ac:dyDescent="0.25">
      <c r="B7" s="137" t="s">
        <v>317</v>
      </c>
      <c r="C7" s="138" t="s">
        <v>280</v>
      </c>
      <c r="D7" s="138" t="s">
        <v>281</v>
      </c>
      <c r="E7" s="142" t="s">
        <v>282</v>
      </c>
      <c r="F7" s="139">
        <v>42187</v>
      </c>
      <c r="G7" s="139">
        <v>42194</v>
      </c>
      <c r="H7" s="138" t="s">
        <v>283</v>
      </c>
      <c r="I7" s="140">
        <v>28</v>
      </c>
      <c r="K7" s="154"/>
      <c r="L7" s="154"/>
    </row>
    <row r="8" spans="2:12" s="35" customFormat="1" ht="47.25" x14ac:dyDescent="0.25">
      <c r="B8" s="137" t="s">
        <v>318</v>
      </c>
      <c r="C8" s="138" t="s">
        <v>284</v>
      </c>
      <c r="D8" s="138" t="s">
        <v>161</v>
      </c>
      <c r="E8" s="123">
        <v>60157</v>
      </c>
      <c r="F8" s="139">
        <v>42166</v>
      </c>
      <c r="G8" s="139">
        <v>42205</v>
      </c>
      <c r="H8" s="138" t="s">
        <v>285</v>
      </c>
      <c r="I8" s="140">
        <v>15.36</v>
      </c>
      <c r="K8" s="154"/>
      <c r="L8" s="154"/>
    </row>
    <row r="9" spans="2:12" x14ac:dyDescent="0.25">
      <c r="B9" s="190" t="s">
        <v>220</v>
      </c>
      <c r="C9" s="191"/>
      <c r="D9" s="191"/>
      <c r="E9" s="191"/>
      <c r="F9" s="191"/>
      <c r="G9" s="191"/>
      <c r="H9" s="192"/>
      <c r="I9" s="116">
        <f>SUM(I7:I8)</f>
        <v>43.36</v>
      </c>
    </row>
    <row r="10" spans="2:12" x14ac:dyDescent="0.25">
      <c r="B10" s="117" t="s">
        <v>143</v>
      </c>
      <c r="C10" s="118"/>
      <c r="D10" s="118"/>
      <c r="E10" s="118"/>
      <c r="F10" s="118"/>
      <c r="G10" s="118"/>
      <c r="H10" s="119"/>
      <c r="I10" s="116">
        <f>I6+I9</f>
        <v>43.36</v>
      </c>
    </row>
    <row r="11" spans="2:12" x14ac:dyDescent="0.25">
      <c r="B11" s="59" t="s">
        <v>140</v>
      </c>
    </row>
    <row r="13" spans="2:12" x14ac:dyDescent="0.25">
      <c r="K13" s="98"/>
      <c r="L13" s="98"/>
    </row>
  </sheetData>
  <mergeCells count="6">
    <mergeCell ref="B9:H9"/>
    <mergeCell ref="C3:H3"/>
    <mergeCell ref="I3:I5"/>
    <mergeCell ref="B4:B5"/>
    <mergeCell ref="C4:H4"/>
    <mergeCell ref="B6:H6"/>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7:G8">
      <formula1>F7</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I9"/>
  <sheetViews>
    <sheetView topLeftCell="B1" workbookViewId="0">
      <selection activeCell="I8" sqref="I8"/>
    </sheetView>
  </sheetViews>
  <sheetFormatPr defaultColWidth="9.140625" defaultRowHeight="15.75" x14ac:dyDescent="0.25"/>
  <cols>
    <col min="1" max="1" width="4.140625" style="59" customWidth="1"/>
    <col min="2" max="2" width="9.140625" style="59"/>
    <col min="3" max="3" width="18.28515625" style="59" customWidth="1"/>
    <col min="4" max="4" width="25.5703125" style="59" customWidth="1"/>
    <col min="5" max="5" width="16.7109375" customWidth="1"/>
    <col min="6" max="7" width="15.7109375" customWidth="1"/>
    <col min="8" max="8" width="15.42578125" style="59" customWidth="1"/>
    <col min="9" max="16384" width="9.140625" style="59"/>
  </cols>
  <sheetData>
    <row r="1" spans="2:9" x14ac:dyDescent="0.25">
      <c r="B1" s="60" t="s">
        <v>57</v>
      </c>
      <c r="C1" s="60"/>
    </row>
    <row r="3" spans="2:9" x14ac:dyDescent="0.25">
      <c r="B3" s="100"/>
      <c r="C3" s="193" t="s">
        <v>129</v>
      </c>
      <c r="D3" s="193"/>
      <c r="E3" s="193"/>
      <c r="F3" s="193"/>
      <c r="G3" s="193"/>
      <c r="H3" s="193"/>
      <c r="I3" s="194" t="s">
        <v>3</v>
      </c>
    </row>
    <row r="4" spans="2:9" x14ac:dyDescent="0.25">
      <c r="B4" s="195" t="s">
        <v>130</v>
      </c>
      <c r="C4" s="197" t="s">
        <v>131</v>
      </c>
      <c r="D4" s="198"/>
      <c r="E4" s="198"/>
      <c r="F4" s="198"/>
      <c r="G4" s="198"/>
      <c r="H4" s="199"/>
      <c r="I4" s="194"/>
    </row>
    <row r="5" spans="2:9" ht="31.5" x14ac:dyDescent="0.25">
      <c r="B5" s="196"/>
      <c r="C5" s="115" t="s">
        <v>132</v>
      </c>
      <c r="D5" s="115" t="s">
        <v>133</v>
      </c>
      <c r="E5" s="115" t="s">
        <v>134</v>
      </c>
      <c r="F5" s="115" t="s">
        <v>135</v>
      </c>
      <c r="G5" s="115" t="s">
        <v>136</v>
      </c>
      <c r="H5" s="115" t="s">
        <v>137</v>
      </c>
      <c r="I5" s="194"/>
    </row>
    <row r="6" spans="2:9" x14ac:dyDescent="0.25">
      <c r="B6" s="190" t="s">
        <v>219</v>
      </c>
      <c r="C6" s="191"/>
      <c r="D6" s="191"/>
      <c r="E6" s="191"/>
      <c r="F6" s="191"/>
      <c r="G6" s="191"/>
      <c r="H6" s="192"/>
      <c r="I6" s="116">
        <v>0</v>
      </c>
    </row>
    <row r="7" spans="2:9" x14ac:dyDescent="0.25">
      <c r="B7" s="190" t="s">
        <v>220</v>
      </c>
      <c r="C7" s="191"/>
      <c r="D7" s="191"/>
      <c r="E7" s="191"/>
      <c r="F7" s="191"/>
      <c r="G7" s="191"/>
      <c r="H7" s="192"/>
      <c r="I7" s="116">
        <v>0</v>
      </c>
    </row>
    <row r="8" spans="2:9" x14ac:dyDescent="0.25">
      <c r="B8" s="200" t="s">
        <v>144</v>
      </c>
      <c r="C8" s="201"/>
      <c r="D8" s="201"/>
      <c r="E8" s="201"/>
      <c r="F8" s="201"/>
      <c r="G8" s="201"/>
      <c r="H8" s="202"/>
      <c r="I8" s="116">
        <f>I6+I7</f>
        <v>0</v>
      </c>
    </row>
    <row r="9" spans="2:9" x14ac:dyDescent="0.25">
      <c r="B9" s="59" t="s">
        <v>140</v>
      </c>
    </row>
  </sheetData>
  <mergeCells count="7">
    <mergeCell ref="B8:H8"/>
    <mergeCell ref="C3:H3"/>
    <mergeCell ref="I3:I5"/>
    <mergeCell ref="B4:B5"/>
    <mergeCell ref="C4:H4"/>
    <mergeCell ref="B6:H6"/>
    <mergeCell ref="B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I9"/>
  <sheetViews>
    <sheetView topLeftCell="A2" zoomScale="90" zoomScaleNormal="90" workbookViewId="0">
      <selection activeCell="I8" sqref="I8"/>
    </sheetView>
  </sheetViews>
  <sheetFormatPr defaultColWidth="9.140625" defaultRowHeight="15.75" x14ac:dyDescent="0.25"/>
  <cols>
    <col min="1" max="1" width="4.5703125" style="59" customWidth="1"/>
    <col min="2" max="2" width="9.140625" style="59"/>
    <col min="3" max="3" width="18.28515625" style="59" customWidth="1"/>
    <col min="4" max="4" width="25.5703125" style="59" customWidth="1"/>
    <col min="5" max="5" width="16.7109375" customWidth="1"/>
    <col min="6" max="7" width="15.7109375" customWidth="1"/>
    <col min="8" max="8" width="15.42578125" style="59" customWidth="1"/>
    <col min="9" max="16384" width="9.140625" style="59"/>
  </cols>
  <sheetData>
    <row r="1" spans="2:9" x14ac:dyDescent="0.25">
      <c r="B1" s="60" t="s">
        <v>58</v>
      </c>
      <c r="C1" s="60"/>
    </row>
    <row r="3" spans="2:9" x14ac:dyDescent="0.25">
      <c r="B3" s="100"/>
      <c r="C3" s="193" t="s">
        <v>129</v>
      </c>
      <c r="D3" s="193"/>
      <c r="E3" s="193"/>
      <c r="F3" s="193"/>
      <c r="G3" s="193"/>
      <c r="H3" s="193"/>
      <c r="I3" s="194" t="s">
        <v>3</v>
      </c>
    </row>
    <row r="4" spans="2:9" x14ac:dyDescent="0.25">
      <c r="B4" s="195" t="s">
        <v>130</v>
      </c>
      <c r="C4" s="197" t="s">
        <v>131</v>
      </c>
      <c r="D4" s="198"/>
      <c r="E4" s="198"/>
      <c r="F4" s="198"/>
      <c r="G4" s="198"/>
      <c r="H4" s="199"/>
      <c r="I4" s="194"/>
    </row>
    <row r="5" spans="2:9" ht="31.5" x14ac:dyDescent="0.25">
      <c r="B5" s="196"/>
      <c r="C5" s="115" t="s">
        <v>132</v>
      </c>
      <c r="D5" s="115" t="s">
        <v>133</v>
      </c>
      <c r="E5" s="115" t="s">
        <v>134</v>
      </c>
      <c r="F5" s="115" t="s">
        <v>135</v>
      </c>
      <c r="G5" s="115" t="s">
        <v>136</v>
      </c>
      <c r="H5" s="115" t="s">
        <v>137</v>
      </c>
      <c r="I5" s="194"/>
    </row>
    <row r="6" spans="2:9" x14ac:dyDescent="0.25">
      <c r="B6" s="190" t="s">
        <v>219</v>
      </c>
      <c r="C6" s="191"/>
      <c r="D6" s="191"/>
      <c r="E6" s="191"/>
      <c r="F6" s="191"/>
      <c r="G6" s="191"/>
      <c r="H6" s="192"/>
      <c r="I6" s="116">
        <v>0</v>
      </c>
    </row>
    <row r="7" spans="2:9" x14ac:dyDescent="0.25">
      <c r="B7" s="190" t="s">
        <v>220</v>
      </c>
      <c r="C7" s="191"/>
      <c r="D7" s="191"/>
      <c r="E7" s="191"/>
      <c r="F7" s="191"/>
      <c r="G7" s="191"/>
      <c r="H7" s="192"/>
      <c r="I7" s="116">
        <v>0</v>
      </c>
    </row>
    <row r="8" spans="2:9" x14ac:dyDescent="0.25">
      <c r="B8" s="117" t="s">
        <v>145</v>
      </c>
      <c r="C8" s="118"/>
      <c r="D8" s="118"/>
      <c r="E8" s="118"/>
      <c r="F8" s="118"/>
      <c r="G8" s="118"/>
      <c r="H8" s="119"/>
      <c r="I8" s="116">
        <f>I6+I7</f>
        <v>0</v>
      </c>
    </row>
    <row r="9" spans="2:9" x14ac:dyDescent="0.25">
      <c r="B9" s="59" t="s">
        <v>140</v>
      </c>
    </row>
  </sheetData>
  <mergeCells count="6">
    <mergeCell ref="B7:H7"/>
    <mergeCell ref="C3:H3"/>
    <mergeCell ref="I3:I5"/>
    <mergeCell ref="B4:B5"/>
    <mergeCell ref="C4:H4"/>
    <mergeCell ref="B6:H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L27"/>
  <sheetViews>
    <sheetView workbookViewId="0">
      <selection activeCell="C18" sqref="C18"/>
    </sheetView>
  </sheetViews>
  <sheetFormatPr defaultColWidth="9.140625" defaultRowHeight="15.75" x14ac:dyDescent="0.25"/>
  <cols>
    <col min="1" max="1" width="2.5703125" style="59" customWidth="1"/>
    <col min="2" max="2" width="9.140625" style="59"/>
    <col min="3" max="3" width="18.28515625" style="59" customWidth="1"/>
    <col min="4" max="4" width="25.5703125" style="59" customWidth="1"/>
    <col min="5" max="5" width="16.7109375" customWidth="1"/>
    <col min="6" max="7" width="15.7109375" customWidth="1"/>
    <col min="8" max="8" width="15.42578125" style="59" customWidth="1"/>
    <col min="9" max="10" width="9.140625" style="59"/>
    <col min="11" max="12" width="9.5703125" style="59" bestFit="1" customWidth="1"/>
    <col min="13" max="16384" width="9.140625" style="59"/>
  </cols>
  <sheetData>
    <row r="1" spans="2:12" x14ac:dyDescent="0.25">
      <c r="B1" s="60" t="s">
        <v>59</v>
      </c>
      <c r="C1" s="60"/>
    </row>
    <row r="3" spans="2:12" x14ac:dyDescent="0.25">
      <c r="B3" s="100"/>
      <c r="C3" s="193" t="s">
        <v>129</v>
      </c>
      <c r="D3" s="193"/>
      <c r="E3" s="193"/>
      <c r="F3" s="193"/>
      <c r="G3" s="193"/>
      <c r="H3" s="193"/>
      <c r="I3" s="194" t="s">
        <v>3</v>
      </c>
    </row>
    <row r="4" spans="2:12" x14ac:dyDescent="0.25">
      <c r="B4" s="195" t="s">
        <v>130</v>
      </c>
      <c r="C4" s="197" t="s">
        <v>131</v>
      </c>
      <c r="D4" s="198"/>
      <c r="E4" s="198"/>
      <c r="F4" s="198"/>
      <c r="G4" s="198"/>
      <c r="H4" s="199"/>
      <c r="I4" s="194"/>
    </row>
    <row r="5" spans="2:12" ht="31.5" x14ac:dyDescent="0.25">
      <c r="B5" s="196"/>
      <c r="C5" s="115" t="s">
        <v>132</v>
      </c>
      <c r="D5" s="115" t="s">
        <v>133</v>
      </c>
      <c r="E5" s="115" t="s">
        <v>134</v>
      </c>
      <c r="F5" s="115" t="s">
        <v>135</v>
      </c>
      <c r="G5" s="115" t="s">
        <v>136</v>
      </c>
      <c r="H5" s="115" t="s">
        <v>137</v>
      </c>
      <c r="I5" s="194"/>
    </row>
    <row r="6" spans="2:12" x14ac:dyDescent="0.25">
      <c r="B6" s="190" t="s">
        <v>219</v>
      </c>
      <c r="C6" s="191"/>
      <c r="D6" s="191"/>
      <c r="E6" s="191"/>
      <c r="F6" s="191"/>
      <c r="G6" s="191"/>
      <c r="H6" s="192"/>
      <c r="I6" s="116">
        <v>0</v>
      </c>
    </row>
    <row r="7" spans="2:12" s="150" customFormat="1" ht="31.5" x14ac:dyDescent="0.25">
      <c r="B7" s="146" t="s">
        <v>286</v>
      </c>
      <c r="C7" s="147" t="s">
        <v>287</v>
      </c>
      <c r="D7" s="147" t="s">
        <v>161</v>
      </c>
      <c r="E7" s="147">
        <v>10047657</v>
      </c>
      <c r="F7" s="148">
        <v>42174</v>
      </c>
      <c r="G7" s="148">
        <v>42192</v>
      </c>
      <c r="H7" s="147" t="s">
        <v>288</v>
      </c>
      <c r="I7" s="149">
        <v>600</v>
      </c>
      <c r="K7" s="154"/>
      <c r="L7" s="154"/>
    </row>
    <row r="8" spans="2:12" s="150" customFormat="1" ht="47.25" x14ac:dyDescent="0.25">
      <c r="B8" s="151" t="s">
        <v>319</v>
      </c>
      <c r="C8" s="113" t="s">
        <v>320</v>
      </c>
      <c r="D8" s="113" t="s">
        <v>161</v>
      </c>
      <c r="E8" s="113">
        <v>1508741</v>
      </c>
      <c r="F8" s="152">
        <v>42285</v>
      </c>
      <c r="G8" s="152">
        <v>42299</v>
      </c>
      <c r="H8" s="147" t="s">
        <v>321</v>
      </c>
      <c r="I8" s="153">
        <v>250</v>
      </c>
      <c r="K8" s="154"/>
      <c r="L8" s="154"/>
    </row>
    <row r="9" spans="2:12" s="150" customFormat="1" ht="78.75" x14ac:dyDescent="0.25">
      <c r="B9" s="146" t="s">
        <v>289</v>
      </c>
      <c r="C9" s="147" t="s">
        <v>290</v>
      </c>
      <c r="D9" s="147" t="s">
        <v>161</v>
      </c>
      <c r="E9" s="147">
        <v>537814</v>
      </c>
      <c r="F9" s="148">
        <v>42170</v>
      </c>
      <c r="G9" s="148">
        <v>42191</v>
      </c>
      <c r="H9" s="147" t="s">
        <v>291</v>
      </c>
      <c r="I9" s="149">
        <v>60.82</v>
      </c>
      <c r="K9" s="154"/>
      <c r="L9" s="154"/>
    </row>
    <row r="10" spans="2:12" s="150" customFormat="1" ht="78.75" x14ac:dyDescent="0.25">
      <c r="B10" s="146" t="s">
        <v>292</v>
      </c>
      <c r="C10" s="147" t="s">
        <v>290</v>
      </c>
      <c r="D10" s="147" t="s">
        <v>161</v>
      </c>
      <c r="E10" s="147">
        <v>537871</v>
      </c>
      <c r="F10" s="148">
        <v>42181</v>
      </c>
      <c r="G10" s="148">
        <v>42200</v>
      </c>
      <c r="H10" s="147" t="s">
        <v>293</v>
      </c>
      <c r="I10" s="149">
        <v>60.82</v>
      </c>
      <c r="K10" s="154"/>
      <c r="L10" s="154"/>
    </row>
    <row r="11" spans="2:12" s="150" customFormat="1" ht="63" x14ac:dyDescent="0.25">
      <c r="B11" s="151" t="s">
        <v>393</v>
      </c>
      <c r="C11" s="113" t="s">
        <v>290</v>
      </c>
      <c r="D11" s="113" t="s">
        <v>161</v>
      </c>
      <c r="E11" s="113">
        <v>538671</v>
      </c>
      <c r="F11" s="152">
        <v>42285</v>
      </c>
      <c r="G11" s="152">
        <v>42306</v>
      </c>
      <c r="H11" s="147" t="s">
        <v>322</v>
      </c>
      <c r="I11" s="153">
        <v>1220.02</v>
      </c>
      <c r="K11" s="154"/>
      <c r="L11" s="154"/>
    </row>
    <row r="12" spans="2:12" s="150" customFormat="1" ht="31.5" x14ac:dyDescent="0.25">
      <c r="B12" s="146" t="s">
        <v>294</v>
      </c>
      <c r="C12" s="147" t="s">
        <v>284</v>
      </c>
      <c r="D12" s="147" t="s">
        <v>161</v>
      </c>
      <c r="E12" s="147">
        <v>60138</v>
      </c>
      <c r="F12" s="148">
        <v>42165</v>
      </c>
      <c r="G12" s="148">
        <v>42205</v>
      </c>
      <c r="H12" s="147" t="s">
        <v>295</v>
      </c>
      <c r="I12" s="149">
        <v>71.39</v>
      </c>
      <c r="K12" s="154"/>
      <c r="L12" s="154"/>
    </row>
    <row r="13" spans="2:12" s="150" customFormat="1" ht="78.75" x14ac:dyDescent="0.25">
      <c r="B13" s="146" t="s">
        <v>296</v>
      </c>
      <c r="C13" s="147" t="s">
        <v>297</v>
      </c>
      <c r="D13" s="147" t="s">
        <v>161</v>
      </c>
      <c r="E13" s="147" t="s">
        <v>394</v>
      </c>
      <c r="F13" s="148">
        <v>42174</v>
      </c>
      <c r="G13" s="148">
        <v>42192</v>
      </c>
      <c r="H13" s="147" t="s">
        <v>419</v>
      </c>
      <c r="I13" s="149">
        <v>968</v>
      </c>
      <c r="K13" s="154"/>
      <c r="L13" s="154"/>
    </row>
    <row r="14" spans="2:12" s="150" customFormat="1" ht="78.75" x14ac:dyDescent="0.25">
      <c r="B14" s="146" t="s">
        <v>314</v>
      </c>
      <c r="C14" s="147" t="s">
        <v>298</v>
      </c>
      <c r="D14" s="147" t="s">
        <v>161</v>
      </c>
      <c r="E14" s="147">
        <v>15322</v>
      </c>
      <c r="F14" s="148">
        <v>42177</v>
      </c>
      <c r="G14" s="148">
        <v>42192</v>
      </c>
      <c r="H14" s="147" t="s">
        <v>420</v>
      </c>
      <c r="I14" s="149">
        <v>1611.72</v>
      </c>
    </row>
    <row r="15" spans="2:12" s="150" customFormat="1" ht="31.5" x14ac:dyDescent="0.25">
      <c r="B15" s="146" t="s">
        <v>315</v>
      </c>
      <c r="C15" s="147" t="s">
        <v>299</v>
      </c>
      <c r="D15" s="147" t="s">
        <v>161</v>
      </c>
      <c r="E15" s="147">
        <v>23623</v>
      </c>
      <c r="F15" s="148">
        <v>42185</v>
      </c>
      <c r="G15" s="148">
        <v>42199</v>
      </c>
      <c r="H15" s="147" t="s">
        <v>300</v>
      </c>
      <c r="I15" s="149">
        <v>78.290000000000006</v>
      </c>
    </row>
    <row r="16" spans="2:12" s="150" customFormat="1" ht="94.5" x14ac:dyDescent="0.25">
      <c r="B16" s="151" t="s">
        <v>316</v>
      </c>
      <c r="C16" s="113" t="s">
        <v>298</v>
      </c>
      <c r="D16" s="113" t="s">
        <v>161</v>
      </c>
      <c r="E16" s="113">
        <v>15502</v>
      </c>
      <c r="F16" s="152">
        <v>42283</v>
      </c>
      <c r="G16" s="152">
        <v>42297</v>
      </c>
      <c r="H16" s="147" t="s">
        <v>395</v>
      </c>
      <c r="I16" s="153">
        <v>600</v>
      </c>
    </row>
    <row r="17" spans="2:12" s="150" customFormat="1" ht="31.5" x14ac:dyDescent="0.25">
      <c r="B17" s="151" t="s">
        <v>373</v>
      </c>
      <c r="C17" s="147" t="s">
        <v>299</v>
      </c>
      <c r="D17" s="113" t="s">
        <v>161</v>
      </c>
      <c r="E17" s="113">
        <v>24124</v>
      </c>
      <c r="F17" s="152">
        <v>42277</v>
      </c>
      <c r="G17" s="152">
        <v>42292</v>
      </c>
      <c r="H17" s="147" t="s">
        <v>374</v>
      </c>
      <c r="I17" s="153">
        <v>15.7</v>
      </c>
    </row>
    <row r="18" spans="2:12" s="150" customFormat="1" ht="63" x14ac:dyDescent="0.25">
      <c r="B18" s="151" t="s">
        <v>375</v>
      </c>
      <c r="C18" s="147" t="s">
        <v>376</v>
      </c>
      <c r="D18" s="113" t="s">
        <v>161</v>
      </c>
      <c r="E18" s="113">
        <v>103480</v>
      </c>
      <c r="F18" s="152">
        <v>42289</v>
      </c>
      <c r="G18" s="152">
        <v>42311</v>
      </c>
      <c r="H18" s="147" t="s">
        <v>379</v>
      </c>
      <c r="I18" s="153">
        <v>439.55</v>
      </c>
    </row>
    <row r="19" spans="2:12" s="150" customFormat="1" ht="63" x14ac:dyDescent="0.25">
      <c r="B19" s="151" t="s">
        <v>378</v>
      </c>
      <c r="C19" s="147" t="s">
        <v>376</v>
      </c>
      <c r="D19" s="113" t="s">
        <v>161</v>
      </c>
      <c r="E19" s="113">
        <v>103481</v>
      </c>
      <c r="F19" s="152">
        <v>42289</v>
      </c>
      <c r="G19" s="152">
        <v>42311</v>
      </c>
      <c r="H19" s="147" t="s">
        <v>377</v>
      </c>
      <c r="I19" s="153">
        <v>416.1</v>
      </c>
    </row>
    <row r="20" spans="2:12" x14ac:dyDescent="0.25">
      <c r="B20" s="190" t="s">
        <v>220</v>
      </c>
      <c r="C20" s="191"/>
      <c r="D20" s="191"/>
      <c r="E20" s="191"/>
      <c r="F20" s="191"/>
      <c r="G20" s="191"/>
      <c r="H20" s="192"/>
      <c r="I20" s="116">
        <f>SUM(I7:I19)</f>
        <v>6392.41</v>
      </c>
    </row>
    <row r="21" spans="2:12" x14ac:dyDescent="0.25">
      <c r="B21" s="117" t="s">
        <v>146</v>
      </c>
      <c r="C21" s="118"/>
      <c r="D21" s="118"/>
      <c r="E21" s="118"/>
      <c r="F21" s="118"/>
      <c r="G21" s="118"/>
      <c r="H21" s="119"/>
      <c r="I21" s="116">
        <f>I6+I20</f>
        <v>6392.41</v>
      </c>
    </row>
    <row r="22" spans="2:12" x14ac:dyDescent="0.25">
      <c r="B22" s="59" t="s">
        <v>140</v>
      </c>
    </row>
    <row r="23" spans="2:12" x14ac:dyDescent="0.25">
      <c r="K23" s="98"/>
      <c r="L23" s="98"/>
    </row>
    <row r="25" spans="2:12" x14ac:dyDescent="0.25">
      <c r="K25" s="98"/>
      <c r="L25" s="98"/>
    </row>
    <row r="27" spans="2:12" x14ac:dyDescent="0.25">
      <c r="L27" s="98"/>
    </row>
  </sheetData>
  <mergeCells count="6">
    <mergeCell ref="B20:H20"/>
    <mergeCell ref="C3:H3"/>
    <mergeCell ref="I3:I5"/>
    <mergeCell ref="B4:B5"/>
    <mergeCell ref="C4:H4"/>
    <mergeCell ref="B6:H6"/>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7:G19">
      <formula1>F7</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Eelarve</vt:lpstr>
      <vt:lpstr>Maksetaotlus</vt:lpstr>
      <vt:lpstr>KULUARUANDE KOOND</vt:lpstr>
      <vt:lpstr>1. Tööjõukulud</vt:lpstr>
      <vt:lpstr>2. Lähetuskulud</vt:lpstr>
      <vt:lpstr>3. EL avalikustamise kulud</vt:lpstr>
      <vt:lpstr>4. Seadmed, varustus, IKT</vt:lpstr>
      <vt:lpstr>5. Kinnisvara</vt:lpstr>
      <vt:lpstr>6. Muud otsesed kulud</vt:lpstr>
    </vt:vector>
  </TitlesOfParts>
  <Company>VM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dc:creator>
  <cp:lastModifiedBy>Tanel</cp:lastModifiedBy>
  <dcterms:created xsi:type="dcterms:W3CDTF">2015-04-21T14:39:12Z</dcterms:created>
  <dcterms:modified xsi:type="dcterms:W3CDTF">2016-01-08T12:20:05Z</dcterms:modified>
</cp:coreProperties>
</file>