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delta.fin.ee/dhs/webdav/d8062002692f79008c4bea03804975b7ed0eddfc/48402254729/f38cb556-d907-4f46-bec6-057293efb942/"/>
    </mc:Choice>
  </mc:AlternateContent>
  <bookViews>
    <workbookView xWindow="43600" yWindow="770" windowWidth="35650" windowHeight="16480"/>
  </bookViews>
  <sheets>
    <sheet name="Jaotus-uus_RES" sheetId="2" r:id="rId1"/>
  </sheets>
  <definedNames>
    <definedName name="_xlnm._FilterDatabase" localSheetId="0" hidden="1">'Jaotus-uus_RES'!$A$2:$AC$100</definedName>
    <definedName name="Z_085BD364_22C9_4C37_8967_69E7083BA285_.wvu.Cols" localSheetId="0" hidden="1">'Jaotus-uus_RES'!$R:$W</definedName>
    <definedName name="Z_085BD364_22C9_4C37_8967_69E7083BA285_.wvu.FilterData" localSheetId="0" hidden="1">'Jaotus-uus_RES'!$A$2:$AA$54</definedName>
    <definedName name="Z_0FD82637_EB8D_4F92_A3D2_EE620902C548_.wvu.FilterData" localSheetId="0" hidden="1">'Jaotus-uus_RES'!$A$2:$AA$54</definedName>
    <definedName name="Z_126C14DD_B9FB_4443_9CF0_7F367852B1CA_.wvu.Cols" localSheetId="0" hidden="1">'Jaotus-uus_RES'!$F:$H,'Jaotus-uus_RES'!#REF!,'Jaotus-uus_RES'!$L:$W,'Jaotus-uus_RES'!$Y:$AA</definedName>
    <definedName name="Z_126C14DD_B9FB_4443_9CF0_7F367852B1CA_.wvu.FilterData" localSheetId="0" hidden="1">'Jaotus-uus_RES'!$A$2:$AA$54</definedName>
    <definedName name="Z_18EB08BC_2F76_4B9E_B127_EAA92FB31E11_.wvu.FilterData" localSheetId="0" hidden="1">'Jaotus-uus_RES'!$A$2:$AA$54</definedName>
    <definedName name="Z_1D8AACAB_D94C_4B8D_AE26_A4A8ECEB8833_.wvu.FilterData" localSheetId="0" hidden="1">'Jaotus-uus_RES'!$A$2:$AA$54</definedName>
    <definedName name="Z_27B43D79_B5BD_4A5C_9BF9_6BD995D162E8_.wvu.FilterData" localSheetId="0" hidden="1">'Jaotus-uus_RES'!$A$2:$AA$54</definedName>
    <definedName name="Z_287EE175_551F_4E5F_BC2F_2E21107D0516_.wvu.FilterData" localSheetId="0" hidden="1">'Jaotus-uus_RES'!$A$2:$AA$54</definedName>
    <definedName name="Z_2939B6CF_7461_4737_B2A1_01350CF3D98B_.wvu.FilterData" localSheetId="0" hidden="1">'Jaotus-uus_RES'!$A$2:$AA$54</definedName>
    <definedName name="Z_2FB7D5E7_3612_4B06_857D_198B61788B70_.wvu.FilterData" localSheetId="0" hidden="1">'Jaotus-uus_RES'!$A$2:$AA$54</definedName>
    <definedName name="Z_3148510B_422F_487F_ADDE_DB18AA385B47_.wvu.FilterData" localSheetId="0" hidden="1">'Jaotus-uus_RES'!$A$2:$AA$54</definedName>
    <definedName name="Z_31738574_F70E_4F8B_8071_316C6EE3CA36_.wvu.FilterData" localSheetId="0" hidden="1">'Jaotus-uus_RES'!$A$2:$AA$54</definedName>
    <definedName name="Z_33D55B3B_554D_4D01_95A6_2CF4B6440813_.wvu.FilterData" localSheetId="0" hidden="1">'Jaotus-uus_RES'!$A$2:$AA$54</definedName>
    <definedName name="Z_34B1C868_782F_4F01_8EDB_79A1DF3684DD_.wvu.Cols" localSheetId="0" hidden="1">'Jaotus-uus_RES'!$F:$H</definedName>
    <definedName name="Z_34B1C868_782F_4F01_8EDB_79A1DF3684DD_.wvu.FilterData" localSheetId="0" hidden="1">'Jaotus-uus_RES'!$A$2:$AA$54</definedName>
    <definedName name="Z_36F218A2_0028_4695_A597_915489DBB5E8_.wvu.FilterData" localSheetId="0" hidden="1">'Jaotus-uus_RES'!$A$2:$AA$54</definedName>
    <definedName name="Z_3A666EFD_0A3C_43C4_8336_B6D64F662A62_.wvu.Cols" localSheetId="0" hidden="1">'Jaotus-uus_RES'!$F:$H,'Jaotus-uus_RES'!$R:$W,'Jaotus-uus_RES'!$AA:$AA</definedName>
    <definedName name="Z_3A666EFD_0A3C_43C4_8336_B6D64F662A62_.wvu.FilterData" localSheetId="0" hidden="1">'Jaotus-uus_RES'!$A$2:$AA$54</definedName>
    <definedName name="Z_3A666EFD_0A3C_43C4_8336_B6D64F662A62_.wvu.Rows" localSheetId="0" hidden="1">'Jaotus-uus_RES'!#REF!</definedName>
    <definedName name="Z_3D48BD5A_B4AD_4B94_876D_3152A8FB584F_.wvu.FilterData" localSheetId="0" hidden="1">'Jaotus-uus_RES'!$A$2:$AA$54</definedName>
    <definedName name="Z_3DE50375_79BF_4F4E_B1D5_3B25AC6DCDA0_.wvu.Cols" localSheetId="0" hidden="1">'Jaotus-uus_RES'!$F:$H,'Jaotus-uus_RES'!#REF!,'Jaotus-uus_RES'!$L:$W,'Jaotus-uus_RES'!$Y:$AA</definedName>
    <definedName name="Z_3DE50375_79BF_4F4E_B1D5_3B25AC6DCDA0_.wvu.FilterData" localSheetId="0" hidden="1">'Jaotus-uus_RES'!$A$2:$AA$54</definedName>
    <definedName name="Z_4AAF0E0B_EE88_4C97_9A43_913ED3E7650C_.wvu.FilterData" localSheetId="0" hidden="1">'Jaotus-uus_RES'!$A$2:$AA$54</definedName>
    <definedName name="Z_4F86051E_CA3B_42C0_9EB7_42C1D5EB4E49_.wvu.FilterData" localSheetId="0" hidden="1">'Jaotus-uus_RES'!$A$2:$AA$54</definedName>
    <definedName name="Z_5ACAC28B_8497_487B_8F8B_7341C6D6255E_.wvu.FilterData" localSheetId="0" hidden="1">'Jaotus-uus_RES'!$A$2:$AA$54</definedName>
    <definedName name="Z_650B02B9_C85C_410B_8AB7_B1816C2A20FF_.wvu.FilterData" localSheetId="0" hidden="1">'Jaotus-uus_RES'!$A$2:$AA$54</definedName>
    <definedName name="Z_6581E3D0_AACD_4C03_A702_5DFCAA28AA8D_.wvu.FilterData" localSheetId="0" hidden="1">'Jaotus-uus_RES'!$A$2:$AA$54</definedName>
    <definedName name="Z_6D62647B_AEF9_4416_95C2_5106D04A175E_.wvu.FilterData" localSheetId="0" hidden="1">'Jaotus-uus_RES'!$A$2:$AA$54</definedName>
    <definedName name="Z_75D9E842_069D_4A23_95B7_C06ADE451736_.wvu.FilterData" localSheetId="0" hidden="1">'Jaotus-uus_RES'!$A$2:$AA$54</definedName>
    <definedName name="Z_848550B6_0ACA_40F6_A3FE_09420C40CCEF_.wvu.FilterData" localSheetId="0" hidden="1">'Jaotus-uus_RES'!$A$2:$AA$54</definedName>
    <definedName name="Z_857782B7_E95D_4ADC_A03F_11B2F1C0BF76_.wvu.FilterData" localSheetId="0" hidden="1">'Jaotus-uus_RES'!$A$2:$AA$54</definedName>
    <definedName name="Z_86745385_72B5_481C_8780_64596F44BF20_.wvu.FilterData" localSheetId="0" hidden="1">'Jaotus-uus_RES'!$A$2:$AA$54</definedName>
    <definedName name="Z_95019123_7D97_4CB7_96B7_ECC02C0901B7_.wvu.FilterData" localSheetId="0" hidden="1">'Jaotus-uus_RES'!$A$2:$AA$54</definedName>
    <definedName name="Z_95A0D24A_F5D1_4E44_AF4B_102B56B499C8_.wvu.FilterData" localSheetId="0" hidden="1">'Jaotus-uus_RES'!$A$2:$AA$54</definedName>
    <definedName name="Z_9C986FCE_9D6B_4B08_AD54_1AB55975BE04_.wvu.FilterData" localSheetId="0" hidden="1">'Jaotus-uus_RES'!$A$2:$AA$54</definedName>
    <definedName name="Z_A807E32F_BAE2_4680_9F4F_3BC13624941E_.wvu.FilterData" localSheetId="0" hidden="1">'Jaotus-uus_RES'!$A$2:$AA$54</definedName>
    <definedName name="Z_D35B506E_AEBD_4CBB_A657_0045809F0B15_.wvu.FilterData" localSheetId="0" hidden="1">'Jaotus-uus_RES'!$A$2:$AA$54</definedName>
    <definedName name="Z_EA5AA414_A7F8_40A6_BB94_3D19C5D22F1C_.wvu.FilterData" localSheetId="0" hidden="1">'Jaotus-uus_RES'!$A$2:$AA$54</definedName>
    <definedName name="Z_F1DB52CA_A6A8_4FA6_BFB8_3DB223BDCE4B_.wvu.FilterData" localSheetId="0" hidden="1">'Jaotus-uus_RES'!$A$2:$AA$54</definedName>
    <definedName name="Z_F547089E_EE33_42A1_A57D_CAE241112E21_.wvu.FilterData" localSheetId="0" hidden="1">'Jaotus-uus_RES'!$A$2:$AA$54</definedName>
    <definedName name="Z_F8B72538_1549_4C60_99E1_727D05AB0EE9_.wvu.FilterData" localSheetId="0" hidden="1">'Jaotus-uus_RES'!$A$2:$AA$54</definedName>
    <definedName name="Z_FC8CB4B0_8B0D_4E22_A837_DDD04DFEFD34_.wvu.FilterData" localSheetId="0" hidden="1">'Jaotus-uus_RES'!$A$2:$AA$54</definedName>
    <definedName name="Z_FCA9887C_0065_4A20_9CC4_C796C75E44AF_.wvu.FilterData" localSheetId="0" hidden="1">'Jaotus-uus_RES'!$A$2:$AA$54</definedName>
  </definedNames>
  <calcPr calcId="162913"/>
  <customWorkbookViews>
    <customWorkbookView name="Merlin Sepp - Eravaade" guid="{085BD364-22C9-4C37-8967-69E7083BA285}" mergeInterval="0" personalView="1" maximized="1" xWindow="-8" yWindow="-8" windowWidth="1936" windowHeight="1056" activeSheetId="4"/>
    <customWorkbookView name="Kadri Tali - Eravaade" guid="{34B1C868-782F-4F01-8EDB-79A1DF3684DD}" mergeInterval="0" personalView="1" maximized="1" xWindow="-8" yWindow="-8" windowWidth="1936" windowHeight="1066" activeSheetId="2"/>
    <customWorkbookView name="Ly Looga - Eravaade" guid="{126C14DD-B9FB-4443-9CF0-7F367852B1CA}" mergeInterval="0" personalView="1" maximized="1" xWindow="-9" yWindow="-9" windowWidth="1938" windowHeight="1048" activeSheetId="2"/>
    <customWorkbookView name="Anu Altermann - Eravaade" guid="{3DE50375-79BF-4F4E-B1D5-3B25AC6DCDA0}" mergeInterval="0" personalView="1" maximized="1" xWindow="-9" yWindow="-9" windowWidth="1938" windowHeight="1048" activeSheetId="1"/>
    <customWorkbookView name="Karin Reiska - Eravaade" guid="{3A666EFD-0A3C-43C4-8336-B6D64F662A62}" mergeInterval="0" personalView="1" xWindow="16" yWindow="8" windowWidth="1845" windowHeight="1080"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52" i="2" l="1"/>
  <c r="P52" i="2" s="1"/>
  <c r="N52" i="2" l="1"/>
  <c r="Q14" i="2" l="1"/>
  <c r="P14" i="2" s="1"/>
  <c r="K26" i="2"/>
  <c r="N14" i="2" l="1"/>
  <c r="L14" i="2"/>
  <c r="K54" i="2"/>
  <c r="Q54" i="2" l="1"/>
  <c r="K53" i="2"/>
  <c r="L54" i="2" l="1"/>
  <c r="N54" i="2"/>
  <c r="P54" i="2"/>
  <c r="K17" i="2"/>
  <c r="K44" i="2" l="1"/>
  <c r="M51" i="2"/>
  <c r="M50" i="2"/>
  <c r="M49" i="2"/>
  <c r="M48" i="2"/>
  <c r="M47" i="2"/>
  <c r="M46" i="2"/>
  <c r="M44" i="2"/>
  <c r="M43" i="2"/>
  <c r="M42" i="2"/>
  <c r="M41" i="2"/>
  <c r="Q18" i="2" l="1"/>
  <c r="Q25" i="2"/>
  <c r="L25" i="2" s="1"/>
  <c r="Q6" i="2"/>
  <c r="N6" i="2" s="1"/>
  <c r="AA6" i="2"/>
  <c r="K39" i="2"/>
  <c r="Q30" i="2"/>
  <c r="O30" i="2" s="1"/>
  <c r="P30" i="2" s="1"/>
  <c r="L18" i="2" l="1"/>
  <c r="N18" i="2"/>
  <c r="L6" i="2"/>
  <c r="P6" i="2"/>
  <c r="N25" i="2"/>
  <c r="L52" i="2" l="1"/>
  <c r="P18" i="2" l="1"/>
  <c r="Q44" i="2" l="1"/>
  <c r="P44" i="2" s="1"/>
  <c r="AA44" i="2"/>
  <c r="AA33" i="2"/>
  <c r="Q33" i="2"/>
  <c r="L33" i="2" s="1"/>
  <c r="L44" i="2" l="1"/>
  <c r="N44" i="2"/>
  <c r="N33" i="2"/>
  <c r="P33" i="2"/>
  <c r="AA7" i="2" l="1"/>
  <c r="Q41" i="2" l="1"/>
  <c r="L41" i="2" s="1"/>
  <c r="P41" i="2" l="1"/>
  <c r="N41" i="2"/>
  <c r="Q4" i="2" l="1"/>
  <c r="Q51" i="2" l="1"/>
  <c r="P51" i="2" s="1"/>
  <c r="Q50" i="2"/>
  <c r="P50" i="2" s="1"/>
  <c r="Q49" i="2"/>
  <c r="N49" i="2" s="1"/>
  <c r="L50" i="2" l="1"/>
  <c r="N50" i="2"/>
  <c r="P49" i="2"/>
  <c r="L49" i="2"/>
  <c r="N51" i="2"/>
  <c r="L51" i="2"/>
  <c r="AA54" i="2" l="1"/>
  <c r="AA48" i="2"/>
  <c r="AA47" i="2"/>
  <c r="AA46" i="2"/>
  <c r="AA45" i="2"/>
  <c r="AA43" i="2"/>
  <c r="AA42" i="2"/>
  <c r="AA41" i="2"/>
  <c r="AA40" i="2"/>
  <c r="AA39" i="2"/>
  <c r="AA38" i="2"/>
  <c r="AA37" i="2"/>
  <c r="AA36" i="2"/>
  <c r="AA35" i="2"/>
  <c r="AA34" i="2"/>
  <c r="AA32" i="2"/>
  <c r="AA22" i="2"/>
  <c r="AA5" i="2"/>
  <c r="AA8" i="2"/>
  <c r="AA9" i="2"/>
  <c r="AA10" i="2"/>
  <c r="AA12" i="2"/>
  <c r="AA13" i="2"/>
  <c r="Q53" i="2" l="1"/>
  <c r="Q48" i="2"/>
  <c r="Q47" i="2"/>
  <c r="Q46" i="2"/>
  <c r="Q43" i="2"/>
  <c r="Q42" i="2"/>
  <c r="Q40" i="2"/>
  <c r="Q38" i="2"/>
  <c r="Q37" i="2"/>
  <c r="Q36" i="2"/>
  <c r="Q35" i="2"/>
  <c r="Q34" i="2"/>
  <c r="Q31" i="2"/>
  <c r="Q29" i="2"/>
  <c r="Q28" i="2"/>
  <c r="Q15" i="2"/>
  <c r="Q27" i="2"/>
  <c r="Q26" i="2"/>
  <c r="Q24" i="2"/>
  <c r="Q23" i="2"/>
  <c r="Q22" i="2"/>
  <c r="K21" i="2"/>
  <c r="K20" i="2"/>
  <c r="Q19" i="2"/>
  <c r="Q17" i="2"/>
  <c r="Q16" i="2"/>
  <c r="Q13" i="2"/>
  <c r="Q12" i="2"/>
  <c r="Q11" i="2"/>
  <c r="M10" i="2"/>
  <c r="K10" i="2"/>
  <c r="M9" i="2"/>
  <c r="K9" i="2"/>
  <c r="M8" i="2"/>
  <c r="K8" i="2"/>
  <c r="Q5" i="2"/>
  <c r="N5" i="2" s="1"/>
  <c r="Q32" i="2" l="1"/>
  <c r="L32" i="2" s="1"/>
  <c r="Q9" i="2"/>
  <c r="N9" i="2" s="1"/>
  <c r="Q10" i="2"/>
  <c r="N10" i="2" s="1"/>
  <c r="Q8" i="2"/>
  <c r="N8" i="2" s="1"/>
  <c r="Q7" i="2"/>
  <c r="P7" i="2" s="1"/>
  <c r="Q20" i="2"/>
  <c r="N20" i="2" s="1"/>
  <c r="L24" i="2"/>
  <c r="P24" i="2"/>
  <c r="N24" i="2"/>
  <c r="L27" i="2"/>
  <c r="P27" i="2"/>
  <c r="N27" i="2"/>
  <c r="L31" i="2"/>
  <c r="P31" i="2"/>
  <c r="N31" i="2"/>
  <c r="L34" i="2"/>
  <c r="N34" i="2"/>
  <c r="P34" i="2"/>
  <c r="L37" i="2"/>
  <c r="N37" i="2"/>
  <c r="P37" i="2"/>
  <c r="L40" i="2"/>
  <c r="P40" i="2"/>
  <c r="N40" i="2"/>
  <c r="L43" i="2"/>
  <c r="P43" i="2"/>
  <c r="N43" i="2"/>
  <c r="L48" i="2"/>
  <c r="P48" i="2"/>
  <c r="N48" i="2"/>
  <c r="L11" i="2"/>
  <c r="P11" i="2"/>
  <c r="N11" i="2"/>
  <c r="L16" i="2"/>
  <c r="P16" i="2"/>
  <c r="N16" i="2"/>
  <c r="P25" i="2"/>
  <c r="L15" i="2"/>
  <c r="P15" i="2"/>
  <c r="N15" i="2"/>
  <c r="L35" i="2"/>
  <c r="P35" i="2"/>
  <c r="N35" i="2"/>
  <c r="L38" i="2"/>
  <c r="P38" i="2"/>
  <c r="N38" i="2"/>
  <c r="L53" i="2"/>
  <c r="N53" i="2"/>
  <c r="P53" i="2"/>
  <c r="L5" i="2"/>
  <c r="P5" i="2"/>
  <c r="L13" i="2"/>
  <c r="N13" i="2"/>
  <c r="P13" i="2"/>
  <c r="L19" i="2"/>
  <c r="N19" i="2"/>
  <c r="P19" i="2"/>
  <c r="L23" i="2"/>
  <c r="N23" i="2"/>
  <c r="P23" i="2"/>
  <c r="L29" i="2"/>
  <c r="N29" i="2"/>
  <c r="P29" i="2"/>
  <c r="L36" i="2"/>
  <c r="P36" i="2"/>
  <c r="N36" i="2"/>
  <c r="L42" i="2"/>
  <c r="P42" i="2"/>
  <c r="N42" i="2"/>
  <c r="L47" i="2"/>
  <c r="P47" i="2"/>
  <c r="N47" i="2"/>
  <c r="L12" i="2"/>
  <c r="P12" i="2"/>
  <c r="N12" i="2"/>
  <c r="L17" i="2"/>
  <c r="P17" i="2"/>
  <c r="N17" i="2"/>
  <c r="L22" i="2"/>
  <c r="P22" i="2"/>
  <c r="N22" i="2"/>
  <c r="L26" i="2"/>
  <c r="P26" i="2"/>
  <c r="N26" i="2"/>
  <c r="L28" i="2"/>
  <c r="P28" i="2"/>
  <c r="N28" i="2"/>
  <c r="L46" i="2"/>
  <c r="P46" i="2"/>
  <c r="N46" i="2"/>
  <c r="P4" i="2"/>
  <c r="N4" i="2"/>
  <c r="L4" i="2"/>
  <c r="Q39" i="2"/>
  <c r="N39" i="2" s="1"/>
  <c r="Q21" i="2"/>
  <c r="L9" i="2" l="1"/>
  <c r="P9" i="2"/>
  <c r="N32" i="2"/>
  <c r="P32" i="2"/>
  <c r="L8" i="2"/>
  <c r="P8" i="2"/>
  <c r="P10" i="2"/>
  <c r="L10" i="2"/>
  <c r="P20" i="2"/>
  <c r="N7" i="2"/>
  <c r="L20" i="2"/>
  <c r="L7" i="2"/>
  <c r="P21" i="2"/>
  <c r="N21" i="2"/>
  <c r="L39" i="2"/>
  <c r="P39" i="2"/>
  <c r="L21" i="2"/>
  <c r="Q45" i="2" l="1"/>
  <c r="L45" i="2" s="1"/>
  <c r="N45" i="2" l="1"/>
  <c r="P45" i="2"/>
</calcChain>
</file>

<file path=xl/comments1.xml><?xml version="1.0" encoding="utf-8"?>
<comments xmlns="http://schemas.openxmlformats.org/spreadsheetml/2006/main">
  <authors>
    <author>Merlin Sepp</author>
  </authors>
  <commentList>
    <comment ref="D40" authorId="0" shapeId="0">
      <text>
        <r>
          <rPr>
            <b/>
            <sz val="9"/>
            <color indexed="81"/>
            <rFont val="Segoe UI"/>
            <family val="2"/>
            <charset val="186"/>
          </rPr>
          <t>Merlin Sepp:</t>
        </r>
        <r>
          <rPr>
            <sz val="9"/>
            <color indexed="81"/>
            <rFont val="Segoe UI"/>
            <family val="2"/>
            <charset val="186"/>
          </rPr>
          <t xml:space="preserve">
varasem v
</t>
        </r>
      </text>
    </comment>
  </commentList>
</comments>
</file>

<file path=xl/sharedStrings.xml><?xml version="1.0" encoding="utf-8"?>
<sst xmlns="http://schemas.openxmlformats.org/spreadsheetml/2006/main" count="934" uniqueCount="334">
  <si>
    <t>Nimetus</t>
  </si>
  <si>
    <t>Fond</t>
  </si>
  <si>
    <t>EL toetuse eelarve</t>
  </si>
  <si>
    <t>EL toetuse osakaal</t>
  </si>
  <si>
    <t>Riiklik kaasfinantseering</t>
  </si>
  <si>
    <t>Omafinantseering</t>
  </si>
  <si>
    <t>Kogumaksumus</t>
  </si>
  <si>
    <t>Sihttase 2024</t>
  </si>
  <si>
    <t>Sihttase 2029</t>
  </si>
  <si>
    <t>Algtase</t>
  </si>
  <si>
    <t>Rakendusüksus*</t>
  </si>
  <si>
    <t>1. teaduspotentsiaali ja innovaatilisuse suurendamine ning kõrgetasemeliste tehnoloogiate kasutuselevõtu toetamine</t>
  </si>
  <si>
    <t>Konkurentsivõimeline ettevõtluskeskkond</t>
  </si>
  <si>
    <t>Ettevõtluse ja innovatsiooni edendamine/Konkurentsivõimelise ettevõtlus- ja tarbimiskeskkonna tagamine</t>
  </si>
  <si>
    <t>ERF</t>
  </si>
  <si>
    <t>MKM</t>
  </si>
  <si>
    <t>EAS</t>
  </si>
  <si>
    <t>Majandusstruktuuri muutev TAI lähtub nutikast spetsialiseerumisest</t>
  </si>
  <si>
    <t>HTM</t>
  </si>
  <si>
    <t>RTK</t>
  </si>
  <si>
    <t>Teaduse kõrge taseme ja mitmekesisuse kindlustamine</t>
  </si>
  <si>
    <t>Eesti osaluse ja nähtavuse suurendamine rahvusvahelises TAI alases koostöös</t>
  </si>
  <si>
    <t>Rahvusvahelistes koostöövõrgustikes aktiivsema rolli võtmise toetamine</t>
  </si>
  <si>
    <t>TAI ühiskondliku ja majandusliku kasu suurendamine</t>
  </si>
  <si>
    <t>Valdkondliku teadus-ja arendustegevuse tugevdamine (RITA+)</t>
  </si>
  <si>
    <t>Välismagistrantide ja -doktorantide õpirände toetamine ja Eesti kõrgkoolide tutvustamine välismaal</t>
  </si>
  <si>
    <t>2. kasutada hüvesid, mida saavad digitaliseerimisest kodanikud, ettevõtjad ja valitsused</t>
  </si>
  <si>
    <t>Infoühiskond</t>
  </si>
  <si>
    <t>E-riigi ja sideturu arendamise programm</t>
  </si>
  <si>
    <t>Paremad avalikud teenused IKT abil</t>
  </si>
  <si>
    <t>3. soodustada VKEde majanduskasvu ja konkurentsivõimet</t>
  </si>
  <si>
    <t>Kultuur</t>
  </si>
  <si>
    <t>Kultuuri valdkondadeülene arendamine, koostöö ja rahvusvahelistumine</t>
  </si>
  <si>
    <t>Loomemajanduse toetamine</t>
  </si>
  <si>
    <t>KUM</t>
  </si>
  <si>
    <t>IT hariduse ja digioskuste arendamine</t>
  </si>
  <si>
    <t>1. edendada energiatõhusust ja vähendada kasvuhoonegaaside heidet </t>
  </si>
  <si>
    <t>Ehitus</t>
  </si>
  <si>
    <t>Jätkusuutlik ja kättesaadav elamufond</t>
  </si>
  <si>
    <t>Korterelamute rekonstrueerimise toetamine; Korterelamute tehnosüsteemide ja kandekonstruktsioonide rekonstrueerimise toetamine äärealadel</t>
  </si>
  <si>
    <t>Kredex</t>
  </si>
  <si>
    <t>Energeetika</t>
  </si>
  <si>
    <t>Primaarenergia tõhusam kasutus ja taastuvenergia osakaalu suurendamine lõpptarbimises</t>
  </si>
  <si>
    <t>Energiatõhususe suurendamine</t>
  </si>
  <si>
    <t>Kaugküttesüsteemide ja katelseadmete renoveerimise ja rajamise toetamine (sh investeeringud keskmise võimsusega põletusseadmetesse)</t>
  </si>
  <si>
    <t>ÜF</t>
  </si>
  <si>
    <t>KIK</t>
  </si>
  <si>
    <t xml:space="preserve">Biometaani kasutuselevõtu soodustamine </t>
  </si>
  <si>
    <t>Keskkond</t>
  </si>
  <si>
    <t>Keskkonnakaitse ja -kasutuse programm</t>
  </si>
  <si>
    <t>Kliima-eesmärkide elluviimine, välisõhu kaitse ja kiirgusohutus</t>
  </si>
  <si>
    <t>KEM</t>
  </si>
  <si>
    <t>2. kliimamuutustega kohanemine, riskide ennetamine ja katastroofidega toimetulek; suurendada elurikkust, rohelist taristut linnakeskkonnas ja vähendada saastet</t>
  </si>
  <si>
    <t xml:space="preserve">Üleujutusmeede; Kombineeritud sadeveesüsteemid sh. lahkvoolsete sademeveesüsteemide rajamine; Mitteheas seisundis veekogumite tervendamine;
Muud kohanemisemeetmed
</t>
  </si>
  <si>
    <t>Eluslooduse kaitse ja kasutus</t>
  </si>
  <si>
    <t>Elupaikade taastamine kliimamuutustega kohanemise valmisoleku suurendamiseks</t>
  </si>
  <si>
    <t>Siseturvalisus</t>
  </si>
  <si>
    <t>SIM</t>
  </si>
  <si>
    <t>Sadamate akvatooriumi kaitse</t>
  </si>
  <si>
    <t>4. soodustada üleminekut ringmajandusele</t>
  </si>
  <si>
    <t>Ringmajanduse korraldamine</t>
  </si>
  <si>
    <t>5. soodustada säästvat mitmeliigilist linnalist liikumiskeskkonda</t>
  </si>
  <si>
    <t>Transport</t>
  </si>
  <si>
    <t xml:space="preserve">Liikuvuse korraldamine </t>
  </si>
  <si>
    <t>1.suurendada digitaalset ühenduvust</t>
  </si>
  <si>
    <t>Sideturu ja ühenduste areng/E-riigi ja sideturu arendamise programm</t>
  </si>
  <si>
    <t>Väga suure läbilaskevõimega juurdepääsuvõrgu toetamine; 5G arendamise toetamine</t>
  </si>
  <si>
    <t>2. edendada säästvat, kliimamuutustele vastupanuvõimelist, intelligentset, turvalist ja mitmeliigilist üleeuroopalist transpordivõrku (TEN-T)</t>
  </si>
  <si>
    <t>Kvaliteetne ja ohutu taristu</t>
  </si>
  <si>
    <t>TEN-T maanteede ehitus ja rekonstrueerimine</t>
  </si>
  <si>
    <t>3. edendada säästvat, kliimamuutustele vastupanuvõimelist, intelligentset, turvalist ja mitmeliigilist üleeuroopalist transpordivõrku, ja mitmeliigilist riigi, piirkondliku ja kohaliku tasandi liikuvust</t>
  </si>
  <si>
    <t>Liikuvuse korraldamine /Kvaliteetne ja ohutu taristu</t>
  </si>
  <si>
    <t>Heaolu</t>
  </si>
  <si>
    <t>Hoolekandeprogramm</t>
  </si>
  <si>
    <t>Iseseisvat toimetulekut toetavate ja kvaliteetsete sotsiaalteenuste ning hooldusvõimaluste tagamine</t>
  </si>
  <si>
    <t xml:space="preserve">Kodude kohandamine kodus elamist toetavate teenuste arendamiseks 
Kogukonnapõhiste teenusmajade loomine vanemaealistele 
Hoolekandeasutuste dementsussõbralikuks kohandamine
Erihoolekande teenuskohtade loomine 
Integreeritud heaoluteenuste arendamise ja osutamise keskused
</t>
  </si>
  <si>
    <t>Puuetega inimeste arv, kellele on tagatud sobivad eluruumid
Capacity of new or modernised social housing (RCO65)
Capacity of new or modernised social care facilities (other than housing) (RCO70)
Loodud kvaliteetsete teenuskohad
Sobiva funktsionaalsusega keskus</t>
  </si>
  <si>
    <t>x
x
x
x
x</t>
  </si>
  <si>
    <t>y
y
y
y
y</t>
  </si>
  <si>
    <t>SOM</t>
  </si>
  <si>
    <t xml:space="preserve">Kogukonna ja kohalike omavalitsuste võimestamine 
Ühtsete hindamissüsteemide ja –instrumentide kohandamine, loomine ja kasutusele võtmine pikaajalise hoolduse vajaduse tuvastamiseks
Teadmistepõhise poliitika kujundamise toetamine
Eestkostesüsteemi korrastamine
Hoolekandeteenuste kvaliteedi ja kättesaadavuse tõstmine ja järelevalve edendamine
Erinevate valdkondade integreerimine sotsiaalkaitseteenuste pakkumiseks, sh innovaatiliste lahenduste suurendamine sotsiaalkaitsesektoris
Hoolduskoordinatsiooni mudeli katsetamine ja arendamine üle Eesti 
Dementsusega inimestele suunatud teenuste kättesaadavuse ja kvaliteedi parendamine 
Toetavad meetmed hoolduskoormusega inimestele 
Meetmed sotsiaalkaitse sektori ja lastega töötavatele töötajatele
</t>
  </si>
  <si>
    <t>ESF</t>
  </si>
  <si>
    <t xml:space="preserve">Hoolekandeteenuste saajad
NB! Peame eristama kui palju on hooekandeteenuse saajaid TERE programmitegevuse Hoolekandepoliitika kujundamine ja elluviimise korraldamine ning kui palju Sotsiaalhoolekandeteenuste osutamine ja arendamine raames. </t>
  </si>
  <si>
    <t>x-n</t>
  </si>
  <si>
    <t>y-n</t>
  </si>
  <si>
    <t>Keeleprogramm</t>
  </si>
  <si>
    <t>Õigusriik</t>
  </si>
  <si>
    <t>Usaldusväärne ja tulemuslik õigusruum</t>
  </si>
  <si>
    <t xml:space="preserve">Kinnipeetavate lõimimine </t>
  </si>
  <si>
    <t>JUM</t>
  </si>
  <si>
    <t>Tööturuprogramm</t>
  </si>
  <si>
    <t>Kõrge tööhõive taseme saavutamine ja hoidmine</t>
  </si>
  <si>
    <t>x</t>
  </si>
  <si>
    <t>y</t>
  </si>
  <si>
    <t>Rahvastik ja sidus ühiskond</t>
  </si>
  <si>
    <t xml:space="preserve">Tõhus kohanemis- ja lõimumispoliitika </t>
  </si>
  <si>
    <t>Tõhus ja proaktiivne kohanemispoliitika</t>
  </si>
  <si>
    <t>Kohanemisprogramm ja uussisserändajate nõustamine</t>
  </si>
  <si>
    <t>Avalikkuse teavitamine rände-, kohanemis- ja lõimumisteemadel</t>
  </si>
  <si>
    <t>Uussisserändajate, sh tagasipöördujate, kohanemise toetamine kohalikul tasandil</t>
  </si>
  <si>
    <t>Lõimumine</t>
  </si>
  <si>
    <t>Osalejate koguarv
Lastekaitse korraldusmudeli käivitamine
Riskis olevatele lastele/noortele on sekkumised välja töötatud
NB! Tulek lüüa lüüa lahku nelja erineva TERE programmi tegevuse lõikes.</t>
  </si>
  <si>
    <t>x-n
x-n
x-n</t>
  </si>
  <si>
    <t>y-n
y-n
y-n</t>
  </si>
  <si>
    <t>Noorsootöö meetmed noorte tööturule sisenemise toetamiseks, NEET noortele tugimeetmete pakkumine, hariduse tugiteenused</t>
  </si>
  <si>
    <t>Noorte õigusrikkujate retsidiivsuse vähendamine</t>
  </si>
  <si>
    <t>Ennetav ja turvaline elukeskkond</t>
  </si>
  <si>
    <t>Teenused riskinoortele SPIN, Käitumisoskuste Mäng, Preventure ja kohaliku tasandi võrgustikutööl põhinev koostöömudel</t>
  </si>
  <si>
    <t>Sotsiaalkindlustuse programm</t>
  </si>
  <si>
    <t>Hüvitiste maksmine, skeemide arendamine ja inimeste piiriülest liikumist arvestava sotskindlustussüsteemi kujundamine</t>
  </si>
  <si>
    <t>Toidu ja/või esmatarbekaupade pakkumine (nt voucherite skeemi alusel)</t>
  </si>
  <si>
    <t xml:space="preserve">Total monetary value of distributed food and goods
Total quantity of food support distributed </t>
  </si>
  <si>
    <t>Ei seata.
Ei seata.</t>
  </si>
  <si>
    <t>Koolitusel ja õppes osalejad</t>
  </si>
  <si>
    <t>1. edendada terviklikku sotsiaalset, majanduslikku ja keskkonnaalast arengut, kultuuripärandit ja julgeolekut linnapiirkondades</t>
  </si>
  <si>
    <t>Regionaalpoliitika</t>
  </si>
  <si>
    <t>Regionaalareng</t>
  </si>
  <si>
    <t>RM</t>
  </si>
  <si>
    <t>2. soodustada terviklikku sotsiaalset, majanduslikku ja keskkonnaalast piirkondlikku arengut, kultuuripärandit ja julgeolekut, sealhulgas maa- ja rannikupiirkondades ka kogukonna juhitud kohaliku arengu kaudu</t>
  </si>
  <si>
    <t>Regionaalse ettevõtluse ja kohalike avalike teenuste toetamine (sh elu- ja ettevõtluskeskkonna arendamine, avalike teenuste kättesaadavuse ja kvaliteedi parandamine, KOV võimekuse tõstmine)</t>
  </si>
  <si>
    <t>Põhikoolivõrgu korrastamine</t>
  </si>
  <si>
    <t>Riikliku kaasfinantseeringu osakaal</t>
  </si>
  <si>
    <t>Omafinantseeringu osakaal</t>
  </si>
  <si>
    <t>Valdkond</t>
  </si>
  <si>
    <t>VKEde konkkurentsivõime suurendamine</t>
  </si>
  <si>
    <t>E-riigi arendamine</t>
  </si>
  <si>
    <t>Kliimamuutustega kohanemine ja valmisoleku tõstmine</t>
  </si>
  <si>
    <t>Ringmajandus ja roheinnovatsioon</t>
  </si>
  <si>
    <t>Suuremate linnapiirkondade säästev liikuvus</t>
  </si>
  <si>
    <t>Keskkonnasäästlik transport</t>
  </si>
  <si>
    <t>Maanteetransport</t>
  </si>
  <si>
    <t>Kiire internet</t>
  </si>
  <si>
    <t>Pikaajalise hoolduse korraldus</t>
  </si>
  <si>
    <t>Eesti keel ja lõimumine</t>
  </si>
  <si>
    <t>Lapsed ja noored</t>
  </si>
  <si>
    <t>Õppe seostamine tööturu vajadustega</t>
  </si>
  <si>
    <t>Elukestva õppe võimaluste edendamine</t>
  </si>
  <si>
    <t>Linnapiirkondade arendamine</t>
  </si>
  <si>
    <t>Kas investeering?</t>
  </si>
  <si>
    <t>Jah</t>
  </si>
  <si>
    <t>Investeeringu valdkond</t>
  </si>
  <si>
    <t>Raudtee</t>
  </si>
  <si>
    <t>Maantee</t>
  </si>
  <si>
    <t>Ehitised</t>
  </si>
  <si>
    <t>ei</t>
  </si>
  <si>
    <t>Energiatõhususe infra ja süsteemid</t>
  </si>
  <si>
    <t>Keskkonna infra ja süsteemid</t>
  </si>
  <si>
    <t>jah</t>
  </si>
  <si>
    <t>IT</t>
  </si>
  <si>
    <t>Ehitised ja IT</t>
  </si>
  <si>
    <t>Trammid, jalgrattateed</t>
  </si>
  <si>
    <t xml:space="preserve">Ühtekuuluvuspoliitika fondide 2021-2027 rahastamiskava </t>
  </si>
  <si>
    <t>2. teaduspotentsiaali ja innovaatilisuse suurendamine ning kõrgetasemeliste tehnoloogiate kasutuselevõtu toetamine</t>
  </si>
  <si>
    <t>Avatud teadus ja teaduse populariseerimine</t>
  </si>
  <si>
    <t>(a)(i)</t>
  </si>
  <si>
    <t>(a)(ii)</t>
  </si>
  <si>
    <t>(a)(iii)</t>
  </si>
  <si>
    <t>(a)(v)</t>
  </si>
  <si>
    <t>(b)(i)</t>
  </si>
  <si>
    <t>(b)(iv)</t>
  </si>
  <si>
    <t>(b)(vi)</t>
  </si>
  <si>
    <t>(b)(viii)</t>
  </si>
  <si>
    <t>(c )(ii)</t>
  </si>
  <si>
    <t>(d)(iii)</t>
  </si>
  <si>
    <t>(e)(i)</t>
  </si>
  <si>
    <t>(e)(ii)</t>
  </si>
  <si>
    <t>ix</t>
  </si>
  <si>
    <t>parandada võrdset ja õigeaegset juurdepääsu kvaliteetsetele, kestlikele ja taskukohastele teenustele; nüüdisajastada sotsiaalkaitsesüsteeme, sealhulgas parandada juurdepääsu sotsiaalkaitsele; muuta tervishoiusüsteemid ja pikaajalise hoolduse teenused juurdepääsetavamaks, tulemuslikumaks ja vastupanuvõimelisemaks </t>
  </si>
  <si>
    <t xml:space="preserve">tõhustada tõrjutud kogukondade, migrantide ja ebasoodsas olukorras olevate rühmade sotsiaal-majanduslikku lõimimist integreeritud meetmete, sealhulgas eluasemete võimaldamise ja sotsiaalteenuste kaudu;  </t>
  </si>
  <si>
    <t>(v)</t>
  </si>
  <si>
    <t>edendada eelkõige ebasoodsas olukorras olevate rühmade võrdset juurdepääsu kvaliteetsele ja kaasavale haridusele ja koolitusele alates alusharidusest ja lapsehoiust kuni üld- ja kutsehariduse ja -õppe ning kolmanda taseme hariduseni, samuti täiskasvanuharidusele ja -koolitusele, ning sellise hariduse ja koolituse läbimist, sh hõlbustada kõigile võimalikku õpirännet </t>
  </si>
  <si>
    <t>xi</t>
  </si>
  <si>
    <t>vähendada materiaalset puudust toidu ja/või esmase materiaalse abi pakkumisega enim puudust kannatavate isikutele, sh kaasnevate meetmetega</t>
  </si>
  <si>
    <t>iv</t>
  </si>
  <si>
    <t xml:space="preserve">edendada elukestvat õpet, eelkõige kõigile kättesaadavaid oskuste täiendamise ja ümberõppe võimalusi, arvestades digioskusi, paremini prognoosida muutusi ja uusi vajalikke oskusi tööturu vajaduste põhjal, hõlbustada karjäärialaseid üleminekuid ning soodustada ametialast liikuvust; </t>
  </si>
  <si>
    <t xml:space="preserve">vi </t>
  </si>
  <si>
    <t>muuta haridus- ja koolitussüsteemid kvaliteetsemaks, tulemuslikumaks ja tööturule vastavamaks, et toetada võtmepädevuste, sh digioskuste omandamist </t>
  </si>
  <si>
    <t>Nutikas spetsialiseerumine</t>
  </si>
  <si>
    <t>Teadusvõimekuse kasvatamine</t>
  </si>
  <si>
    <t xml:space="preserve">Ringmajanduspõhiste tootmis- ja tarbimismudelite kasutuselevõtu, sh tööstussümbioosi ja toorme hankimisega seotud kahjude vähendamise toetamine ning vastavate erialaekspertide koolitus; Tööstuse ja teenindussektori, sh VKE-de energia- ja ressursitõhususe tõstmine ja auditite toetamine; 
Jäätmetekke ja pakendamise vältimine ja vähendamine, toodete korduskasutuse edendamine;
Jäätmete liigiti kogumise infrastruktuuri toetamine; 
Ringlussevõtu võimekuse tõstmine ja ohutu materjaliringluse tagamine </t>
  </si>
  <si>
    <t>Elamute liitumine kaugküttevõrkudega;
Õhukvaliteedi seirevõrgustiku arendamine ja täiendamine; Asukohapõhise terviseriski hinnangute süsteemi loomine</t>
  </si>
  <si>
    <t xml:space="preserve">IKT-arenduste ja lahenduste toetamine
Avalike teenuste ja riigivalitsemise digilahenduste edasiarendamine ja uute kasutuselevõtt (sh õiguskaare digitaliseerimine)
Avaliku sektori IKT füüsilise ja tarkvaralise taristu ja platvormide edasiarendamine ja uute kasutuselevõtt
Küberriskide halduse kindlustamine
Digiriigi juhtimise arendamine </t>
  </si>
  <si>
    <t>Tallinna trammiliikluse arendamine;
Linnades ohutuse tagamiseks jalgrattateede põhivõrgustike ehitamine, sh hoiukohtade ja läbipääsutunnelite rajamine;
Sõlmpunktide arendus, sh Pargi&amp;Reisi parklate rajamine, reaalajatabloode paigaldus jne</t>
  </si>
  <si>
    <t>Päästevõimekuse suurendamine</t>
  </si>
  <si>
    <t>Kutsesüsteemi reform
Täiskasvanute mitteformaalses  õppes osalemise toetamine ning  koolitusasutuste võimekuse suurendamine
Täiskasvanute tasemeõppes osalemise toetamine
Täienduskoolitussüsteemi kvaliteediarendus ning täiskasvanute õpiteede paindlikumaks muutmine 
Õppimisvõimaluste populariseerimine</t>
  </si>
  <si>
    <t>Teadus- ja arendustegevus ja
ettevõtlus</t>
  </si>
  <si>
    <t>Teadus- ja arendustegevuse ning innovatsiooni programm</t>
  </si>
  <si>
    <t>Tark ja tegus rahvas</t>
  </si>
  <si>
    <t>Õpivõimalused ja hariduse korraldus</t>
  </si>
  <si>
    <t>Ettevõtluse ja innovatsiooni edendamine/Konkurentsivõimelise turismikeskkonna kujundamine</t>
  </si>
  <si>
    <t>Kultuur ja sport</t>
  </si>
  <si>
    <t>Ennetava ja turvalise elukeskkonna kujundamine/
Kiire ja asjatundlik abi/Kindel sisejulgeolek</t>
  </si>
  <si>
    <t>Tõhus riik</t>
  </si>
  <si>
    <t>Eesti keele jätkusuutlikkuse tagamine/
Eesti keele kui teise keele õpetamise tagamine ja õppe toetamine</t>
  </si>
  <si>
    <t>Kinnipeetavate lõimimine</t>
  </si>
  <si>
    <t>Lõimumispoliitika kujundamine ja rakendamine</t>
  </si>
  <si>
    <t xml:space="preserve">Tark ja tegus rahvas </t>
  </si>
  <si>
    <t>Haridus- ja noorteprogramm</t>
  </si>
  <si>
    <t xml:space="preserve">Noortevaldkonna arendamine </t>
  </si>
  <si>
    <t>Kriminaalpoliitika kujundamine ja elluviimine</t>
  </si>
  <si>
    <t xml:space="preserve">Haridus- ja noorteprogramm </t>
  </si>
  <si>
    <t>Hariduse, ühiskonna ja tööturu seosed / Õpivõimalused ja hariduse
korraldus</t>
  </si>
  <si>
    <t>Õpivõimalused ja hariduse korraldus/Õpetajate järelkasv ja areng, õpikäsitus ja -keskkonnad/Hariduse, ühiskonna ja tööturu seosed</t>
  </si>
  <si>
    <t xml:space="preserve">Teadus- ja arendustegevuse ning innovatsiooni programm
</t>
  </si>
  <si>
    <t>Eesti keel ja eestlus</t>
  </si>
  <si>
    <t>i</t>
  </si>
  <si>
    <t xml:space="preserve">parandada kõigi tööotsijate, eelkõige noorte ja pikaajaliste töötute ning tööturult eemalejäänud isikute töösaamisvõimalusi ning edendada füüsilisest isikust ettevõtjana tegutsemist ja sotsiaalmajandust </t>
  </si>
  <si>
    <t>Teadus- ja arendusasutuste ja kõrgkoolide koostöö ja strateegilise arengu toetamine
Tippkeskuste mõju kasvatamine
Teadustaristu avamine ühiskasutuseks
Avatud teadus ja teaduse populariseerimine</t>
  </si>
  <si>
    <t>Nutikam Eesti</t>
  </si>
  <si>
    <t>Rohelisem Eesti</t>
  </si>
  <si>
    <t>Ühendatum Eesti</t>
  </si>
  <si>
    <t>Sotsiaalsem Eesti</t>
  </si>
  <si>
    <t>vii</t>
  </si>
  <si>
    <t xml:space="preserve">soodustada aktiivset kaasamist, et edendada võrdseid võimalusi ja aktiivset osalemist ning parandada tööalast konkurentsivõimet </t>
  </si>
  <si>
    <t xml:space="preserve">soodustada aktiivset kaasamist, et edendada võrdseid võimalusi ja aktiivset osalemist, ning parandada tööalast konkurentsivõimet </t>
  </si>
  <si>
    <t xml:space="preserve">Töötervishoiu ja –ohutuse teenuste kujundamine
Töökeskkonna ja töötingimustega tegelevate organisatsioonide, sh sotsiaalpartnerite ja erialaorganisatsioonide võimekuse tõstmine
Püsiva töövõimekao ennetamine ja ajutise töövõimetusega inimeste tööhõives püsimise toetamine
Haiguste ennetusmeetmete, nõustamis-, rehabilitatsiooni- ja tugiteenuste kättesaadavuse parandamine inimeste konkurentsivõime tõstmiseks tööturul ja tööturule naasmiseks
Pensionisüsteemi reformimine
</t>
  </si>
  <si>
    <t>Tööturuprogramm/Sotsiaalkindlustuse programm</t>
  </si>
  <si>
    <t>Kõrge tööhõive taseme saavutamine ja hoidmine/Hüvitiste maksmine, skeemide arendamine ja inimeste piiriülest liikumist arvestava sotskindlustussüsteemi kujundamine</t>
  </si>
  <si>
    <t>Laste ja noorte kodanikuühiskonda kaasamine</t>
  </si>
  <si>
    <t>Tugev kodanikuühiskond</t>
  </si>
  <si>
    <t>Kodanikuühiskonna mõju suurendamine
ja arengu toetamine</t>
  </si>
  <si>
    <t>Tööturu struktuursete probleemide lahendamine, tööhõive suurendamine ja erinevate tööturu riskirühmade tööturul osalemise toetamine</t>
  </si>
  <si>
    <t>Valdkondlik teadus-ja arendustegevus</t>
  </si>
  <si>
    <t xml:space="preserve">Analüüsid ja uuringud (Eesti olulistele arenguvajadustele lahendusi pakkuvad).
Tööriistad avaliku sektori innovatsiooni ja arendustegevuse toetuseks (uued lahendused, eksperimendid, prototüübid).
Avaliku sektori teadus- arendus ja innovatsioonialase võimekuse tõstmine. </t>
  </si>
  <si>
    <t>RK</t>
  </si>
  <si>
    <t>Sotsiaal ja tervishoiu taristu investeeringud</t>
  </si>
  <si>
    <t>Enim puudust kannatavad inimesed</t>
  </si>
  <si>
    <t>Töövõimereform II ja terviseedendus</t>
  </si>
  <si>
    <t>Tööhõive</t>
  </si>
  <si>
    <t>Ettevõtete TAI teadlikkuse kasvatamine (TAI võimalused)
Ettevõtete TAI võimekuse tõstmine
Rakendusuuringute ja eksperimentaalarenduse programm
Ettevõtte arenguprogramm (sh tootearendus toetus, tugi- ja arenduskeskuste toetus)
Innovatsiooni- ja arendusosak
Riik innovaatiliste teenuste tellijana</t>
  </si>
  <si>
    <t xml:space="preserve">Ettevõtete rahvusvahelistumise toetamine (sh välisesindajate võrgustiku arendamine, ühisstendidel osalemise toetamine, ekspordilaste kompetentside ja võimekuse arendamine)
Rahastamisvahendite pakkumine ettevõtetele (laenud, garantiid, omakapitali investeeringud)
Välisinvesteeringute ja välisspetsialistide kaasamise toetamine
Iduettevõtluse hoogustamine
Maakondlikes arenduskeskuste toetamine (nõustamisteenuse pakkumisel)
Starditoetus 
Ettevõtete digitaliseerimisega seotud tegevuste toetamine (sh RTE) ning juhtimiskvaliteedi tõstmine sh vastutustundliku ettevõtluskeskkonna arendamine
Turismisektori elavdamine ja taaskäivitamise toetamine
</t>
  </si>
  <si>
    <t xml:space="preserve">Teadmusvõrgustike ning ettevõtlus- ja teadusringkondade sidemete loomine töötajate liikumise kaudu akadeemilise, era- ja avaliku sektori vahel;
Temaatiliste teadus- ja arendustegevuse programmide rakendamine akadeemilise, era- ja avaliku sektori koosloome ja koostöö edendamiseks nutika spetsialiseerumise valdkondades
</t>
  </si>
  <si>
    <t xml:space="preserve">Kõrgharidusõppe kvaliteet ja vastavus ühiskonna vajadustele </t>
  </si>
  <si>
    <t xml:space="preserve">Õppekavade arendamine ja rakendamise toetamine ning haridus- ja noortevaldkonna töötajate järelkasvu ja kvalifikatsiooni kindlustamine
Õpivalikute suunamise meetmed kutse- ja kõrghariduses 
Tööturu vajadustele vastava kutse- ja kõrghariduse arendamine </t>
  </si>
  <si>
    <t>Eesti keele õpe rändetaustaga ja muu emakeelega inimestele formaalharidussüsteemis
Eesti keele õpe täiskasvanutele</t>
  </si>
  <si>
    <t>hõlbustada juurdepääsu kaasavatele ja kvaliteetsetele teenustele hariduse, koolituse ja elukestva õppe valdkonnas taristu arendamise kaudu</t>
  </si>
  <si>
    <t>ii</t>
  </si>
  <si>
    <t>4. edendada säästvat, kliimamuutustele vastupanuvõimelist, intelligentset, turvalist ja mitmeliigilist üleeuroopalist transpordivõrku, ja mitmeliigilist riigi, piirkondliku ja kohaliku tasandi liikuvust</t>
  </si>
  <si>
    <t xml:space="preserve">KOV kergliiklusteede ehitus </t>
  </si>
  <si>
    <t>Piirkondade konkurentsivõime tugevdamine</t>
  </si>
  <si>
    <t xml:space="preserve">Keeleõppe- ja lõimumiskoolitused (sh tegevused keele praktiseerimiseks)
Töövahendusprogramm keeleõppe eesmärgi
Kogukondade vahelised kontaktid
Side riigiga
Sotsiaalmajanduslike lõhede vähendamine 
</t>
  </si>
  <si>
    <t>Laste heaolu ja sotsiaalse kaasatuse suurendamine</t>
  </si>
  <si>
    <t>Laste ja perede programm/Tööturuprogramm</t>
  </si>
  <si>
    <t>Lapse õigused on tagatud, toimiv lastekaitsesüsteem väärtustab iga last, tema arengut ja heaolu/Lastele ja peredele suunatud teenused on kvaliteetsed ja vastavad perede vajadustele//Kõrge tööhõive taseme saavutamine ja hoidmine</t>
  </si>
  <si>
    <t>Kliimamuutustest põhjustatud ebasoodsa mõju vähendamine tervisele ja elukvaliteedile
Kliimamuutustest põhjustatud ebasoodsa mõju vähendamine biomajandusele ja linnalise elurikkuse suurendamine 
(tegevused tuleb kohandada vastavalt fondi erieesmärgile)</t>
  </si>
  <si>
    <t>KEM/SIM</t>
  </si>
  <si>
    <t>Koolivõrgu korrastamise jätkamine (haridusinfrastruktuuri arendamine kvaliteetse ja kaasava hariduse ning haridusasutuste vahelise koostöö toetamiseks)
Kvaliteedi ja innovatsiooni juhtimise arendamise tööriistakast kohalikele omavalitsustele ja haridusasutustele
(investeeringud kooskõlas piirkondlike ja/või maakondlike arengudokumentidega ning arvestades regionaalset mõõdet)</t>
  </si>
  <si>
    <t>Raudteede arendamine ja rekontsrueerimine (sh Rail Balticu liini Tallinn-Ikla kohalikud peatused); Raudtee elektrifitseerimine</t>
  </si>
  <si>
    <t xml:space="preserve">Suuremate linnapiirkondade arendamine (sh linnaruumi arendamine, targa linna pilootlahendused, elurikkuse suurendamine tiheasutusaladel)
(linnapiirkonnad Ida-Virus ja Tallinn, Tartu, Pärnu)
</t>
  </si>
  <si>
    <t>Inimestele lähedasem Eesti</t>
  </si>
  <si>
    <t>Hariduse, ühiskonna ja tööturu seosed</t>
  </si>
  <si>
    <t>Õpivõimalused ja hariduse korraldus/Hariduse, ühiskonna ja tööturu seosed</t>
  </si>
  <si>
    <t>Säästlik energiatarbimine, taastuvenergia</t>
  </si>
  <si>
    <t>VKEde konkurentsivõime tugevdamine Kagu-Eestis</t>
  </si>
  <si>
    <t>Tervishoiuasutuste energiatõhusus</t>
  </si>
  <si>
    <t>Tervis</t>
  </si>
  <si>
    <t>Inimkeskse tervishoiu arendamine</t>
  </si>
  <si>
    <t>Inimkeskse tervishoiu programm</t>
  </si>
  <si>
    <t>Mõju regionaalarengule</t>
  </si>
  <si>
    <t>Seonduv juurprobleem</t>
  </si>
  <si>
    <t>1…10</t>
  </si>
  <si>
    <t xml:space="preserve">jah </t>
  </si>
  <si>
    <t>Ettevõtete digipööre</t>
  </si>
  <si>
    <t xml:space="preserve">Majanduse digipöörde toetamine ettevõtetes </t>
  </si>
  <si>
    <t>Ettevõtete digitaliseerimine</t>
  </si>
  <si>
    <t xml:space="preserve"> e-ehituse arendamine</t>
  </si>
  <si>
    <t>Ettevõtete konkurentsivõime toetamine välisturgudel</t>
  </si>
  <si>
    <t>riigi- ja regioonistrateegiad</t>
  </si>
  <si>
    <t>VÄM</t>
  </si>
  <si>
    <t>Innovaatilised ettevõtluskeskused</t>
  </si>
  <si>
    <t>Globaalsed löögirühmad</t>
  </si>
  <si>
    <t>Digi- ja küberoskuste täiendõppe keskus</t>
  </si>
  <si>
    <t>Digipööret toetavate oskuste arendamine</t>
  </si>
  <si>
    <t>Ettevõtete rohepööre</t>
  </si>
  <si>
    <t>Ettevõtete rohefond (MKM)</t>
  </si>
  <si>
    <t xml:space="preserve">Uuenduslike ja ressursitõhusate rohetehnoloogiate kasutuselevõtu programm (KEM) </t>
  </si>
  <si>
    <t>Tootmisettevõtte ärimudeli toetus (MKM)</t>
  </si>
  <si>
    <t>Bioressursside väärindamine (MEM)</t>
  </si>
  <si>
    <t>MEM</t>
  </si>
  <si>
    <t>Vesiniku terviktehnoloogiate kasutuselevõtu edendamine</t>
  </si>
  <si>
    <t>KEM/MKM</t>
  </si>
  <si>
    <t>Rohepööret toetavate oskuste arendamine</t>
  </si>
  <si>
    <t>E-riik</t>
  </si>
  <si>
    <t>Avalike digiteenuste uus tase: teenused terviklikuks ja proaktiivseks</t>
  </si>
  <si>
    <t>andmehalduse ja avaandmete oivakeskuse loomine ja väljaarendamine</t>
  </si>
  <si>
    <t>Kodanike sündmusteenuste ja proaktiiivsete teenuste väljaarendamine</t>
  </si>
  <si>
    <t>Ettevõtja sündmusteenuste ja digivärava väljaarendamine</t>
  </si>
  <si>
    <t>#Bürokrati programm (riikliku virtuaalassistendi platvorm ja ökosüsteem)</t>
  </si>
  <si>
    <t>Digiriigi alustaristu uus tase, sh digiriigi turvaline pilveminek</t>
  </si>
  <si>
    <t>Keskse IT-baasteenuse korraldamise käivitamine ja üleminek</t>
  </si>
  <si>
    <t>Riigipilv 2.0 ja avaliku sektori pilveminek</t>
  </si>
  <si>
    <t>Andmesaatkonna võimekuse väljaarendamine</t>
  </si>
  <si>
    <t>Küberturvalisuse võimete arendamine uute ohtudega toimetulekuks</t>
  </si>
  <si>
    <t>Viimase miili netiühenduse kättesaadavuse tõstmine</t>
  </si>
  <si>
    <t>Rahapesu andmebüroo IT-investeeringud</t>
  </si>
  <si>
    <t>Energeetika ja energiatõhusus</t>
  </si>
  <si>
    <t xml:space="preserve">Korterelamute energiatõhususe suurendamine </t>
  </si>
  <si>
    <t xml:space="preserve">Väikeelamute energiatõhususe suurendamine </t>
  </si>
  <si>
    <t>Elektrivõrgu tugevdamise programm taastuvenergia tootmisvõimekuse tõstmiseks  ning kliimamuutustega (nt tormid) kohanemiseks (MKM)</t>
  </si>
  <si>
    <t>Tööstusalades energia tootmise hoogustamise programm (MKM)</t>
  </si>
  <si>
    <t>Energia salvestuse ja tarbimise juhtimise pilootprogramm (MKM)</t>
  </si>
  <si>
    <t>Säästlik transport</t>
  </si>
  <si>
    <t>KOVide investeeringud kergliiklusesse</t>
  </si>
  <si>
    <t>Rohuküla raudtee (ehitus lõikudel: Turba-Ellamaa, Ellamaa-Risti)</t>
  </si>
  <si>
    <t>Tallinna Vanasadama trammiliini ehitus</t>
  </si>
  <si>
    <t>Ülemiste ühisterminal</t>
  </si>
  <si>
    <t>Tervishoid ja sotsiaalkaitse</t>
  </si>
  <si>
    <t>Tallinna haigla projekteerimine ja ehitus</t>
  </si>
  <si>
    <t>PPA kopterid kiirabi-lennuteenuse väljaarendamiseks</t>
  </si>
  <si>
    <t>Noorte tööturumeetmed</t>
  </si>
  <si>
    <t>RRF</t>
  </si>
  <si>
    <t>Avaliku sektori hoonete energiatõhusus (keskvalitsus, KOV)</t>
  </si>
  <si>
    <t xml:space="preserve">Vähese heitega sõidukite kasutuselevõtt </t>
  </si>
  <si>
    <t>Keskkonnasäästlikud energialahendused väikesaartel</t>
  </si>
  <si>
    <t>Taastuvenergia lahendused koolides ja TA- asutustes</t>
  </si>
  <si>
    <t xml:space="preserve">Auditid suuremates põllumajandusettevõtetes, CO2 taaskasutuse ja kontrollitavate kliimatingimustega kasvuhoone pilootprojekt
</t>
  </si>
  <si>
    <t>Nüüdisaegsed jäätmete sorteerimissüsteemid haridusasutustes</t>
  </si>
  <si>
    <t xml:space="preserve">Avaliku sektori hoonete energiatõhususe ja taastuvenergia programm
</t>
  </si>
  <si>
    <t>Vähese heitega (säästva) ühistranspordi arendamise programm</t>
  </si>
  <si>
    <t>CO2</t>
  </si>
  <si>
    <t>MF</t>
  </si>
  <si>
    <t>PE nr</t>
  </si>
  <si>
    <t>Lisa 2 Välisvahenditest rahastatavate meetmete puutumus tasakaalustatud regionaalse arengu eesmärgiga</t>
  </si>
  <si>
    <t>Taaste- ja vastupidavusrahastu (RRF)</t>
  </si>
  <si>
    <t>Poliitikaeesmärgi nimetus/ RRF KOMPONENT</t>
  </si>
  <si>
    <t>Rakendusasutus/ RRF JUHTMINISTEERIUM</t>
  </si>
  <si>
    <t>Moderniseerimisfond</t>
  </si>
  <si>
    <t xml:space="preserve">Kauplemisperioodi 2021+ CO2 kauplemistulust toetatavad meetmed </t>
  </si>
  <si>
    <t>6; 9</t>
  </si>
  <si>
    <t>1; 4; 8</t>
  </si>
  <si>
    <t>6; 7</t>
  </si>
  <si>
    <t xml:space="preserve">Peamised tegevused/ RRF meede/ CO2 meede/ MF programm
</t>
  </si>
  <si>
    <t>Nimetus/ RRF reformid ja investeeringud</t>
  </si>
  <si>
    <t>Sekkumise kirjeldus tegevuse negatiivse regionaalse mõju leevendamiseks või positiivse mõju tugevdamiseks 
(NB! Märkida iga tegevuse/toetusskeemi kohta)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</si>
</sst>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186"/>
      <scheme val="minor"/>
    </font>
    <font>
      <sz val="11"/>
      <color theme="1"/>
      <name val="Calibri"/>
      <family val="2"/>
      <charset val="186"/>
      <scheme val="minor"/>
    </font>
    <font>
      <b/>
      <sz val="9"/>
      <color indexed="81"/>
      <name val="Segoe UI"/>
      <family val="2"/>
      <charset val="186"/>
    </font>
    <font>
      <sz val="9"/>
      <color indexed="81"/>
      <name val="Segoe UI"/>
      <family val="2"/>
      <charset val="186"/>
    </font>
    <font>
      <sz val="8"/>
      <name val="Calibri"/>
      <family val="2"/>
      <charset val="186"/>
      <scheme val="minor"/>
    </font>
    <font>
      <b/>
      <sz val="11"/>
      <color theme="1"/>
      <name val="Calibri"/>
      <family val="2"/>
      <charset val="186"/>
      <scheme val="minor"/>
    </font>
    <font>
      <i/>
      <sz val="11"/>
      <name val="Calibri"/>
      <family val="2"/>
      <charset val="186"/>
      <scheme val="minor"/>
    </font>
    <font>
      <b/>
      <sz val="11"/>
      <name val="Calibri"/>
      <family val="2"/>
      <charset val="186"/>
      <scheme val="minor"/>
    </font>
    <font>
      <sz val="11"/>
      <name val="Calibri"/>
      <family val="2"/>
      <charset val="186"/>
      <scheme val="minor"/>
    </font>
    <font>
      <sz val="10"/>
      <color theme="1"/>
      <name val="Calibri"/>
      <family val="2"/>
      <charset val="186"/>
      <scheme val="minor"/>
    </font>
    <font>
      <b/>
      <sz val="10"/>
      <color theme="1"/>
      <name val="Calibri"/>
      <family val="2"/>
      <charset val="186"/>
      <scheme val="minor"/>
    </font>
    <font>
      <b/>
      <i/>
      <sz val="10"/>
      <name val="Calibri"/>
      <family val="2"/>
      <charset val="186"/>
      <scheme val="minor"/>
    </font>
    <font>
      <b/>
      <sz val="10"/>
      <name val="Calibri"/>
      <family val="2"/>
      <charset val="186"/>
      <scheme val="minor"/>
    </font>
    <font>
      <sz val="10"/>
      <name val="Calibri"/>
      <family val="2"/>
      <charset val="186"/>
      <scheme val="minor"/>
    </font>
    <font>
      <i/>
      <sz val="10"/>
      <name val="Calibri"/>
      <family val="2"/>
      <charset val="186"/>
      <scheme val="minor"/>
    </font>
    <font>
      <sz val="11"/>
      <color rgb="FF00B050"/>
      <name val="Calibri"/>
      <family val="2"/>
      <charset val="186"/>
      <scheme val="minor"/>
    </font>
    <font>
      <b/>
      <sz val="14"/>
      <color theme="1"/>
      <name val="Calibri"/>
      <family val="2"/>
      <charset val="186"/>
      <scheme val="minor"/>
    </font>
    <font>
      <b/>
      <sz val="16"/>
      <color theme="1"/>
      <name val="Calibri"/>
      <family val="2"/>
      <charset val="186"/>
      <scheme val="minor"/>
    </font>
    <font>
      <b/>
      <sz val="14"/>
      <name val="Calibri"/>
      <family val="2"/>
      <charset val="186"/>
      <scheme val="minor"/>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91">
    <xf numFmtId="0" fontId="0" fillId="0" borderId="0" xfId="0"/>
    <xf numFmtId="0" fontId="0" fillId="0" borderId="0" xfId="0" applyFont="1"/>
    <xf numFmtId="0" fontId="0" fillId="0" borderId="0" xfId="0" applyFont="1" applyAlignment="1">
      <alignment horizontal="left" vertical="top"/>
    </xf>
    <xf numFmtId="0" fontId="0" fillId="0" borderId="0" xfId="0" applyFont="1" applyAlignment="1">
      <alignment vertical="top" wrapText="1"/>
    </xf>
    <xf numFmtId="0" fontId="0" fillId="0" borderId="0" xfId="0"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center" vertical="top"/>
    </xf>
    <xf numFmtId="3" fontId="7" fillId="0" borderId="0" xfId="0" applyNumberFormat="1" applyFont="1" applyAlignment="1">
      <alignment vertical="top"/>
    </xf>
    <xf numFmtId="0" fontId="7" fillId="0" borderId="0" xfId="0" applyFont="1" applyAlignment="1">
      <alignment vertical="top"/>
    </xf>
    <xf numFmtId="0" fontId="8" fillId="0" borderId="0" xfId="0" applyFont="1" applyAlignment="1">
      <alignment horizontal="left" vertical="top"/>
    </xf>
    <xf numFmtId="0" fontId="8" fillId="0" borderId="0" xfId="0" applyFont="1" applyAlignment="1">
      <alignment horizontal="center" vertical="top"/>
    </xf>
    <xf numFmtId="0" fontId="8" fillId="0" borderId="0" xfId="0" applyFont="1"/>
    <xf numFmtId="0" fontId="0" fillId="0" borderId="0" xfId="0" applyFont="1" applyAlignment="1">
      <alignment horizontal="center"/>
    </xf>
    <xf numFmtId="0" fontId="10" fillId="0" borderId="1" xfId="0" applyFont="1" applyBorder="1" applyAlignment="1">
      <alignment horizontal="left" vertical="top"/>
    </xf>
    <xf numFmtId="0" fontId="9" fillId="0" borderId="1" xfId="0" applyFont="1" applyBorder="1" applyAlignment="1">
      <alignment horizontal="left" vertical="top" wrapText="1"/>
    </xf>
    <xf numFmtId="0" fontId="9" fillId="0" borderId="1" xfId="0" applyFont="1" applyBorder="1" applyAlignment="1">
      <alignment vertical="top" wrapText="1"/>
    </xf>
    <xf numFmtId="0" fontId="13" fillId="0" borderId="1" xfId="0" applyFont="1" applyBorder="1" applyAlignment="1">
      <alignment vertical="top" wrapText="1"/>
    </xf>
    <xf numFmtId="0" fontId="9" fillId="0" borderId="1" xfId="0" applyFont="1" applyFill="1" applyBorder="1" applyAlignment="1">
      <alignment vertical="top" wrapText="1"/>
    </xf>
    <xf numFmtId="0" fontId="9"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2" fillId="0" borderId="1" xfId="0" applyFont="1" applyFill="1" applyBorder="1" applyAlignment="1">
      <alignment horizontal="center" vertical="top"/>
    </xf>
    <xf numFmtId="3" fontId="12" fillId="0" borderId="1" xfId="0" applyNumberFormat="1" applyFont="1" applyFill="1" applyBorder="1" applyAlignment="1">
      <alignment vertical="top"/>
    </xf>
    <xf numFmtId="9" fontId="12" fillId="0" borderId="1" xfId="0" applyNumberFormat="1" applyFont="1" applyFill="1" applyBorder="1" applyAlignment="1">
      <alignment horizontal="right" vertical="top"/>
    </xf>
    <xf numFmtId="9" fontId="12" fillId="0" borderId="1" xfId="1" applyFont="1" applyFill="1" applyBorder="1" applyAlignment="1">
      <alignment vertical="top"/>
    </xf>
    <xf numFmtId="0" fontId="13" fillId="0" borderId="1" xfId="0" applyFont="1" applyFill="1" applyBorder="1" applyAlignment="1">
      <alignment horizontal="left" vertical="top"/>
    </xf>
    <xf numFmtId="0" fontId="13" fillId="0" borderId="1" xfId="0" applyFont="1" applyFill="1" applyBorder="1" applyAlignment="1">
      <alignment horizontal="center" vertical="top"/>
    </xf>
    <xf numFmtId="0" fontId="8" fillId="0" borderId="1" xfId="0" applyFont="1" applyBorder="1" applyAlignment="1">
      <alignment horizontal="center" vertical="top"/>
    </xf>
    <xf numFmtId="0" fontId="8" fillId="0" borderId="1" xfId="0" applyFont="1" applyBorder="1"/>
    <xf numFmtId="0" fontId="9" fillId="0" borderId="1" xfId="0" applyFont="1" applyFill="1" applyBorder="1" applyAlignment="1">
      <alignment horizontal="left" vertical="top"/>
    </xf>
    <xf numFmtId="3" fontId="12" fillId="4" borderId="1" xfId="0" applyNumberFormat="1" applyFont="1" applyFill="1" applyBorder="1" applyAlignment="1">
      <alignment vertical="top"/>
    </xf>
    <xf numFmtId="0" fontId="13" fillId="0" borderId="1" xfId="0" applyFont="1" applyFill="1" applyBorder="1" applyAlignment="1">
      <alignment vertical="top" wrapText="1"/>
    </xf>
    <xf numFmtId="9" fontId="12" fillId="0" borderId="1" xfId="0" applyNumberFormat="1" applyFont="1" applyFill="1" applyBorder="1" applyAlignment="1">
      <alignment vertical="top"/>
    </xf>
    <xf numFmtId="0" fontId="13" fillId="0" borderId="1" xfId="0" applyFont="1" applyFill="1" applyBorder="1" applyAlignment="1">
      <alignment horizontal="left" vertical="top" wrapText="1"/>
    </xf>
    <xf numFmtId="3" fontId="11" fillId="0" borderId="1" xfId="0" applyNumberFormat="1" applyFont="1" applyFill="1" applyBorder="1" applyAlignment="1">
      <alignment vertical="top"/>
    </xf>
    <xf numFmtId="3" fontId="12" fillId="0" borderId="1" xfId="0" applyNumberFormat="1" applyFont="1" applyFill="1" applyBorder="1" applyAlignment="1">
      <alignment vertical="top" wrapText="1"/>
    </xf>
    <xf numFmtId="0" fontId="14" fillId="0" borderId="1" xfId="0" applyFont="1" applyFill="1" applyBorder="1" applyAlignment="1">
      <alignment horizontal="left" vertical="top"/>
    </xf>
    <xf numFmtId="0" fontId="14" fillId="0" borderId="1" xfId="0" applyFont="1" applyFill="1" applyBorder="1" applyAlignment="1">
      <alignment vertical="top" wrapText="1"/>
    </xf>
    <xf numFmtId="0" fontId="13" fillId="0" borderId="1" xfId="0" applyFont="1" applyBorder="1" applyAlignment="1">
      <alignment vertical="top"/>
    </xf>
    <xf numFmtId="0" fontId="13" fillId="5" borderId="1" xfId="0" applyFont="1" applyFill="1" applyBorder="1" applyAlignment="1">
      <alignment vertical="top"/>
    </xf>
    <xf numFmtId="0" fontId="13" fillId="3" borderId="1" xfId="0" applyFont="1" applyFill="1" applyBorder="1" applyAlignment="1">
      <alignment vertical="top"/>
    </xf>
    <xf numFmtId="0" fontId="10" fillId="2" borderId="1" xfId="0" applyFont="1" applyFill="1" applyBorder="1" applyAlignment="1">
      <alignment horizontal="center" vertical="top" wrapText="1"/>
    </xf>
    <xf numFmtId="0" fontId="12" fillId="2" borderId="1" xfId="0" applyFont="1" applyFill="1" applyBorder="1" applyAlignment="1">
      <alignment horizontal="center" vertical="top" wrapText="1"/>
    </xf>
    <xf numFmtId="3" fontId="12" fillId="2" borderId="1" xfId="0" applyNumberFormat="1" applyFont="1" applyFill="1" applyBorder="1" applyAlignment="1">
      <alignment horizontal="center" vertical="top"/>
    </xf>
    <xf numFmtId="0" fontId="13" fillId="2" borderId="1" xfId="0" applyFont="1" applyFill="1" applyBorder="1" applyAlignment="1">
      <alignment horizontal="center" vertical="top"/>
    </xf>
    <xf numFmtId="0" fontId="13" fillId="2" borderId="1" xfId="0" applyFont="1" applyFill="1" applyBorder="1" applyAlignment="1">
      <alignment horizontal="center" vertical="top" wrapText="1"/>
    </xf>
    <xf numFmtId="0" fontId="0" fillId="0" borderId="1" xfId="0" applyFont="1" applyBorder="1"/>
    <xf numFmtId="0" fontId="0" fillId="0" borderId="1" xfId="0" applyFont="1" applyBorder="1" applyAlignment="1">
      <alignment horizontal="left" vertical="top"/>
    </xf>
    <xf numFmtId="0" fontId="0" fillId="0" borderId="1" xfId="0" applyFont="1" applyBorder="1" applyAlignment="1">
      <alignment horizontal="left" vertical="top" wrapText="1"/>
    </xf>
    <xf numFmtId="0" fontId="0" fillId="0" borderId="1" xfId="0" applyFont="1" applyBorder="1" applyAlignment="1">
      <alignment vertical="top" wrapText="1"/>
    </xf>
    <xf numFmtId="0" fontId="6" fillId="0" borderId="1" xfId="0" applyFont="1" applyBorder="1" applyAlignment="1">
      <alignment horizontal="left" vertical="top" wrapText="1"/>
    </xf>
    <xf numFmtId="0" fontId="7" fillId="0" borderId="1" xfId="0" applyFont="1" applyBorder="1" applyAlignment="1">
      <alignment horizontal="center" vertical="top"/>
    </xf>
    <xf numFmtId="3" fontId="7" fillId="0" borderId="1" xfId="0" applyNumberFormat="1" applyFont="1" applyBorder="1" applyAlignment="1">
      <alignment vertical="top"/>
    </xf>
    <xf numFmtId="0" fontId="7" fillId="0" borderId="1" xfId="0" applyFont="1" applyBorder="1" applyAlignment="1">
      <alignment vertical="top"/>
    </xf>
    <xf numFmtId="9" fontId="7" fillId="0" borderId="1" xfId="0" applyNumberFormat="1" applyFont="1" applyBorder="1" applyAlignment="1">
      <alignment vertical="top"/>
    </xf>
    <xf numFmtId="0" fontId="8" fillId="0" borderId="1" xfId="0" applyFont="1" applyBorder="1" applyAlignment="1">
      <alignment horizontal="left" vertical="top"/>
    </xf>
    <xf numFmtId="0" fontId="15" fillId="0" borderId="0" xfId="0" applyFont="1"/>
    <xf numFmtId="0" fontId="15" fillId="0" borderId="0" xfId="0" applyFont="1" applyAlignment="1">
      <alignment vertical="top" wrapText="1"/>
    </xf>
    <xf numFmtId="0" fontId="12" fillId="2" borderId="1" xfId="0" applyFont="1" applyFill="1" applyBorder="1" applyAlignment="1">
      <alignment horizontal="center" vertical="top"/>
    </xf>
    <xf numFmtId="0" fontId="10" fillId="2" borderId="1" xfId="0" applyFont="1" applyFill="1" applyBorder="1" applyAlignment="1">
      <alignment horizontal="center" vertical="top"/>
    </xf>
    <xf numFmtId="0" fontId="5" fillId="2" borderId="1" xfId="0" applyFont="1" applyFill="1" applyBorder="1" applyAlignment="1">
      <alignment horizontal="center" vertical="top" wrapText="1"/>
    </xf>
    <xf numFmtId="0" fontId="0" fillId="0" borderId="0" xfId="0" applyFont="1" applyAlignment="1">
      <alignment horizontal="center" vertical="top"/>
    </xf>
    <xf numFmtId="0" fontId="13" fillId="0" borderId="1" xfId="0" applyFont="1" applyFill="1" applyBorder="1" applyAlignment="1">
      <alignment vertical="top"/>
    </xf>
    <xf numFmtId="3" fontId="10" fillId="0" borderId="1" xfId="0" applyNumberFormat="1" applyFont="1" applyFill="1" applyBorder="1" applyAlignment="1">
      <alignment vertical="top"/>
    </xf>
    <xf numFmtId="9" fontId="12" fillId="0" borderId="1" xfId="1" applyNumberFormat="1" applyFont="1" applyFill="1" applyBorder="1" applyAlignment="1">
      <alignment vertical="top"/>
    </xf>
    <xf numFmtId="0" fontId="12" fillId="0" borderId="1" xfId="0" applyFont="1" applyFill="1" applyBorder="1" applyAlignment="1">
      <alignment horizontal="left" vertical="top"/>
    </xf>
    <xf numFmtId="0" fontId="8" fillId="0" borderId="1" xfId="0" applyFont="1" applyFill="1" applyBorder="1"/>
    <xf numFmtId="0" fontId="8" fillId="0" borderId="1" xfId="0" applyFont="1" applyBorder="1" applyAlignment="1">
      <alignment horizontal="left" vertical="top" wrapText="1"/>
    </xf>
    <xf numFmtId="0" fontId="8" fillId="0" borderId="1" xfId="0" applyFont="1" applyBorder="1" applyAlignment="1">
      <alignment wrapText="1"/>
    </xf>
    <xf numFmtId="3" fontId="12" fillId="0" borderId="1" xfId="0" applyNumberFormat="1" applyFont="1" applyFill="1" applyBorder="1" applyAlignment="1">
      <alignment horizontal="left" vertical="top"/>
    </xf>
    <xf numFmtId="0" fontId="8" fillId="0" borderId="1" xfId="0" applyFont="1" applyBorder="1" applyAlignment="1">
      <alignment vertical="top" wrapText="1"/>
    </xf>
    <xf numFmtId="0" fontId="9" fillId="0" borderId="1" xfId="0" applyFont="1" applyBorder="1" applyAlignment="1">
      <alignment vertical="top"/>
    </xf>
    <xf numFmtId="0" fontId="9" fillId="0" borderId="0" xfId="0" applyFont="1" applyAlignment="1">
      <alignment vertical="top"/>
    </xf>
    <xf numFmtId="0" fontId="16" fillId="2" borderId="2" xfId="0" applyFont="1" applyFill="1" applyBorder="1" applyAlignment="1">
      <alignment horizontal="left" vertical="top"/>
    </xf>
    <xf numFmtId="0" fontId="16" fillId="2" borderId="3" xfId="0" applyFont="1" applyFill="1" applyBorder="1" applyAlignment="1">
      <alignment horizontal="left" vertical="top"/>
    </xf>
    <xf numFmtId="0" fontId="10" fillId="2" borderId="3" xfId="0" applyFont="1" applyFill="1" applyBorder="1" applyAlignment="1">
      <alignment horizontal="left" vertical="top"/>
    </xf>
    <xf numFmtId="0" fontId="16" fillId="2" borderId="4" xfId="0" applyFont="1" applyFill="1" applyBorder="1" applyAlignment="1">
      <alignment horizontal="left" vertical="top"/>
    </xf>
    <xf numFmtId="0" fontId="17" fillId="0" borderId="5" xfId="0" applyFont="1" applyBorder="1" applyAlignment="1">
      <alignment horizontal="left" vertical="top"/>
    </xf>
    <xf numFmtId="0" fontId="10" fillId="0" borderId="5" xfId="0" applyFont="1" applyBorder="1" applyAlignment="1">
      <alignment horizontal="left" vertical="top"/>
    </xf>
    <xf numFmtId="0" fontId="18" fillId="2" borderId="2" xfId="0" applyFont="1" applyFill="1" applyBorder="1" applyAlignment="1">
      <alignment horizontal="left" vertical="top"/>
    </xf>
    <xf numFmtId="0" fontId="18" fillId="2" borderId="3" xfId="0" applyFont="1" applyFill="1" applyBorder="1" applyAlignment="1">
      <alignment horizontal="left" vertical="top"/>
    </xf>
    <xf numFmtId="0" fontId="12" fillId="2" borderId="3" xfId="0" applyFont="1" applyFill="1" applyBorder="1" applyAlignment="1">
      <alignment horizontal="left" vertical="top"/>
    </xf>
    <xf numFmtId="0" fontId="18" fillId="2" borderId="4" xfId="0" applyFont="1" applyFill="1" applyBorder="1" applyAlignment="1">
      <alignment horizontal="left" vertical="top"/>
    </xf>
    <xf numFmtId="0" fontId="17" fillId="0" borderId="5" xfId="0" applyFont="1" applyBorder="1" applyAlignment="1">
      <alignment horizontal="right" vertical="top"/>
    </xf>
    <xf numFmtId="0" fontId="16" fillId="2" borderId="3" xfId="0" applyFont="1" applyFill="1" applyBorder="1" applyAlignment="1">
      <alignment horizontal="right" vertical="top"/>
    </xf>
    <xf numFmtId="0" fontId="0" fillId="0" borderId="1" xfId="0" applyFont="1" applyBorder="1" applyAlignment="1">
      <alignment horizontal="right" vertical="top"/>
    </xf>
    <xf numFmtId="16" fontId="0" fillId="0" borderId="1" xfId="0" applyNumberFormat="1" applyFont="1" applyBorder="1" applyAlignment="1">
      <alignment horizontal="right" vertical="top"/>
    </xf>
    <xf numFmtId="0" fontId="8" fillId="0" borderId="1" xfId="0" applyFont="1" applyBorder="1" applyAlignment="1">
      <alignment horizontal="right" vertical="top"/>
    </xf>
    <xf numFmtId="16" fontId="8" fillId="0" borderId="1" xfId="0" applyNumberFormat="1" applyFont="1" applyBorder="1" applyAlignment="1">
      <alignment horizontal="right" vertical="top"/>
    </xf>
    <xf numFmtId="0" fontId="18" fillId="2" borderId="3" xfId="0" applyFont="1" applyFill="1" applyBorder="1" applyAlignment="1">
      <alignment horizontal="right" vertical="top"/>
    </xf>
    <xf numFmtId="0" fontId="8" fillId="0" borderId="1" xfId="0" applyFont="1" applyFill="1" applyBorder="1" applyAlignment="1">
      <alignment horizontal="right" vertical="top"/>
    </xf>
    <xf numFmtId="0" fontId="0" fillId="0" borderId="0" xfId="0" applyFont="1" applyAlignment="1">
      <alignment horizontal="right" vertical="top"/>
    </xf>
  </cellXfs>
  <cellStyles count="2">
    <cellStyle name="Normaallaad" xfId="0" builtinId="0"/>
    <cellStyle name="Prot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Ly Looga" id="{F7F9C101-9D6E-4855-BE34-7375A1FBB9F8}" userId="S-1-5-21-2009196460-3307222142-1538888278-4081" providerId="AD"/>
</personList>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3.bin"/><Relationship Id="rId7" Type="http://schemas.openxmlformats.org/officeDocument/2006/relationships/customProperty" Target="../customProperty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G100"/>
  <sheetViews>
    <sheetView tabSelected="1" zoomScale="80" zoomScaleNormal="80" workbookViewId="0">
      <pane xSplit="11" ySplit="2" topLeftCell="L3" activePane="bottomRight" state="frozen"/>
      <selection pane="topRight" activeCell="M1" sqref="M1"/>
      <selection pane="bottomLeft" activeCell="A12" sqref="A12"/>
      <selection pane="bottomRight" activeCell="I100" sqref="I100"/>
    </sheetView>
  </sheetViews>
  <sheetFormatPr defaultColWidth="8.6328125" defaultRowHeight="14.5" x14ac:dyDescent="0.35"/>
  <cols>
    <col min="1" max="1" width="5.36328125" style="2" customWidth="1"/>
    <col min="2" max="2" width="21.36328125" style="2" customWidth="1"/>
    <col min="3" max="3" width="17.6328125" style="4" customWidth="1"/>
    <col min="4" max="4" width="5.90625" style="2" hidden="1" customWidth="1"/>
    <col min="5" max="5" width="32.453125" style="3" hidden="1" customWidth="1"/>
    <col min="6" max="6" width="18.08984375" style="4" hidden="1" customWidth="1"/>
    <col min="7" max="7" width="24.36328125" style="4" hidden="1" customWidth="1"/>
    <col min="8" max="8" width="24.90625" style="4" customWidth="1"/>
    <col min="9" max="9" width="45.08984375" style="5" customWidth="1"/>
    <col min="10" max="10" width="6.36328125" style="6" customWidth="1"/>
    <col min="11" max="11" width="12.6328125" style="7" customWidth="1"/>
    <col min="12" max="12" width="7.6328125" style="8" hidden="1" customWidth="1"/>
    <col min="13" max="13" width="10.6328125" style="7" hidden="1" customWidth="1"/>
    <col min="14" max="14" width="9" style="7" hidden="1" customWidth="1"/>
    <col min="15" max="15" width="12.54296875" style="7" hidden="1" customWidth="1"/>
    <col min="16" max="16" width="8.453125" style="7" hidden="1" customWidth="1"/>
    <col min="17" max="17" width="12.90625" style="7" hidden="1" customWidth="1"/>
    <col min="18" max="18" width="14" style="9" hidden="1" customWidth="1"/>
    <col min="19" max="23" width="14.90625" style="9" hidden="1" customWidth="1"/>
    <col min="24" max="24" width="8.453125" style="10" customWidth="1"/>
    <col min="25" max="25" width="9" style="10" hidden="1" customWidth="1"/>
    <col min="26" max="26" width="7.54296875" style="11" hidden="1" customWidth="1"/>
    <col min="27" max="27" width="14.54296875" style="11" hidden="1" customWidth="1"/>
    <col min="28" max="28" width="8.6328125" style="71"/>
    <col min="29" max="29" width="10.6328125" style="90" customWidth="1"/>
    <col min="30" max="30" width="55.90625" style="1" customWidth="1"/>
    <col min="31" max="31" width="8.6328125" style="1"/>
    <col min="32" max="32" width="8.81640625" style="1" customWidth="1"/>
    <col min="33" max="16384" width="8.6328125" style="1"/>
  </cols>
  <sheetData>
    <row r="1" spans="1:30" ht="27" customHeight="1" x14ac:dyDescent="0.35">
      <c r="A1" s="76" t="s">
        <v>322</v>
      </c>
      <c r="B1" s="76"/>
      <c r="C1" s="76"/>
      <c r="D1" s="76"/>
      <c r="E1" s="76"/>
      <c r="F1" s="76"/>
      <c r="G1" s="76"/>
      <c r="H1" s="76"/>
      <c r="I1" s="76"/>
      <c r="J1" s="76"/>
      <c r="K1" s="76"/>
      <c r="L1" s="76"/>
      <c r="M1" s="76"/>
      <c r="N1" s="76"/>
      <c r="O1" s="76"/>
      <c r="P1" s="76"/>
      <c r="Q1" s="76"/>
      <c r="R1" s="76"/>
      <c r="S1" s="76"/>
      <c r="T1" s="76"/>
      <c r="U1" s="76"/>
      <c r="V1" s="76"/>
      <c r="W1" s="76"/>
      <c r="X1" s="76"/>
      <c r="Y1" s="76"/>
      <c r="Z1" s="76"/>
      <c r="AA1" s="76"/>
      <c r="AB1" s="77"/>
      <c r="AC1" s="82"/>
      <c r="AD1" s="76"/>
    </row>
    <row r="2" spans="1:30" s="60" customFormat="1" ht="87" customHeight="1" x14ac:dyDescent="0.35">
      <c r="A2" s="58" t="s">
        <v>321</v>
      </c>
      <c r="B2" s="58" t="s">
        <v>324</v>
      </c>
      <c r="C2" s="40" t="s">
        <v>123</v>
      </c>
      <c r="D2" s="58"/>
      <c r="E2" s="40"/>
      <c r="F2" s="40"/>
      <c r="G2" s="40"/>
      <c r="H2" s="40" t="s">
        <v>332</v>
      </c>
      <c r="I2" s="41" t="s">
        <v>331</v>
      </c>
      <c r="J2" s="57" t="s">
        <v>1</v>
      </c>
      <c r="K2" s="41" t="s">
        <v>2</v>
      </c>
      <c r="L2" s="41" t="s">
        <v>3</v>
      </c>
      <c r="M2" s="41" t="s">
        <v>4</v>
      </c>
      <c r="N2" s="41" t="s">
        <v>121</v>
      </c>
      <c r="O2" s="41" t="s">
        <v>5</v>
      </c>
      <c r="P2" s="41" t="s">
        <v>122</v>
      </c>
      <c r="Q2" s="42" t="s">
        <v>6</v>
      </c>
      <c r="R2" s="43" t="s">
        <v>0</v>
      </c>
      <c r="S2" s="43" t="s">
        <v>7</v>
      </c>
      <c r="T2" s="43" t="s">
        <v>8</v>
      </c>
      <c r="U2" s="43" t="s">
        <v>0</v>
      </c>
      <c r="V2" s="43" t="s">
        <v>9</v>
      </c>
      <c r="W2" s="43" t="s">
        <v>8</v>
      </c>
      <c r="X2" s="41" t="s">
        <v>325</v>
      </c>
      <c r="Y2" s="44" t="s">
        <v>10</v>
      </c>
      <c r="Z2" s="41" t="s">
        <v>138</v>
      </c>
      <c r="AA2" s="41" t="s">
        <v>140</v>
      </c>
      <c r="AB2" s="40" t="s">
        <v>258</v>
      </c>
      <c r="AC2" s="59" t="s">
        <v>259</v>
      </c>
      <c r="AD2" s="59" t="s">
        <v>333</v>
      </c>
    </row>
    <row r="3" spans="1:30" s="12" customFormat="1" ht="18.5" x14ac:dyDescent="0.35">
      <c r="A3" s="72" t="s">
        <v>151</v>
      </c>
      <c r="B3" s="73"/>
      <c r="C3" s="73"/>
      <c r="D3" s="73"/>
      <c r="E3" s="73"/>
      <c r="F3" s="73"/>
      <c r="G3" s="73"/>
      <c r="H3" s="73"/>
      <c r="I3" s="73"/>
      <c r="J3" s="73"/>
      <c r="K3" s="73"/>
      <c r="L3" s="73"/>
      <c r="M3" s="73"/>
      <c r="N3" s="73"/>
      <c r="O3" s="73"/>
      <c r="P3" s="73"/>
      <c r="Q3" s="73"/>
      <c r="R3" s="73"/>
      <c r="S3" s="73"/>
      <c r="T3" s="73"/>
      <c r="U3" s="73"/>
      <c r="V3" s="73"/>
      <c r="W3" s="73"/>
      <c r="X3" s="73"/>
      <c r="Y3" s="73"/>
      <c r="Z3" s="73"/>
      <c r="AA3" s="73"/>
      <c r="AB3" s="74"/>
      <c r="AC3" s="83"/>
      <c r="AD3" s="75"/>
    </row>
    <row r="4" spans="1:30" ht="129.65" customHeight="1" x14ac:dyDescent="0.35">
      <c r="A4" s="13">
        <v>1</v>
      </c>
      <c r="B4" s="13" t="s">
        <v>208</v>
      </c>
      <c r="C4" s="14" t="s">
        <v>177</v>
      </c>
      <c r="D4" s="14" t="s">
        <v>154</v>
      </c>
      <c r="E4" s="15" t="s">
        <v>11</v>
      </c>
      <c r="F4" s="18" t="s">
        <v>185</v>
      </c>
      <c r="G4" s="18" t="s">
        <v>12</v>
      </c>
      <c r="H4" s="18" t="s">
        <v>13</v>
      </c>
      <c r="I4" s="19" t="s">
        <v>229</v>
      </c>
      <c r="J4" s="20" t="s">
        <v>14</v>
      </c>
      <c r="K4" s="21">
        <v>94000000</v>
      </c>
      <c r="L4" s="23">
        <f>K4/Q4</f>
        <v>0.7000000014893617</v>
      </c>
      <c r="M4" s="21">
        <v>20142857</v>
      </c>
      <c r="N4" s="23">
        <f>M4/Q4</f>
        <v>0.14999999925531915</v>
      </c>
      <c r="O4" s="21">
        <v>20142857</v>
      </c>
      <c r="P4" s="23">
        <f>O4/Q4</f>
        <v>0.14999999925531915</v>
      </c>
      <c r="Q4" s="21">
        <f>K4+M4+O4</f>
        <v>134285714</v>
      </c>
      <c r="R4" s="24"/>
      <c r="S4" s="24"/>
      <c r="T4" s="24"/>
      <c r="U4" s="24"/>
      <c r="V4" s="24"/>
      <c r="W4" s="24"/>
      <c r="X4" s="25" t="s">
        <v>15</v>
      </c>
      <c r="Y4" s="25" t="s">
        <v>16</v>
      </c>
      <c r="Z4" s="39" t="s">
        <v>147</v>
      </c>
      <c r="AA4" s="16" t="s">
        <v>149</v>
      </c>
      <c r="AB4" s="70" t="s">
        <v>147</v>
      </c>
      <c r="AC4" s="84">
        <v>7</v>
      </c>
      <c r="AD4" s="45"/>
    </row>
    <row r="5" spans="1:30" ht="117" customHeight="1" x14ac:dyDescent="0.35">
      <c r="A5" s="13">
        <v>1</v>
      </c>
      <c r="B5" s="13" t="s">
        <v>208</v>
      </c>
      <c r="C5" s="14" t="s">
        <v>177</v>
      </c>
      <c r="D5" s="14" t="s">
        <v>154</v>
      </c>
      <c r="E5" s="15" t="s">
        <v>11</v>
      </c>
      <c r="F5" s="18" t="s">
        <v>185</v>
      </c>
      <c r="G5" s="18" t="s">
        <v>186</v>
      </c>
      <c r="H5" s="18" t="s">
        <v>17</v>
      </c>
      <c r="I5" s="19" t="s">
        <v>231</v>
      </c>
      <c r="J5" s="20" t="s">
        <v>14</v>
      </c>
      <c r="K5" s="21">
        <v>94000000</v>
      </c>
      <c r="L5" s="23">
        <f t="shared" ref="L5:L13" si="0">K5/Q5</f>
        <v>0.7000000014893617</v>
      </c>
      <c r="M5" s="21">
        <v>40285714</v>
      </c>
      <c r="N5" s="23">
        <f>M5/Q5</f>
        <v>0.2999999985106383</v>
      </c>
      <c r="O5" s="21">
        <v>0</v>
      </c>
      <c r="P5" s="23">
        <f t="shared" ref="P5:P54" si="1">O5/Q5</f>
        <v>0</v>
      </c>
      <c r="Q5" s="21">
        <f t="shared" ref="Q5:Q13" si="2">K5+M5+O5</f>
        <v>134285714</v>
      </c>
      <c r="R5" s="24"/>
      <c r="S5" s="24"/>
      <c r="T5" s="24"/>
      <c r="U5" s="24"/>
      <c r="V5" s="24"/>
      <c r="W5" s="24"/>
      <c r="X5" s="25" t="s">
        <v>18</v>
      </c>
      <c r="Y5" s="25" t="s">
        <v>19</v>
      </c>
      <c r="Z5" s="39" t="s">
        <v>144</v>
      </c>
      <c r="AA5" s="37" t="str">
        <f t="shared" ref="AA5:AA13" si="3">IF(Z5="ei","puudub",0)</f>
        <v>puudub</v>
      </c>
      <c r="AB5" s="70" t="s">
        <v>147</v>
      </c>
      <c r="AC5" s="84">
        <v>7</v>
      </c>
      <c r="AD5" s="45"/>
    </row>
    <row r="6" spans="1:30" ht="100.75" customHeight="1" x14ac:dyDescent="0.35">
      <c r="A6" s="13">
        <v>1</v>
      </c>
      <c r="B6" s="13" t="s">
        <v>208</v>
      </c>
      <c r="C6" s="14" t="s">
        <v>177</v>
      </c>
      <c r="D6" s="14" t="s">
        <v>154</v>
      </c>
      <c r="E6" s="15" t="s">
        <v>152</v>
      </c>
      <c r="F6" s="14"/>
      <c r="G6" s="18"/>
      <c r="H6" s="18" t="s">
        <v>222</v>
      </c>
      <c r="I6" s="19" t="s">
        <v>223</v>
      </c>
      <c r="J6" s="20" t="s">
        <v>14</v>
      </c>
      <c r="K6" s="21">
        <v>47000000</v>
      </c>
      <c r="L6" s="23">
        <f>K6/Q6</f>
        <v>0.7000000014893617</v>
      </c>
      <c r="M6" s="29">
        <v>20142857</v>
      </c>
      <c r="N6" s="23">
        <f>M6/Q6</f>
        <v>0.2999999985106383</v>
      </c>
      <c r="O6" s="21">
        <v>0</v>
      </c>
      <c r="P6" s="23">
        <f>O6/Q6</f>
        <v>0</v>
      </c>
      <c r="Q6" s="21">
        <f>K6+M6+O6</f>
        <v>67142857</v>
      </c>
      <c r="R6" s="24"/>
      <c r="S6" s="24"/>
      <c r="T6" s="24"/>
      <c r="U6" s="24"/>
      <c r="V6" s="24"/>
      <c r="W6" s="24"/>
      <c r="X6" s="25" t="s">
        <v>224</v>
      </c>
      <c r="Y6" s="25" t="s">
        <v>19</v>
      </c>
      <c r="Z6" s="39" t="s">
        <v>144</v>
      </c>
      <c r="AA6" s="37" t="str">
        <f>IF(Z6="ei","puudub",0)</f>
        <v>puudub</v>
      </c>
      <c r="AB6" s="70" t="s">
        <v>147</v>
      </c>
      <c r="AC6" s="85" t="s">
        <v>260</v>
      </c>
      <c r="AD6" s="45"/>
    </row>
    <row r="7" spans="1:30" ht="76.75" customHeight="1" x14ac:dyDescent="0.35">
      <c r="A7" s="64">
        <v>1</v>
      </c>
      <c r="B7" s="64" t="s">
        <v>208</v>
      </c>
      <c r="C7" s="32" t="s">
        <v>178</v>
      </c>
      <c r="D7" s="18" t="s">
        <v>154</v>
      </c>
      <c r="E7" s="17" t="s">
        <v>11</v>
      </c>
      <c r="F7" s="18" t="s">
        <v>185</v>
      </c>
      <c r="G7" s="18" t="s">
        <v>186</v>
      </c>
      <c r="H7" s="32" t="s">
        <v>20</v>
      </c>
      <c r="I7" s="19" t="s">
        <v>207</v>
      </c>
      <c r="J7" s="20" t="s">
        <v>14</v>
      </c>
      <c r="K7" s="21">
        <v>59453461</v>
      </c>
      <c r="L7" s="23">
        <f t="shared" si="0"/>
        <v>0.69999999764521703</v>
      </c>
      <c r="M7" s="21">
        <v>25480055</v>
      </c>
      <c r="N7" s="23">
        <f t="shared" ref="N7:N54" si="4">M7/Q7</f>
        <v>0.30000000235478302</v>
      </c>
      <c r="O7" s="21">
        <v>0</v>
      </c>
      <c r="P7" s="23">
        <f t="shared" si="1"/>
        <v>0</v>
      </c>
      <c r="Q7" s="21">
        <f t="shared" si="2"/>
        <v>84933516</v>
      </c>
      <c r="R7" s="24"/>
      <c r="S7" s="24"/>
      <c r="T7" s="24"/>
      <c r="U7" s="24"/>
      <c r="V7" s="24"/>
      <c r="W7" s="24"/>
      <c r="X7" s="25" t="s">
        <v>18</v>
      </c>
      <c r="Y7" s="25" t="s">
        <v>19</v>
      </c>
      <c r="Z7" s="39" t="s">
        <v>144</v>
      </c>
      <c r="AA7" s="38" t="str">
        <f>IF(Z7="ei","puudub",0)</f>
        <v>puudub</v>
      </c>
      <c r="AB7" s="37" t="s">
        <v>147</v>
      </c>
      <c r="AC7" s="86">
        <v>7</v>
      </c>
      <c r="AD7" s="27"/>
    </row>
    <row r="8" spans="1:30" ht="30" hidden="1" customHeight="1" x14ac:dyDescent="0.35">
      <c r="A8" s="64">
        <v>1</v>
      </c>
      <c r="B8" s="64" t="s">
        <v>208</v>
      </c>
      <c r="C8" s="32" t="s">
        <v>178</v>
      </c>
      <c r="D8" s="18" t="s">
        <v>154</v>
      </c>
      <c r="E8" s="17" t="s">
        <v>11</v>
      </c>
      <c r="F8" s="18" t="s">
        <v>185</v>
      </c>
      <c r="G8" s="18" t="s">
        <v>186</v>
      </c>
      <c r="H8" s="32" t="s">
        <v>21</v>
      </c>
      <c r="I8" s="19" t="s">
        <v>22</v>
      </c>
      <c r="J8" s="20" t="s">
        <v>14</v>
      </c>
      <c r="K8" s="21">
        <f>40000000*0.506073</f>
        <v>20242920</v>
      </c>
      <c r="L8" s="23">
        <f t="shared" si="0"/>
        <v>0.70000000174999999</v>
      </c>
      <c r="M8" s="21">
        <f>17142857*0.506073</f>
        <v>8675537.0705609992</v>
      </c>
      <c r="N8" s="23">
        <f t="shared" si="4"/>
        <v>0.29999999824999996</v>
      </c>
      <c r="O8" s="21">
        <v>0</v>
      </c>
      <c r="P8" s="23">
        <f t="shared" si="1"/>
        <v>0</v>
      </c>
      <c r="Q8" s="21">
        <f t="shared" si="2"/>
        <v>28918457.070560999</v>
      </c>
      <c r="R8" s="24"/>
      <c r="S8" s="24"/>
      <c r="T8" s="24"/>
      <c r="U8" s="24"/>
      <c r="V8" s="24"/>
      <c r="W8" s="24"/>
      <c r="X8" s="25" t="s">
        <v>18</v>
      </c>
      <c r="Y8" s="25" t="s">
        <v>19</v>
      </c>
      <c r="Z8" s="39" t="s">
        <v>144</v>
      </c>
      <c r="AA8" s="37" t="str">
        <f t="shared" si="3"/>
        <v>puudub</v>
      </c>
      <c r="AB8" s="27" t="s">
        <v>144</v>
      </c>
      <c r="AC8" s="27"/>
      <c r="AD8" s="27"/>
    </row>
    <row r="9" spans="1:30" ht="32.4" hidden="1" customHeight="1" x14ac:dyDescent="0.35">
      <c r="A9" s="64">
        <v>1</v>
      </c>
      <c r="B9" s="64" t="s">
        <v>208</v>
      </c>
      <c r="C9" s="32" t="s">
        <v>178</v>
      </c>
      <c r="D9" s="18" t="s">
        <v>154</v>
      </c>
      <c r="E9" s="17" t="s">
        <v>11</v>
      </c>
      <c r="F9" s="18" t="s">
        <v>185</v>
      </c>
      <c r="G9" s="18" t="s">
        <v>186</v>
      </c>
      <c r="H9" s="32" t="s">
        <v>23</v>
      </c>
      <c r="I9" s="19" t="s">
        <v>24</v>
      </c>
      <c r="J9" s="20" t="s">
        <v>14</v>
      </c>
      <c r="K9" s="21">
        <f>35000000*0.506073</f>
        <v>17712555</v>
      </c>
      <c r="L9" s="23">
        <f t="shared" si="0"/>
        <v>0.7</v>
      </c>
      <c r="M9" s="21">
        <f>15000000*0.506073</f>
        <v>7591095</v>
      </c>
      <c r="N9" s="23">
        <f t="shared" si="4"/>
        <v>0.3</v>
      </c>
      <c r="O9" s="21">
        <v>0</v>
      </c>
      <c r="P9" s="23">
        <f t="shared" si="1"/>
        <v>0</v>
      </c>
      <c r="Q9" s="21">
        <f t="shared" si="2"/>
        <v>25303650</v>
      </c>
      <c r="R9" s="24"/>
      <c r="S9" s="24"/>
      <c r="T9" s="24"/>
      <c r="U9" s="24"/>
      <c r="V9" s="24"/>
      <c r="W9" s="24"/>
      <c r="X9" s="25" t="s">
        <v>18</v>
      </c>
      <c r="Y9" s="25" t="s">
        <v>19</v>
      </c>
      <c r="Z9" s="61" t="s">
        <v>144</v>
      </c>
      <c r="AA9" s="61" t="str">
        <f t="shared" si="3"/>
        <v>puudub</v>
      </c>
      <c r="AB9" s="65" t="s">
        <v>144</v>
      </c>
      <c r="AC9" s="27"/>
      <c r="AD9" s="27"/>
    </row>
    <row r="10" spans="1:30" ht="30" hidden="1" customHeight="1" x14ac:dyDescent="0.35">
      <c r="A10" s="64">
        <v>1</v>
      </c>
      <c r="B10" s="64" t="s">
        <v>208</v>
      </c>
      <c r="C10" s="32" t="s">
        <v>178</v>
      </c>
      <c r="D10" s="18" t="s">
        <v>154</v>
      </c>
      <c r="E10" s="17" t="s">
        <v>11</v>
      </c>
      <c r="F10" s="18" t="s">
        <v>187</v>
      </c>
      <c r="G10" s="18" t="s">
        <v>188</v>
      </c>
      <c r="H10" s="32" t="s">
        <v>188</v>
      </c>
      <c r="I10" s="19" t="s">
        <v>25</v>
      </c>
      <c r="J10" s="20" t="s">
        <v>14</v>
      </c>
      <c r="K10" s="21">
        <f>15000000*0.506073</f>
        <v>7591095</v>
      </c>
      <c r="L10" s="23">
        <f t="shared" si="0"/>
        <v>0.70000001400000034</v>
      </c>
      <c r="M10" s="21">
        <f>6428571*0.506073</f>
        <v>3253326.211683</v>
      </c>
      <c r="N10" s="23">
        <f t="shared" si="4"/>
        <v>0.29999998599999972</v>
      </c>
      <c r="O10" s="21">
        <v>0</v>
      </c>
      <c r="P10" s="23">
        <f t="shared" si="1"/>
        <v>0</v>
      </c>
      <c r="Q10" s="21">
        <f t="shared" si="2"/>
        <v>10844421.211683</v>
      </c>
      <c r="R10" s="24"/>
      <c r="S10" s="24"/>
      <c r="T10" s="24"/>
      <c r="U10" s="24"/>
      <c r="V10" s="24"/>
      <c r="W10" s="24"/>
      <c r="X10" s="25" t="s">
        <v>18</v>
      </c>
      <c r="Y10" s="25" t="s">
        <v>19</v>
      </c>
      <c r="Z10" s="61" t="s">
        <v>144</v>
      </c>
      <c r="AA10" s="61" t="str">
        <f t="shared" si="3"/>
        <v>puudub</v>
      </c>
      <c r="AB10" s="65" t="s">
        <v>144</v>
      </c>
      <c r="AC10" s="27"/>
      <c r="AD10" s="27"/>
    </row>
    <row r="11" spans="1:30" ht="113.4" customHeight="1" x14ac:dyDescent="0.35">
      <c r="A11" s="64">
        <v>1</v>
      </c>
      <c r="B11" s="64" t="s">
        <v>208</v>
      </c>
      <c r="C11" s="32" t="s">
        <v>125</v>
      </c>
      <c r="D11" s="18" t="s">
        <v>155</v>
      </c>
      <c r="E11" s="17" t="s">
        <v>26</v>
      </c>
      <c r="F11" s="18" t="s">
        <v>27</v>
      </c>
      <c r="G11" s="18" t="s">
        <v>28</v>
      </c>
      <c r="H11" s="32" t="s">
        <v>29</v>
      </c>
      <c r="I11" s="19" t="s">
        <v>181</v>
      </c>
      <c r="J11" s="20" t="s">
        <v>14</v>
      </c>
      <c r="K11" s="21">
        <v>156000000</v>
      </c>
      <c r="L11" s="23">
        <f t="shared" si="0"/>
        <v>0.699999999551282</v>
      </c>
      <c r="M11" s="21">
        <v>66857143</v>
      </c>
      <c r="N11" s="23">
        <f t="shared" si="4"/>
        <v>0.30000000044871794</v>
      </c>
      <c r="O11" s="21">
        <v>0</v>
      </c>
      <c r="P11" s="23">
        <f t="shared" si="1"/>
        <v>0</v>
      </c>
      <c r="Q11" s="21">
        <f t="shared" si="2"/>
        <v>222857143</v>
      </c>
      <c r="R11" s="24"/>
      <c r="S11" s="24"/>
      <c r="T11" s="24"/>
      <c r="U11" s="24"/>
      <c r="V11" s="24"/>
      <c r="W11" s="24"/>
      <c r="X11" s="25" t="s">
        <v>15</v>
      </c>
      <c r="Y11" s="25" t="s">
        <v>19</v>
      </c>
      <c r="Z11" s="61" t="s">
        <v>147</v>
      </c>
      <c r="AA11" s="30" t="s">
        <v>148</v>
      </c>
      <c r="AB11" s="61" t="s">
        <v>147</v>
      </c>
      <c r="AC11" s="86">
        <v>9</v>
      </c>
      <c r="AD11" s="27"/>
    </row>
    <row r="12" spans="1:30" ht="222" customHeight="1" x14ac:dyDescent="0.35">
      <c r="A12" s="64">
        <v>1</v>
      </c>
      <c r="B12" s="64" t="s">
        <v>208</v>
      </c>
      <c r="C12" s="32" t="s">
        <v>124</v>
      </c>
      <c r="D12" s="18" t="s">
        <v>156</v>
      </c>
      <c r="E12" s="17" t="s">
        <v>30</v>
      </c>
      <c r="F12" s="18" t="s">
        <v>185</v>
      </c>
      <c r="G12" s="18" t="s">
        <v>12</v>
      </c>
      <c r="H12" s="32" t="s">
        <v>189</v>
      </c>
      <c r="I12" s="19" t="s">
        <v>230</v>
      </c>
      <c r="J12" s="20" t="s">
        <v>14</v>
      </c>
      <c r="K12" s="21">
        <v>165000000</v>
      </c>
      <c r="L12" s="23">
        <f t="shared" si="0"/>
        <v>0.6999999872727275</v>
      </c>
      <c r="M12" s="21">
        <v>23571430</v>
      </c>
      <c r="N12" s="23">
        <f t="shared" si="4"/>
        <v>0.10000000424242417</v>
      </c>
      <c r="O12" s="21">
        <v>47142860</v>
      </c>
      <c r="P12" s="23">
        <f t="shared" si="1"/>
        <v>0.20000000848484834</v>
      </c>
      <c r="Q12" s="21">
        <f t="shared" si="2"/>
        <v>235714290</v>
      </c>
      <c r="R12" s="24"/>
      <c r="S12" s="24"/>
      <c r="T12" s="24"/>
      <c r="U12" s="24"/>
      <c r="V12" s="24"/>
      <c r="W12" s="24"/>
      <c r="X12" s="25" t="s">
        <v>15</v>
      </c>
      <c r="Y12" s="25" t="s">
        <v>16</v>
      </c>
      <c r="Z12" s="61"/>
      <c r="AA12" s="61">
        <f t="shared" si="3"/>
        <v>0</v>
      </c>
      <c r="AB12" s="61" t="s">
        <v>147</v>
      </c>
      <c r="AC12" s="86">
        <v>7</v>
      </c>
      <c r="AD12" s="67"/>
    </row>
    <row r="13" spans="1:30" ht="30" customHeight="1" x14ac:dyDescent="0.35">
      <c r="A13" s="68">
        <v>1</v>
      </c>
      <c r="B13" s="64" t="s">
        <v>208</v>
      </c>
      <c r="C13" s="32" t="s">
        <v>124</v>
      </c>
      <c r="D13" s="18" t="s">
        <v>156</v>
      </c>
      <c r="E13" s="17" t="s">
        <v>30</v>
      </c>
      <c r="F13" s="18" t="s">
        <v>190</v>
      </c>
      <c r="G13" s="18" t="s">
        <v>31</v>
      </c>
      <c r="H13" s="32" t="s">
        <v>32</v>
      </c>
      <c r="I13" s="19" t="s">
        <v>33</v>
      </c>
      <c r="J13" s="20" t="s">
        <v>14</v>
      </c>
      <c r="K13" s="21">
        <v>10000000</v>
      </c>
      <c r="L13" s="23">
        <f t="shared" si="0"/>
        <v>0.70000001400000023</v>
      </c>
      <c r="M13" s="21">
        <v>0</v>
      </c>
      <c r="N13" s="23">
        <f t="shared" si="4"/>
        <v>0</v>
      </c>
      <c r="O13" s="21">
        <v>4285714</v>
      </c>
      <c r="P13" s="23">
        <f t="shared" si="1"/>
        <v>0.29999998599999972</v>
      </c>
      <c r="Q13" s="21">
        <f t="shared" si="2"/>
        <v>14285714</v>
      </c>
      <c r="R13" s="24"/>
      <c r="S13" s="24"/>
      <c r="T13" s="24"/>
      <c r="U13" s="24"/>
      <c r="V13" s="24"/>
      <c r="W13" s="24"/>
      <c r="X13" s="25" t="s">
        <v>34</v>
      </c>
      <c r="Y13" s="25" t="s">
        <v>16</v>
      </c>
      <c r="Z13" s="61" t="s">
        <v>144</v>
      </c>
      <c r="AA13" s="61" t="str">
        <f t="shared" si="3"/>
        <v>puudub</v>
      </c>
      <c r="AB13" s="61" t="s">
        <v>147</v>
      </c>
      <c r="AC13" s="86">
        <v>7</v>
      </c>
      <c r="AD13" s="27"/>
    </row>
    <row r="14" spans="1:30" ht="30" customHeight="1" x14ac:dyDescent="0.35">
      <c r="A14" s="68">
        <v>1</v>
      </c>
      <c r="B14" s="64" t="s">
        <v>208</v>
      </c>
      <c r="C14" s="32" t="s">
        <v>239</v>
      </c>
      <c r="D14" s="18" t="s">
        <v>156</v>
      </c>
      <c r="E14" s="17" t="s">
        <v>30</v>
      </c>
      <c r="F14" s="18" t="s">
        <v>192</v>
      </c>
      <c r="G14" s="18" t="s">
        <v>115</v>
      </c>
      <c r="H14" s="32" t="s">
        <v>116</v>
      </c>
      <c r="I14" s="19" t="s">
        <v>253</v>
      </c>
      <c r="J14" s="20" t="s">
        <v>14</v>
      </c>
      <c r="K14" s="21">
        <v>7505206</v>
      </c>
      <c r="L14" s="23">
        <f>K14/Q14</f>
        <v>0.69999999067314089</v>
      </c>
      <c r="M14" s="21">
        <v>0</v>
      </c>
      <c r="N14" s="23">
        <f>M14/Q14</f>
        <v>0</v>
      </c>
      <c r="O14" s="21">
        <v>3216517</v>
      </c>
      <c r="P14" s="23">
        <f>O14/Q14</f>
        <v>0.30000000932685911</v>
      </c>
      <c r="Q14" s="21">
        <f>K14+M14+O14</f>
        <v>10721723</v>
      </c>
      <c r="R14" s="24"/>
      <c r="S14" s="24"/>
      <c r="T14" s="24"/>
      <c r="U14" s="24"/>
      <c r="V14" s="24"/>
      <c r="W14" s="24"/>
      <c r="X14" s="25" t="s">
        <v>117</v>
      </c>
      <c r="Y14" s="25" t="s">
        <v>19</v>
      </c>
      <c r="Z14" s="61"/>
      <c r="AA14" s="61"/>
      <c r="AB14" s="61" t="s">
        <v>147</v>
      </c>
      <c r="AC14" s="86">
        <v>7</v>
      </c>
      <c r="AD14" s="27"/>
    </row>
    <row r="15" spans="1:30" ht="30" customHeight="1" x14ac:dyDescent="0.35">
      <c r="A15" s="64">
        <v>1</v>
      </c>
      <c r="B15" s="64" t="s">
        <v>208</v>
      </c>
      <c r="C15" s="32" t="s">
        <v>131</v>
      </c>
      <c r="D15" s="18" t="s">
        <v>157</v>
      </c>
      <c r="E15" s="17" t="s">
        <v>64</v>
      </c>
      <c r="F15" s="18" t="s">
        <v>27</v>
      </c>
      <c r="G15" s="18" t="s">
        <v>28</v>
      </c>
      <c r="H15" s="32" t="s">
        <v>65</v>
      </c>
      <c r="I15" s="19" t="s">
        <v>66</v>
      </c>
      <c r="J15" s="20" t="s">
        <v>14</v>
      </c>
      <c r="K15" s="21">
        <v>63720000</v>
      </c>
      <c r="L15" s="31">
        <f>K15/Q15</f>
        <v>0.5999698715694437</v>
      </c>
      <c r="M15" s="21">
        <v>0</v>
      </c>
      <c r="N15" s="23">
        <f>M15/Q15</f>
        <v>0</v>
      </c>
      <c r="O15" s="21">
        <v>42485333</v>
      </c>
      <c r="P15" s="23">
        <f>O15/Q15</f>
        <v>0.4000301284305563</v>
      </c>
      <c r="Q15" s="21">
        <f>K15+M15+O15</f>
        <v>106205333</v>
      </c>
      <c r="R15" s="24"/>
      <c r="S15" s="24"/>
      <c r="T15" s="24"/>
      <c r="U15" s="24"/>
      <c r="V15" s="24"/>
      <c r="W15" s="24"/>
      <c r="X15" s="25" t="s">
        <v>15</v>
      </c>
      <c r="Y15" s="25" t="s">
        <v>19</v>
      </c>
      <c r="Z15" s="61" t="s">
        <v>147</v>
      </c>
      <c r="AA15" s="30" t="s">
        <v>148</v>
      </c>
      <c r="AB15" s="61" t="s">
        <v>147</v>
      </c>
      <c r="AC15" s="86">
        <v>5</v>
      </c>
      <c r="AD15" s="27"/>
    </row>
    <row r="16" spans="1:30" ht="57.65" customHeight="1" x14ac:dyDescent="0.35">
      <c r="A16" s="64">
        <v>2</v>
      </c>
      <c r="B16" s="64" t="s">
        <v>209</v>
      </c>
      <c r="C16" s="32" t="s">
        <v>43</v>
      </c>
      <c r="D16" s="18" t="s">
        <v>158</v>
      </c>
      <c r="E16" s="17" t="s">
        <v>36</v>
      </c>
      <c r="F16" s="18" t="s">
        <v>185</v>
      </c>
      <c r="G16" s="18" t="s">
        <v>37</v>
      </c>
      <c r="H16" s="32" t="s">
        <v>38</v>
      </c>
      <c r="I16" s="19" t="s">
        <v>39</v>
      </c>
      <c r="J16" s="20" t="s">
        <v>14</v>
      </c>
      <c r="K16" s="21">
        <v>366000000</v>
      </c>
      <c r="L16" s="23">
        <f>K16/Q16</f>
        <v>0.4</v>
      </c>
      <c r="M16" s="21">
        <v>0</v>
      </c>
      <c r="N16" s="23">
        <f t="shared" si="4"/>
        <v>0</v>
      </c>
      <c r="O16" s="21">
        <v>549000000</v>
      </c>
      <c r="P16" s="23">
        <f t="shared" si="1"/>
        <v>0.6</v>
      </c>
      <c r="Q16" s="21">
        <f>K16+M16+O16</f>
        <v>915000000</v>
      </c>
      <c r="R16" s="24"/>
      <c r="S16" s="24"/>
      <c r="T16" s="24"/>
      <c r="U16" s="24"/>
      <c r="V16" s="24"/>
      <c r="W16" s="24"/>
      <c r="X16" s="25" t="s">
        <v>15</v>
      </c>
      <c r="Y16" s="25" t="s">
        <v>40</v>
      </c>
      <c r="Z16" s="61" t="s">
        <v>147</v>
      </c>
      <c r="AA16" s="30" t="s">
        <v>143</v>
      </c>
      <c r="AB16" s="61" t="s">
        <v>147</v>
      </c>
      <c r="AC16" s="86">
        <v>6</v>
      </c>
      <c r="AD16" s="27"/>
    </row>
    <row r="17" spans="1:33" ht="44.4" customHeight="1" x14ac:dyDescent="0.35">
      <c r="A17" s="64">
        <v>2</v>
      </c>
      <c r="B17" s="64" t="s">
        <v>209</v>
      </c>
      <c r="C17" s="32" t="s">
        <v>252</v>
      </c>
      <c r="D17" s="18" t="s">
        <v>158</v>
      </c>
      <c r="E17" s="17" t="s">
        <v>36</v>
      </c>
      <c r="F17" s="18" t="s">
        <v>41</v>
      </c>
      <c r="G17" s="18" t="s">
        <v>41</v>
      </c>
      <c r="H17" s="32" t="s">
        <v>42</v>
      </c>
      <c r="I17" s="19" t="s">
        <v>44</v>
      </c>
      <c r="J17" s="20" t="s">
        <v>14</v>
      </c>
      <c r="K17" s="21">
        <f>22500000</f>
        <v>22500000</v>
      </c>
      <c r="L17" s="23">
        <f>K17/Q17</f>
        <v>0.5</v>
      </c>
      <c r="M17" s="21">
        <v>0</v>
      </c>
      <c r="N17" s="23">
        <f t="shared" si="4"/>
        <v>0</v>
      </c>
      <c r="O17" s="21">
        <v>22500000</v>
      </c>
      <c r="P17" s="23">
        <f t="shared" si="1"/>
        <v>0.5</v>
      </c>
      <c r="Q17" s="21">
        <f>K17+M17+O17</f>
        <v>45000000</v>
      </c>
      <c r="R17" s="24"/>
      <c r="S17" s="24"/>
      <c r="T17" s="24"/>
      <c r="U17" s="24"/>
      <c r="V17" s="24"/>
      <c r="W17" s="24"/>
      <c r="X17" s="25" t="s">
        <v>15</v>
      </c>
      <c r="Y17" s="25" t="s">
        <v>46</v>
      </c>
      <c r="Z17" s="61" t="s">
        <v>139</v>
      </c>
      <c r="AA17" s="30" t="s">
        <v>145</v>
      </c>
      <c r="AB17" s="61" t="s">
        <v>147</v>
      </c>
      <c r="AC17" s="86">
        <v>6</v>
      </c>
      <c r="AD17" s="27"/>
    </row>
    <row r="18" spans="1:33" ht="30" hidden="1" customHeight="1" x14ac:dyDescent="0.35">
      <c r="A18" s="64">
        <v>2</v>
      </c>
      <c r="B18" s="64" t="s">
        <v>209</v>
      </c>
      <c r="C18" s="32" t="s">
        <v>43</v>
      </c>
      <c r="D18" s="18" t="s">
        <v>158</v>
      </c>
      <c r="E18" s="17" t="s">
        <v>36</v>
      </c>
      <c r="F18" s="18" t="s">
        <v>255</v>
      </c>
      <c r="G18" s="18" t="s">
        <v>257</v>
      </c>
      <c r="H18" s="32" t="s">
        <v>256</v>
      </c>
      <c r="I18" s="19" t="s">
        <v>254</v>
      </c>
      <c r="J18" s="20" t="s">
        <v>45</v>
      </c>
      <c r="K18" s="21">
        <v>30000000</v>
      </c>
      <c r="L18" s="23">
        <f>K18/Q18</f>
        <v>0.84999999150000005</v>
      </c>
      <c r="M18" s="21">
        <v>5294118</v>
      </c>
      <c r="N18" s="23">
        <f>M18/Q18</f>
        <v>0.15000000849999992</v>
      </c>
      <c r="O18" s="21">
        <v>0</v>
      </c>
      <c r="P18" s="23">
        <f>O18/Q18</f>
        <v>0</v>
      </c>
      <c r="Q18" s="21">
        <f>K18+M18+O18</f>
        <v>35294118</v>
      </c>
      <c r="R18" s="24"/>
      <c r="S18" s="24"/>
      <c r="T18" s="24"/>
      <c r="U18" s="24"/>
      <c r="V18" s="24"/>
      <c r="W18" s="24"/>
      <c r="X18" s="25" t="s">
        <v>79</v>
      </c>
      <c r="Y18" s="25" t="s">
        <v>19</v>
      </c>
      <c r="Z18" s="61"/>
      <c r="AA18" s="30"/>
      <c r="AB18" s="65" t="s">
        <v>144</v>
      </c>
      <c r="AC18" s="27"/>
      <c r="AD18" s="27"/>
    </row>
    <row r="19" spans="1:33" ht="30" hidden="1" customHeight="1" x14ac:dyDescent="0.35">
      <c r="A19" s="64">
        <v>2</v>
      </c>
      <c r="B19" s="64" t="s">
        <v>209</v>
      </c>
      <c r="C19" s="32" t="s">
        <v>252</v>
      </c>
      <c r="D19" s="18" t="s">
        <v>158</v>
      </c>
      <c r="E19" s="17" t="s">
        <v>36</v>
      </c>
      <c r="F19" s="18" t="s">
        <v>41</v>
      </c>
      <c r="G19" s="18" t="s">
        <v>41</v>
      </c>
      <c r="H19" s="32" t="s">
        <v>42</v>
      </c>
      <c r="I19" s="19" t="s">
        <v>47</v>
      </c>
      <c r="J19" s="20" t="s">
        <v>14</v>
      </c>
      <c r="K19" s="21">
        <v>12000000</v>
      </c>
      <c r="L19" s="23">
        <f t="shared" ref="L19:L44" si="5">K19/Q19</f>
        <v>0.5</v>
      </c>
      <c r="M19" s="21">
        <v>0</v>
      </c>
      <c r="N19" s="23">
        <f t="shared" si="4"/>
        <v>0</v>
      </c>
      <c r="O19" s="21">
        <v>12000000</v>
      </c>
      <c r="P19" s="23">
        <f t="shared" si="1"/>
        <v>0.5</v>
      </c>
      <c r="Q19" s="21">
        <f t="shared" ref="Q19:Q27" si="6">K19+M19+O19</f>
        <v>24000000</v>
      </c>
      <c r="R19" s="24"/>
      <c r="S19" s="24"/>
      <c r="T19" s="24"/>
      <c r="U19" s="24"/>
      <c r="V19" s="24"/>
      <c r="W19" s="24"/>
      <c r="X19" s="25" t="s">
        <v>15</v>
      </c>
      <c r="Y19" s="25" t="s">
        <v>46</v>
      </c>
      <c r="Z19" s="61" t="s">
        <v>139</v>
      </c>
      <c r="AA19" s="30" t="s">
        <v>145</v>
      </c>
      <c r="AB19" s="65" t="s">
        <v>144</v>
      </c>
      <c r="AC19" s="27"/>
      <c r="AD19" s="27"/>
    </row>
    <row r="20" spans="1:33" ht="62.4" customHeight="1" x14ac:dyDescent="0.35">
      <c r="A20" s="64">
        <v>2</v>
      </c>
      <c r="B20" s="64" t="s">
        <v>209</v>
      </c>
      <c r="C20" s="32" t="s">
        <v>252</v>
      </c>
      <c r="D20" s="18" t="s">
        <v>158</v>
      </c>
      <c r="E20" s="17" t="s">
        <v>36</v>
      </c>
      <c r="F20" s="18" t="s">
        <v>48</v>
      </c>
      <c r="G20" s="18" t="s">
        <v>49</v>
      </c>
      <c r="H20" s="32" t="s">
        <v>50</v>
      </c>
      <c r="I20" s="19" t="s">
        <v>180</v>
      </c>
      <c r="J20" s="20" t="s">
        <v>14</v>
      </c>
      <c r="K20" s="21">
        <f>15000000+13500000</f>
        <v>28500000</v>
      </c>
      <c r="L20" s="23">
        <f t="shared" si="5"/>
        <v>0.70000001228070197</v>
      </c>
      <c r="M20" s="21">
        <v>4478571</v>
      </c>
      <c r="N20" s="23">
        <f t="shared" si="4"/>
        <v>0.10999999140350862</v>
      </c>
      <c r="O20" s="21">
        <v>7735714</v>
      </c>
      <c r="P20" s="23">
        <f t="shared" si="1"/>
        <v>0.1899999963157894</v>
      </c>
      <c r="Q20" s="21">
        <f t="shared" si="6"/>
        <v>40714285</v>
      </c>
      <c r="R20" s="24"/>
      <c r="S20" s="24"/>
      <c r="T20" s="24"/>
      <c r="U20" s="24"/>
      <c r="V20" s="24"/>
      <c r="W20" s="24"/>
      <c r="X20" s="25" t="s">
        <v>51</v>
      </c>
      <c r="Y20" s="25" t="s">
        <v>46</v>
      </c>
      <c r="Z20" s="61" t="s">
        <v>139</v>
      </c>
      <c r="AA20" s="30" t="s">
        <v>145</v>
      </c>
      <c r="AB20" s="61" t="s">
        <v>147</v>
      </c>
      <c r="AC20" s="86">
        <v>6</v>
      </c>
      <c r="AD20" s="27"/>
    </row>
    <row r="21" spans="1:33" ht="57.65" customHeight="1" x14ac:dyDescent="0.35">
      <c r="A21" s="64">
        <v>2</v>
      </c>
      <c r="B21" s="64" t="s">
        <v>209</v>
      </c>
      <c r="C21" s="32" t="s">
        <v>126</v>
      </c>
      <c r="D21" s="18" t="s">
        <v>159</v>
      </c>
      <c r="E21" s="17" t="s">
        <v>52</v>
      </c>
      <c r="F21" s="18" t="s">
        <v>48</v>
      </c>
      <c r="G21" s="18" t="s">
        <v>49</v>
      </c>
      <c r="H21" s="32" t="s">
        <v>50</v>
      </c>
      <c r="I21" s="19" t="s">
        <v>53</v>
      </c>
      <c r="J21" s="20" t="s">
        <v>45</v>
      </c>
      <c r="K21" s="21">
        <f>43500000+6000000</f>
        <v>49500000</v>
      </c>
      <c r="L21" s="23">
        <f t="shared" si="5"/>
        <v>0.85000000171717172</v>
      </c>
      <c r="M21" s="21">
        <v>2911765</v>
      </c>
      <c r="N21" s="23">
        <f t="shared" si="4"/>
        <v>5.0000005151515162E-2</v>
      </c>
      <c r="O21" s="21">
        <v>5823529</v>
      </c>
      <c r="P21" s="23">
        <f t="shared" si="1"/>
        <v>9.9999993131313122E-2</v>
      </c>
      <c r="Q21" s="21">
        <f t="shared" si="6"/>
        <v>58235294</v>
      </c>
      <c r="R21" s="24"/>
      <c r="S21" s="24"/>
      <c r="T21" s="24"/>
      <c r="U21" s="24"/>
      <c r="V21" s="24"/>
      <c r="W21" s="24"/>
      <c r="X21" s="25" t="s">
        <v>51</v>
      </c>
      <c r="Y21" s="25" t="s">
        <v>46</v>
      </c>
      <c r="Z21" s="61" t="s">
        <v>139</v>
      </c>
      <c r="AA21" s="30" t="s">
        <v>146</v>
      </c>
      <c r="AB21" s="61" t="s">
        <v>147</v>
      </c>
      <c r="AC21" s="86">
        <v>6</v>
      </c>
      <c r="AD21" s="27"/>
    </row>
    <row r="22" spans="1:33" ht="34.25" hidden="1" customHeight="1" x14ac:dyDescent="0.35">
      <c r="A22" s="24">
        <v>2</v>
      </c>
      <c r="B22" s="64" t="s">
        <v>209</v>
      </c>
      <c r="C22" s="32" t="s">
        <v>126</v>
      </c>
      <c r="D22" s="18" t="s">
        <v>159</v>
      </c>
      <c r="E22" s="17" t="s">
        <v>52</v>
      </c>
      <c r="F22" s="18" t="s">
        <v>48</v>
      </c>
      <c r="G22" s="18" t="s">
        <v>49</v>
      </c>
      <c r="H22" s="32" t="s">
        <v>54</v>
      </c>
      <c r="I22" s="19" t="s">
        <v>55</v>
      </c>
      <c r="J22" s="20" t="s">
        <v>45</v>
      </c>
      <c r="K22" s="21">
        <v>16000000</v>
      </c>
      <c r="L22" s="23">
        <f t="shared" si="5"/>
        <v>0.85000001859375041</v>
      </c>
      <c r="M22" s="21">
        <v>941176</v>
      </c>
      <c r="N22" s="23">
        <f t="shared" si="4"/>
        <v>4.9999976093749475E-2</v>
      </c>
      <c r="O22" s="21">
        <v>1882353</v>
      </c>
      <c r="P22" s="23">
        <f t="shared" si="1"/>
        <v>0.10000000531250011</v>
      </c>
      <c r="Q22" s="21">
        <f t="shared" si="6"/>
        <v>18823529</v>
      </c>
      <c r="R22" s="24"/>
      <c r="S22" s="24"/>
      <c r="T22" s="24"/>
      <c r="U22" s="24"/>
      <c r="V22" s="24"/>
      <c r="W22" s="24"/>
      <c r="X22" s="25" t="s">
        <v>51</v>
      </c>
      <c r="Y22" s="25" t="s">
        <v>46</v>
      </c>
      <c r="Z22" s="61" t="s">
        <v>144</v>
      </c>
      <c r="AA22" s="61" t="str">
        <f t="shared" ref="AA22" si="7">IF(Z22="ei","puudub",0)</f>
        <v>puudub</v>
      </c>
      <c r="AB22" s="65" t="s">
        <v>144</v>
      </c>
      <c r="AC22" s="27"/>
      <c r="AD22" s="27"/>
      <c r="AG22" s="55"/>
    </row>
    <row r="23" spans="1:33" ht="30" customHeight="1" x14ac:dyDescent="0.35">
      <c r="A23" s="24">
        <v>2</v>
      </c>
      <c r="B23" s="64" t="s">
        <v>209</v>
      </c>
      <c r="C23" s="32" t="s">
        <v>126</v>
      </c>
      <c r="D23" s="18" t="s">
        <v>159</v>
      </c>
      <c r="E23" s="17" t="s">
        <v>52</v>
      </c>
      <c r="F23" s="18" t="s">
        <v>56</v>
      </c>
      <c r="G23" s="18" t="s">
        <v>56</v>
      </c>
      <c r="H23" s="32" t="s">
        <v>191</v>
      </c>
      <c r="I23" s="19" t="s">
        <v>183</v>
      </c>
      <c r="J23" s="20" t="s">
        <v>45</v>
      </c>
      <c r="K23" s="21">
        <v>23000000</v>
      </c>
      <c r="L23" s="23">
        <f t="shared" si="5"/>
        <v>0.84999998521739151</v>
      </c>
      <c r="M23" s="21">
        <v>4058824</v>
      </c>
      <c r="N23" s="23">
        <f t="shared" si="4"/>
        <v>0.15000001478260844</v>
      </c>
      <c r="O23" s="21">
        <v>0</v>
      </c>
      <c r="P23" s="23">
        <f t="shared" si="1"/>
        <v>0</v>
      </c>
      <c r="Q23" s="21">
        <f t="shared" si="6"/>
        <v>27058824</v>
      </c>
      <c r="R23" s="24"/>
      <c r="S23" s="24"/>
      <c r="T23" s="24"/>
      <c r="U23" s="24"/>
      <c r="V23" s="24"/>
      <c r="W23" s="24"/>
      <c r="X23" s="25" t="s">
        <v>57</v>
      </c>
      <c r="Y23" s="25" t="s">
        <v>46</v>
      </c>
      <c r="Z23" s="61" t="s">
        <v>139</v>
      </c>
      <c r="AA23" s="30" t="s">
        <v>146</v>
      </c>
      <c r="AB23" s="61" t="s">
        <v>261</v>
      </c>
      <c r="AC23" s="86">
        <v>6</v>
      </c>
      <c r="AD23" s="27"/>
    </row>
    <row r="24" spans="1:33" ht="30" customHeight="1" x14ac:dyDescent="0.35">
      <c r="A24" s="24">
        <v>2</v>
      </c>
      <c r="B24" s="64" t="s">
        <v>209</v>
      </c>
      <c r="C24" s="32" t="s">
        <v>126</v>
      </c>
      <c r="D24" s="18" t="s">
        <v>159</v>
      </c>
      <c r="E24" s="17" t="s">
        <v>52</v>
      </c>
      <c r="F24" s="18" t="s">
        <v>62</v>
      </c>
      <c r="G24" s="18" t="s">
        <v>62</v>
      </c>
      <c r="H24" s="32" t="s">
        <v>68</v>
      </c>
      <c r="I24" s="19" t="s">
        <v>58</v>
      </c>
      <c r="J24" s="20" t="s">
        <v>45</v>
      </c>
      <c r="K24" s="21">
        <v>9500000</v>
      </c>
      <c r="L24" s="23">
        <f t="shared" si="5"/>
        <v>0.69999997789473756</v>
      </c>
      <c r="M24" s="21">
        <v>0</v>
      </c>
      <c r="N24" s="23">
        <f t="shared" si="4"/>
        <v>0</v>
      </c>
      <c r="O24" s="21">
        <v>4071429</v>
      </c>
      <c r="P24" s="23">
        <f t="shared" si="1"/>
        <v>0.30000002210526244</v>
      </c>
      <c r="Q24" s="21">
        <f t="shared" si="6"/>
        <v>13571429</v>
      </c>
      <c r="R24" s="24"/>
      <c r="S24" s="24"/>
      <c r="T24" s="24"/>
      <c r="U24" s="24"/>
      <c r="V24" s="24"/>
      <c r="W24" s="24"/>
      <c r="X24" s="25" t="s">
        <v>15</v>
      </c>
      <c r="Y24" s="25" t="s">
        <v>19</v>
      </c>
      <c r="Z24" s="61" t="s">
        <v>139</v>
      </c>
      <c r="AA24" s="30" t="s">
        <v>146</v>
      </c>
      <c r="AB24" s="61" t="s">
        <v>147</v>
      </c>
      <c r="AC24" s="86">
        <v>6</v>
      </c>
      <c r="AD24" s="27"/>
    </row>
    <row r="25" spans="1:33" ht="102" customHeight="1" x14ac:dyDescent="0.35">
      <c r="A25" s="24">
        <v>2</v>
      </c>
      <c r="B25" s="64" t="s">
        <v>209</v>
      </c>
      <c r="C25" s="32" t="s">
        <v>126</v>
      </c>
      <c r="D25" s="18" t="s">
        <v>159</v>
      </c>
      <c r="E25" s="17" t="s">
        <v>52</v>
      </c>
      <c r="F25" s="18" t="s">
        <v>48</v>
      </c>
      <c r="G25" s="18" t="s">
        <v>49</v>
      </c>
      <c r="H25" s="32" t="s">
        <v>50</v>
      </c>
      <c r="I25" s="19" t="s">
        <v>244</v>
      </c>
      <c r="J25" s="20" t="s">
        <v>14</v>
      </c>
      <c r="K25" s="21">
        <v>16210229</v>
      </c>
      <c r="L25" s="23">
        <f>K25/Q25</f>
        <v>0.7</v>
      </c>
      <c r="M25" s="62">
        <v>6947241</v>
      </c>
      <c r="N25" s="63">
        <f>M25/Q25</f>
        <v>0.3</v>
      </c>
      <c r="O25" s="21">
        <v>0</v>
      </c>
      <c r="P25" s="23">
        <f t="shared" si="1"/>
        <v>0</v>
      </c>
      <c r="Q25" s="21">
        <f>K25+M25+O25</f>
        <v>23157470</v>
      </c>
      <c r="R25" s="24"/>
      <c r="S25" s="24"/>
      <c r="T25" s="24"/>
      <c r="U25" s="24"/>
      <c r="V25" s="24"/>
      <c r="W25" s="24"/>
      <c r="X25" s="25" t="s">
        <v>245</v>
      </c>
      <c r="Y25" s="25" t="s">
        <v>46</v>
      </c>
      <c r="Z25" s="61" t="s">
        <v>139</v>
      </c>
      <c r="AA25" s="30" t="s">
        <v>146</v>
      </c>
      <c r="AB25" s="61" t="s">
        <v>147</v>
      </c>
      <c r="AC25" s="86">
        <v>6</v>
      </c>
      <c r="AD25" s="27"/>
    </row>
    <row r="26" spans="1:33" ht="156" customHeight="1" x14ac:dyDescent="0.35">
      <c r="A26" s="24">
        <v>2</v>
      </c>
      <c r="B26" s="64" t="s">
        <v>209</v>
      </c>
      <c r="C26" s="32" t="s">
        <v>127</v>
      </c>
      <c r="D26" s="18" t="s">
        <v>160</v>
      </c>
      <c r="E26" s="17" t="s">
        <v>59</v>
      </c>
      <c r="F26" s="18" t="s">
        <v>48</v>
      </c>
      <c r="G26" s="18" t="s">
        <v>49</v>
      </c>
      <c r="H26" s="32" t="s">
        <v>60</v>
      </c>
      <c r="I26" s="19" t="s">
        <v>179</v>
      </c>
      <c r="J26" s="20" t="s">
        <v>45</v>
      </c>
      <c r="K26" s="21">
        <f>95500000+15528963</f>
        <v>111028963</v>
      </c>
      <c r="L26" s="23">
        <f t="shared" si="5"/>
        <v>0.4400000004755516</v>
      </c>
      <c r="M26" s="21">
        <v>0</v>
      </c>
      <c r="N26" s="23">
        <f t="shared" si="4"/>
        <v>0</v>
      </c>
      <c r="O26" s="21">
        <v>141309589</v>
      </c>
      <c r="P26" s="23">
        <f t="shared" si="1"/>
        <v>0.55999999952444846</v>
      </c>
      <c r="Q26" s="21">
        <f t="shared" si="6"/>
        <v>252338552</v>
      </c>
      <c r="R26" s="24"/>
      <c r="S26" s="24"/>
      <c r="T26" s="24"/>
      <c r="U26" s="24"/>
      <c r="V26" s="24"/>
      <c r="W26" s="24"/>
      <c r="X26" s="25" t="s">
        <v>51</v>
      </c>
      <c r="Y26" s="25" t="s">
        <v>46</v>
      </c>
      <c r="Z26" s="61" t="s">
        <v>139</v>
      </c>
      <c r="AA26" s="30" t="s">
        <v>146</v>
      </c>
      <c r="AB26" s="61" t="s">
        <v>147</v>
      </c>
      <c r="AC26" s="86">
        <v>7</v>
      </c>
      <c r="AD26" s="27"/>
    </row>
    <row r="27" spans="1:33" ht="88.25" customHeight="1" x14ac:dyDescent="0.35">
      <c r="A27" s="24">
        <v>2</v>
      </c>
      <c r="B27" s="64" t="s">
        <v>209</v>
      </c>
      <c r="C27" s="32" t="s">
        <v>128</v>
      </c>
      <c r="D27" s="18" t="s">
        <v>161</v>
      </c>
      <c r="E27" s="17" t="s">
        <v>61</v>
      </c>
      <c r="F27" s="18" t="s">
        <v>62</v>
      </c>
      <c r="G27" s="18" t="s">
        <v>62</v>
      </c>
      <c r="H27" s="32" t="s">
        <v>63</v>
      </c>
      <c r="I27" s="19" t="s">
        <v>182</v>
      </c>
      <c r="J27" s="20" t="s">
        <v>14</v>
      </c>
      <c r="K27" s="21">
        <v>96000000</v>
      </c>
      <c r="L27" s="23">
        <f t="shared" si="5"/>
        <v>0.70000000072916668</v>
      </c>
      <c r="M27" s="33">
        <v>0</v>
      </c>
      <c r="N27" s="23">
        <f t="shared" si="4"/>
        <v>0</v>
      </c>
      <c r="O27" s="21">
        <v>41142857</v>
      </c>
      <c r="P27" s="23">
        <f t="shared" si="1"/>
        <v>0.29999999927083332</v>
      </c>
      <c r="Q27" s="21">
        <f t="shared" si="6"/>
        <v>137142857</v>
      </c>
      <c r="R27" s="24"/>
      <c r="S27" s="24"/>
      <c r="T27" s="24"/>
      <c r="U27" s="24"/>
      <c r="V27" s="24"/>
      <c r="W27" s="24"/>
      <c r="X27" s="25" t="s">
        <v>15</v>
      </c>
      <c r="Y27" s="25" t="s">
        <v>19</v>
      </c>
      <c r="Z27" s="61" t="s">
        <v>147</v>
      </c>
      <c r="AA27" s="30" t="s">
        <v>150</v>
      </c>
      <c r="AB27" s="61" t="s">
        <v>147</v>
      </c>
      <c r="AC27" s="86">
        <v>5</v>
      </c>
      <c r="AD27" s="27"/>
    </row>
    <row r="28" spans="1:33" ht="30" customHeight="1" x14ac:dyDescent="0.35">
      <c r="A28" s="64">
        <v>3</v>
      </c>
      <c r="B28" s="64" t="s">
        <v>210</v>
      </c>
      <c r="C28" s="32" t="s">
        <v>130</v>
      </c>
      <c r="D28" s="28" t="s">
        <v>162</v>
      </c>
      <c r="E28" s="17" t="s">
        <v>67</v>
      </c>
      <c r="F28" s="18" t="s">
        <v>62</v>
      </c>
      <c r="G28" s="18" t="s">
        <v>62</v>
      </c>
      <c r="H28" s="32" t="s">
        <v>68</v>
      </c>
      <c r="I28" s="19" t="s">
        <v>69</v>
      </c>
      <c r="J28" s="20" t="s">
        <v>45</v>
      </c>
      <c r="K28" s="21">
        <v>159100000</v>
      </c>
      <c r="L28" s="23">
        <f t="shared" si="5"/>
        <v>0.84999999813010685</v>
      </c>
      <c r="M28" s="21">
        <v>28076471</v>
      </c>
      <c r="N28" s="23">
        <f t="shared" si="4"/>
        <v>0.15000000186989315</v>
      </c>
      <c r="O28" s="21">
        <v>0</v>
      </c>
      <c r="P28" s="23">
        <f t="shared" si="1"/>
        <v>0</v>
      </c>
      <c r="Q28" s="21">
        <f t="shared" ref="Q28:Q33" si="8">K28+M28+O28</f>
        <v>187176471</v>
      </c>
      <c r="R28" s="24"/>
      <c r="S28" s="24"/>
      <c r="T28" s="24"/>
      <c r="U28" s="24"/>
      <c r="V28" s="24"/>
      <c r="W28" s="24"/>
      <c r="X28" s="25" t="s">
        <v>15</v>
      </c>
      <c r="Y28" s="25" t="s">
        <v>19</v>
      </c>
      <c r="Z28" s="61" t="s">
        <v>139</v>
      </c>
      <c r="AA28" s="30" t="s">
        <v>142</v>
      </c>
      <c r="AB28" s="61" t="s">
        <v>147</v>
      </c>
      <c r="AC28" s="86">
        <v>5</v>
      </c>
      <c r="AD28" s="27"/>
    </row>
    <row r="29" spans="1:33" ht="42.65" customHeight="1" x14ac:dyDescent="0.35">
      <c r="A29" s="64">
        <v>3</v>
      </c>
      <c r="B29" s="64" t="s">
        <v>210</v>
      </c>
      <c r="C29" s="32" t="s">
        <v>129</v>
      </c>
      <c r="D29" s="28" t="s">
        <v>162</v>
      </c>
      <c r="E29" s="17" t="s">
        <v>70</v>
      </c>
      <c r="F29" s="18" t="s">
        <v>62</v>
      </c>
      <c r="G29" s="18" t="s">
        <v>62</v>
      </c>
      <c r="H29" s="32" t="s">
        <v>71</v>
      </c>
      <c r="I29" s="19" t="s">
        <v>247</v>
      </c>
      <c r="J29" s="20" t="s">
        <v>45</v>
      </c>
      <c r="K29" s="21">
        <v>342100000</v>
      </c>
      <c r="L29" s="23">
        <f t="shared" si="5"/>
        <v>0.8500000004969307</v>
      </c>
      <c r="M29" s="21">
        <v>60370588</v>
      </c>
      <c r="N29" s="23">
        <f t="shared" si="4"/>
        <v>0.14999999950306928</v>
      </c>
      <c r="O29" s="21">
        <v>0</v>
      </c>
      <c r="P29" s="23">
        <f t="shared" si="1"/>
        <v>0</v>
      </c>
      <c r="Q29" s="21">
        <f t="shared" si="8"/>
        <v>402470588</v>
      </c>
      <c r="R29" s="24"/>
      <c r="S29" s="24"/>
      <c r="T29" s="24"/>
      <c r="U29" s="24"/>
      <c r="V29" s="24"/>
      <c r="W29" s="24"/>
      <c r="X29" s="25" t="s">
        <v>15</v>
      </c>
      <c r="Y29" s="25" t="s">
        <v>19</v>
      </c>
      <c r="Z29" s="61" t="s">
        <v>139</v>
      </c>
      <c r="AA29" s="30" t="s">
        <v>141</v>
      </c>
      <c r="AB29" s="61" t="s">
        <v>147</v>
      </c>
      <c r="AC29" s="86">
        <v>5</v>
      </c>
      <c r="AD29" s="27"/>
    </row>
    <row r="30" spans="1:33" ht="30" customHeight="1" x14ac:dyDescent="0.35">
      <c r="A30" s="64">
        <v>3</v>
      </c>
      <c r="B30" s="64" t="s">
        <v>210</v>
      </c>
      <c r="C30" s="32" t="s">
        <v>129</v>
      </c>
      <c r="D30" s="28" t="s">
        <v>162</v>
      </c>
      <c r="E30" s="17" t="s">
        <v>237</v>
      </c>
      <c r="F30" s="18" t="s">
        <v>192</v>
      </c>
      <c r="G30" s="18" t="s">
        <v>115</v>
      </c>
      <c r="H30" s="32" t="s">
        <v>116</v>
      </c>
      <c r="I30" s="19" t="s">
        <v>238</v>
      </c>
      <c r="J30" s="20" t="s">
        <v>45</v>
      </c>
      <c r="K30" s="21">
        <v>20000000</v>
      </c>
      <c r="L30" s="23">
        <v>0.85</v>
      </c>
      <c r="M30" s="21">
        <v>0</v>
      </c>
      <c r="N30" s="23">
        <v>0</v>
      </c>
      <c r="O30" s="21">
        <f>Q30-K30</f>
        <v>3529411.7647058815</v>
      </c>
      <c r="P30" s="23">
        <f>O30/Q30</f>
        <v>0.14999999999999997</v>
      </c>
      <c r="Q30" s="21">
        <f>K30*100/85</f>
        <v>23529411.764705881</v>
      </c>
      <c r="R30" s="24"/>
      <c r="S30" s="24"/>
      <c r="T30" s="24"/>
      <c r="U30" s="24"/>
      <c r="V30" s="24"/>
      <c r="W30" s="24"/>
      <c r="X30" s="25" t="s">
        <v>117</v>
      </c>
      <c r="Y30" s="25" t="s">
        <v>19</v>
      </c>
      <c r="Z30" s="61"/>
      <c r="AA30" s="30"/>
      <c r="AB30" s="61" t="s">
        <v>147</v>
      </c>
      <c r="AC30" s="86">
        <v>5</v>
      </c>
      <c r="AD30" s="27"/>
    </row>
    <row r="31" spans="1:33" ht="124.25" customHeight="1" x14ac:dyDescent="0.35">
      <c r="A31" s="64">
        <v>4</v>
      </c>
      <c r="B31" s="64" t="s">
        <v>211</v>
      </c>
      <c r="C31" s="32" t="s">
        <v>225</v>
      </c>
      <c r="D31" s="28" t="s">
        <v>163</v>
      </c>
      <c r="E31" s="18" t="s">
        <v>168</v>
      </c>
      <c r="F31" s="18" t="s">
        <v>72</v>
      </c>
      <c r="G31" s="18" t="s">
        <v>73</v>
      </c>
      <c r="H31" s="32" t="s">
        <v>74</v>
      </c>
      <c r="I31" s="19" t="s">
        <v>75</v>
      </c>
      <c r="J31" s="20" t="s">
        <v>14</v>
      </c>
      <c r="K31" s="21">
        <v>95600000</v>
      </c>
      <c r="L31" s="31">
        <f t="shared" si="5"/>
        <v>0.69999999780334732</v>
      </c>
      <c r="M31" s="21">
        <v>40971429</v>
      </c>
      <c r="N31" s="23">
        <f t="shared" si="4"/>
        <v>0.30000000219665274</v>
      </c>
      <c r="O31" s="21">
        <v>0</v>
      </c>
      <c r="P31" s="23">
        <f t="shared" si="1"/>
        <v>0</v>
      </c>
      <c r="Q31" s="21">
        <f t="shared" si="8"/>
        <v>136571429</v>
      </c>
      <c r="R31" s="32" t="s">
        <v>76</v>
      </c>
      <c r="S31" s="32" t="s">
        <v>77</v>
      </c>
      <c r="T31" s="32" t="s">
        <v>78</v>
      </c>
      <c r="U31" s="32"/>
      <c r="V31" s="32"/>
      <c r="W31" s="32"/>
      <c r="X31" s="25" t="s">
        <v>79</v>
      </c>
      <c r="Y31" s="25" t="s">
        <v>19</v>
      </c>
      <c r="Z31" s="61" t="s">
        <v>147</v>
      </c>
      <c r="AA31" s="30" t="s">
        <v>143</v>
      </c>
      <c r="AB31" s="61" t="s">
        <v>147</v>
      </c>
      <c r="AC31" s="86">
        <v>6</v>
      </c>
      <c r="AD31" s="27"/>
    </row>
    <row r="32" spans="1:33" ht="254.4" customHeight="1" x14ac:dyDescent="0.35">
      <c r="A32" s="24">
        <v>4</v>
      </c>
      <c r="B32" s="64" t="s">
        <v>211</v>
      </c>
      <c r="C32" s="32" t="s">
        <v>132</v>
      </c>
      <c r="D32" s="28" t="s">
        <v>166</v>
      </c>
      <c r="E32" s="17" t="s">
        <v>167</v>
      </c>
      <c r="F32" s="17" t="s">
        <v>72</v>
      </c>
      <c r="G32" s="17" t="s">
        <v>73</v>
      </c>
      <c r="H32" s="30" t="s">
        <v>74</v>
      </c>
      <c r="I32" s="19" t="s">
        <v>80</v>
      </c>
      <c r="J32" s="20" t="s">
        <v>81</v>
      </c>
      <c r="K32" s="21">
        <v>48160000</v>
      </c>
      <c r="L32" s="31">
        <f t="shared" si="5"/>
        <v>0.7</v>
      </c>
      <c r="M32" s="21">
        <v>20640000</v>
      </c>
      <c r="N32" s="23">
        <f t="shared" si="4"/>
        <v>0.3</v>
      </c>
      <c r="O32" s="21">
        <v>0</v>
      </c>
      <c r="P32" s="23">
        <f t="shared" si="1"/>
        <v>0</v>
      </c>
      <c r="Q32" s="21">
        <f t="shared" si="8"/>
        <v>68800000</v>
      </c>
      <c r="R32" s="32" t="s">
        <v>82</v>
      </c>
      <c r="S32" s="24" t="s">
        <v>83</v>
      </c>
      <c r="T32" s="24" t="s">
        <v>84</v>
      </c>
      <c r="U32" s="24"/>
      <c r="V32" s="24"/>
      <c r="W32" s="24"/>
      <c r="X32" s="25" t="s">
        <v>79</v>
      </c>
      <c r="Y32" s="25" t="s">
        <v>19</v>
      </c>
      <c r="Z32" s="61" t="s">
        <v>144</v>
      </c>
      <c r="AA32" s="61" t="str">
        <f t="shared" ref="AA32:AA54" si="9">IF(Z32="ei","puudub",0)</f>
        <v>puudub</v>
      </c>
      <c r="AB32" s="61" t="s">
        <v>147</v>
      </c>
      <c r="AC32" s="86" t="s">
        <v>328</v>
      </c>
      <c r="AD32" s="27"/>
    </row>
    <row r="33" spans="1:30" ht="153.65" customHeight="1" x14ac:dyDescent="0.35">
      <c r="A33" s="24">
        <v>4</v>
      </c>
      <c r="B33" s="64" t="s">
        <v>211</v>
      </c>
      <c r="C33" s="32" t="s">
        <v>227</v>
      </c>
      <c r="D33" s="28" t="s">
        <v>166</v>
      </c>
      <c r="E33" s="17" t="s">
        <v>167</v>
      </c>
      <c r="F33" s="17" t="s">
        <v>72</v>
      </c>
      <c r="G33" s="17" t="s">
        <v>216</v>
      </c>
      <c r="H33" s="30" t="s">
        <v>217</v>
      </c>
      <c r="I33" s="36" t="s">
        <v>215</v>
      </c>
      <c r="J33" s="20" t="s">
        <v>81</v>
      </c>
      <c r="K33" s="21">
        <v>38050000</v>
      </c>
      <c r="L33" s="31">
        <f t="shared" si="5"/>
        <v>0.69999999816031533</v>
      </c>
      <c r="M33" s="21">
        <v>16307143</v>
      </c>
      <c r="N33" s="23">
        <f t="shared" si="4"/>
        <v>0.30000000183968462</v>
      </c>
      <c r="O33" s="21">
        <v>0</v>
      </c>
      <c r="P33" s="23">
        <f t="shared" si="1"/>
        <v>0</v>
      </c>
      <c r="Q33" s="21">
        <f t="shared" si="8"/>
        <v>54357143</v>
      </c>
      <c r="R33" s="32"/>
      <c r="S33" s="24"/>
      <c r="T33" s="24"/>
      <c r="U33" s="24"/>
      <c r="V33" s="24"/>
      <c r="W33" s="24"/>
      <c r="X33" s="25" t="s">
        <v>79</v>
      </c>
      <c r="Y33" s="25" t="s">
        <v>19</v>
      </c>
      <c r="Z33" s="61" t="s">
        <v>144</v>
      </c>
      <c r="AA33" s="61" t="str">
        <f t="shared" ref="AA33" si="10">IF(Z33="ei","puudub",0)</f>
        <v>puudub</v>
      </c>
      <c r="AB33" s="61" t="s">
        <v>147</v>
      </c>
      <c r="AC33" s="86">
        <v>1</v>
      </c>
      <c r="AD33" s="27"/>
    </row>
    <row r="34" spans="1:30" ht="45.65" customHeight="1" x14ac:dyDescent="0.35">
      <c r="A34" s="24">
        <v>4</v>
      </c>
      <c r="B34" s="64" t="s">
        <v>211</v>
      </c>
      <c r="C34" s="32" t="s">
        <v>133</v>
      </c>
      <c r="D34" s="24" t="s">
        <v>212</v>
      </c>
      <c r="E34" s="30" t="s">
        <v>214</v>
      </c>
      <c r="F34" s="18" t="s">
        <v>204</v>
      </c>
      <c r="G34" s="18" t="s">
        <v>85</v>
      </c>
      <c r="H34" s="32" t="s">
        <v>193</v>
      </c>
      <c r="I34" s="19" t="s">
        <v>234</v>
      </c>
      <c r="J34" s="20" t="s">
        <v>81</v>
      </c>
      <c r="K34" s="21">
        <v>32190000</v>
      </c>
      <c r="L34" s="22">
        <f t="shared" si="5"/>
        <v>0.69999087119702619</v>
      </c>
      <c r="M34" s="21">
        <v>13796314</v>
      </c>
      <c r="N34" s="23">
        <f t="shared" si="4"/>
        <v>0.30000912880297387</v>
      </c>
      <c r="O34" s="21">
        <v>0</v>
      </c>
      <c r="P34" s="23">
        <f t="shared" si="1"/>
        <v>0</v>
      </c>
      <c r="Q34" s="21">
        <f t="shared" ref="Q34:Q54" si="11">K34+M34+O34</f>
        <v>45986314</v>
      </c>
      <c r="R34" s="24"/>
      <c r="S34" s="24"/>
      <c r="T34" s="24"/>
      <c r="U34" s="24"/>
      <c r="V34" s="24"/>
      <c r="W34" s="24"/>
      <c r="X34" s="25" t="s">
        <v>18</v>
      </c>
      <c r="Y34" s="25" t="s">
        <v>19</v>
      </c>
      <c r="Z34" s="61" t="s">
        <v>144</v>
      </c>
      <c r="AA34" s="61" t="str">
        <f t="shared" si="9"/>
        <v>puudub</v>
      </c>
      <c r="AB34" s="61" t="s">
        <v>147</v>
      </c>
      <c r="AC34" s="86">
        <v>1</v>
      </c>
      <c r="AD34" s="27"/>
    </row>
    <row r="35" spans="1:30" ht="30" hidden="1" customHeight="1" x14ac:dyDescent="0.35">
      <c r="A35" s="24">
        <v>4</v>
      </c>
      <c r="B35" s="64" t="s">
        <v>211</v>
      </c>
      <c r="C35" s="32" t="s">
        <v>133</v>
      </c>
      <c r="D35" s="24" t="s">
        <v>212</v>
      </c>
      <c r="E35" s="30" t="s">
        <v>213</v>
      </c>
      <c r="F35" s="18" t="s">
        <v>86</v>
      </c>
      <c r="G35" s="18" t="s">
        <v>87</v>
      </c>
      <c r="H35" s="32" t="s">
        <v>194</v>
      </c>
      <c r="I35" s="19" t="s">
        <v>88</v>
      </c>
      <c r="J35" s="20" t="s">
        <v>81</v>
      </c>
      <c r="K35" s="21">
        <v>1770000</v>
      </c>
      <c r="L35" s="22">
        <f t="shared" si="5"/>
        <v>0.70024935998395366</v>
      </c>
      <c r="M35" s="21">
        <v>757671</v>
      </c>
      <c r="N35" s="23">
        <f t="shared" si="4"/>
        <v>0.2997506400160464</v>
      </c>
      <c r="O35" s="21">
        <v>0</v>
      </c>
      <c r="P35" s="23">
        <f t="shared" si="1"/>
        <v>0</v>
      </c>
      <c r="Q35" s="21">
        <f t="shared" si="11"/>
        <v>2527671</v>
      </c>
      <c r="R35" s="24"/>
      <c r="S35" s="24"/>
      <c r="T35" s="24"/>
      <c r="U35" s="24"/>
      <c r="V35" s="24"/>
      <c r="W35" s="24"/>
      <c r="X35" s="25" t="s">
        <v>89</v>
      </c>
      <c r="Y35" s="25" t="s">
        <v>19</v>
      </c>
      <c r="Z35" s="61" t="s">
        <v>144</v>
      </c>
      <c r="AA35" s="61" t="str">
        <f t="shared" si="9"/>
        <v>puudub</v>
      </c>
      <c r="AB35" s="65" t="s">
        <v>144</v>
      </c>
      <c r="AC35" s="27"/>
      <c r="AD35" s="27"/>
    </row>
    <row r="36" spans="1:30" ht="30" customHeight="1" x14ac:dyDescent="0.35">
      <c r="A36" s="24">
        <v>4</v>
      </c>
      <c r="B36" s="64" t="s">
        <v>211</v>
      </c>
      <c r="C36" s="32" t="s">
        <v>133</v>
      </c>
      <c r="D36" s="24" t="s">
        <v>212</v>
      </c>
      <c r="E36" s="30" t="s">
        <v>213</v>
      </c>
      <c r="F36" s="18" t="s">
        <v>94</v>
      </c>
      <c r="G36" s="18" t="s">
        <v>95</v>
      </c>
      <c r="H36" s="32" t="s">
        <v>96</v>
      </c>
      <c r="I36" s="19" t="s">
        <v>97</v>
      </c>
      <c r="J36" s="20" t="s">
        <v>81</v>
      </c>
      <c r="K36" s="21">
        <v>11620000</v>
      </c>
      <c r="L36" s="22">
        <f t="shared" si="5"/>
        <v>0.7</v>
      </c>
      <c r="M36" s="21">
        <v>4980000</v>
      </c>
      <c r="N36" s="23">
        <f t="shared" si="4"/>
        <v>0.3</v>
      </c>
      <c r="O36" s="21">
        <v>0</v>
      </c>
      <c r="P36" s="23">
        <f t="shared" si="1"/>
        <v>0</v>
      </c>
      <c r="Q36" s="21">
        <f t="shared" si="11"/>
        <v>16600000</v>
      </c>
      <c r="R36" s="24"/>
      <c r="S36" s="24"/>
      <c r="T36" s="24"/>
      <c r="U36" s="24"/>
      <c r="V36" s="24"/>
      <c r="W36" s="24"/>
      <c r="X36" s="25" t="s">
        <v>57</v>
      </c>
      <c r="Y36" s="25" t="s">
        <v>19</v>
      </c>
      <c r="Z36" s="61" t="s">
        <v>144</v>
      </c>
      <c r="AA36" s="61" t="str">
        <f t="shared" si="9"/>
        <v>puudub</v>
      </c>
      <c r="AB36" s="61" t="s">
        <v>147</v>
      </c>
      <c r="AC36" s="86">
        <v>4</v>
      </c>
      <c r="AD36" s="27"/>
    </row>
    <row r="37" spans="1:30" ht="30" hidden="1" customHeight="1" x14ac:dyDescent="0.35">
      <c r="A37" s="24">
        <v>4</v>
      </c>
      <c r="B37" s="64" t="s">
        <v>211</v>
      </c>
      <c r="C37" s="32" t="s">
        <v>133</v>
      </c>
      <c r="D37" s="24" t="s">
        <v>212</v>
      </c>
      <c r="E37" s="30" t="s">
        <v>213</v>
      </c>
      <c r="F37" s="18" t="s">
        <v>94</v>
      </c>
      <c r="G37" s="18" t="s">
        <v>95</v>
      </c>
      <c r="H37" s="32" t="s">
        <v>96</v>
      </c>
      <c r="I37" s="19" t="s">
        <v>98</v>
      </c>
      <c r="J37" s="20" t="s">
        <v>81</v>
      </c>
      <c r="K37" s="21">
        <v>6011600</v>
      </c>
      <c r="L37" s="22">
        <f t="shared" si="5"/>
        <v>0.7</v>
      </c>
      <c r="M37" s="21">
        <v>2576400</v>
      </c>
      <c r="N37" s="23">
        <f t="shared" si="4"/>
        <v>0.3</v>
      </c>
      <c r="O37" s="21">
        <v>0</v>
      </c>
      <c r="P37" s="23">
        <f t="shared" si="1"/>
        <v>0</v>
      </c>
      <c r="Q37" s="21">
        <f t="shared" si="11"/>
        <v>8588000</v>
      </c>
      <c r="R37" s="24"/>
      <c r="S37" s="24"/>
      <c r="T37" s="24"/>
      <c r="U37" s="24"/>
      <c r="V37" s="24"/>
      <c r="W37" s="24"/>
      <c r="X37" s="25" t="s">
        <v>34</v>
      </c>
      <c r="Y37" s="25" t="s">
        <v>19</v>
      </c>
      <c r="Z37" s="61" t="s">
        <v>144</v>
      </c>
      <c r="AA37" s="61" t="str">
        <f t="shared" si="9"/>
        <v>puudub</v>
      </c>
      <c r="AB37" s="65" t="s">
        <v>144</v>
      </c>
      <c r="AC37" s="27"/>
      <c r="AD37" s="27"/>
    </row>
    <row r="38" spans="1:30" ht="30" customHeight="1" x14ac:dyDescent="0.35">
      <c r="A38" s="24">
        <v>4</v>
      </c>
      <c r="B38" s="64" t="s">
        <v>211</v>
      </c>
      <c r="C38" s="32" t="s">
        <v>133</v>
      </c>
      <c r="D38" s="24" t="s">
        <v>212</v>
      </c>
      <c r="E38" s="30" t="s">
        <v>213</v>
      </c>
      <c r="F38" s="18" t="s">
        <v>94</v>
      </c>
      <c r="G38" s="18" t="s">
        <v>95</v>
      </c>
      <c r="H38" s="32" t="s">
        <v>96</v>
      </c>
      <c r="I38" s="19" t="s">
        <v>99</v>
      </c>
      <c r="J38" s="20" t="s">
        <v>81</v>
      </c>
      <c r="K38" s="21">
        <v>4297400</v>
      </c>
      <c r="L38" s="22">
        <f t="shared" si="5"/>
        <v>0.69999998371108152</v>
      </c>
      <c r="M38" s="21">
        <v>1841743</v>
      </c>
      <c r="N38" s="23">
        <f t="shared" si="4"/>
        <v>0.30000001628891848</v>
      </c>
      <c r="O38" s="21">
        <v>0</v>
      </c>
      <c r="P38" s="23">
        <f t="shared" si="1"/>
        <v>0</v>
      </c>
      <c r="Q38" s="21">
        <f t="shared" si="11"/>
        <v>6139143</v>
      </c>
      <c r="R38" s="24"/>
      <c r="S38" s="24"/>
      <c r="T38" s="24"/>
      <c r="U38" s="24"/>
      <c r="V38" s="24"/>
      <c r="W38" s="24"/>
      <c r="X38" s="25" t="s">
        <v>34</v>
      </c>
      <c r="Y38" s="25" t="s">
        <v>19</v>
      </c>
      <c r="Z38" s="61" t="s">
        <v>144</v>
      </c>
      <c r="AA38" s="61" t="str">
        <f t="shared" si="9"/>
        <v>puudub</v>
      </c>
      <c r="AB38" s="61" t="s">
        <v>147</v>
      </c>
      <c r="AC38" s="86">
        <v>4</v>
      </c>
      <c r="AD38" s="27"/>
    </row>
    <row r="39" spans="1:30" ht="90" customHeight="1" x14ac:dyDescent="0.35">
      <c r="A39" s="24">
        <v>4</v>
      </c>
      <c r="B39" s="64" t="s">
        <v>211</v>
      </c>
      <c r="C39" s="32" t="s">
        <v>133</v>
      </c>
      <c r="D39" s="24" t="s">
        <v>212</v>
      </c>
      <c r="E39" s="30" t="s">
        <v>213</v>
      </c>
      <c r="F39" s="17" t="s">
        <v>94</v>
      </c>
      <c r="G39" s="17" t="s">
        <v>100</v>
      </c>
      <c r="H39" s="30" t="s">
        <v>195</v>
      </c>
      <c r="I39" s="19" t="s">
        <v>240</v>
      </c>
      <c r="J39" s="20" t="s">
        <v>81</v>
      </c>
      <c r="K39" s="21">
        <f>10171000+3268926</f>
        <v>13439926</v>
      </c>
      <c r="L39" s="22">
        <f t="shared" si="5"/>
        <v>0.70000001041672422</v>
      </c>
      <c r="M39" s="21">
        <v>5759968</v>
      </c>
      <c r="N39" s="23">
        <f t="shared" si="4"/>
        <v>0.29999998958327584</v>
      </c>
      <c r="O39" s="21">
        <v>0</v>
      </c>
      <c r="P39" s="23">
        <f t="shared" si="1"/>
        <v>0</v>
      </c>
      <c r="Q39" s="21">
        <f t="shared" si="11"/>
        <v>19199894</v>
      </c>
      <c r="R39" s="24"/>
      <c r="S39" s="24"/>
      <c r="T39" s="24"/>
      <c r="U39" s="24"/>
      <c r="V39" s="24"/>
      <c r="W39" s="24"/>
      <c r="X39" s="25" t="s">
        <v>34</v>
      </c>
      <c r="Y39" s="25" t="s">
        <v>19</v>
      </c>
      <c r="Z39" s="61" t="s">
        <v>144</v>
      </c>
      <c r="AA39" s="61" t="str">
        <f t="shared" si="9"/>
        <v>puudub</v>
      </c>
      <c r="AB39" s="61" t="s">
        <v>147</v>
      </c>
      <c r="AC39" s="86">
        <v>4</v>
      </c>
      <c r="AD39" s="27"/>
    </row>
    <row r="40" spans="1:30" ht="42" customHeight="1" x14ac:dyDescent="0.35">
      <c r="A40" s="24">
        <v>4</v>
      </c>
      <c r="B40" s="64" t="s">
        <v>211</v>
      </c>
      <c r="C40" s="32" t="s">
        <v>134</v>
      </c>
      <c r="D40" s="24" t="s">
        <v>212</v>
      </c>
      <c r="E40" s="30" t="s">
        <v>213</v>
      </c>
      <c r="F40" s="17" t="s">
        <v>72</v>
      </c>
      <c r="G40" s="17" t="s">
        <v>242</v>
      </c>
      <c r="H40" s="30" t="s">
        <v>243</v>
      </c>
      <c r="I40" s="36" t="s">
        <v>241</v>
      </c>
      <c r="J40" s="20" t="s">
        <v>81</v>
      </c>
      <c r="K40" s="34">
        <v>29927904</v>
      </c>
      <c r="L40" s="22">
        <f t="shared" si="5"/>
        <v>0.70000000935581741</v>
      </c>
      <c r="M40" s="34">
        <v>12826244</v>
      </c>
      <c r="N40" s="23">
        <f t="shared" si="4"/>
        <v>0.29999999064418265</v>
      </c>
      <c r="O40" s="21">
        <v>0</v>
      </c>
      <c r="P40" s="23">
        <f t="shared" si="1"/>
        <v>0</v>
      </c>
      <c r="Q40" s="21">
        <f t="shared" si="11"/>
        <v>42754148</v>
      </c>
      <c r="R40" s="32" t="s">
        <v>101</v>
      </c>
      <c r="S40" s="32" t="s">
        <v>102</v>
      </c>
      <c r="T40" s="32" t="s">
        <v>103</v>
      </c>
      <c r="U40" s="32"/>
      <c r="V40" s="32"/>
      <c r="W40" s="32"/>
      <c r="X40" s="25" t="s">
        <v>79</v>
      </c>
      <c r="Y40" s="25" t="s">
        <v>19</v>
      </c>
      <c r="Z40" s="61" t="s">
        <v>144</v>
      </c>
      <c r="AA40" s="61" t="str">
        <f t="shared" si="9"/>
        <v>puudub</v>
      </c>
      <c r="AB40" s="61" t="s">
        <v>147</v>
      </c>
      <c r="AC40" s="86">
        <v>2</v>
      </c>
      <c r="AD40" s="67"/>
    </row>
    <row r="41" spans="1:30" ht="48.65" customHeight="1" x14ac:dyDescent="0.35">
      <c r="A41" s="24">
        <v>4</v>
      </c>
      <c r="B41" s="64" t="s">
        <v>211</v>
      </c>
      <c r="C41" s="32" t="s">
        <v>134</v>
      </c>
      <c r="D41" s="24" t="s">
        <v>169</v>
      </c>
      <c r="E41" s="30" t="s">
        <v>170</v>
      </c>
      <c r="F41" s="18" t="s">
        <v>196</v>
      </c>
      <c r="G41" s="18" t="s">
        <v>197</v>
      </c>
      <c r="H41" s="32" t="s">
        <v>198</v>
      </c>
      <c r="I41" s="19" t="s">
        <v>104</v>
      </c>
      <c r="J41" s="20" t="s">
        <v>81</v>
      </c>
      <c r="K41" s="21">
        <v>29488658</v>
      </c>
      <c r="L41" s="22">
        <f t="shared" si="5"/>
        <v>0.70000000000000007</v>
      </c>
      <c r="M41" s="21">
        <f>K41*30/70</f>
        <v>12637996.285714285</v>
      </c>
      <c r="N41" s="23">
        <f t="shared" si="4"/>
        <v>0.3</v>
      </c>
      <c r="O41" s="21">
        <v>0</v>
      </c>
      <c r="P41" s="23">
        <f t="shared" si="1"/>
        <v>0</v>
      </c>
      <c r="Q41" s="21">
        <f t="shared" si="11"/>
        <v>42126654.285714284</v>
      </c>
      <c r="R41" s="24"/>
      <c r="S41" s="24"/>
      <c r="T41" s="24"/>
      <c r="U41" s="24"/>
      <c r="V41" s="24"/>
      <c r="W41" s="24"/>
      <c r="X41" s="25" t="s">
        <v>18</v>
      </c>
      <c r="Y41" s="25" t="s">
        <v>19</v>
      </c>
      <c r="Z41" s="61" t="s">
        <v>144</v>
      </c>
      <c r="AA41" s="61" t="str">
        <f t="shared" si="9"/>
        <v>puudub</v>
      </c>
      <c r="AB41" s="61" t="s">
        <v>147</v>
      </c>
      <c r="AC41" s="86">
        <v>1</v>
      </c>
      <c r="AD41" s="27"/>
    </row>
    <row r="42" spans="1:30" ht="30" hidden="1" customHeight="1" x14ac:dyDescent="0.35">
      <c r="A42" s="24">
        <v>4</v>
      </c>
      <c r="B42" s="64" t="s">
        <v>211</v>
      </c>
      <c r="C42" s="32" t="s">
        <v>134</v>
      </c>
      <c r="D42" s="24" t="s">
        <v>169</v>
      </c>
      <c r="E42" s="30" t="s">
        <v>170</v>
      </c>
      <c r="F42" s="18" t="s">
        <v>86</v>
      </c>
      <c r="G42" s="18" t="s">
        <v>87</v>
      </c>
      <c r="H42" s="32" t="s">
        <v>199</v>
      </c>
      <c r="I42" s="35" t="s">
        <v>105</v>
      </c>
      <c r="J42" s="20" t="s">
        <v>81</v>
      </c>
      <c r="K42" s="21">
        <v>6658729</v>
      </c>
      <c r="L42" s="22">
        <f t="shared" si="5"/>
        <v>0.7</v>
      </c>
      <c r="M42" s="21">
        <f>K42*30/70</f>
        <v>2853741</v>
      </c>
      <c r="N42" s="23">
        <f t="shared" si="4"/>
        <v>0.3</v>
      </c>
      <c r="O42" s="21">
        <v>0</v>
      </c>
      <c r="P42" s="23">
        <f t="shared" si="1"/>
        <v>0</v>
      </c>
      <c r="Q42" s="21">
        <f t="shared" si="11"/>
        <v>9512470</v>
      </c>
      <c r="R42" s="24"/>
      <c r="S42" s="24"/>
      <c r="T42" s="24"/>
      <c r="U42" s="24"/>
      <c r="V42" s="24"/>
      <c r="W42" s="24"/>
      <c r="X42" s="25" t="s">
        <v>89</v>
      </c>
      <c r="Y42" s="25" t="s">
        <v>19</v>
      </c>
      <c r="Z42" s="61" t="s">
        <v>144</v>
      </c>
      <c r="AA42" s="61" t="str">
        <f t="shared" si="9"/>
        <v>puudub</v>
      </c>
      <c r="AB42" s="65" t="s">
        <v>144</v>
      </c>
      <c r="AC42" s="27"/>
      <c r="AD42" s="27"/>
    </row>
    <row r="43" spans="1:30" ht="47.4" customHeight="1" x14ac:dyDescent="0.35">
      <c r="A43" s="24">
        <v>4</v>
      </c>
      <c r="B43" s="64" t="s">
        <v>211</v>
      </c>
      <c r="C43" s="32" t="s">
        <v>134</v>
      </c>
      <c r="D43" s="24" t="s">
        <v>169</v>
      </c>
      <c r="E43" s="30" t="s">
        <v>170</v>
      </c>
      <c r="F43" s="18" t="s">
        <v>56</v>
      </c>
      <c r="G43" s="18" t="s">
        <v>56</v>
      </c>
      <c r="H43" s="32" t="s">
        <v>106</v>
      </c>
      <c r="I43" s="19" t="s">
        <v>107</v>
      </c>
      <c r="J43" s="20" t="s">
        <v>81</v>
      </c>
      <c r="K43" s="21">
        <v>5168115</v>
      </c>
      <c r="L43" s="22">
        <f t="shared" si="5"/>
        <v>0.7</v>
      </c>
      <c r="M43" s="21">
        <f>K43*30/70</f>
        <v>2214906.4285714286</v>
      </c>
      <c r="N43" s="23">
        <f t="shared" si="4"/>
        <v>0.3</v>
      </c>
      <c r="O43" s="21">
        <v>0</v>
      </c>
      <c r="P43" s="23">
        <f t="shared" si="1"/>
        <v>0</v>
      </c>
      <c r="Q43" s="21">
        <f t="shared" si="11"/>
        <v>7383021.4285714291</v>
      </c>
      <c r="R43" s="24"/>
      <c r="S43" s="24"/>
      <c r="T43" s="24"/>
      <c r="U43" s="24"/>
      <c r="V43" s="24"/>
      <c r="W43" s="24"/>
      <c r="X43" s="25" t="s">
        <v>57</v>
      </c>
      <c r="Y43" s="25" t="s">
        <v>19</v>
      </c>
      <c r="Z43" s="61" t="s">
        <v>144</v>
      </c>
      <c r="AA43" s="61" t="str">
        <f t="shared" si="9"/>
        <v>puudub</v>
      </c>
      <c r="AB43" s="61" t="s">
        <v>147</v>
      </c>
      <c r="AC43" s="86">
        <v>4</v>
      </c>
      <c r="AD43" s="27"/>
    </row>
    <row r="44" spans="1:30" ht="30" customHeight="1" x14ac:dyDescent="0.35">
      <c r="A44" s="24">
        <v>4</v>
      </c>
      <c r="B44" s="64" t="s">
        <v>211</v>
      </c>
      <c r="C44" s="32" t="s">
        <v>134</v>
      </c>
      <c r="D44" s="24" t="s">
        <v>169</v>
      </c>
      <c r="E44" s="30" t="s">
        <v>170</v>
      </c>
      <c r="F44" s="18" t="s">
        <v>94</v>
      </c>
      <c r="G44" s="18" t="s">
        <v>219</v>
      </c>
      <c r="H44" s="32" t="s">
        <v>220</v>
      </c>
      <c r="I44" s="19" t="s">
        <v>218</v>
      </c>
      <c r="J44" s="20" t="s">
        <v>81</v>
      </c>
      <c r="K44" s="21">
        <f>1961334-236.5</f>
        <v>1961097.5</v>
      </c>
      <c r="L44" s="22">
        <f t="shared" si="5"/>
        <v>0.7</v>
      </c>
      <c r="M44" s="21">
        <f>K44*30/70</f>
        <v>840470.35714285716</v>
      </c>
      <c r="N44" s="23">
        <f t="shared" si="4"/>
        <v>0.3</v>
      </c>
      <c r="O44" s="21">
        <v>0</v>
      </c>
      <c r="P44" s="23">
        <f t="shared" si="1"/>
        <v>0</v>
      </c>
      <c r="Q44" s="21">
        <f t="shared" si="11"/>
        <v>2801567.8571428573</v>
      </c>
      <c r="R44" s="24"/>
      <c r="S44" s="24"/>
      <c r="T44" s="24"/>
      <c r="U44" s="24"/>
      <c r="V44" s="24"/>
      <c r="W44" s="24"/>
      <c r="X44" s="25" t="s">
        <v>57</v>
      </c>
      <c r="Y44" s="25" t="s">
        <v>19</v>
      </c>
      <c r="Z44" s="61" t="s">
        <v>144</v>
      </c>
      <c r="AA44" s="61" t="str">
        <f t="shared" ref="AA44" si="12">IF(Z44="ei","puudub",0)</f>
        <v>puudub</v>
      </c>
      <c r="AB44" s="61" t="s">
        <v>147</v>
      </c>
      <c r="AC44" s="86">
        <v>4</v>
      </c>
      <c r="AD44" s="27"/>
    </row>
    <row r="45" spans="1:30" ht="30" customHeight="1" x14ac:dyDescent="0.35">
      <c r="A45" s="24">
        <v>4</v>
      </c>
      <c r="B45" s="64" t="s">
        <v>211</v>
      </c>
      <c r="C45" s="32" t="s">
        <v>226</v>
      </c>
      <c r="D45" s="28" t="s">
        <v>171</v>
      </c>
      <c r="E45" s="18" t="s">
        <v>172</v>
      </c>
      <c r="F45" s="18" t="s">
        <v>72</v>
      </c>
      <c r="G45" s="18" t="s">
        <v>108</v>
      </c>
      <c r="H45" s="32" t="s">
        <v>109</v>
      </c>
      <c r="I45" s="19" t="s">
        <v>110</v>
      </c>
      <c r="J45" s="20" t="s">
        <v>81</v>
      </c>
      <c r="K45" s="21">
        <v>15424800</v>
      </c>
      <c r="L45" s="22">
        <f>K45/Q45</f>
        <v>0.89999998249572155</v>
      </c>
      <c r="M45" s="21">
        <v>1713867</v>
      </c>
      <c r="N45" s="23">
        <f>M45/Q45</f>
        <v>0.10000001750427848</v>
      </c>
      <c r="O45" s="21">
        <v>0</v>
      </c>
      <c r="P45" s="23">
        <f t="shared" si="1"/>
        <v>0</v>
      </c>
      <c r="Q45" s="21">
        <f>K45+M45+O45</f>
        <v>17138667</v>
      </c>
      <c r="R45" s="32" t="s">
        <v>111</v>
      </c>
      <c r="S45" s="32" t="s">
        <v>112</v>
      </c>
      <c r="T45" s="32" t="s">
        <v>112</v>
      </c>
      <c r="U45" s="32"/>
      <c r="V45" s="32"/>
      <c r="W45" s="32"/>
      <c r="X45" s="25" t="s">
        <v>79</v>
      </c>
      <c r="Y45" s="25" t="s">
        <v>19</v>
      </c>
      <c r="Z45" s="61" t="s">
        <v>144</v>
      </c>
      <c r="AA45" s="61" t="str">
        <f t="shared" si="9"/>
        <v>puudub</v>
      </c>
      <c r="AB45" s="61" t="s">
        <v>147</v>
      </c>
      <c r="AC45" s="86">
        <v>2</v>
      </c>
      <c r="AD45" s="27"/>
    </row>
    <row r="46" spans="1:30" ht="50.4" customHeight="1" x14ac:dyDescent="0.35">
      <c r="A46" s="24">
        <v>4</v>
      </c>
      <c r="B46" s="64" t="s">
        <v>211</v>
      </c>
      <c r="C46" s="32" t="s">
        <v>228</v>
      </c>
      <c r="D46" s="28" t="s">
        <v>205</v>
      </c>
      <c r="E46" s="17" t="s">
        <v>206</v>
      </c>
      <c r="F46" s="17" t="s">
        <v>72</v>
      </c>
      <c r="G46" s="17" t="s">
        <v>90</v>
      </c>
      <c r="H46" s="30" t="s">
        <v>91</v>
      </c>
      <c r="I46" s="19" t="s">
        <v>221</v>
      </c>
      <c r="J46" s="20" t="s">
        <v>81</v>
      </c>
      <c r="K46" s="21">
        <v>54930270</v>
      </c>
      <c r="L46" s="31">
        <f t="shared" ref="L46:L54" si="13">K46/Q46</f>
        <v>0.70000000000000007</v>
      </c>
      <c r="M46" s="21">
        <f t="shared" ref="M46:M51" si="14">K46*30/70</f>
        <v>23541544.285714287</v>
      </c>
      <c r="N46" s="23">
        <f t="shared" si="4"/>
        <v>0.30000000000000004</v>
      </c>
      <c r="O46" s="21">
        <v>0</v>
      </c>
      <c r="P46" s="23">
        <f t="shared" si="1"/>
        <v>0</v>
      </c>
      <c r="Q46" s="21">
        <f t="shared" si="11"/>
        <v>78471814.285714284</v>
      </c>
      <c r="R46" s="24" t="s">
        <v>113</v>
      </c>
      <c r="S46" s="24" t="s">
        <v>92</v>
      </c>
      <c r="T46" s="24" t="s">
        <v>93</v>
      </c>
      <c r="U46" s="24"/>
      <c r="V46" s="24"/>
      <c r="W46" s="24"/>
      <c r="X46" s="25" t="s">
        <v>79</v>
      </c>
      <c r="Y46" s="25" t="s">
        <v>19</v>
      </c>
      <c r="Z46" s="61" t="s">
        <v>144</v>
      </c>
      <c r="AA46" s="61" t="str">
        <f t="shared" si="9"/>
        <v>puudub</v>
      </c>
      <c r="AB46" s="61" t="s">
        <v>147</v>
      </c>
      <c r="AC46" s="86">
        <v>8</v>
      </c>
      <c r="AD46" s="27"/>
    </row>
    <row r="47" spans="1:30" ht="112.25" customHeight="1" x14ac:dyDescent="0.35">
      <c r="A47" s="24">
        <v>4</v>
      </c>
      <c r="B47" s="64" t="s">
        <v>211</v>
      </c>
      <c r="C47" s="32" t="s">
        <v>136</v>
      </c>
      <c r="D47" s="24" t="s">
        <v>175</v>
      </c>
      <c r="E47" s="30" t="s">
        <v>174</v>
      </c>
      <c r="F47" s="17" t="s">
        <v>196</v>
      </c>
      <c r="G47" s="17" t="s">
        <v>200</v>
      </c>
      <c r="H47" s="30" t="s">
        <v>201</v>
      </c>
      <c r="I47" s="19" t="s">
        <v>184</v>
      </c>
      <c r="J47" s="20" t="s">
        <v>81</v>
      </c>
      <c r="K47" s="21">
        <v>82631006</v>
      </c>
      <c r="L47" s="22">
        <f t="shared" si="13"/>
        <v>0.70000000000000007</v>
      </c>
      <c r="M47" s="21">
        <f t="shared" si="14"/>
        <v>35413288.285714284</v>
      </c>
      <c r="N47" s="23">
        <f t="shared" si="4"/>
        <v>0.3</v>
      </c>
      <c r="O47" s="21">
        <v>0</v>
      </c>
      <c r="P47" s="23">
        <f t="shared" si="1"/>
        <v>0</v>
      </c>
      <c r="Q47" s="21">
        <f t="shared" si="11"/>
        <v>118044294.28571428</v>
      </c>
      <c r="R47" s="24"/>
      <c r="S47" s="24"/>
      <c r="T47" s="24"/>
      <c r="U47" s="24"/>
      <c r="V47" s="24"/>
      <c r="W47" s="24"/>
      <c r="X47" s="25" t="s">
        <v>18</v>
      </c>
      <c r="Y47" s="25" t="s">
        <v>19</v>
      </c>
      <c r="Z47" s="61" t="s">
        <v>144</v>
      </c>
      <c r="AA47" s="61" t="str">
        <f t="shared" si="9"/>
        <v>puudub</v>
      </c>
      <c r="AB47" s="61" t="s">
        <v>147</v>
      </c>
      <c r="AC47" s="86">
        <v>4</v>
      </c>
      <c r="AD47" s="27"/>
    </row>
    <row r="48" spans="1:30" ht="103.25" customHeight="1" x14ac:dyDescent="0.35">
      <c r="A48" s="24">
        <v>4</v>
      </c>
      <c r="B48" s="64" t="s">
        <v>211</v>
      </c>
      <c r="C48" s="32" t="s">
        <v>135</v>
      </c>
      <c r="D48" s="24" t="s">
        <v>173</v>
      </c>
      <c r="E48" s="32" t="s">
        <v>176</v>
      </c>
      <c r="F48" s="17" t="s">
        <v>196</v>
      </c>
      <c r="G48" s="17" t="s">
        <v>200</v>
      </c>
      <c r="H48" s="30" t="s">
        <v>202</v>
      </c>
      <c r="I48" s="19" t="s">
        <v>233</v>
      </c>
      <c r="J48" s="20" t="s">
        <v>81</v>
      </c>
      <c r="K48" s="21">
        <v>96978165</v>
      </c>
      <c r="L48" s="31">
        <f t="shared" si="13"/>
        <v>0.7</v>
      </c>
      <c r="M48" s="21">
        <f t="shared" si="14"/>
        <v>41562070.714285716</v>
      </c>
      <c r="N48" s="23">
        <f t="shared" si="4"/>
        <v>0.3</v>
      </c>
      <c r="O48" s="21">
        <v>0</v>
      </c>
      <c r="P48" s="23">
        <f t="shared" si="1"/>
        <v>0</v>
      </c>
      <c r="Q48" s="21">
        <f t="shared" si="11"/>
        <v>138540235.71428573</v>
      </c>
      <c r="R48" s="24"/>
      <c r="S48" s="24"/>
      <c r="T48" s="24"/>
      <c r="U48" s="24"/>
      <c r="V48" s="24"/>
      <c r="W48" s="24"/>
      <c r="X48" s="25" t="s">
        <v>18</v>
      </c>
      <c r="Y48" s="25" t="s">
        <v>19</v>
      </c>
      <c r="Z48" s="61" t="s">
        <v>144</v>
      </c>
      <c r="AA48" s="61" t="str">
        <f t="shared" si="9"/>
        <v>puudub</v>
      </c>
      <c r="AB48" s="61" t="s">
        <v>139</v>
      </c>
      <c r="AC48" s="86" t="s">
        <v>329</v>
      </c>
      <c r="AD48" s="27"/>
    </row>
    <row r="49" spans="1:30" ht="30" customHeight="1" x14ac:dyDescent="0.35">
      <c r="A49" s="24">
        <v>4</v>
      </c>
      <c r="B49" s="64" t="s">
        <v>211</v>
      </c>
      <c r="C49" s="32" t="s">
        <v>135</v>
      </c>
      <c r="D49" s="24" t="s">
        <v>173</v>
      </c>
      <c r="E49" s="32" t="s">
        <v>176</v>
      </c>
      <c r="F49" s="17" t="s">
        <v>196</v>
      </c>
      <c r="G49" s="17" t="s">
        <v>197</v>
      </c>
      <c r="H49" s="30" t="s">
        <v>250</v>
      </c>
      <c r="I49" s="19" t="s">
        <v>35</v>
      </c>
      <c r="J49" s="20" t="s">
        <v>81</v>
      </c>
      <c r="K49" s="21">
        <v>15690673</v>
      </c>
      <c r="L49" s="31">
        <f>K49/Q49</f>
        <v>0.70000000000000007</v>
      </c>
      <c r="M49" s="21">
        <f t="shared" si="14"/>
        <v>6724574.1428571427</v>
      </c>
      <c r="N49" s="23">
        <f>M49/Q49</f>
        <v>0.3</v>
      </c>
      <c r="O49" s="21">
        <v>0</v>
      </c>
      <c r="P49" s="23">
        <f>O49/Q49</f>
        <v>0</v>
      </c>
      <c r="Q49" s="21">
        <f>K49+M49+O49</f>
        <v>22415247.142857142</v>
      </c>
      <c r="R49" s="24"/>
      <c r="S49" s="24"/>
      <c r="T49" s="24"/>
      <c r="U49" s="24"/>
      <c r="V49" s="24"/>
      <c r="W49" s="24"/>
      <c r="X49" s="25" t="s">
        <v>18</v>
      </c>
      <c r="Y49" s="25" t="s">
        <v>19</v>
      </c>
      <c r="Z49" s="61"/>
      <c r="AA49" s="61"/>
      <c r="AB49" s="61" t="s">
        <v>147</v>
      </c>
      <c r="AC49" s="86">
        <v>8</v>
      </c>
      <c r="AD49" s="27"/>
    </row>
    <row r="50" spans="1:30" ht="30" hidden="1" customHeight="1" x14ac:dyDescent="0.35">
      <c r="A50" s="24">
        <v>4</v>
      </c>
      <c r="B50" s="64" t="s">
        <v>211</v>
      </c>
      <c r="C50" s="32" t="s">
        <v>135</v>
      </c>
      <c r="D50" s="24" t="s">
        <v>173</v>
      </c>
      <c r="E50" s="32" t="s">
        <v>176</v>
      </c>
      <c r="F50" s="17" t="s">
        <v>185</v>
      </c>
      <c r="G50" s="17" t="s">
        <v>203</v>
      </c>
      <c r="H50" s="30" t="s">
        <v>20</v>
      </c>
      <c r="I50" s="19" t="s">
        <v>153</v>
      </c>
      <c r="J50" s="20" t="s">
        <v>81</v>
      </c>
      <c r="K50" s="21">
        <v>4903335</v>
      </c>
      <c r="L50" s="31">
        <f>K50/Q50</f>
        <v>0.70000000000000007</v>
      </c>
      <c r="M50" s="21">
        <f t="shared" si="14"/>
        <v>2101429.2857142859</v>
      </c>
      <c r="N50" s="23">
        <f>M50/Q50</f>
        <v>0.30000000000000004</v>
      </c>
      <c r="O50" s="21">
        <v>0</v>
      </c>
      <c r="P50" s="23">
        <f>O50/Q50</f>
        <v>0</v>
      </c>
      <c r="Q50" s="21">
        <f>K50+M50+O50</f>
        <v>7004764.2857142854</v>
      </c>
      <c r="R50" s="24"/>
      <c r="S50" s="24"/>
      <c r="T50" s="24"/>
      <c r="U50" s="24"/>
      <c r="V50" s="24"/>
      <c r="W50" s="24"/>
      <c r="X50" s="25" t="s">
        <v>18</v>
      </c>
      <c r="Y50" s="25" t="s">
        <v>19</v>
      </c>
      <c r="Z50" s="61"/>
      <c r="AA50" s="61"/>
      <c r="AB50" s="65" t="s">
        <v>144</v>
      </c>
      <c r="AC50" s="27"/>
      <c r="AD50" s="27"/>
    </row>
    <row r="51" spans="1:30" ht="30" customHeight="1" x14ac:dyDescent="0.35">
      <c r="A51" s="24">
        <v>4</v>
      </c>
      <c r="B51" s="64" t="s">
        <v>211</v>
      </c>
      <c r="C51" s="32" t="s">
        <v>135</v>
      </c>
      <c r="D51" s="24" t="s">
        <v>173</v>
      </c>
      <c r="E51" s="32" t="s">
        <v>176</v>
      </c>
      <c r="F51" s="17" t="s">
        <v>196</v>
      </c>
      <c r="G51" s="17" t="s">
        <v>197</v>
      </c>
      <c r="H51" s="30" t="s">
        <v>251</v>
      </c>
      <c r="I51" s="19" t="s">
        <v>232</v>
      </c>
      <c r="J51" s="20" t="s">
        <v>81</v>
      </c>
      <c r="K51" s="21">
        <v>14710006</v>
      </c>
      <c r="L51" s="31">
        <f>K51/Q51</f>
        <v>0.70000000000000007</v>
      </c>
      <c r="M51" s="21">
        <f t="shared" si="14"/>
        <v>6304288.2857142854</v>
      </c>
      <c r="N51" s="23">
        <f>M51/Q51</f>
        <v>0.30000000000000004</v>
      </c>
      <c r="O51" s="21">
        <v>0</v>
      </c>
      <c r="P51" s="23">
        <f>O51/Q51</f>
        <v>0</v>
      </c>
      <c r="Q51" s="21">
        <f>K51+M51+O51</f>
        <v>21014294.285714284</v>
      </c>
      <c r="R51" s="24"/>
      <c r="S51" s="24"/>
      <c r="T51" s="24"/>
      <c r="U51" s="24"/>
      <c r="V51" s="24"/>
      <c r="W51" s="24"/>
      <c r="X51" s="25" t="s">
        <v>18</v>
      </c>
      <c r="Y51" s="25" t="s">
        <v>19</v>
      </c>
      <c r="Z51" s="61"/>
      <c r="AA51" s="61"/>
      <c r="AB51" s="61" t="s">
        <v>147</v>
      </c>
      <c r="AC51" s="86">
        <v>8</v>
      </c>
      <c r="AD51" s="27"/>
    </row>
    <row r="52" spans="1:30" ht="143.4" customHeight="1" x14ac:dyDescent="0.35">
      <c r="A52" s="24">
        <v>4</v>
      </c>
      <c r="B52" s="64" t="s">
        <v>211</v>
      </c>
      <c r="C52" s="32" t="s">
        <v>120</v>
      </c>
      <c r="D52" s="24" t="s">
        <v>236</v>
      </c>
      <c r="E52" s="17" t="s">
        <v>235</v>
      </c>
      <c r="F52" s="17" t="s">
        <v>196</v>
      </c>
      <c r="G52" s="17" t="s">
        <v>197</v>
      </c>
      <c r="H52" s="30" t="s">
        <v>188</v>
      </c>
      <c r="I52" s="19" t="s">
        <v>246</v>
      </c>
      <c r="J52" s="20" t="s">
        <v>14</v>
      </c>
      <c r="K52" s="21">
        <v>72000000</v>
      </c>
      <c r="L52" s="31">
        <f>K52/Q52</f>
        <v>0.69999999902777776</v>
      </c>
      <c r="M52" s="21">
        <v>30857143</v>
      </c>
      <c r="N52" s="23">
        <f>M52/Q52</f>
        <v>0.30000000097222224</v>
      </c>
      <c r="O52" s="21">
        <v>0</v>
      </c>
      <c r="P52" s="23">
        <f>O52/Q52</f>
        <v>0</v>
      </c>
      <c r="Q52" s="21">
        <f>K52+M52+O52</f>
        <v>102857143</v>
      </c>
      <c r="R52" s="24"/>
      <c r="S52" s="24"/>
      <c r="T52" s="24"/>
      <c r="U52" s="24"/>
      <c r="V52" s="24"/>
      <c r="W52" s="24"/>
      <c r="X52" s="25" t="s">
        <v>18</v>
      </c>
      <c r="Y52" s="25" t="s">
        <v>19</v>
      </c>
      <c r="Z52" s="61" t="s">
        <v>147</v>
      </c>
      <c r="AA52" s="30" t="s">
        <v>143</v>
      </c>
      <c r="AB52" s="61" t="s">
        <v>147</v>
      </c>
      <c r="AC52" s="86">
        <v>4</v>
      </c>
      <c r="AD52" s="27"/>
    </row>
    <row r="53" spans="1:30" ht="63" customHeight="1" x14ac:dyDescent="0.35">
      <c r="A53" s="24">
        <v>5</v>
      </c>
      <c r="B53" s="64" t="s">
        <v>249</v>
      </c>
      <c r="C53" s="32" t="s">
        <v>137</v>
      </c>
      <c r="D53" s="28" t="s">
        <v>164</v>
      </c>
      <c r="E53" s="17" t="s">
        <v>114</v>
      </c>
      <c r="F53" s="18" t="s">
        <v>192</v>
      </c>
      <c r="G53" s="18" t="s">
        <v>115</v>
      </c>
      <c r="H53" s="32" t="s">
        <v>116</v>
      </c>
      <c r="I53" s="19" t="s">
        <v>248</v>
      </c>
      <c r="J53" s="20" t="s">
        <v>14</v>
      </c>
      <c r="K53" s="21">
        <f>34610000+906000</f>
        <v>35516000</v>
      </c>
      <c r="L53" s="23">
        <f t="shared" si="13"/>
        <v>0.69999999802905732</v>
      </c>
      <c r="M53" s="21">
        <v>0</v>
      </c>
      <c r="N53" s="23">
        <f t="shared" si="4"/>
        <v>0</v>
      </c>
      <c r="O53" s="21">
        <v>15221143</v>
      </c>
      <c r="P53" s="23">
        <f t="shared" si="1"/>
        <v>0.30000000197094268</v>
      </c>
      <c r="Q53" s="21">
        <f t="shared" si="11"/>
        <v>50737143</v>
      </c>
      <c r="R53" s="24"/>
      <c r="S53" s="24"/>
      <c r="T53" s="24"/>
      <c r="U53" s="24"/>
      <c r="V53" s="24"/>
      <c r="W53" s="24"/>
      <c r="X53" s="25" t="s">
        <v>117</v>
      </c>
      <c r="Y53" s="25" t="s">
        <v>19</v>
      </c>
      <c r="Z53" s="61" t="s">
        <v>147</v>
      </c>
      <c r="AA53" s="30" t="s">
        <v>149</v>
      </c>
      <c r="AB53" s="61" t="s">
        <v>147</v>
      </c>
      <c r="AC53" s="86">
        <v>6</v>
      </c>
      <c r="AD53" s="27"/>
    </row>
    <row r="54" spans="1:30" ht="64.75" customHeight="1" x14ac:dyDescent="0.35">
      <c r="A54" s="24">
        <v>5</v>
      </c>
      <c r="B54" s="64" t="s">
        <v>249</v>
      </c>
      <c r="C54" s="32" t="s">
        <v>239</v>
      </c>
      <c r="D54" s="28" t="s">
        <v>165</v>
      </c>
      <c r="E54" s="17" t="s">
        <v>118</v>
      </c>
      <c r="F54" s="18" t="s">
        <v>192</v>
      </c>
      <c r="G54" s="18" t="s">
        <v>115</v>
      </c>
      <c r="H54" s="32" t="s">
        <v>116</v>
      </c>
      <c r="I54" s="19" t="s">
        <v>119</v>
      </c>
      <c r="J54" s="20" t="s">
        <v>14</v>
      </c>
      <c r="K54" s="21">
        <f>157390000</f>
        <v>157390000</v>
      </c>
      <c r="L54" s="23">
        <f t="shared" si="13"/>
        <v>0.70000000044475508</v>
      </c>
      <c r="M54" s="21">
        <v>0</v>
      </c>
      <c r="N54" s="23">
        <f t="shared" si="4"/>
        <v>0</v>
      </c>
      <c r="O54" s="21">
        <v>67452857</v>
      </c>
      <c r="P54" s="23">
        <f t="shared" si="1"/>
        <v>0.29999999955524492</v>
      </c>
      <c r="Q54" s="21">
        <f t="shared" si="11"/>
        <v>224842857</v>
      </c>
      <c r="R54" s="24"/>
      <c r="S54" s="24"/>
      <c r="T54" s="24"/>
      <c r="U54" s="24"/>
      <c r="V54" s="24"/>
      <c r="W54" s="24"/>
      <c r="X54" s="25" t="s">
        <v>117</v>
      </c>
      <c r="Y54" s="25" t="s">
        <v>19</v>
      </c>
      <c r="Z54" s="61" t="s">
        <v>144</v>
      </c>
      <c r="AA54" s="61" t="str">
        <f t="shared" si="9"/>
        <v>puudub</v>
      </c>
      <c r="AB54" s="61" t="s">
        <v>147</v>
      </c>
      <c r="AC54" s="87" t="s">
        <v>330</v>
      </c>
      <c r="AD54" s="27"/>
    </row>
    <row r="55" spans="1:30" ht="23.4" customHeight="1" x14ac:dyDescent="0.35">
      <c r="A55" s="78" t="s">
        <v>323</v>
      </c>
      <c r="B55" s="79"/>
      <c r="C55" s="79"/>
      <c r="D55" s="73"/>
      <c r="E55" s="73"/>
      <c r="F55" s="73"/>
      <c r="G55" s="73"/>
      <c r="H55" s="79"/>
      <c r="I55" s="79"/>
      <c r="J55" s="79"/>
      <c r="K55" s="79"/>
      <c r="L55" s="73"/>
      <c r="M55" s="73"/>
      <c r="N55" s="73"/>
      <c r="O55" s="73"/>
      <c r="P55" s="73"/>
      <c r="Q55" s="73"/>
      <c r="R55" s="73"/>
      <c r="S55" s="73"/>
      <c r="T55" s="73"/>
      <c r="U55" s="73"/>
      <c r="V55" s="73"/>
      <c r="W55" s="73"/>
      <c r="X55" s="79"/>
      <c r="Y55" s="73"/>
      <c r="Z55" s="73"/>
      <c r="AA55" s="73"/>
      <c r="AB55" s="80"/>
      <c r="AC55" s="88"/>
      <c r="AD55" s="81"/>
    </row>
    <row r="56" spans="1:30" ht="29" x14ac:dyDescent="0.35">
      <c r="A56" s="54"/>
      <c r="B56" s="54" t="s">
        <v>262</v>
      </c>
      <c r="C56" s="27"/>
      <c r="D56" s="46"/>
      <c r="E56" s="48"/>
      <c r="F56" s="47"/>
      <c r="G56" s="47"/>
      <c r="H56" s="66" t="s">
        <v>263</v>
      </c>
      <c r="I56" s="49" t="s">
        <v>264</v>
      </c>
      <c r="J56" s="50" t="s">
        <v>310</v>
      </c>
      <c r="K56" s="51">
        <v>64000000</v>
      </c>
      <c r="L56" s="52"/>
      <c r="M56" s="53"/>
      <c r="N56" s="51"/>
      <c r="O56" s="51"/>
      <c r="P56" s="51"/>
      <c r="Q56" s="51"/>
      <c r="R56" s="54"/>
      <c r="S56" s="54"/>
      <c r="T56" s="54"/>
      <c r="U56" s="54"/>
      <c r="V56" s="54"/>
      <c r="W56" s="54"/>
      <c r="X56" s="26" t="s">
        <v>15</v>
      </c>
      <c r="Y56" s="26"/>
      <c r="Z56" s="27"/>
      <c r="AA56" s="27"/>
      <c r="AB56" s="61" t="s">
        <v>147</v>
      </c>
      <c r="AC56" s="86">
        <v>7</v>
      </c>
      <c r="AD56" s="27"/>
    </row>
    <row r="57" spans="1:30" ht="29" x14ac:dyDescent="0.35">
      <c r="A57" s="54"/>
      <c r="B57" s="54" t="s">
        <v>262</v>
      </c>
      <c r="C57" s="27"/>
      <c r="D57" s="46"/>
      <c r="E57" s="48"/>
      <c r="F57" s="47"/>
      <c r="G57" s="47"/>
      <c r="H57" s="66" t="s">
        <v>263</v>
      </c>
      <c r="I57" s="49" t="s">
        <v>265</v>
      </c>
      <c r="J57" s="50" t="s">
        <v>310</v>
      </c>
      <c r="K57" s="51">
        <v>9000000</v>
      </c>
      <c r="L57" s="52"/>
      <c r="M57" s="51"/>
      <c r="N57" s="51"/>
      <c r="O57" s="51"/>
      <c r="P57" s="51"/>
      <c r="Q57" s="51"/>
      <c r="R57" s="54"/>
      <c r="S57" s="54"/>
      <c r="T57" s="54"/>
      <c r="U57" s="54"/>
      <c r="V57" s="54"/>
      <c r="W57" s="54"/>
      <c r="X57" s="26" t="s">
        <v>15</v>
      </c>
      <c r="Y57" s="26"/>
      <c r="Z57" s="27"/>
      <c r="AA57" s="27"/>
      <c r="AB57" s="37" t="s">
        <v>147</v>
      </c>
      <c r="AC57" s="86">
        <v>7</v>
      </c>
      <c r="AD57" s="27"/>
    </row>
    <row r="58" spans="1:30" ht="43.5" hidden="1" x14ac:dyDescent="0.35">
      <c r="A58" s="54"/>
      <c r="B58" s="54" t="s">
        <v>262</v>
      </c>
      <c r="C58" s="27"/>
      <c r="D58" s="46"/>
      <c r="E58" s="48"/>
      <c r="F58" s="47"/>
      <c r="G58" s="47"/>
      <c r="H58" s="66" t="s">
        <v>266</v>
      </c>
      <c r="I58" s="49" t="s">
        <v>267</v>
      </c>
      <c r="J58" s="50" t="s">
        <v>310</v>
      </c>
      <c r="K58" s="51">
        <v>14000000</v>
      </c>
      <c r="L58" s="52"/>
      <c r="M58" s="51"/>
      <c r="N58" s="51"/>
      <c r="O58" s="51"/>
      <c r="P58" s="51"/>
      <c r="Q58" s="51"/>
      <c r="R58" s="54"/>
      <c r="S58" s="54"/>
      <c r="T58" s="54"/>
      <c r="U58" s="54"/>
      <c r="V58" s="54"/>
      <c r="W58" s="54"/>
      <c r="X58" s="26" t="s">
        <v>268</v>
      </c>
      <c r="Y58" s="26"/>
      <c r="Z58" s="27"/>
      <c r="AA58" s="27"/>
      <c r="AB58" s="27" t="s">
        <v>144</v>
      </c>
      <c r="AC58" s="27"/>
      <c r="AD58" s="27"/>
    </row>
    <row r="59" spans="1:30" ht="43.5" hidden="1" x14ac:dyDescent="0.35">
      <c r="A59" s="54"/>
      <c r="B59" s="54" t="s">
        <v>262</v>
      </c>
      <c r="C59" s="27"/>
      <c r="D59" s="46"/>
      <c r="E59" s="48"/>
      <c r="F59" s="47"/>
      <c r="G59" s="47"/>
      <c r="H59" s="66" t="s">
        <v>266</v>
      </c>
      <c r="I59" s="49" t="s">
        <v>269</v>
      </c>
      <c r="J59" s="50" t="s">
        <v>310</v>
      </c>
      <c r="K59" s="51">
        <v>11000000</v>
      </c>
      <c r="L59" s="52"/>
      <c r="M59" s="51"/>
      <c r="N59" s="51"/>
      <c r="O59" s="51"/>
      <c r="P59" s="51"/>
      <c r="Q59" s="51"/>
      <c r="R59" s="54"/>
      <c r="S59" s="54"/>
      <c r="T59" s="54"/>
      <c r="U59" s="54"/>
      <c r="V59" s="54"/>
      <c r="W59" s="54"/>
      <c r="X59" s="26" t="s">
        <v>268</v>
      </c>
      <c r="Y59" s="26"/>
      <c r="Z59" s="27"/>
      <c r="AA59" s="27"/>
      <c r="AB59" s="27" t="s">
        <v>144</v>
      </c>
      <c r="AC59" s="27"/>
      <c r="AD59" s="27"/>
    </row>
    <row r="60" spans="1:30" ht="43.5" hidden="1" x14ac:dyDescent="0.35">
      <c r="A60" s="54"/>
      <c r="B60" s="54" t="s">
        <v>262</v>
      </c>
      <c r="C60" s="27"/>
      <c r="D60" s="46"/>
      <c r="E60" s="48"/>
      <c r="F60" s="47"/>
      <c r="G60" s="47"/>
      <c r="H60" s="66" t="s">
        <v>266</v>
      </c>
      <c r="I60" s="49" t="s">
        <v>270</v>
      </c>
      <c r="J60" s="50" t="s">
        <v>310</v>
      </c>
      <c r="K60" s="51">
        <v>8000000</v>
      </c>
      <c r="L60" s="52"/>
      <c r="M60" s="51"/>
      <c r="N60" s="51"/>
      <c r="O60" s="51"/>
      <c r="P60" s="51"/>
      <c r="Q60" s="51"/>
      <c r="R60" s="54"/>
      <c r="S60" s="54"/>
      <c r="T60" s="54"/>
      <c r="U60" s="54"/>
      <c r="V60" s="54"/>
      <c r="W60" s="54"/>
      <c r="X60" s="26" t="s">
        <v>268</v>
      </c>
      <c r="Y60" s="26"/>
      <c r="Z60" s="27"/>
      <c r="AA60" s="27"/>
      <c r="AB60" s="27" t="s">
        <v>144</v>
      </c>
      <c r="AC60" s="27"/>
      <c r="AD60" s="27"/>
    </row>
    <row r="61" spans="1:30" ht="43.5" hidden="1" x14ac:dyDescent="0.35">
      <c r="A61" s="54"/>
      <c r="B61" s="54" t="s">
        <v>262</v>
      </c>
      <c r="C61" s="27"/>
      <c r="D61" s="46"/>
      <c r="E61" s="48"/>
      <c r="F61" s="47"/>
      <c r="G61" s="47"/>
      <c r="H61" s="66" t="s">
        <v>266</v>
      </c>
      <c r="I61" s="49" t="s">
        <v>271</v>
      </c>
      <c r="J61" s="50" t="s">
        <v>310</v>
      </c>
      <c r="K61" s="51">
        <v>170000</v>
      </c>
      <c r="L61" s="52"/>
      <c r="M61" s="51"/>
      <c r="N61" s="51"/>
      <c r="O61" s="51"/>
      <c r="P61" s="51"/>
      <c r="Q61" s="51"/>
      <c r="R61" s="54"/>
      <c r="S61" s="54"/>
      <c r="T61" s="54"/>
      <c r="U61" s="54"/>
      <c r="V61" s="54"/>
      <c r="W61" s="54"/>
      <c r="X61" s="26" t="s">
        <v>268</v>
      </c>
      <c r="Y61" s="26"/>
      <c r="Z61" s="27"/>
      <c r="AA61" s="27"/>
      <c r="AB61" s="27" t="s">
        <v>144</v>
      </c>
      <c r="AC61" s="27"/>
      <c r="AD61" s="67"/>
    </row>
    <row r="62" spans="1:30" ht="29" x14ac:dyDescent="0.35">
      <c r="A62" s="54"/>
      <c r="B62" s="54" t="s">
        <v>262</v>
      </c>
      <c r="C62" s="27"/>
      <c r="D62" s="46"/>
      <c r="E62" s="48"/>
      <c r="F62" s="47"/>
      <c r="G62" s="47"/>
      <c r="H62" s="66" t="s">
        <v>272</v>
      </c>
      <c r="I62" s="49"/>
      <c r="J62" s="50" t="s">
        <v>310</v>
      </c>
      <c r="K62" s="51">
        <v>10000000</v>
      </c>
      <c r="L62" s="52"/>
      <c r="M62" s="51"/>
      <c r="N62" s="51"/>
      <c r="O62" s="51"/>
      <c r="P62" s="51"/>
      <c r="Q62" s="51"/>
      <c r="R62" s="54"/>
      <c r="S62" s="54"/>
      <c r="T62" s="54"/>
      <c r="U62" s="54"/>
      <c r="V62" s="54"/>
      <c r="W62" s="54"/>
      <c r="X62" s="26" t="s">
        <v>18</v>
      </c>
      <c r="Y62" s="26"/>
      <c r="Z62" s="27"/>
      <c r="AA62" s="27"/>
      <c r="AB62" s="37" t="s">
        <v>147</v>
      </c>
      <c r="AC62" s="86">
        <v>7</v>
      </c>
      <c r="AD62" s="69"/>
    </row>
    <row r="63" spans="1:30" x14ac:dyDescent="0.35">
      <c r="A63" s="54"/>
      <c r="B63" s="54" t="s">
        <v>273</v>
      </c>
      <c r="C63" s="27"/>
      <c r="D63" s="46"/>
      <c r="E63" s="48"/>
      <c r="F63" s="47"/>
      <c r="G63" s="47"/>
      <c r="H63" s="66" t="s">
        <v>274</v>
      </c>
      <c r="I63" s="49"/>
      <c r="J63" s="50" t="s">
        <v>310</v>
      </c>
      <c r="K63" s="51">
        <v>100000000</v>
      </c>
      <c r="L63" s="52"/>
      <c r="M63" s="51"/>
      <c r="N63" s="51"/>
      <c r="O63" s="51"/>
      <c r="P63" s="51"/>
      <c r="Q63" s="51"/>
      <c r="R63" s="54"/>
      <c r="S63" s="54"/>
      <c r="T63" s="54"/>
      <c r="U63" s="54"/>
      <c r="V63" s="54"/>
      <c r="W63" s="54"/>
      <c r="X63" s="26" t="s">
        <v>15</v>
      </c>
      <c r="Y63" s="26"/>
      <c r="Z63" s="27"/>
      <c r="AA63" s="27"/>
      <c r="AB63" s="37" t="s">
        <v>147</v>
      </c>
      <c r="AC63" s="86">
        <v>7</v>
      </c>
      <c r="AD63" s="27"/>
    </row>
    <row r="64" spans="1:30" ht="72.5" x14ac:dyDescent="0.35">
      <c r="A64" s="54"/>
      <c r="B64" s="54" t="s">
        <v>273</v>
      </c>
      <c r="C64" s="27"/>
      <c r="D64" s="46"/>
      <c r="E64" s="48"/>
      <c r="F64" s="47"/>
      <c r="G64" s="47"/>
      <c r="H64" s="66" t="s">
        <v>275</v>
      </c>
      <c r="I64" s="49"/>
      <c r="J64" s="50" t="s">
        <v>310</v>
      </c>
      <c r="K64" s="51">
        <v>23200000</v>
      </c>
      <c r="L64" s="52"/>
      <c r="M64" s="51"/>
      <c r="N64" s="51"/>
      <c r="O64" s="51"/>
      <c r="P64" s="51"/>
      <c r="Q64" s="51"/>
      <c r="R64" s="54"/>
      <c r="S64" s="54"/>
      <c r="T64" s="54"/>
      <c r="U64" s="54"/>
      <c r="V64" s="54"/>
      <c r="W64" s="54"/>
      <c r="X64" s="26" t="s">
        <v>51</v>
      </c>
      <c r="Y64" s="26"/>
      <c r="Z64" s="27"/>
      <c r="AA64" s="27"/>
      <c r="AB64" s="37" t="s">
        <v>147</v>
      </c>
      <c r="AC64" s="86">
        <v>7</v>
      </c>
      <c r="AD64" s="27"/>
    </row>
    <row r="65" spans="1:32" ht="29" x14ac:dyDescent="0.35">
      <c r="A65" s="54"/>
      <c r="B65" s="54" t="s">
        <v>273</v>
      </c>
      <c r="C65" s="27"/>
      <c r="D65" s="46"/>
      <c r="E65" s="48"/>
      <c r="F65" s="47"/>
      <c r="G65" s="47"/>
      <c r="H65" s="66" t="s">
        <v>276</v>
      </c>
      <c r="I65" s="49"/>
      <c r="J65" s="50" t="s">
        <v>310</v>
      </c>
      <c r="K65" s="51">
        <v>9000000</v>
      </c>
      <c r="L65" s="52"/>
      <c r="M65" s="51"/>
      <c r="N65" s="51"/>
      <c r="O65" s="51"/>
      <c r="P65" s="51"/>
      <c r="Q65" s="51"/>
      <c r="R65" s="54"/>
      <c r="S65" s="54"/>
      <c r="T65" s="54"/>
      <c r="U65" s="54"/>
      <c r="V65" s="54"/>
      <c r="W65" s="54"/>
      <c r="X65" s="26" t="s">
        <v>15</v>
      </c>
      <c r="Y65" s="26"/>
      <c r="Z65" s="27"/>
      <c r="AA65" s="27"/>
      <c r="AB65" s="37" t="s">
        <v>147</v>
      </c>
      <c r="AC65" s="86">
        <v>7</v>
      </c>
      <c r="AD65" s="27"/>
    </row>
    <row r="66" spans="1:32" ht="29" x14ac:dyDescent="0.35">
      <c r="A66" s="54"/>
      <c r="B66" s="54" t="s">
        <v>273</v>
      </c>
      <c r="C66" s="27"/>
      <c r="D66" s="46"/>
      <c r="E66" s="48"/>
      <c r="F66" s="47"/>
      <c r="G66" s="47"/>
      <c r="H66" s="66" t="s">
        <v>277</v>
      </c>
      <c r="I66" s="49"/>
      <c r="J66" s="50" t="s">
        <v>310</v>
      </c>
      <c r="K66" s="51">
        <v>23800000</v>
      </c>
      <c r="L66" s="52"/>
      <c r="M66" s="51"/>
      <c r="N66" s="51"/>
      <c r="O66" s="51"/>
      <c r="P66" s="51"/>
      <c r="Q66" s="51"/>
      <c r="R66" s="54"/>
      <c r="S66" s="54"/>
      <c r="T66" s="54"/>
      <c r="U66" s="54"/>
      <c r="V66" s="54"/>
      <c r="W66" s="54"/>
      <c r="X66" s="26" t="s">
        <v>278</v>
      </c>
      <c r="Y66" s="26"/>
      <c r="Z66" s="27"/>
      <c r="AA66" s="27"/>
      <c r="AB66" s="37" t="s">
        <v>147</v>
      </c>
      <c r="AC66" s="86">
        <v>7</v>
      </c>
      <c r="AD66" s="27"/>
    </row>
    <row r="67" spans="1:32" ht="29" x14ac:dyDescent="0.35">
      <c r="A67" s="54"/>
      <c r="B67" s="54" t="s">
        <v>273</v>
      </c>
      <c r="C67" s="27"/>
      <c r="D67" s="46"/>
      <c r="E67" s="48"/>
      <c r="F67" s="47"/>
      <c r="G67" s="47"/>
      <c r="H67" s="66" t="s">
        <v>279</v>
      </c>
      <c r="I67" s="49"/>
      <c r="J67" s="50" t="s">
        <v>310</v>
      </c>
      <c r="K67" s="51">
        <v>50000000</v>
      </c>
      <c r="L67" s="52"/>
      <c r="M67" s="51"/>
      <c r="N67" s="51"/>
      <c r="O67" s="51"/>
      <c r="P67" s="51"/>
      <c r="Q67" s="51"/>
      <c r="R67" s="54"/>
      <c r="S67" s="54"/>
      <c r="T67" s="54"/>
      <c r="U67" s="54"/>
      <c r="V67" s="54"/>
      <c r="W67" s="54"/>
      <c r="X67" s="26" t="s">
        <v>280</v>
      </c>
      <c r="Y67" s="26"/>
      <c r="Z67" s="27"/>
      <c r="AA67" s="27"/>
      <c r="AB67" s="37" t="s">
        <v>147</v>
      </c>
      <c r="AC67" s="86">
        <v>7</v>
      </c>
      <c r="AD67" s="27"/>
    </row>
    <row r="68" spans="1:32" ht="29" x14ac:dyDescent="0.35">
      <c r="A68" s="54"/>
      <c r="B68" s="54" t="s">
        <v>273</v>
      </c>
      <c r="C68" s="27"/>
      <c r="D68" s="46"/>
      <c r="E68" s="48"/>
      <c r="F68" s="47"/>
      <c r="G68" s="47"/>
      <c r="H68" s="66" t="s">
        <v>281</v>
      </c>
      <c r="I68" s="49"/>
      <c r="J68" s="50" t="s">
        <v>310</v>
      </c>
      <c r="K68" s="51">
        <v>15000000</v>
      </c>
      <c r="L68" s="52"/>
      <c r="M68" s="51"/>
      <c r="N68" s="51"/>
      <c r="O68" s="51"/>
      <c r="P68" s="51"/>
      <c r="Q68" s="51"/>
      <c r="R68" s="54"/>
      <c r="S68" s="54"/>
      <c r="T68" s="54"/>
      <c r="U68" s="54"/>
      <c r="V68" s="54"/>
      <c r="W68" s="54"/>
      <c r="X68" s="26" t="s">
        <v>18</v>
      </c>
      <c r="Y68" s="26"/>
      <c r="Z68" s="27"/>
      <c r="AA68" s="27"/>
      <c r="AB68" s="37" t="s">
        <v>147</v>
      </c>
      <c r="AC68" s="86">
        <v>7</v>
      </c>
      <c r="AD68" s="27"/>
    </row>
    <row r="69" spans="1:32" ht="43.5" hidden="1" x14ac:dyDescent="0.35">
      <c r="A69" s="54"/>
      <c r="B69" s="54" t="s">
        <v>282</v>
      </c>
      <c r="C69" s="27"/>
      <c r="D69" s="46"/>
      <c r="E69" s="48"/>
      <c r="F69" s="47"/>
      <c r="G69" s="47"/>
      <c r="H69" s="66" t="s">
        <v>283</v>
      </c>
      <c r="I69" s="49" t="s">
        <v>284</v>
      </c>
      <c r="J69" s="50" t="s">
        <v>310</v>
      </c>
      <c r="K69" s="51">
        <v>58300000</v>
      </c>
      <c r="L69" s="52"/>
      <c r="M69" s="51"/>
      <c r="N69" s="51"/>
      <c r="O69" s="51"/>
      <c r="P69" s="51"/>
      <c r="Q69" s="51"/>
      <c r="R69" s="54"/>
      <c r="S69" s="54"/>
      <c r="T69" s="54"/>
      <c r="U69" s="54"/>
      <c r="V69" s="54"/>
      <c r="W69" s="54"/>
      <c r="X69" s="26" t="s">
        <v>15</v>
      </c>
      <c r="Y69" s="26"/>
      <c r="Z69" s="27"/>
      <c r="AA69" s="27"/>
      <c r="AB69" s="27" t="s">
        <v>144</v>
      </c>
      <c r="AC69" s="27"/>
      <c r="AD69" s="27"/>
    </row>
    <row r="70" spans="1:32" ht="43.5" hidden="1" x14ac:dyDescent="0.35">
      <c r="A70" s="54"/>
      <c r="B70" s="54" t="s">
        <v>282</v>
      </c>
      <c r="C70" s="27"/>
      <c r="D70" s="46"/>
      <c r="E70" s="48"/>
      <c r="F70" s="47"/>
      <c r="G70" s="47"/>
      <c r="H70" s="66" t="s">
        <v>283</v>
      </c>
      <c r="I70" s="49" t="s">
        <v>285</v>
      </c>
      <c r="J70" s="50" t="s">
        <v>310</v>
      </c>
      <c r="K70" s="51">
        <v>0</v>
      </c>
      <c r="L70" s="52"/>
      <c r="M70" s="51"/>
      <c r="N70" s="51"/>
      <c r="O70" s="51"/>
      <c r="P70" s="51"/>
      <c r="Q70" s="51"/>
      <c r="R70" s="54"/>
      <c r="S70" s="54"/>
      <c r="T70" s="54"/>
      <c r="U70" s="54"/>
      <c r="V70" s="54"/>
      <c r="W70" s="54"/>
      <c r="X70" s="26" t="s">
        <v>15</v>
      </c>
      <c r="Y70" s="26"/>
      <c r="Z70" s="27"/>
      <c r="AA70" s="27"/>
      <c r="AB70" s="27" t="s">
        <v>144</v>
      </c>
      <c r="AC70" s="27"/>
      <c r="AD70" s="27"/>
    </row>
    <row r="71" spans="1:32" ht="43.5" hidden="1" x14ac:dyDescent="0.35">
      <c r="A71" s="54"/>
      <c r="B71" s="54" t="s">
        <v>282</v>
      </c>
      <c r="C71" s="27"/>
      <c r="D71" s="46"/>
      <c r="E71" s="48"/>
      <c r="F71" s="47"/>
      <c r="G71" s="47"/>
      <c r="H71" s="66" t="s">
        <v>283</v>
      </c>
      <c r="I71" s="49" t="s">
        <v>286</v>
      </c>
      <c r="J71" s="50" t="s">
        <v>310</v>
      </c>
      <c r="K71" s="51">
        <v>0</v>
      </c>
      <c r="L71" s="52"/>
      <c r="M71" s="51"/>
      <c r="N71" s="51"/>
      <c r="O71" s="51"/>
      <c r="P71" s="51"/>
      <c r="Q71" s="51"/>
      <c r="R71" s="54"/>
      <c r="S71" s="54"/>
      <c r="T71" s="54"/>
      <c r="U71" s="54"/>
      <c r="V71" s="54"/>
      <c r="W71" s="54"/>
      <c r="X71" s="26" t="s">
        <v>15</v>
      </c>
      <c r="Y71" s="26"/>
      <c r="Z71" s="27"/>
      <c r="AA71" s="27"/>
      <c r="AB71" s="27" t="s">
        <v>144</v>
      </c>
      <c r="AC71" s="27"/>
      <c r="AD71" s="27"/>
      <c r="AF71" s="56"/>
    </row>
    <row r="72" spans="1:32" ht="43.5" hidden="1" x14ac:dyDescent="0.35">
      <c r="A72" s="54"/>
      <c r="B72" s="54" t="s">
        <v>282</v>
      </c>
      <c r="C72" s="27"/>
      <c r="D72" s="46"/>
      <c r="E72" s="48"/>
      <c r="F72" s="47"/>
      <c r="G72" s="47"/>
      <c r="H72" s="66" t="s">
        <v>283</v>
      </c>
      <c r="I72" s="49" t="s">
        <v>287</v>
      </c>
      <c r="J72" s="50" t="s">
        <v>310</v>
      </c>
      <c r="K72" s="51">
        <v>0</v>
      </c>
      <c r="L72" s="52"/>
      <c r="M72" s="51"/>
      <c r="N72" s="51"/>
      <c r="O72" s="51"/>
      <c r="P72" s="51"/>
      <c r="Q72" s="51"/>
      <c r="R72" s="54"/>
      <c r="S72" s="54"/>
      <c r="T72" s="54"/>
      <c r="U72" s="54"/>
      <c r="V72" s="54"/>
      <c r="W72" s="54"/>
      <c r="X72" s="26" t="s">
        <v>15</v>
      </c>
      <c r="Y72" s="26"/>
      <c r="Z72" s="27"/>
      <c r="AA72" s="27"/>
      <c r="AB72" s="27" t="s">
        <v>144</v>
      </c>
      <c r="AC72" s="27"/>
      <c r="AD72" s="27"/>
    </row>
    <row r="73" spans="1:32" ht="43.5" hidden="1" x14ac:dyDescent="0.35">
      <c r="A73" s="54"/>
      <c r="B73" s="66" t="s">
        <v>282</v>
      </c>
      <c r="C73" s="27"/>
      <c r="D73" s="46"/>
      <c r="E73" s="48"/>
      <c r="F73" s="47"/>
      <c r="G73" s="47"/>
      <c r="H73" s="66" t="s">
        <v>288</v>
      </c>
      <c r="I73" s="49" t="s">
        <v>289</v>
      </c>
      <c r="J73" s="50" t="s">
        <v>310</v>
      </c>
      <c r="K73" s="51">
        <v>48500000</v>
      </c>
      <c r="L73" s="52"/>
      <c r="M73" s="51"/>
      <c r="N73" s="51"/>
      <c r="O73" s="51"/>
      <c r="P73" s="51"/>
      <c r="Q73" s="51"/>
      <c r="R73" s="54"/>
      <c r="S73" s="54"/>
      <c r="T73" s="54"/>
      <c r="U73" s="54"/>
      <c r="V73" s="54"/>
      <c r="W73" s="54"/>
      <c r="X73" s="26" t="s">
        <v>15</v>
      </c>
      <c r="Y73" s="26"/>
      <c r="Z73" s="27"/>
      <c r="AA73" s="27"/>
      <c r="AB73" s="27" t="s">
        <v>144</v>
      </c>
      <c r="AC73" s="27"/>
      <c r="AD73" s="27"/>
    </row>
    <row r="74" spans="1:32" ht="43.5" hidden="1" x14ac:dyDescent="0.35">
      <c r="A74" s="54"/>
      <c r="B74" s="66" t="s">
        <v>282</v>
      </c>
      <c r="C74" s="27"/>
      <c r="D74" s="46"/>
      <c r="E74" s="48"/>
      <c r="F74" s="47"/>
      <c r="G74" s="47"/>
      <c r="H74" s="66" t="s">
        <v>288</v>
      </c>
      <c r="I74" s="49" t="s">
        <v>290</v>
      </c>
      <c r="J74" s="50" t="s">
        <v>310</v>
      </c>
      <c r="K74" s="51">
        <v>0</v>
      </c>
      <c r="L74" s="52"/>
      <c r="M74" s="51"/>
      <c r="N74" s="51"/>
      <c r="O74" s="51"/>
      <c r="P74" s="51"/>
      <c r="Q74" s="51"/>
      <c r="R74" s="54"/>
      <c r="S74" s="54"/>
      <c r="T74" s="54"/>
      <c r="U74" s="54"/>
      <c r="V74" s="54"/>
      <c r="W74" s="54"/>
      <c r="X74" s="26" t="s">
        <v>15</v>
      </c>
      <c r="Y74" s="26"/>
      <c r="Z74" s="27"/>
      <c r="AA74" s="27"/>
      <c r="AB74" s="27" t="s">
        <v>144</v>
      </c>
      <c r="AC74" s="27"/>
      <c r="AD74" s="27"/>
    </row>
    <row r="75" spans="1:32" ht="43.5" hidden="1" x14ac:dyDescent="0.35">
      <c r="A75" s="54"/>
      <c r="B75" s="66" t="s">
        <v>282</v>
      </c>
      <c r="C75" s="27"/>
      <c r="D75" s="46"/>
      <c r="E75" s="48"/>
      <c r="F75" s="47"/>
      <c r="G75" s="47"/>
      <c r="H75" s="66" t="s">
        <v>288</v>
      </c>
      <c r="I75" s="49" t="s">
        <v>291</v>
      </c>
      <c r="J75" s="50" t="s">
        <v>310</v>
      </c>
      <c r="K75" s="51">
        <v>0</v>
      </c>
      <c r="L75" s="52"/>
      <c r="M75" s="51"/>
      <c r="N75" s="51"/>
      <c r="O75" s="51"/>
      <c r="P75" s="51"/>
      <c r="Q75" s="51"/>
      <c r="R75" s="54"/>
      <c r="S75" s="54"/>
      <c r="T75" s="54"/>
      <c r="U75" s="54"/>
      <c r="V75" s="54"/>
      <c r="W75" s="54"/>
      <c r="X75" s="26" t="s">
        <v>15</v>
      </c>
      <c r="Y75" s="26"/>
      <c r="Z75" s="27"/>
      <c r="AA75" s="27"/>
      <c r="AB75" s="27" t="s">
        <v>144</v>
      </c>
      <c r="AC75" s="27"/>
      <c r="AD75" s="27"/>
    </row>
    <row r="76" spans="1:32" ht="43.5" hidden="1" x14ac:dyDescent="0.35">
      <c r="A76" s="54"/>
      <c r="B76" s="66" t="s">
        <v>282</v>
      </c>
      <c r="C76" s="27"/>
      <c r="D76" s="46"/>
      <c r="E76" s="48"/>
      <c r="F76" s="47"/>
      <c r="G76" s="47"/>
      <c r="H76" s="66" t="s">
        <v>288</v>
      </c>
      <c r="I76" s="49" t="s">
        <v>292</v>
      </c>
      <c r="J76" s="50" t="s">
        <v>310</v>
      </c>
      <c r="K76" s="51">
        <v>0</v>
      </c>
      <c r="L76" s="52"/>
      <c r="M76" s="51"/>
      <c r="N76" s="51"/>
      <c r="O76" s="51"/>
      <c r="P76" s="51"/>
      <c r="Q76" s="51"/>
      <c r="R76" s="54"/>
      <c r="S76" s="54"/>
      <c r="T76" s="54"/>
      <c r="U76" s="54"/>
      <c r="V76" s="54"/>
      <c r="W76" s="54"/>
      <c r="X76" s="26" t="s">
        <v>15</v>
      </c>
      <c r="Y76" s="26"/>
      <c r="Z76" s="27"/>
      <c r="AA76" s="27"/>
      <c r="AB76" s="27" t="s">
        <v>144</v>
      </c>
      <c r="AC76" s="27"/>
      <c r="AD76" s="27"/>
    </row>
    <row r="77" spans="1:32" ht="29" x14ac:dyDescent="0.35">
      <c r="A77" s="54"/>
      <c r="B77" s="66" t="s">
        <v>282</v>
      </c>
      <c r="C77" s="27"/>
      <c r="D77" s="46"/>
      <c r="E77" s="48"/>
      <c r="F77" s="47"/>
      <c r="G77" s="47"/>
      <c r="H77" s="66" t="s">
        <v>293</v>
      </c>
      <c r="I77" s="49"/>
      <c r="J77" s="50" t="s">
        <v>310</v>
      </c>
      <c r="K77" s="51">
        <v>24290000</v>
      </c>
      <c r="L77" s="52"/>
      <c r="M77" s="51"/>
      <c r="N77" s="51"/>
      <c r="O77" s="51"/>
      <c r="P77" s="51"/>
      <c r="Q77" s="51"/>
      <c r="R77" s="54"/>
      <c r="S77" s="54"/>
      <c r="T77" s="54"/>
      <c r="U77" s="54"/>
      <c r="V77" s="54"/>
      <c r="W77" s="54"/>
      <c r="X77" s="26" t="s">
        <v>15</v>
      </c>
      <c r="Y77" s="26"/>
      <c r="Z77" s="27"/>
      <c r="AA77" s="27"/>
      <c r="AB77" s="37" t="s">
        <v>147</v>
      </c>
      <c r="AC77" s="86">
        <v>5</v>
      </c>
      <c r="AD77" s="27"/>
    </row>
    <row r="78" spans="1:32" ht="29" hidden="1" x14ac:dyDescent="0.35">
      <c r="A78" s="54"/>
      <c r="B78" s="66" t="s">
        <v>282</v>
      </c>
      <c r="C78" s="27"/>
      <c r="D78" s="46"/>
      <c r="E78" s="48"/>
      <c r="F78" s="47"/>
      <c r="G78" s="47"/>
      <c r="H78" s="66" t="s">
        <v>294</v>
      </c>
      <c r="I78" s="49"/>
      <c r="J78" s="50" t="s">
        <v>310</v>
      </c>
      <c r="K78" s="51">
        <v>3900000</v>
      </c>
      <c r="L78" s="52"/>
      <c r="M78" s="51"/>
      <c r="N78" s="51"/>
      <c r="O78" s="51"/>
      <c r="P78" s="51"/>
      <c r="Q78" s="51"/>
      <c r="R78" s="54"/>
      <c r="S78" s="54"/>
      <c r="T78" s="54"/>
      <c r="U78" s="54"/>
      <c r="V78" s="54"/>
      <c r="W78" s="54"/>
      <c r="X78" s="26" t="s">
        <v>15</v>
      </c>
      <c r="Y78" s="26"/>
      <c r="Z78" s="27"/>
      <c r="AA78" s="27"/>
      <c r="AB78" s="27" t="s">
        <v>144</v>
      </c>
      <c r="AC78" s="27"/>
      <c r="AD78" s="27"/>
    </row>
    <row r="79" spans="1:32" ht="43.5" x14ac:dyDescent="0.35">
      <c r="A79" s="54"/>
      <c r="B79" s="66" t="s">
        <v>295</v>
      </c>
      <c r="C79" s="27"/>
      <c r="D79" s="46"/>
      <c r="E79" s="48"/>
      <c r="F79" s="47"/>
      <c r="G79" s="47"/>
      <c r="H79" s="66" t="s">
        <v>296</v>
      </c>
      <c r="I79" s="49"/>
      <c r="J79" s="50" t="s">
        <v>310</v>
      </c>
      <c r="K79" s="51">
        <v>44750000</v>
      </c>
      <c r="L79" s="52"/>
      <c r="M79" s="51"/>
      <c r="N79" s="51"/>
      <c r="O79" s="51"/>
      <c r="P79" s="51"/>
      <c r="Q79" s="51"/>
      <c r="R79" s="54"/>
      <c r="S79" s="54"/>
      <c r="T79" s="54"/>
      <c r="U79" s="54"/>
      <c r="V79" s="54"/>
      <c r="W79" s="54"/>
      <c r="X79" s="26" t="s">
        <v>15</v>
      </c>
      <c r="Y79" s="26"/>
      <c r="Z79" s="27"/>
      <c r="AA79" s="27"/>
      <c r="AB79" s="37" t="s">
        <v>147</v>
      </c>
      <c r="AC79" s="86">
        <v>6</v>
      </c>
      <c r="AD79" s="27"/>
    </row>
    <row r="80" spans="1:32" ht="43.5" x14ac:dyDescent="0.35">
      <c r="A80" s="54"/>
      <c r="B80" s="66" t="s">
        <v>295</v>
      </c>
      <c r="C80" s="27"/>
      <c r="D80" s="46"/>
      <c r="E80" s="48"/>
      <c r="F80" s="47"/>
      <c r="G80" s="47"/>
      <c r="H80" s="66" t="s">
        <v>297</v>
      </c>
      <c r="I80" s="49"/>
      <c r="J80" s="50" t="s">
        <v>310</v>
      </c>
      <c r="K80" s="51">
        <v>2400000</v>
      </c>
      <c r="L80" s="52"/>
      <c r="M80" s="51"/>
      <c r="N80" s="51"/>
      <c r="O80" s="51"/>
      <c r="P80" s="51"/>
      <c r="Q80" s="51"/>
      <c r="R80" s="54"/>
      <c r="S80" s="54"/>
      <c r="T80" s="54"/>
      <c r="U80" s="54"/>
      <c r="V80" s="54"/>
      <c r="W80" s="54"/>
      <c r="X80" s="26" t="s">
        <v>15</v>
      </c>
      <c r="Y80" s="26"/>
      <c r="Z80" s="27"/>
      <c r="AA80" s="27"/>
      <c r="AB80" s="37" t="s">
        <v>147</v>
      </c>
      <c r="AC80" s="86">
        <v>6</v>
      </c>
      <c r="AD80" s="27"/>
    </row>
    <row r="81" spans="1:32" ht="101.5" x14ac:dyDescent="0.35">
      <c r="A81" s="54"/>
      <c r="B81" s="66" t="s">
        <v>295</v>
      </c>
      <c r="C81" s="27"/>
      <c r="D81" s="46"/>
      <c r="E81" s="48"/>
      <c r="F81" s="47"/>
      <c r="G81" s="47"/>
      <c r="H81" s="66" t="s">
        <v>298</v>
      </c>
      <c r="I81" s="49"/>
      <c r="J81" s="50" t="s">
        <v>310</v>
      </c>
      <c r="K81" s="51">
        <v>25000000</v>
      </c>
      <c r="L81" s="52"/>
      <c r="M81" s="51"/>
      <c r="N81" s="51"/>
      <c r="O81" s="51"/>
      <c r="P81" s="51"/>
      <c r="Q81" s="51"/>
      <c r="R81" s="54"/>
      <c r="S81" s="54"/>
      <c r="T81" s="54"/>
      <c r="U81" s="54"/>
      <c r="V81" s="54"/>
      <c r="W81" s="54"/>
      <c r="X81" s="26" t="s">
        <v>15</v>
      </c>
      <c r="Y81" s="26"/>
      <c r="Z81" s="27"/>
      <c r="AA81" s="27"/>
      <c r="AB81" s="37" t="s">
        <v>147</v>
      </c>
      <c r="AC81" s="86">
        <v>6</v>
      </c>
      <c r="AD81" s="27"/>
    </row>
    <row r="82" spans="1:32" ht="43.5" x14ac:dyDescent="0.35">
      <c r="A82" s="54"/>
      <c r="B82" s="66" t="s">
        <v>295</v>
      </c>
      <c r="C82" s="27"/>
      <c r="D82" s="46"/>
      <c r="E82" s="48"/>
      <c r="F82" s="47"/>
      <c r="G82" s="47"/>
      <c r="H82" s="66" t="s">
        <v>299</v>
      </c>
      <c r="I82" s="49"/>
      <c r="J82" s="50" t="s">
        <v>310</v>
      </c>
      <c r="K82" s="51">
        <v>7000000</v>
      </c>
      <c r="L82" s="52"/>
      <c r="M82" s="51"/>
      <c r="N82" s="51"/>
      <c r="O82" s="51"/>
      <c r="P82" s="51"/>
      <c r="Q82" s="51"/>
      <c r="R82" s="54"/>
      <c r="S82" s="54"/>
      <c r="T82" s="54"/>
      <c r="U82" s="54"/>
      <c r="V82" s="54"/>
      <c r="W82" s="54"/>
      <c r="X82" s="26" t="s">
        <v>15</v>
      </c>
      <c r="Y82" s="26"/>
      <c r="Z82" s="27"/>
      <c r="AA82" s="27"/>
      <c r="AB82" s="37" t="s">
        <v>147</v>
      </c>
      <c r="AC82" s="86">
        <v>7</v>
      </c>
      <c r="AD82" s="27"/>
    </row>
    <row r="83" spans="1:32" ht="43.5" hidden="1" x14ac:dyDescent="0.35">
      <c r="A83" s="54"/>
      <c r="B83" s="66" t="s">
        <v>295</v>
      </c>
      <c r="C83" s="27"/>
      <c r="D83" s="46"/>
      <c r="E83" s="48"/>
      <c r="F83" s="47"/>
      <c r="G83" s="47"/>
      <c r="H83" s="66" t="s">
        <v>300</v>
      </c>
      <c r="I83" s="49"/>
      <c r="J83" s="50" t="s">
        <v>310</v>
      </c>
      <c r="K83" s="51">
        <v>13000000</v>
      </c>
      <c r="L83" s="52"/>
      <c r="M83" s="51"/>
      <c r="N83" s="51"/>
      <c r="O83" s="51"/>
      <c r="P83" s="51"/>
      <c r="Q83" s="51"/>
      <c r="R83" s="54"/>
      <c r="S83" s="54"/>
      <c r="T83" s="54"/>
      <c r="U83" s="54"/>
      <c r="V83" s="54"/>
      <c r="W83" s="54"/>
      <c r="X83" s="26" t="s">
        <v>15</v>
      </c>
      <c r="Y83" s="26"/>
      <c r="Z83" s="27"/>
      <c r="AA83" s="27"/>
      <c r="AB83" s="27" t="s">
        <v>144</v>
      </c>
      <c r="AC83" s="27"/>
      <c r="AD83" s="27"/>
    </row>
    <row r="84" spans="1:32" ht="29" x14ac:dyDescent="0.35">
      <c r="A84" s="54"/>
      <c r="B84" s="66" t="s">
        <v>301</v>
      </c>
      <c r="C84" s="27"/>
      <c r="D84" s="46"/>
      <c r="E84" s="48"/>
      <c r="F84" s="47"/>
      <c r="G84" s="47"/>
      <c r="H84" s="66" t="s">
        <v>302</v>
      </c>
      <c r="I84" s="49"/>
      <c r="J84" s="50" t="s">
        <v>310</v>
      </c>
      <c r="K84" s="51">
        <v>5000000</v>
      </c>
      <c r="L84" s="52"/>
      <c r="M84" s="51"/>
      <c r="N84" s="51"/>
      <c r="O84" s="51"/>
      <c r="P84" s="51"/>
      <c r="Q84" s="51"/>
      <c r="R84" s="54"/>
      <c r="S84" s="54"/>
      <c r="T84" s="54"/>
      <c r="U84" s="54"/>
      <c r="V84" s="54"/>
      <c r="W84" s="54"/>
      <c r="X84" s="26" t="s">
        <v>117</v>
      </c>
      <c r="Y84" s="26"/>
      <c r="Z84" s="27"/>
      <c r="AA84" s="27"/>
      <c r="AB84" s="37" t="s">
        <v>147</v>
      </c>
      <c r="AC84" s="86">
        <v>5</v>
      </c>
      <c r="AD84" s="27"/>
    </row>
    <row r="85" spans="1:32" ht="43.5" x14ac:dyDescent="0.35">
      <c r="A85" s="54"/>
      <c r="B85" s="66" t="s">
        <v>301</v>
      </c>
      <c r="C85" s="27"/>
      <c r="D85" s="46"/>
      <c r="E85" s="48"/>
      <c r="F85" s="47"/>
      <c r="G85" s="47"/>
      <c r="H85" s="66" t="s">
        <v>303</v>
      </c>
      <c r="I85" s="49"/>
      <c r="J85" s="50" t="s">
        <v>310</v>
      </c>
      <c r="K85" s="51">
        <v>34000000</v>
      </c>
      <c r="L85" s="52"/>
      <c r="M85" s="51"/>
      <c r="N85" s="51"/>
      <c r="O85" s="51"/>
      <c r="P85" s="51"/>
      <c r="Q85" s="51"/>
      <c r="R85" s="54"/>
      <c r="S85" s="54"/>
      <c r="T85" s="54"/>
      <c r="U85" s="54"/>
      <c r="V85" s="54"/>
      <c r="W85" s="54"/>
      <c r="X85" s="26" t="s">
        <v>15</v>
      </c>
      <c r="Y85" s="26"/>
      <c r="Z85" s="27"/>
      <c r="AA85" s="27"/>
      <c r="AB85" s="37" t="s">
        <v>147</v>
      </c>
      <c r="AC85" s="86">
        <v>5</v>
      </c>
      <c r="AD85" s="67"/>
    </row>
    <row r="86" spans="1:32" ht="29" hidden="1" x14ac:dyDescent="0.35">
      <c r="A86" s="54"/>
      <c r="B86" s="66" t="s">
        <v>301</v>
      </c>
      <c r="C86" s="27"/>
      <c r="D86" s="46"/>
      <c r="E86" s="48"/>
      <c r="F86" s="47"/>
      <c r="G86" s="47"/>
      <c r="H86" s="66" t="s">
        <v>304</v>
      </c>
      <c r="I86" s="49"/>
      <c r="J86" s="50" t="s">
        <v>310</v>
      </c>
      <c r="K86" s="51">
        <v>26000000</v>
      </c>
      <c r="L86" s="52"/>
      <c r="M86" s="51"/>
      <c r="N86" s="51"/>
      <c r="O86" s="51"/>
      <c r="P86" s="51"/>
      <c r="Q86" s="51"/>
      <c r="R86" s="54"/>
      <c r="S86" s="54"/>
      <c r="T86" s="54"/>
      <c r="U86" s="54"/>
      <c r="V86" s="54"/>
      <c r="W86" s="54"/>
      <c r="X86" s="26" t="s">
        <v>15</v>
      </c>
      <c r="Y86" s="26"/>
      <c r="Z86" s="27"/>
      <c r="AA86" s="27"/>
      <c r="AB86" s="27" t="s">
        <v>144</v>
      </c>
      <c r="AC86" s="27"/>
      <c r="AD86" s="27"/>
    </row>
    <row r="87" spans="1:32" hidden="1" x14ac:dyDescent="0.35">
      <c r="A87" s="54"/>
      <c r="B87" s="66" t="s">
        <v>301</v>
      </c>
      <c r="C87" s="27"/>
      <c r="D87" s="46"/>
      <c r="E87" s="48"/>
      <c r="F87" s="47"/>
      <c r="G87" s="47"/>
      <c r="H87" s="66" t="s">
        <v>305</v>
      </c>
      <c r="I87" s="49"/>
      <c r="J87" s="50" t="s">
        <v>310</v>
      </c>
      <c r="K87" s="51">
        <v>31050000</v>
      </c>
      <c r="L87" s="52"/>
      <c r="M87" s="51"/>
      <c r="N87" s="51"/>
      <c r="O87" s="51"/>
      <c r="P87" s="51"/>
      <c r="Q87" s="51"/>
      <c r="R87" s="54"/>
      <c r="S87" s="54"/>
      <c r="T87" s="54"/>
      <c r="U87" s="54"/>
      <c r="V87" s="54"/>
      <c r="W87" s="54"/>
      <c r="X87" s="26"/>
      <c r="Y87" s="26"/>
      <c r="Z87" s="27"/>
      <c r="AA87" s="27"/>
      <c r="AB87" s="27" t="s">
        <v>144</v>
      </c>
      <c r="AC87" s="27"/>
      <c r="AD87" s="27"/>
    </row>
    <row r="88" spans="1:32" ht="29" hidden="1" x14ac:dyDescent="0.35">
      <c r="A88" s="54"/>
      <c r="B88" s="66" t="s">
        <v>306</v>
      </c>
      <c r="C88" s="27"/>
      <c r="D88" s="46"/>
      <c r="E88" s="48"/>
      <c r="F88" s="47"/>
      <c r="G88" s="47"/>
      <c r="H88" s="66" t="s">
        <v>307</v>
      </c>
      <c r="I88" s="49"/>
      <c r="J88" s="50" t="s">
        <v>310</v>
      </c>
      <c r="K88" s="51">
        <v>380000000</v>
      </c>
      <c r="L88" s="52"/>
      <c r="M88" s="51"/>
      <c r="N88" s="51"/>
      <c r="O88" s="51"/>
      <c r="P88" s="51"/>
      <c r="Q88" s="51"/>
      <c r="R88" s="54"/>
      <c r="S88" s="54"/>
      <c r="T88" s="54"/>
      <c r="U88" s="54"/>
      <c r="V88" s="54"/>
      <c r="W88" s="54"/>
      <c r="X88" s="26" t="s">
        <v>79</v>
      </c>
      <c r="Y88" s="26"/>
      <c r="Z88" s="27"/>
      <c r="AA88" s="27"/>
      <c r="AB88" s="27" t="s">
        <v>144</v>
      </c>
      <c r="AC88" s="27"/>
      <c r="AD88" s="27"/>
    </row>
    <row r="89" spans="1:32" ht="43.5" x14ac:dyDescent="0.35">
      <c r="A89" s="54"/>
      <c r="B89" s="66" t="s">
        <v>306</v>
      </c>
      <c r="C89" s="27"/>
      <c r="D89" s="46"/>
      <c r="E89" s="48"/>
      <c r="F89" s="47"/>
      <c r="G89" s="47"/>
      <c r="H89" s="66" t="s">
        <v>308</v>
      </c>
      <c r="I89" s="49"/>
      <c r="J89" s="50" t="s">
        <v>310</v>
      </c>
      <c r="K89" s="51">
        <v>55560000</v>
      </c>
      <c r="L89" s="52"/>
      <c r="M89" s="51"/>
      <c r="N89" s="51"/>
      <c r="O89" s="51"/>
      <c r="P89" s="51"/>
      <c r="Q89" s="51"/>
      <c r="R89" s="54"/>
      <c r="S89" s="54"/>
      <c r="T89" s="54"/>
      <c r="U89" s="54"/>
      <c r="V89" s="54"/>
      <c r="W89" s="54"/>
      <c r="X89" s="26" t="s">
        <v>57</v>
      </c>
      <c r="Y89" s="26"/>
      <c r="Z89" s="27"/>
      <c r="AA89" s="27"/>
      <c r="AB89" s="37" t="s">
        <v>147</v>
      </c>
      <c r="AC89" s="86">
        <v>3</v>
      </c>
      <c r="AD89" s="27"/>
    </row>
    <row r="90" spans="1:32" ht="29" x14ac:dyDescent="0.35">
      <c r="A90" s="54"/>
      <c r="B90" s="66" t="s">
        <v>306</v>
      </c>
      <c r="C90" s="27"/>
      <c r="D90" s="46"/>
      <c r="E90" s="48"/>
      <c r="F90" s="47"/>
      <c r="G90" s="47"/>
      <c r="H90" s="66" t="s">
        <v>309</v>
      </c>
      <c r="I90" s="49"/>
      <c r="J90" s="50" t="s">
        <v>310</v>
      </c>
      <c r="K90" s="51">
        <v>10000000</v>
      </c>
      <c r="L90" s="52"/>
      <c r="M90" s="51"/>
      <c r="N90" s="51"/>
      <c r="O90" s="51"/>
      <c r="P90" s="51"/>
      <c r="Q90" s="51"/>
      <c r="R90" s="54"/>
      <c r="S90" s="54"/>
      <c r="T90" s="54"/>
      <c r="U90" s="54"/>
      <c r="V90" s="54"/>
      <c r="W90" s="54"/>
      <c r="X90" s="26" t="s">
        <v>79</v>
      </c>
      <c r="Y90" s="26"/>
      <c r="Z90" s="27"/>
      <c r="AA90" s="27"/>
      <c r="AB90" s="37" t="s">
        <v>147</v>
      </c>
      <c r="AC90" s="86">
        <v>1</v>
      </c>
      <c r="AD90" s="27"/>
    </row>
    <row r="91" spans="1:32" ht="18.5" x14ac:dyDescent="0.35">
      <c r="A91" s="78" t="s">
        <v>327</v>
      </c>
      <c r="B91" s="79"/>
      <c r="C91" s="79"/>
      <c r="D91" s="73"/>
      <c r="E91" s="73"/>
      <c r="F91" s="73"/>
      <c r="G91" s="73"/>
      <c r="H91" s="79"/>
      <c r="I91" s="79"/>
      <c r="J91" s="79"/>
      <c r="K91" s="79"/>
      <c r="L91" s="73"/>
      <c r="M91" s="73"/>
      <c r="N91" s="73"/>
      <c r="O91" s="73"/>
      <c r="P91" s="73"/>
      <c r="Q91" s="73"/>
      <c r="R91" s="73"/>
      <c r="S91" s="73"/>
      <c r="T91" s="73"/>
      <c r="U91" s="73"/>
      <c r="V91" s="73"/>
      <c r="W91" s="73"/>
      <c r="X91" s="79"/>
      <c r="Y91" s="73"/>
      <c r="Z91" s="73"/>
      <c r="AA91" s="73"/>
      <c r="AB91" s="80"/>
      <c r="AC91" s="88"/>
      <c r="AD91" s="81"/>
    </row>
    <row r="92" spans="1:32" ht="29" x14ac:dyDescent="0.35">
      <c r="A92" s="54"/>
      <c r="B92" s="54"/>
      <c r="C92" s="66"/>
      <c r="D92" s="46"/>
      <c r="E92" s="48"/>
      <c r="F92" s="47"/>
      <c r="G92" s="47"/>
      <c r="H92" s="66"/>
      <c r="I92" s="49" t="s">
        <v>311</v>
      </c>
      <c r="J92" s="50" t="s">
        <v>319</v>
      </c>
      <c r="K92" s="51"/>
      <c r="L92" s="52"/>
      <c r="M92" s="51"/>
      <c r="N92" s="51"/>
      <c r="O92" s="51"/>
      <c r="P92" s="51"/>
      <c r="Q92" s="51"/>
      <c r="R92" s="54"/>
      <c r="S92" s="54"/>
      <c r="T92" s="54"/>
      <c r="U92" s="54"/>
      <c r="V92" s="54"/>
      <c r="W92" s="54"/>
      <c r="X92" s="26"/>
      <c r="Y92" s="26"/>
      <c r="Z92" s="27"/>
      <c r="AA92" s="27"/>
      <c r="AB92" s="61" t="s">
        <v>147</v>
      </c>
      <c r="AC92" s="86">
        <v>9</v>
      </c>
      <c r="AD92" s="27"/>
    </row>
    <row r="93" spans="1:32" hidden="1" x14ac:dyDescent="0.35">
      <c r="A93" s="54"/>
      <c r="B93" s="54"/>
      <c r="C93" s="66"/>
      <c r="D93" s="46"/>
      <c r="E93" s="48"/>
      <c r="F93" s="47"/>
      <c r="G93" s="47"/>
      <c r="H93" s="66"/>
      <c r="I93" s="49" t="s">
        <v>312</v>
      </c>
      <c r="J93" s="50" t="s">
        <v>319</v>
      </c>
      <c r="K93" s="51"/>
      <c r="L93" s="52"/>
      <c r="M93" s="51"/>
      <c r="N93" s="51"/>
      <c r="O93" s="51"/>
      <c r="P93" s="51"/>
      <c r="Q93" s="51"/>
      <c r="R93" s="54"/>
      <c r="S93" s="54"/>
      <c r="T93" s="54"/>
      <c r="U93" s="54"/>
      <c r="V93" s="54"/>
      <c r="W93" s="54"/>
      <c r="X93" s="26"/>
      <c r="Y93" s="26"/>
      <c r="Z93" s="27"/>
      <c r="AA93" s="27"/>
      <c r="AB93" s="27" t="s">
        <v>144</v>
      </c>
      <c r="AC93" s="27"/>
      <c r="AD93" s="27"/>
    </row>
    <row r="94" spans="1:32" ht="46.75" hidden="1" customHeight="1" x14ac:dyDescent="0.35">
      <c r="A94" s="54"/>
      <c r="B94" s="54"/>
      <c r="C94" s="66"/>
      <c r="D94" s="46"/>
      <c r="E94" s="48"/>
      <c r="F94" s="47"/>
      <c r="G94" s="47"/>
      <c r="H94" s="66"/>
      <c r="I94" s="49" t="s">
        <v>315</v>
      </c>
      <c r="J94" s="50" t="s">
        <v>319</v>
      </c>
      <c r="K94" s="51"/>
      <c r="L94" s="52"/>
      <c r="M94" s="51"/>
      <c r="N94" s="51"/>
      <c r="O94" s="51"/>
      <c r="P94" s="51"/>
      <c r="Q94" s="51"/>
      <c r="R94" s="54"/>
      <c r="S94" s="54"/>
      <c r="T94" s="54"/>
      <c r="U94" s="54"/>
      <c r="V94" s="54"/>
      <c r="W94" s="54"/>
      <c r="X94" s="26"/>
      <c r="Y94" s="26"/>
      <c r="Z94" s="27"/>
      <c r="AA94" s="27"/>
      <c r="AB94" s="27" t="s">
        <v>144</v>
      </c>
      <c r="AC94" s="27"/>
      <c r="AD94" s="27"/>
    </row>
    <row r="95" spans="1:32" ht="60" hidden="1" customHeight="1" x14ac:dyDescent="0.35">
      <c r="A95" s="54"/>
      <c r="B95" s="54"/>
      <c r="C95" s="66"/>
      <c r="D95" s="46"/>
      <c r="E95" s="48"/>
      <c r="F95" s="47"/>
      <c r="G95" s="47"/>
      <c r="H95" s="66"/>
      <c r="I95" s="49" t="s">
        <v>313</v>
      </c>
      <c r="J95" s="50" t="s">
        <v>319</v>
      </c>
      <c r="K95" s="51"/>
      <c r="L95" s="52"/>
      <c r="M95" s="51"/>
      <c r="N95" s="51"/>
      <c r="O95" s="51"/>
      <c r="P95" s="51"/>
      <c r="Q95" s="51"/>
      <c r="R95" s="54"/>
      <c r="S95" s="54"/>
      <c r="T95" s="54"/>
      <c r="U95" s="54"/>
      <c r="V95" s="54"/>
      <c r="W95" s="54"/>
      <c r="X95" s="26"/>
      <c r="Y95" s="26"/>
      <c r="Z95" s="27"/>
      <c r="AA95" s="27"/>
      <c r="AB95" s="27" t="s">
        <v>144</v>
      </c>
      <c r="AC95" s="27"/>
      <c r="AD95" s="67"/>
      <c r="AF95" s="56"/>
    </row>
    <row r="96" spans="1:32" ht="30.65" customHeight="1" x14ac:dyDescent="0.35">
      <c r="A96" s="54"/>
      <c r="B96" s="54"/>
      <c r="C96" s="66"/>
      <c r="D96" s="46"/>
      <c r="E96" s="48"/>
      <c r="F96" s="47"/>
      <c r="G96" s="47"/>
      <c r="H96" s="66"/>
      <c r="I96" s="49" t="s">
        <v>314</v>
      </c>
      <c r="J96" s="50" t="s">
        <v>319</v>
      </c>
      <c r="K96" s="51"/>
      <c r="L96" s="52"/>
      <c r="M96" s="51"/>
      <c r="N96" s="51"/>
      <c r="O96" s="51"/>
      <c r="P96" s="51"/>
      <c r="Q96" s="51"/>
      <c r="R96" s="54"/>
      <c r="S96" s="54"/>
      <c r="T96" s="54"/>
      <c r="U96" s="54"/>
      <c r="V96" s="54"/>
      <c r="W96" s="54"/>
      <c r="X96" s="26"/>
      <c r="Y96" s="26"/>
      <c r="Z96" s="27"/>
      <c r="AA96" s="27"/>
      <c r="AB96" s="37" t="s">
        <v>147</v>
      </c>
      <c r="AC96" s="86">
        <v>9</v>
      </c>
      <c r="AD96" s="27"/>
    </row>
    <row r="97" spans="1:30" ht="29" x14ac:dyDescent="0.35">
      <c r="A97" s="54"/>
      <c r="B97" s="54"/>
      <c r="C97" s="66"/>
      <c r="D97" s="46"/>
      <c r="E97" s="48"/>
      <c r="F97" s="47"/>
      <c r="G97" s="47"/>
      <c r="H97" s="66"/>
      <c r="I97" s="49" t="s">
        <v>316</v>
      </c>
      <c r="J97" s="50" t="s">
        <v>319</v>
      </c>
      <c r="K97" s="51"/>
      <c r="L97" s="52"/>
      <c r="M97" s="51"/>
      <c r="N97" s="51"/>
      <c r="O97" s="51"/>
      <c r="P97" s="51"/>
      <c r="Q97" s="51"/>
      <c r="R97" s="54"/>
      <c r="S97" s="54"/>
      <c r="T97" s="54"/>
      <c r="U97" s="54"/>
      <c r="V97" s="54"/>
      <c r="W97" s="54"/>
      <c r="X97" s="26"/>
      <c r="Y97" s="26"/>
      <c r="Z97" s="27"/>
      <c r="AA97" s="27"/>
      <c r="AB97" s="37" t="s">
        <v>147</v>
      </c>
      <c r="AC97" s="86">
        <v>9</v>
      </c>
      <c r="AD97" s="27"/>
    </row>
    <row r="98" spans="1:30" ht="18.5" x14ac:dyDescent="0.35">
      <c r="A98" s="78" t="s">
        <v>326</v>
      </c>
      <c r="B98" s="79"/>
      <c r="C98" s="79"/>
      <c r="D98" s="73"/>
      <c r="E98" s="73"/>
      <c r="F98" s="73"/>
      <c r="G98" s="73"/>
      <c r="H98" s="79"/>
      <c r="I98" s="79"/>
      <c r="J98" s="79"/>
      <c r="K98" s="79"/>
      <c r="L98" s="73"/>
      <c r="M98" s="73"/>
      <c r="N98" s="73"/>
      <c r="O98" s="73"/>
      <c r="P98" s="73"/>
      <c r="Q98" s="73"/>
      <c r="R98" s="73"/>
      <c r="S98" s="73"/>
      <c r="T98" s="73"/>
      <c r="U98" s="73"/>
      <c r="V98" s="73"/>
      <c r="W98" s="73"/>
      <c r="X98" s="79"/>
      <c r="Y98" s="73"/>
      <c r="Z98" s="73"/>
      <c r="AA98" s="73"/>
      <c r="AB98" s="80"/>
      <c r="AC98" s="88"/>
      <c r="AD98" s="81"/>
    </row>
    <row r="99" spans="1:30" ht="31.25" customHeight="1" x14ac:dyDescent="0.35">
      <c r="A99" s="54"/>
      <c r="B99" s="54"/>
      <c r="C99" s="66"/>
      <c r="D99" s="46"/>
      <c r="E99" s="48"/>
      <c r="F99" s="47"/>
      <c r="G99" s="47"/>
      <c r="H99" s="66"/>
      <c r="I99" s="49" t="s">
        <v>317</v>
      </c>
      <c r="J99" s="50" t="s">
        <v>320</v>
      </c>
      <c r="K99" s="51"/>
      <c r="L99" s="52"/>
      <c r="M99" s="51"/>
      <c r="N99" s="51"/>
      <c r="O99" s="51"/>
      <c r="P99" s="51"/>
      <c r="Q99" s="51"/>
      <c r="R99" s="54"/>
      <c r="S99" s="54"/>
      <c r="T99" s="54"/>
      <c r="U99" s="54"/>
      <c r="V99" s="54"/>
      <c r="W99" s="54"/>
      <c r="X99" s="26"/>
      <c r="Y99" s="26"/>
      <c r="Z99" s="27"/>
      <c r="AA99" s="27"/>
      <c r="AB99" s="61" t="s">
        <v>147</v>
      </c>
      <c r="AC99" s="86">
        <v>9</v>
      </c>
      <c r="AD99" s="27"/>
    </row>
    <row r="100" spans="1:30" ht="29" x14ac:dyDescent="0.35">
      <c r="A100" s="54"/>
      <c r="B100" s="54"/>
      <c r="C100" s="66"/>
      <c r="D100" s="46"/>
      <c r="E100" s="48"/>
      <c r="F100" s="47"/>
      <c r="G100" s="47"/>
      <c r="H100" s="66"/>
      <c r="I100" s="49" t="s">
        <v>318</v>
      </c>
      <c r="J100" s="50" t="s">
        <v>320</v>
      </c>
      <c r="K100" s="51"/>
      <c r="L100" s="52"/>
      <c r="M100" s="51"/>
      <c r="N100" s="51"/>
      <c r="O100" s="51"/>
      <c r="P100" s="51"/>
      <c r="Q100" s="51"/>
      <c r="R100" s="54"/>
      <c r="S100" s="54"/>
      <c r="T100" s="54"/>
      <c r="U100" s="54"/>
      <c r="V100" s="54"/>
      <c r="W100" s="54"/>
      <c r="X100" s="26"/>
      <c r="Y100" s="26"/>
      <c r="Z100" s="27"/>
      <c r="AA100" s="27"/>
      <c r="AB100" s="61" t="s">
        <v>147</v>
      </c>
      <c r="AC100" s="89">
        <v>5</v>
      </c>
      <c r="AD100" s="27"/>
    </row>
  </sheetData>
  <autoFilter ref="A2:AC100">
    <filterColumn colId="27">
      <filters blank="1">
        <filter val="jah"/>
      </filters>
    </filterColumn>
  </autoFilter>
  <customSheetViews>
    <customSheetView guid="{085BD364-22C9-4C37-8967-69E7083BA285}" scale="80" filter="1" showAutoFilter="1" hiddenColumns="1" topLeftCell="F1">
      <pane ySplit="19" topLeftCell="A21" activePane="bottomLeft" state="frozen"/>
      <selection pane="bottomLeft" activeCell="L40" sqref="L40:L54"/>
      <pageMargins left="0.7" right="0.7" top="0.75" bottom="0.75" header="0.3" footer="0.3"/>
      <pageSetup paperSize="9" orientation="portrait" r:id="rId1"/>
      <autoFilter ref="B11:AB66">
        <filterColumn colId="23">
          <filters>
            <filter val="SOM"/>
          </filters>
        </filterColumn>
      </autoFilter>
    </customSheetView>
    <customSheetView guid="{34B1C868-782F-4F01-8EDB-79A1DF3684DD}" showAutoFilter="1" hiddenColumns="1" topLeftCell="D1">
      <pane ySplit="11" topLeftCell="A54" activePane="bottomLeft" state="frozen"/>
      <selection pane="bottomLeft" activeCell="F7" sqref="F7"/>
      <pageMargins left="0.7" right="0.7" top="0.75" bottom="0.75" header="0.3" footer="0.3"/>
      <pageSetup paperSize="9" orientation="portrait" r:id="rId2"/>
      <autoFilter ref="B11:AB66"/>
    </customSheetView>
    <customSheetView guid="{126C14DD-B9FB-4443-9CF0-7F367852B1CA}" showAutoFilter="1" hiddenColumns="1">
      <selection activeCell="AE17" sqref="AE17"/>
      <pageMargins left="0.7" right="0.7" top="0.75" bottom="0.75" header="0.3" footer="0.3"/>
      <pageSetup paperSize="9" orientation="portrait" r:id="rId3"/>
      <autoFilter ref="B11:AH80"/>
    </customSheetView>
    <customSheetView guid="{3DE50375-79BF-4F4E-B1D5-3B25AC6DCDA0}" showAutoFilter="1" hiddenColumns="1">
      <selection activeCell="AE17" sqref="AE17"/>
      <pageMargins left="0.7" right="0.7" top="0.75" bottom="0.75" header="0.3" footer="0.3"/>
      <pageSetup paperSize="9" orientation="portrait" r:id="rId4"/>
      <autoFilter ref="B11:AH80"/>
    </customSheetView>
    <customSheetView guid="{3A666EFD-0A3C-43C4-8336-B6D64F662A62}" showAutoFilter="1" hiddenRows="1" hiddenColumns="1" topLeftCell="L1">
      <pane ySplit="11" topLeftCell="A18" activePane="bottomLeft" state="frozen"/>
      <selection pane="bottomLeft" activeCell="AN15" sqref="AN15"/>
      <pageMargins left="0.7" right="0.7" top="0.75" bottom="0.75" header="0.3" footer="0.3"/>
      <pageSetup paperSize="9" orientation="portrait" r:id="rId5"/>
      <autoFilter ref="B11:AB66"/>
    </customSheetView>
  </customSheetViews>
  <mergeCells count="5">
    <mergeCell ref="A3:AD3"/>
    <mergeCell ref="A1:AD1"/>
    <mergeCell ref="A55:AD55"/>
    <mergeCell ref="A98:AD98"/>
    <mergeCell ref="A91:AD91"/>
  </mergeCells>
  <phoneticPr fontId="4" type="noConversion"/>
  <pageMargins left="0.7" right="0.7" top="0.75" bottom="0.75" header="0.3" footer="0.3"/>
  <pageSetup paperSize="9" orientation="portrait" r:id="rId6"/>
  <customProperties>
    <customPr name="EpmWorksheetKeyString_GUID" r:id="rId7"/>
  </customProperties>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Jaotus-uus_RES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 Looga</dc:creator>
  <cp:lastModifiedBy>Kaire Ööbik</cp:lastModifiedBy>
  <cp:lastPrinted>2021-02-20T15:08:15Z</cp:lastPrinted>
  <dcterms:created xsi:type="dcterms:W3CDTF">2020-11-09T11:55:01Z</dcterms:created>
  <dcterms:modified xsi:type="dcterms:W3CDTF">2021-03-26T14:02:24Z</dcterms:modified>
</cp:coreProperties>
</file>