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lta.sm.ee/dhs/webdav/ef591fe911f4a9b5c78255b1385b4a3b054de8dc/46902062720/79fc1f75-b8ef-4771-89e1-2933ad1900c7/"/>
    </mc:Choice>
  </mc:AlternateContent>
  <xr:revisionPtr revIDLastSave="0" documentId="13_ncr:1_{5B80CB04-AAC5-40B6-B87F-DB9317B840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definedNames>
    <definedName name="Tekst6" localSheetId="0">Leht1!$C$12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5" i="1"/>
  <c r="E25" i="1" s="1"/>
  <c r="E13" i="1"/>
  <c r="E15" i="1"/>
  <c r="E24" i="1"/>
  <c r="D16" i="1"/>
  <c r="E16" i="1" s="1"/>
  <c r="E14" i="1"/>
  <c r="D14" i="1"/>
  <c r="I34" i="1"/>
  <c r="K34" i="1"/>
  <c r="D22" i="1"/>
  <c r="D20" i="1" s="1"/>
  <c r="D21" i="1"/>
  <c r="D24" i="1"/>
  <c r="E17" i="1"/>
  <c r="G34" i="1" l="1"/>
  <c r="G35" i="1" s="1"/>
  <c r="G37" i="1" s="1"/>
  <c r="E22" i="1"/>
  <c r="K35" i="1"/>
  <c r="K37" i="1" s="1"/>
  <c r="I35" i="1"/>
  <c r="I36" i="1" s="1"/>
  <c r="C20" i="1"/>
  <c r="C25" i="1" s="1"/>
  <c r="C35" i="1" s="1"/>
  <c r="E23" i="1"/>
  <c r="O35" i="1"/>
  <c r="O37" i="1" s="1"/>
  <c r="M35" i="1"/>
  <c r="M36" i="1" s="1"/>
  <c r="E21" i="1"/>
  <c r="E19" i="1"/>
  <c r="E18" i="1"/>
  <c r="I37" i="1" l="1"/>
  <c r="M37" i="1"/>
  <c r="G36" i="1"/>
  <c r="O36" i="1"/>
  <c r="K36" i="1"/>
  <c r="C37" i="1"/>
  <c r="C34" i="1"/>
  <c r="C36" i="1"/>
  <c r="E37" i="1"/>
  <c r="E36" i="1"/>
  <c r="E34" i="1"/>
  <c r="E20" i="1"/>
  <c r="C26" i="1" l="1"/>
  <c r="Q34" i="1"/>
  <c r="Q35" i="1" s="1"/>
  <c r="Q37" i="1" l="1"/>
  <c r="Q36" i="1"/>
</calcChain>
</file>

<file path=xl/sharedStrings.xml><?xml version="1.0" encoding="utf-8"?>
<sst xmlns="http://schemas.openxmlformats.org/spreadsheetml/2006/main" count="72" uniqueCount="53">
  <si>
    <t>Lisa 2</t>
  </si>
  <si>
    <t>TAT eelarve kulukohtade kaupa</t>
  </si>
  <si>
    <t>TAT nimi:</t>
  </si>
  <si>
    <t>Põlevkivi kaevandamise ja töötlemisega seotud keskkonnaprobleemide lahendamine ja tervisekahjude vähendamine</t>
  </si>
  <si>
    <t>TAT elluviija on Sotsiaalministeerium ja partner on Terviseamet</t>
  </si>
  <si>
    <t>Rea nr</t>
  </si>
  <si>
    <t>Kulukoht</t>
  </si>
  <si>
    <t>Aasta</t>
  </si>
  <si>
    <t xml:space="preserve">Abikõlblik kulu </t>
  </si>
  <si>
    <t>Kemikaalide riskide hindamine</t>
  </si>
  <si>
    <t>1.1</t>
  </si>
  <si>
    <t>1.2</t>
  </si>
  <si>
    <t>Koolitusteemade ülevaatus</t>
  </si>
  <si>
    <t>2</t>
  </si>
  <si>
    <t>2.1</t>
  </si>
  <si>
    <t>2.2</t>
  </si>
  <si>
    <t>2.3</t>
  </si>
  <si>
    <t>3</t>
  </si>
  <si>
    <t>4</t>
  </si>
  <si>
    <t>5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</si>
  <si>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</si>
  <si>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</si>
  <si>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</si>
  <si>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</si>
  <si>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</si>
  <si>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</si>
  <si>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</si>
  <si>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sh ÕÜF-i osalus (kuni 70%)</t>
  </si>
  <si>
    <t>sh riiklik kaasfinantseering</t>
  </si>
  <si>
    <t xml:space="preserve">Omafinantseering </t>
  </si>
  <si>
    <r>
      <t>TAT abikõlblikkuse periood: 01.01.2023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31.12.2029</t>
    </r>
  </si>
  <si>
    <r>
      <t>Eelarve kokku (2023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</si>
  <si>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Koolituste korraldamine</t>
  </si>
  <si>
    <t>Biomonitooringu korraldamine põlevkivisektoriga kokkupuutuva elanikkonna seas</t>
  </si>
  <si>
    <t>Koolitajate väljaselgitamine ja koolitajate leidmine arvestades Riigihangete seaduse tulemusi</t>
  </si>
  <si>
    <t>Kokku 2024-2025</t>
  </si>
  <si>
    <t>Uuringus osalejatega seotud tegevustega alustamine</t>
  </si>
  <si>
    <t>Proovide analüüsimisega alustamine</t>
  </si>
  <si>
    <t>Biopanga teenuse pakkuja leidmine</t>
  </si>
  <si>
    <t>Otsesed kulud</t>
  </si>
  <si>
    <t xml:space="preserve">TAT juhtimiskulud </t>
  </si>
  <si>
    <t>Otsene personalikulu</t>
  </si>
  <si>
    <t>3.1</t>
  </si>
  <si>
    <t>3.2</t>
  </si>
  <si>
    <t>3.3</t>
  </si>
  <si>
    <t>Kaudsed kulud</t>
  </si>
  <si>
    <t>6</t>
  </si>
  <si>
    <t>7</t>
  </si>
  <si>
    <t>Kokku (rida 1 + rida 2 + rida 3+ rida 4)</t>
  </si>
  <si>
    <r>
      <t>Jaotamata eelarve (2026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</si>
  <si>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Osakaal</t>
  </si>
  <si>
    <t xml:space="preserve"> "Terviseministri 30. augusti 2023. a käskkirjaga nr 126 kinnitatud toetuse andmise tingimuste "Põlevkivi kaevandamise ja töötlemisega seotud keskkonnaprobleemide lahendamine ja tervisekahjude vähendamine" muutmine"</t>
  </si>
  <si>
    <t xml:space="preserve">Terviseministri {regDateTime} käskkirja nr {regNumber}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</si>
</sst>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k_r_-;\-* #,##0.00\ _k_r_-;_-* &quot;-&quot;??\ _k_r_-;_-@_-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6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i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.5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3" fontId="1" fillId="0" borderId="0" xfId="1" applyNumberFormat="1" applyAlignment="1">
      <alignment horizontal="right"/>
    </xf>
    <xf numFmtId="0" fontId="1" fillId="0" borderId="0" xfId="1"/>
    <xf numFmtId="3" fontId="1" fillId="0" borderId="0" xfId="1" applyNumberForma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0" borderId="1" xfId="1" applyFont="1" applyBorder="1" applyAlignment="1">
      <alignment horizontal="center" vertical="top" wrapText="1"/>
    </xf>
    <xf numFmtId="3" fontId="2" fillId="0" borderId="0" xfId="1" applyNumberFormat="1" applyFont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/>
    </xf>
    <xf numFmtId="0" fontId="2" fillId="0" borderId="0" xfId="1" applyFont="1"/>
    <xf numFmtId="3" fontId="1" fillId="0" borderId="0" xfId="0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top" wrapText="1"/>
    </xf>
    <xf numFmtId="4" fontId="1" fillId="0" borderId="1" xfId="1" applyNumberForma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2" fillId="0" borderId="1" xfId="1" applyNumberFormat="1" applyFont="1" applyBorder="1" applyAlignment="1">
      <alignment vertical="center"/>
    </xf>
    <xf numFmtId="3" fontId="1" fillId="0" borderId="0" xfId="1" applyNumberFormat="1"/>
    <xf numFmtId="49" fontId="1" fillId="0" borderId="6" xfId="1" applyNumberFormat="1" applyBorder="1" applyAlignment="1">
      <alignment vertical="center"/>
    </xf>
    <xf numFmtId="4" fontId="1" fillId="0" borderId="6" xfId="1" applyNumberFormat="1" applyBorder="1" applyAlignment="1">
      <alignment vertical="center"/>
    </xf>
    <xf numFmtId="0" fontId="1" fillId="0" borderId="0" xfId="1" applyAlignment="1">
      <alignment horizontal="center" vertical="top"/>
    </xf>
    <xf numFmtId="165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4" fontId="2" fillId="0" borderId="3" xfId="1" applyNumberFormat="1" applyFont="1" applyBorder="1" applyAlignment="1">
      <alignment vertical="center"/>
    </xf>
    <xf numFmtId="4" fontId="1" fillId="0" borderId="3" xfId="1" applyNumberFormat="1" applyBorder="1" applyAlignment="1">
      <alignment vertical="center"/>
    </xf>
    <xf numFmtId="4" fontId="1" fillId="0" borderId="4" xfId="1" applyNumberFormat="1" applyBorder="1" applyAlignment="1">
      <alignment vertical="center"/>
    </xf>
    <xf numFmtId="0" fontId="12" fillId="0" borderId="0" xfId="0" applyFont="1"/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4" fontId="1" fillId="0" borderId="0" xfId="1" applyNumberFormat="1" applyAlignment="1">
      <alignment vertical="center"/>
    </xf>
    <xf numFmtId="4" fontId="1" fillId="0" borderId="0" xfId="1" applyNumberFormat="1"/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4" fontId="2" fillId="0" borderId="0" xfId="0" applyNumberFormat="1" applyFont="1"/>
    <xf numFmtId="4" fontId="2" fillId="0" borderId="1" xfId="1" applyNumberFormat="1" applyFont="1" applyBorder="1" applyAlignment="1">
      <alignment vertical="top"/>
    </xf>
    <xf numFmtId="4" fontId="2" fillId="0" borderId="0" xfId="1" applyNumberFormat="1" applyFont="1"/>
    <xf numFmtId="4" fontId="1" fillId="0" borderId="0" xfId="1" applyNumberFormat="1" applyAlignment="1">
      <alignment vertical="top"/>
    </xf>
    <xf numFmtId="4" fontId="2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9" fontId="2" fillId="0" borderId="1" xfId="8" applyFont="1" applyFill="1" applyBorder="1" applyAlignment="1">
      <alignment vertical="top"/>
    </xf>
    <xf numFmtId="3" fontId="2" fillId="0" borderId="0" xfId="1" applyNumberFormat="1" applyFont="1" applyAlignment="1">
      <alignment vertical="top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4" fontId="1" fillId="0" borderId="1" xfId="1" applyNumberFormat="1" applyBorder="1" applyAlignment="1">
      <alignment vertical="top"/>
    </xf>
    <xf numFmtId="9" fontId="1" fillId="0" borderId="1" xfId="8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9" fontId="1" fillId="0" borderId="1" xfId="8" applyFont="1" applyFill="1" applyBorder="1" applyAlignment="1">
      <alignment horizontal="right" vertical="center"/>
    </xf>
    <xf numFmtId="3" fontId="2" fillId="0" borderId="1" xfId="1" applyNumberFormat="1" applyFont="1" applyBorder="1" applyAlignment="1">
      <alignment vertical="top"/>
    </xf>
    <xf numFmtId="3" fontId="2" fillId="0" borderId="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top" wrapText="1"/>
    </xf>
    <xf numFmtId="10" fontId="1" fillId="0" borderId="0" xfId="1" applyNumberForma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0" xfId="1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3" fontId="2" fillId="0" borderId="0" xfId="1" applyNumberFormat="1" applyFont="1"/>
    <xf numFmtId="0" fontId="3" fillId="0" borderId="0" xfId="1" applyFont="1"/>
    <xf numFmtId="0" fontId="2" fillId="0" borderId="3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6" fillId="0" borderId="0" xfId="0" applyFont="1"/>
    <xf numFmtId="4" fontId="2" fillId="0" borderId="3" xfId="0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vertical="center"/>
    </xf>
    <xf numFmtId="4" fontId="1" fillId="0" borderId="2" xfId="1" applyNumberFormat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2" fillId="0" borderId="0" xfId="0" applyFont="1" applyAlignment="1">
      <alignment wrapText="1"/>
    </xf>
    <xf numFmtId="3" fontId="1" fillId="0" borderId="0" xfId="1" applyNumberForma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0" fontId="2" fillId="0" borderId="1" xfId="2" applyNumberFormat="1" applyFont="1" applyFill="1" applyBorder="1" applyAlignment="1">
      <alignment horizontal="center" vertical="top"/>
    </xf>
    <xf numFmtId="0" fontId="2" fillId="0" borderId="5" xfId="2" applyNumberFormat="1" applyFont="1" applyFill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  <xf numFmtId="0" fontId="2" fillId="0" borderId="3" xfId="2" applyNumberFormat="1" applyFont="1" applyFill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0" xfId="2" applyNumberFormat="1" applyFont="1" applyFill="1" applyAlignment="1">
      <alignment horizontal="center" vertical="top"/>
    </xf>
  </cellXfs>
  <cellStyles count="9"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7" xr:uid="{00000000-0005-0000-0000-000004000000}"/>
    <cellStyle name="Normaallaad 2 3" xfId="4" xr:uid="{00000000-0005-0000-0000-000005000000}"/>
    <cellStyle name="Normaallaad 3" xfId="5" xr:uid="{00000000-0005-0000-0000-000006000000}"/>
    <cellStyle name="Protsent" xfId="8" builtinId="5"/>
    <cellStyle name="Protsent 2" xfId="6" xr:uid="{00000000-0005-0000-0000-000008000000}"/>
    <cellStyle name="Valuuta 2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8"/>
  <sheetViews>
    <sheetView tabSelected="1" topLeftCell="B1" zoomScale="96" zoomScaleNormal="96" zoomScalePageLayoutView="73" workbookViewId="0">
      <selection activeCell="I1" sqref="I1"/>
    </sheetView>
  </sheetViews>
  <sheetFormatPr defaultColWidth="9.1796875" defaultRowHeight="12.5" x14ac:dyDescent="0.25"/>
  <cols>
    <col min="1" max="1" width="10.453125" style="3" customWidth="1"/>
    <col min="2" max="2" width="58" style="7" customWidth="1"/>
    <col min="3" max="3" width="16.1796875" style="2" customWidth="1"/>
    <col min="4" max="4" width="14.1796875" style="2" customWidth="1"/>
    <col min="5" max="5" width="16.81640625" style="2" customWidth="1"/>
    <col min="6" max="6" width="14.1796875" style="2" bestFit="1" customWidth="1"/>
    <col min="7" max="8" width="17.453125" style="2" customWidth="1"/>
    <col min="9" max="9" width="14.81640625" style="2" customWidth="1"/>
    <col min="10" max="10" width="11.54296875" style="2" customWidth="1"/>
    <col min="11" max="11" width="14.1796875" style="2" customWidth="1"/>
    <col min="12" max="12" width="11.54296875" style="2" customWidth="1"/>
    <col min="13" max="13" width="12.81640625" style="2" customWidth="1"/>
    <col min="14" max="14" width="10.1796875" style="2" customWidth="1"/>
    <col min="15" max="15" width="12.81640625" style="2" customWidth="1"/>
    <col min="16" max="16" width="10.1796875" style="2" customWidth="1"/>
    <col min="17" max="17" width="13.1796875" style="2" customWidth="1"/>
    <col min="18" max="18" width="12.26953125" style="2" customWidth="1"/>
    <col min="19" max="19" width="15.81640625" style="2" customWidth="1"/>
    <col min="20" max="20" width="13.453125" style="2" customWidth="1"/>
    <col min="21" max="21" width="16.1796875" style="2" customWidth="1"/>
    <col min="22" max="22" width="6.1796875" style="2" customWidth="1"/>
    <col min="23" max="25" width="13.81640625" style="2" customWidth="1"/>
    <col min="26" max="26" width="14" style="3" customWidth="1"/>
    <col min="27" max="27" width="9" style="3" customWidth="1"/>
    <col min="28" max="28" width="15.54296875" style="3" customWidth="1"/>
    <col min="29" max="16384" width="9.1796875" style="3"/>
  </cols>
  <sheetData>
    <row r="1" spans="1:25" x14ac:dyDescent="0.25">
      <c r="A1" s="1"/>
      <c r="B1" s="1"/>
      <c r="C1" s="1"/>
      <c r="D1" s="1"/>
      <c r="I1" s="2" t="s">
        <v>52</v>
      </c>
    </row>
    <row r="2" spans="1:25" ht="53.25" customHeight="1" x14ac:dyDescent="0.25">
      <c r="A2" s="1"/>
      <c r="B2" s="1"/>
      <c r="C2" s="1"/>
      <c r="D2" s="1"/>
      <c r="F2" s="100" t="s">
        <v>51</v>
      </c>
      <c r="G2" s="100"/>
      <c r="H2" s="100"/>
      <c r="I2" s="100"/>
    </row>
    <row r="3" spans="1:25" x14ac:dyDescent="0.25">
      <c r="A3" s="1"/>
      <c r="B3" s="1"/>
      <c r="C3" s="1"/>
      <c r="D3" s="1"/>
      <c r="I3" s="2" t="s">
        <v>0</v>
      </c>
    </row>
    <row r="4" spans="1:25" ht="13" x14ac:dyDescent="0.25">
      <c r="A4" s="1"/>
      <c r="B4" s="1"/>
      <c r="C4" s="1"/>
      <c r="D4" s="1"/>
      <c r="E4" s="5"/>
      <c r="F4" s="1"/>
      <c r="G4" s="1"/>
      <c r="H4" s="1"/>
      <c r="I4" s="1"/>
    </row>
    <row r="5" spans="1:25" ht="13" x14ac:dyDescent="0.3">
      <c r="A5" s="6" t="s">
        <v>1</v>
      </c>
      <c r="C5" s="1"/>
      <c r="D5" s="1"/>
      <c r="E5" s="5"/>
      <c r="F5" s="1"/>
      <c r="G5" s="1"/>
      <c r="H5" s="1"/>
      <c r="I5" s="1"/>
    </row>
    <row r="6" spans="1:25" ht="13" x14ac:dyDescent="0.3">
      <c r="A6" s="8" t="s">
        <v>30</v>
      </c>
      <c r="C6" s="1"/>
      <c r="D6" s="1"/>
      <c r="E6" s="5"/>
      <c r="F6" s="1"/>
      <c r="G6" s="1"/>
      <c r="H6" s="1"/>
      <c r="I6" s="1"/>
    </row>
    <row r="7" spans="1:25" ht="25" x14ac:dyDescent="0.25">
      <c r="A7" s="9" t="s">
        <v>2</v>
      </c>
      <c r="B7" s="7" t="s">
        <v>3</v>
      </c>
      <c r="C7" s="1"/>
      <c r="D7" s="1"/>
      <c r="E7" s="10"/>
      <c r="F7" s="1"/>
      <c r="G7" s="1"/>
      <c r="H7" s="1"/>
      <c r="I7" s="1"/>
    </row>
    <row r="8" spans="1:25" x14ac:dyDescent="0.25">
      <c r="A8" s="8" t="s">
        <v>4</v>
      </c>
      <c r="C8" s="1"/>
      <c r="D8" s="1"/>
      <c r="E8" s="1"/>
      <c r="F8" s="1"/>
      <c r="G8" s="1"/>
      <c r="H8" s="1"/>
      <c r="I8" s="1"/>
    </row>
    <row r="9" spans="1:25" x14ac:dyDescent="0.25">
      <c r="A9" s="8"/>
      <c r="C9" s="1"/>
      <c r="D9" s="1"/>
      <c r="E9" s="1"/>
      <c r="F9" s="1"/>
      <c r="I9" s="1"/>
    </row>
    <row r="10" spans="1:25" ht="13" x14ac:dyDescent="0.3">
      <c r="A10" s="106" t="s">
        <v>5</v>
      </c>
      <c r="B10" s="107" t="s">
        <v>6</v>
      </c>
      <c r="C10" s="108" t="s">
        <v>7</v>
      </c>
      <c r="D10" s="109"/>
      <c r="E10" s="110"/>
      <c r="F10" s="12"/>
    </row>
    <row r="11" spans="1:25" ht="13" x14ac:dyDescent="0.3">
      <c r="A11" s="106"/>
      <c r="B11" s="107"/>
      <c r="C11" s="13">
        <v>2024</v>
      </c>
      <c r="D11" s="13">
        <v>2025</v>
      </c>
      <c r="E11" s="14" t="s">
        <v>35</v>
      </c>
      <c r="F11" s="15"/>
      <c r="H11" s="1"/>
      <c r="Q11" s="16"/>
    </row>
    <row r="12" spans="1:25" ht="15" customHeight="1" x14ac:dyDescent="0.5">
      <c r="A12" s="106"/>
      <c r="B12" s="107"/>
      <c r="C12" s="17" t="s">
        <v>8</v>
      </c>
      <c r="D12" s="17" t="s">
        <v>8</v>
      </c>
      <c r="E12" s="17" t="s">
        <v>8</v>
      </c>
      <c r="F12" s="15"/>
      <c r="H12" s="92"/>
      <c r="T12" s="100"/>
      <c r="U12" s="100"/>
      <c r="V12" s="100"/>
      <c r="W12" s="100"/>
      <c r="X12" s="4"/>
      <c r="Y12" s="4"/>
    </row>
    <row r="13" spans="1:25" customFormat="1" ht="14.5" x14ac:dyDescent="0.35">
      <c r="A13" s="89">
        <v>1</v>
      </c>
      <c r="B13" s="79" t="s">
        <v>39</v>
      </c>
      <c r="C13" s="80">
        <v>0</v>
      </c>
      <c r="D13" s="93">
        <f>D14+D16+D20</f>
        <v>553240</v>
      </c>
      <c r="E13" s="80">
        <f>SUM(C13:D13)</f>
        <v>553240</v>
      </c>
      <c r="F13" s="96"/>
      <c r="G13" s="5"/>
      <c r="H13" s="82"/>
      <c r="I13" s="2"/>
      <c r="J13" s="2"/>
      <c r="K13" s="2"/>
      <c r="L13" s="83"/>
      <c r="M13" s="81"/>
      <c r="N13" s="81"/>
      <c r="O13" s="81"/>
      <c r="P13" s="81"/>
    </row>
    <row r="14" spans="1:25" customFormat="1" ht="14.5" x14ac:dyDescent="0.35">
      <c r="A14" s="89" t="s">
        <v>10</v>
      </c>
      <c r="B14" s="79" t="s">
        <v>40</v>
      </c>
      <c r="C14" s="80">
        <v>0</v>
      </c>
      <c r="D14" s="80">
        <f>D15</f>
        <v>45085</v>
      </c>
      <c r="E14" s="80">
        <f>SUM(C14:D14)</f>
        <v>45085</v>
      </c>
      <c r="F14" s="81"/>
      <c r="G14" s="5"/>
      <c r="H14" s="82"/>
      <c r="I14" s="83"/>
      <c r="J14" s="2"/>
      <c r="K14" s="83"/>
      <c r="L14" s="83"/>
      <c r="M14" s="81"/>
      <c r="N14" s="81"/>
      <c r="O14" s="81"/>
      <c r="P14" s="81"/>
    </row>
    <row r="15" spans="1:25" customFormat="1" ht="14.5" x14ac:dyDescent="0.35">
      <c r="A15" s="90" t="s">
        <v>11</v>
      </c>
      <c r="B15" s="84" t="s">
        <v>41</v>
      </c>
      <c r="C15" s="85">
        <v>0</v>
      </c>
      <c r="D15" s="85">
        <v>45085</v>
      </c>
      <c r="E15" s="86">
        <f>SUM(C15:D15)</f>
        <v>45085</v>
      </c>
      <c r="F15" s="97"/>
      <c r="G15" s="10"/>
      <c r="H15" s="87"/>
      <c r="I15" s="88"/>
      <c r="J15" s="88"/>
      <c r="K15" s="88"/>
      <c r="L15" s="88"/>
      <c r="M15" s="1"/>
      <c r="N15" s="1"/>
      <c r="O15" s="1"/>
      <c r="P15" s="1"/>
    </row>
    <row r="16" spans="1:25" ht="15" customHeight="1" x14ac:dyDescent="0.3">
      <c r="A16" s="18" t="s">
        <v>13</v>
      </c>
      <c r="B16" s="99" t="s">
        <v>9</v>
      </c>
      <c r="C16" s="19">
        <v>0</v>
      </c>
      <c r="D16" s="19">
        <f>SUM(D17:D19)</f>
        <v>0</v>
      </c>
      <c r="E16" s="20">
        <f>SUM(C16:D16)</f>
        <v>0</v>
      </c>
      <c r="F16" s="21"/>
      <c r="V16" s="3"/>
    </row>
    <row r="17" spans="1:25" ht="13" x14ac:dyDescent="0.25">
      <c r="A17" s="22" t="s">
        <v>14</v>
      </c>
      <c r="B17" s="23" t="s">
        <v>12</v>
      </c>
      <c r="C17" s="24">
        <v>0</v>
      </c>
      <c r="D17" s="24">
        <v>0</v>
      </c>
      <c r="E17" s="95">
        <f>C17+D17</f>
        <v>0</v>
      </c>
      <c r="F17" s="2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5" x14ac:dyDescent="0.25">
      <c r="A18" s="22" t="s">
        <v>15</v>
      </c>
      <c r="B18" s="26" t="s">
        <v>34</v>
      </c>
      <c r="C18" s="24">
        <v>0</v>
      </c>
      <c r="D18" s="24">
        <v>0</v>
      </c>
      <c r="E18" s="95">
        <f>C18+D18</f>
        <v>0</v>
      </c>
      <c r="F18" s="2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22" t="s">
        <v>16</v>
      </c>
      <c r="B19" s="27" t="s">
        <v>32</v>
      </c>
      <c r="C19" s="24">
        <v>0</v>
      </c>
      <c r="D19" s="24">
        <v>0</v>
      </c>
      <c r="E19" s="95">
        <f>C19+D19</f>
        <v>0</v>
      </c>
      <c r="F19" s="25"/>
    </row>
    <row r="20" spans="1:25" ht="24.75" customHeight="1" x14ac:dyDescent="0.3">
      <c r="A20" s="28" t="s">
        <v>17</v>
      </c>
      <c r="B20" s="91" t="s">
        <v>33</v>
      </c>
      <c r="C20" s="19">
        <f>SUM(C21:C23)</f>
        <v>0</v>
      </c>
      <c r="D20" s="19">
        <f>SUM(D21:D23)</f>
        <v>508155</v>
      </c>
      <c r="E20" s="20">
        <f t="shared" ref="E20" si="0">SUM(C20:D20)</f>
        <v>508155</v>
      </c>
      <c r="F20" s="2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9"/>
    </row>
    <row r="21" spans="1:25" s="15" customFormat="1" ht="13.5" customHeight="1" x14ac:dyDescent="0.3">
      <c r="A21" s="30" t="s">
        <v>42</v>
      </c>
      <c r="B21" s="26" t="s">
        <v>36</v>
      </c>
      <c r="C21" s="31">
        <v>0</v>
      </c>
      <c r="D21" s="31">
        <f>(342750*1.22)/2</f>
        <v>209077.5</v>
      </c>
      <c r="E21" s="95">
        <f t="shared" ref="E21:E23" si="1">C21+D21</f>
        <v>209077.5</v>
      </c>
      <c r="F21" s="21"/>
    </row>
    <row r="22" spans="1:25" s="32" customFormat="1" x14ac:dyDescent="0.25">
      <c r="A22" s="30" t="s">
        <v>43</v>
      </c>
      <c r="B22" s="26" t="s">
        <v>37</v>
      </c>
      <c r="C22" s="31">
        <v>0</v>
      </c>
      <c r="D22" s="31">
        <f>((342750*1.22)/2)+80000</f>
        <v>289077.5</v>
      </c>
      <c r="E22" s="95">
        <f t="shared" si="1"/>
        <v>289077.5</v>
      </c>
      <c r="F22" s="21"/>
    </row>
    <row r="23" spans="1:25" s="32" customFormat="1" x14ac:dyDescent="0.25">
      <c r="A23" s="30" t="s">
        <v>44</v>
      </c>
      <c r="B23" s="26" t="s">
        <v>38</v>
      </c>
      <c r="C23" s="31">
        <v>0</v>
      </c>
      <c r="D23" s="31">
        <v>10000</v>
      </c>
      <c r="E23" s="24">
        <f t="shared" si="1"/>
        <v>10000</v>
      </c>
      <c r="F23" s="21"/>
    </row>
    <row r="24" spans="1:25" s="32" customFormat="1" ht="13" x14ac:dyDescent="0.3">
      <c r="A24" s="18" t="s">
        <v>18</v>
      </c>
      <c r="B24" s="91" t="s">
        <v>45</v>
      </c>
      <c r="C24" s="94">
        <v>0</v>
      </c>
      <c r="D24" s="94">
        <f>D15*0.15</f>
        <v>6762.75</v>
      </c>
      <c r="E24" s="19">
        <f>SUM(C24:D24)</f>
        <v>6762.75</v>
      </c>
      <c r="F24" s="34"/>
    </row>
    <row r="25" spans="1:25" s="21" customFormat="1" ht="13.5" customHeight="1" x14ac:dyDescent="0.35">
      <c r="A25" s="28" t="s">
        <v>19</v>
      </c>
      <c r="B25" s="35" t="s">
        <v>48</v>
      </c>
      <c r="C25" s="19">
        <f>C16+C20</f>
        <v>0</v>
      </c>
      <c r="D25" s="19">
        <f>D13+D24</f>
        <v>560002.75</v>
      </c>
      <c r="E25" s="19">
        <f>SUM(C25:D25)</f>
        <v>560002.75</v>
      </c>
      <c r="F25" s="98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25"/>
    </row>
    <row r="26" spans="1:25" s="25" customFormat="1" ht="13" customHeight="1" x14ac:dyDescent="0.35">
      <c r="A26" s="28" t="s">
        <v>46</v>
      </c>
      <c r="B26" s="36" t="s">
        <v>49</v>
      </c>
      <c r="C26" s="111">
        <f>C27-E25</f>
        <v>639997.25</v>
      </c>
      <c r="D26" s="112"/>
      <c r="E26" s="113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25" s="25" customFormat="1" ht="13.4" customHeight="1" x14ac:dyDescent="0.35">
      <c r="A27" s="28" t="s">
        <v>47</v>
      </c>
      <c r="B27" s="37" t="s">
        <v>31</v>
      </c>
      <c r="C27" s="38">
        <v>1200000</v>
      </c>
      <c r="D27" s="39"/>
      <c r="E27" s="40"/>
      <c r="F27" s="4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25" s="21" customFormat="1" ht="14.25" customHeight="1" x14ac:dyDescent="0.35">
      <c r="A28" s="42"/>
      <c r="B28" s="43"/>
      <c r="C28" s="44"/>
      <c r="D28" s="45"/>
      <c r="R28" s="46"/>
      <c r="T28" s="46"/>
      <c r="V28" s="46"/>
    </row>
    <row r="29" spans="1:25" x14ac:dyDescent="0.25">
      <c r="B29" s="3"/>
      <c r="C29" s="47"/>
      <c r="D29" s="48"/>
      <c r="E29" s="3"/>
      <c r="F29" s="3"/>
      <c r="G29" s="4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" x14ac:dyDescent="0.3">
      <c r="A30" s="49" t="s">
        <v>20</v>
      </c>
      <c r="B30" s="50"/>
      <c r="X30" s="3"/>
      <c r="Y30" s="3"/>
    </row>
    <row r="31" spans="1:25" ht="24" customHeight="1" x14ac:dyDescent="0.25">
      <c r="A31" s="8"/>
      <c r="X31" s="3"/>
      <c r="Y31" s="3"/>
    </row>
    <row r="32" spans="1:25" s="32" customFormat="1" ht="13" x14ac:dyDescent="0.35">
      <c r="A32" s="9"/>
      <c r="B32" s="11" t="s">
        <v>7</v>
      </c>
      <c r="C32" s="102">
        <v>2023</v>
      </c>
      <c r="D32" s="102"/>
      <c r="E32" s="103">
        <v>2024</v>
      </c>
      <c r="F32" s="104"/>
      <c r="G32" s="105">
        <v>2025</v>
      </c>
      <c r="H32" s="104"/>
      <c r="I32" s="105">
        <v>2026</v>
      </c>
      <c r="J32" s="104"/>
      <c r="K32" s="105">
        <v>2027</v>
      </c>
      <c r="L32" s="104"/>
      <c r="M32" s="105">
        <v>2028</v>
      </c>
      <c r="N32" s="104"/>
      <c r="O32" s="105">
        <v>2029</v>
      </c>
      <c r="P32" s="104"/>
      <c r="Q32" s="102" t="s">
        <v>24</v>
      </c>
      <c r="R32" s="102"/>
      <c r="S32" s="115"/>
      <c r="T32" s="115"/>
    </row>
    <row r="33" spans="1:28" s="32" customFormat="1" ht="12.75" customHeight="1" x14ac:dyDescent="0.35">
      <c r="A33" s="11" t="s">
        <v>5</v>
      </c>
      <c r="B33" s="11" t="s">
        <v>21</v>
      </c>
      <c r="C33" s="11" t="s">
        <v>22</v>
      </c>
      <c r="D33" s="11" t="s">
        <v>23</v>
      </c>
      <c r="E33" s="11" t="s">
        <v>22</v>
      </c>
      <c r="F33" s="11" t="s">
        <v>23</v>
      </c>
      <c r="G33" s="11" t="s">
        <v>22</v>
      </c>
      <c r="H33" s="11" t="s">
        <v>23</v>
      </c>
      <c r="I33" s="11" t="s">
        <v>22</v>
      </c>
      <c r="J33" s="11" t="s">
        <v>23</v>
      </c>
      <c r="K33" s="11" t="s">
        <v>22</v>
      </c>
      <c r="L33" s="11" t="s">
        <v>23</v>
      </c>
      <c r="M33" s="11" t="s">
        <v>22</v>
      </c>
      <c r="N33" s="11" t="s">
        <v>23</v>
      </c>
      <c r="O33" s="11" t="s">
        <v>22</v>
      </c>
      <c r="P33" s="11" t="s">
        <v>23</v>
      </c>
      <c r="Q33" s="11" t="s">
        <v>22</v>
      </c>
      <c r="R33" s="11" t="s">
        <v>50</v>
      </c>
      <c r="S33" s="51"/>
      <c r="T33" s="51"/>
      <c r="U33" s="114"/>
      <c r="V33" s="114"/>
    </row>
    <row r="34" spans="1:28" s="59" customFormat="1" ht="14.25" customHeight="1" x14ac:dyDescent="0.3">
      <c r="A34" s="52">
        <v>1</v>
      </c>
      <c r="B34" s="53" t="s">
        <v>25</v>
      </c>
      <c r="C34" s="54">
        <f>C35</f>
        <v>0</v>
      </c>
      <c r="D34" s="55"/>
      <c r="E34" s="54">
        <f>E35</f>
        <v>0</v>
      </c>
      <c r="F34" s="55"/>
      <c r="G34" s="54">
        <f>D25</f>
        <v>560002.75</v>
      </c>
      <c r="H34" s="55"/>
      <c r="I34" s="54">
        <f>290160*1.22+45085+6762.75+40000</f>
        <v>445842.95</v>
      </c>
      <c r="J34" s="55"/>
      <c r="K34" s="54">
        <f>127000*1.22+25000</f>
        <v>179940</v>
      </c>
      <c r="L34" s="55"/>
      <c r="M34" s="54">
        <v>10000</v>
      </c>
      <c r="N34" s="55"/>
      <c r="O34" s="54">
        <v>4214.3</v>
      </c>
      <c r="P34" s="55"/>
      <c r="Q34" s="55">
        <f>SUM(C34+E34+G34+I34+K34+M34+O34)</f>
        <v>1200000</v>
      </c>
      <c r="R34" s="55"/>
      <c r="S34" s="56"/>
      <c r="T34" s="57"/>
      <c r="U34" s="58"/>
    </row>
    <row r="35" spans="1:28" s="59" customFormat="1" ht="14.25" customHeight="1" x14ac:dyDescent="0.35">
      <c r="A35" s="52">
        <v>2</v>
      </c>
      <c r="B35" s="60" t="s">
        <v>26</v>
      </c>
      <c r="C35" s="55">
        <f>C25</f>
        <v>0</v>
      </c>
      <c r="D35" s="61">
        <v>1</v>
      </c>
      <c r="E35" s="55">
        <v>0</v>
      </c>
      <c r="F35" s="61">
        <v>1</v>
      </c>
      <c r="G35" s="55">
        <f>SUM(G34)</f>
        <v>560002.75</v>
      </c>
      <c r="H35" s="61">
        <v>1</v>
      </c>
      <c r="I35" s="55">
        <f>SUM(I34)</f>
        <v>445842.95</v>
      </c>
      <c r="J35" s="61">
        <v>1</v>
      </c>
      <c r="K35" s="55">
        <f>SUM(K34)</f>
        <v>179940</v>
      </c>
      <c r="L35" s="61">
        <v>1</v>
      </c>
      <c r="M35" s="55">
        <f>SUM(M34)</f>
        <v>10000</v>
      </c>
      <c r="N35" s="61">
        <v>1</v>
      </c>
      <c r="O35" s="55">
        <f>SUM(O34)</f>
        <v>4214.3</v>
      </c>
      <c r="P35" s="61">
        <v>1</v>
      </c>
      <c r="Q35" s="55">
        <f>SUM(Q34)</f>
        <v>1200000</v>
      </c>
      <c r="R35" s="61">
        <v>1</v>
      </c>
      <c r="S35" s="58"/>
      <c r="T35" s="62"/>
      <c r="U35" s="58"/>
      <c r="V35" s="62"/>
    </row>
    <row r="36" spans="1:28" s="59" customFormat="1" ht="13.5" customHeight="1" x14ac:dyDescent="0.35">
      <c r="A36" s="63" t="s">
        <v>14</v>
      </c>
      <c r="B36" s="64" t="s">
        <v>27</v>
      </c>
      <c r="C36" s="65">
        <f>SUM(C35)*0.7</f>
        <v>0</v>
      </c>
      <c r="D36" s="66">
        <v>0.7</v>
      </c>
      <c r="E36" s="65">
        <f>SUM(E35)*0.7</f>
        <v>0</v>
      </c>
      <c r="F36" s="66">
        <v>0.7</v>
      </c>
      <c r="G36" s="65">
        <f>SUM(G35)*0.7</f>
        <v>392001.92499999999</v>
      </c>
      <c r="H36" s="66">
        <v>0.7</v>
      </c>
      <c r="I36" s="65">
        <f>SUM(I35)*0.7</f>
        <v>312090.065</v>
      </c>
      <c r="J36" s="66">
        <v>0.7</v>
      </c>
      <c r="K36" s="65">
        <f>SUM(K35)*0.7</f>
        <v>125957.99999999999</v>
      </c>
      <c r="L36" s="66">
        <v>0.7</v>
      </c>
      <c r="M36" s="65">
        <f>SUM(M35)*0.7</f>
        <v>7000</v>
      </c>
      <c r="N36" s="66">
        <v>0.7</v>
      </c>
      <c r="O36" s="65">
        <f>SUM(O35)*0.7</f>
        <v>2950.0099999999998</v>
      </c>
      <c r="P36" s="66">
        <v>0.7</v>
      </c>
      <c r="Q36" s="65">
        <f>SUM(Q35)*0.7</f>
        <v>840000</v>
      </c>
      <c r="R36" s="66">
        <v>0.7</v>
      </c>
      <c r="S36" s="57"/>
      <c r="T36" s="48"/>
      <c r="U36" s="57"/>
      <c r="V36" s="48"/>
    </row>
    <row r="37" spans="1:28" s="59" customFormat="1" ht="15" customHeight="1" x14ac:dyDescent="0.35">
      <c r="A37" s="63" t="s">
        <v>15</v>
      </c>
      <c r="B37" s="67" t="s">
        <v>28</v>
      </c>
      <c r="C37" s="65">
        <f>SUM(C35*0.3)</f>
        <v>0</v>
      </c>
      <c r="D37" s="68">
        <v>0.3</v>
      </c>
      <c r="E37" s="65">
        <f>SUM(E35*0.3)</f>
        <v>0</v>
      </c>
      <c r="F37" s="68">
        <v>0.3</v>
      </c>
      <c r="G37" s="65">
        <f>SUM(G35*0.3)</f>
        <v>168000.82499999998</v>
      </c>
      <c r="H37" s="68">
        <v>0.3</v>
      </c>
      <c r="I37" s="65">
        <f>SUM(I35*0.3)</f>
        <v>133752.88500000001</v>
      </c>
      <c r="J37" s="68">
        <v>0.3</v>
      </c>
      <c r="K37" s="65">
        <f>SUM(K35*0.3)</f>
        <v>53982</v>
      </c>
      <c r="L37" s="68">
        <v>0.3</v>
      </c>
      <c r="M37" s="65">
        <f>SUM(M35*0.3)</f>
        <v>3000</v>
      </c>
      <c r="N37" s="68">
        <v>0.3</v>
      </c>
      <c r="O37" s="65">
        <f>SUM(O35*0.3)</f>
        <v>1264.29</v>
      </c>
      <c r="P37" s="68">
        <v>0.3</v>
      </c>
      <c r="Q37" s="65">
        <f>SUM(Q35*0.3)</f>
        <v>360000</v>
      </c>
      <c r="R37" s="68">
        <v>0.3</v>
      </c>
      <c r="S37" s="57"/>
      <c r="T37" s="48"/>
      <c r="U37" s="57"/>
      <c r="V37" s="48"/>
    </row>
    <row r="38" spans="1:28" s="59" customFormat="1" ht="13.5" customHeight="1" x14ac:dyDescent="0.35">
      <c r="A38" s="52">
        <v>3</v>
      </c>
      <c r="B38" s="60" t="s">
        <v>29</v>
      </c>
      <c r="C38" s="69">
        <v>0</v>
      </c>
      <c r="D38" s="70"/>
      <c r="E38" s="69">
        <v>0</v>
      </c>
      <c r="F38" s="70"/>
      <c r="G38" s="69">
        <v>0</v>
      </c>
      <c r="H38" s="70"/>
      <c r="I38" s="69">
        <v>0</v>
      </c>
      <c r="J38" s="70"/>
      <c r="K38" s="69">
        <v>0</v>
      </c>
      <c r="L38" s="70"/>
      <c r="M38" s="69">
        <v>0</v>
      </c>
      <c r="N38" s="70"/>
      <c r="O38" s="69">
        <v>0</v>
      </c>
      <c r="P38" s="70"/>
      <c r="Q38" s="69">
        <v>0</v>
      </c>
      <c r="R38" s="69"/>
      <c r="S38" s="62"/>
      <c r="T38" s="62"/>
      <c r="U38" s="62"/>
      <c r="V38" s="62"/>
    </row>
    <row r="39" spans="1:28" ht="13" x14ac:dyDescent="0.25">
      <c r="A39" s="49"/>
      <c r="B39" s="71"/>
      <c r="C39" s="72"/>
      <c r="D39" s="7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9"/>
      <c r="R39" s="71"/>
      <c r="S39" s="72"/>
      <c r="T39" s="73"/>
      <c r="U39" s="73"/>
      <c r="V39" s="73"/>
      <c r="W39" s="73"/>
      <c r="X39" s="73"/>
      <c r="Y39" s="73"/>
    </row>
    <row r="40" spans="1:28" ht="13" x14ac:dyDescent="0.25">
      <c r="A40" s="49"/>
      <c r="B40" s="71"/>
      <c r="C40" s="7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9"/>
      <c r="R40" s="71"/>
      <c r="S40" s="72"/>
      <c r="T40" s="73"/>
      <c r="U40" s="73"/>
      <c r="V40" s="73"/>
      <c r="W40" s="73"/>
      <c r="X40" s="73"/>
      <c r="Y40" s="73"/>
    </row>
    <row r="41" spans="1:28" ht="13" x14ac:dyDescent="0.25">
      <c r="A41" s="49"/>
      <c r="B41" s="71"/>
      <c r="C41" s="7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9"/>
      <c r="R41" s="71"/>
      <c r="S41" s="72"/>
      <c r="T41" s="73"/>
      <c r="U41" s="73"/>
      <c r="V41" s="73"/>
      <c r="W41" s="73"/>
      <c r="X41" s="73"/>
      <c r="Y41" s="73"/>
    </row>
    <row r="42" spans="1:28" x14ac:dyDescent="0.25">
      <c r="D42" s="3"/>
      <c r="T42" s="3"/>
      <c r="U42" s="3"/>
      <c r="V42" s="3"/>
      <c r="W42" s="3"/>
      <c r="X42" s="3"/>
      <c r="Y42" s="3"/>
    </row>
    <row r="43" spans="1:28" x14ac:dyDescent="0.25">
      <c r="D43" s="3"/>
      <c r="T43" s="3"/>
      <c r="U43" s="3"/>
      <c r="V43" s="3"/>
      <c r="W43" s="3"/>
      <c r="X43" s="3"/>
      <c r="Y43" s="3"/>
    </row>
    <row r="44" spans="1:2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8" x14ac:dyDescent="0.25">
      <c r="B45" s="3"/>
      <c r="C45" s="3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8" ht="13" x14ac:dyDescent="0.3">
      <c r="B46" s="3"/>
      <c r="C46" s="3"/>
      <c r="D46" s="1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8" s="7" customFormat="1" ht="13" x14ac:dyDescent="0.3">
      <c r="D47" s="15"/>
      <c r="AB47" s="50"/>
    </row>
    <row r="48" spans="1:28" s="15" customFormat="1" ht="14.5" x14ac:dyDescent="0.3">
      <c r="D48" s="3"/>
      <c r="U48" s="74"/>
      <c r="V48" s="74"/>
      <c r="W48" s="74"/>
      <c r="X48" s="74"/>
    </row>
    <row r="49" spans="1:29" s="15" customFormat="1" ht="15" customHeight="1" x14ac:dyDescent="0.4">
      <c r="D49" s="29"/>
      <c r="G49" s="101"/>
      <c r="H49" s="75"/>
      <c r="I49" s="75"/>
      <c r="J49" s="75"/>
      <c r="K49" s="75"/>
      <c r="L49" s="75"/>
      <c r="M49" s="75"/>
      <c r="N49" s="75"/>
      <c r="O49" s="75"/>
      <c r="P49" s="75"/>
      <c r="U49" s="76"/>
      <c r="V49" s="76"/>
      <c r="W49" s="74"/>
      <c r="X49" s="74"/>
    </row>
    <row r="50" spans="1:29" ht="12.75" customHeight="1" x14ac:dyDescent="0.4">
      <c r="B50" s="3"/>
      <c r="C50" s="3"/>
      <c r="D50" s="77"/>
      <c r="E50" s="3"/>
      <c r="F50" s="3"/>
      <c r="G50" s="101"/>
      <c r="H50" s="75"/>
      <c r="I50" s="75"/>
      <c r="J50" s="75"/>
      <c r="K50" s="75"/>
      <c r="L50" s="75"/>
      <c r="M50" s="75"/>
      <c r="N50" s="75"/>
      <c r="O50" s="75"/>
      <c r="P50" s="75"/>
      <c r="Q50" s="3"/>
      <c r="R50" s="3"/>
      <c r="S50" s="3"/>
      <c r="T50" s="3"/>
      <c r="U50" s="3"/>
      <c r="V50" s="3"/>
      <c r="W50" s="3"/>
      <c r="X50" s="3"/>
      <c r="Y50" s="3"/>
      <c r="AA50" s="2"/>
    </row>
    <row r="51" spans="1:29" ht="20" x14ac:dyDescent="0.4">
      <c r="B51" s="3"/>
      <c r="C51" s="29"/>
      <c r="D51" s="29"/>
      <c r="E51" s="29"/>
      <c r="F51" s="29"/>
      <c r="G51" s="101"/>
      <c r="H51" s="75"/>
      <c r="I51" s="75"/>
      <c r="J51" s="75"/>
      <c r="K51" s="75"/>
      <c r="L51" s="75"/>
      <c r="M51" s="75"/>
      <c r="N51" s="75"/>
      <c r="O51" s="75"/>
      <c r="P51" s="75"/>
      <c r="Q51" s="77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s="15" customFormat="1" ht="13" x14ac:dyDescent="0.3">
      <c r="C52" s="77"/>
      <c r="D52" s="3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x14ac:dyDescent="0.25">
      <c r="B53" s="3"/>
      <c r="C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"/>
      <c r="AB53" s="29"/>
      <c r="AC53" s="29"/>
    </row>
    <row r="54" spans="1:29" x14ac:dyDescent="0.25">
      <c r="B54" s="3"/>
      <c r="C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6" spans="1:29" ht="14.5" x14ac:dyDescent="0.25">
      <c r="A56" s="78"/>
    </row>
    <row r="59" spans="1:29" x14ac:dyDescent="0.25">
      <c r="D59" s="3"/>
    </row>
    <row r="60" spans="1:29" x14ac:dyDescent="0.25">
      <c r="D60" s="3"/>
    </row>
    <row r="61" spans="1:29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9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9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9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4:4" s="3" customFormat="1" x14ac:dyDescent="0.25"/>
    <row r="66" spans="4:4" s="3" customFormat="1" x14ac:dyDescent="0.25"/>
    <row r="67" spans="4:4" s="3" customFormat="1" x14ac:dyDescent="0.25">
      <c r="D67" s="2"/>
    </row>
    <row r="68" spans="4:4" s="3" customFormat="1" x14ac:dyDescent="0.25">
      <c r="D68" s="2"/>
    </row>
  </sheetData>
  <mergeCells count="17">
    <mergeCell ref="A10:A12"/>
    <mergeCell ref="B10:B12"/>
    <mergeCell ref="C10:E10"/>
    <mergeCell ref="C26:E26"/>
    <mergeCell ref="U33:V33"/>
    <mergeCell ref="T12:W12"/>
    <mergeCell ref="S32:T32"/>
    <mergeCell ref="F2:I2"/>
    <mergeCell ref="G49:G51"/>
    <mergeCell ref="Q32:R32"/>
    <mergeCell ref="C32:D32"/>
    <mergeCell ref="E32:F32"/>
    <mergeCell ref="G32:H32"/>
    <mergeCell ref="I32:J32"/>
    <mergeCell ref="K32:L32"/>
    <mergeCell ref="M32:N32"/>
    <mergeCell ref="O32:P32"/>
  </mergeCells>
  <phoneticPr fontId="8" type="noConversion"/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HXU5DPSK444F-947444548-21319</_dlc_DocId>
    <_dlc_DocIdUrl xmlns="aff8a95a-bdca-4bd1-9f28-df5ebd643b89">
      <Url>https://kontor.rik.ee/sm/_layouts/15/DocIdRedir.aspx?ID=HXU5DPSK444F-947444548-21319</Url>
      <Description>HXU5DPSK444F-947444548-21319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11866-6F5B-44A2-BC8F-DC38E7AC56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8F11664-F31B-4699-8B7D-1E4BEDB63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13C51-AA2C-4AF0-8308-987B6A8C0720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ff8a95a-bdca-4bd1-9f28-df5ebd643b8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62CC424-A58B-49A9-88DA-5648A754A9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Leht1!Tekst6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Feldman</dc:creator>
  <cp:keywords/>
  <dc:description/>
  <cp:lastModifiedBy>Piret Eelmets - SOM</cp:lastModifiedBy>
  <cp:revision/>
  <dcterms:created xsi:type="dcterms:W3CDTF">2015-03-18T14:42:54Z</dcterms:created>
  <dcterms:modified xsi:type="dcterms:W3CDTF">2025-01-17T13:29:55Z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ContentTypeId">
    <vt:lpwstr>0x01010079F7799B0CFE894F884EAB1620C1FEAE</vt:lpwstr>
  </property>
  <property fmtid="{D5CDD505-2E9C-101B-9397-08002B2CF9AE}" pid="6" name="_dlc_DocIdItemGuid">
    <vt:lpwstr>200829e1-bb05-4beb-9c56-02ce7272372c</vt:lpwstr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2024-11-01T11:57:39Z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8fe098d2-428d-4bd4-9803-7195fe96f0e2</vt:lpwstr>
  </property>
  <property fmtid="{D5CDD505-2E9C-101B-9397-08002B2CF9AE}" pid="12" name="MSIP_Label_defa4170-0d19-0005-0004-bc88714345d2_ActionId">
    <vt:lpwstr>3acc47ed-70eb-45a5-bd55-dd5c210273d6</vt:lpwstr>
  </property>
  <property fmtid="{D5CDD505-2E9C-101B-9397-08002B2CF9AE}" pid="13" name="MSIP_Label_defa4170-0d19-0005-0004-bc88714345d2_ContentBits">
    <vt:lpwstr>0</vt:lpwstr>
  </property>
</Properties>
</file>