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I:\Tiim\Eelarve\"/>
    </mc:Choice>
  </mc:AlternateContent>
  <xr:revisionPtr revIDLastSave="0" documentId="8_{316F435C-6A8A-40C2-9B55-E409266E99A7}" xr6:coauthVersionLast="47" xr6:coauthVersionMax="47" xr10:uidLastSave="{00000000-0000-0000-0000-000000000000}"/>
  <bookViews>
    <workbookView xWindow="-103" yWindow="-103" windowWidth="16663" windowHeight="8863" xr2:uid="{4E142EE8-16C0-4C28-B066-930256E70DCF}"/>
  </bookViews>
  <sheets>
    <sheet name="Koondkava" sheetId="7" r:id="rId1"/>
    <sheet name="Innohanked 2023" sheetId="6" r:id="rId2"/>
    <sheet name="Innohanked 2024" sheetId="9" r:id="rId3"/>
    <sheet name="Rahvusvahelistumine 2023" sheetId="3" r:id="rId4"/>
    <sheet name="Rahvusvahelistumine 2024" sheetId="10" r:id="rId5"/>
    <sheet name="Ettevõtlusteadlikkus 2023" sheetId="1" r:id="rId6"/>
    <sheet name="Ettevõtlusteadlikkus 2024" sheetId="11" r:id="rId7"/>
    <sheet name="TAI_teadlikkus 2023" sheetId="5" r:id="rId8"/>
    <sheet name="TAI_teadlikkus 2024" sheetId="12"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1" l="1"/>
  <c r="C28" i="12"/>
  <c r="C35" i="12" l="1"/>
  <c r="C25" i="11"/>
  <c r="C23" i="11" s="1"/>
  <c r="C20" i="10"/>
  <c r="C18" i="12"/>
  <c r="C4" i="12"/>
  <c r="C17" i="11"/>
  <c r="C10" i="11"/>
  <c r="B30" i="11"/>
  <c r="F28" i="11"/>
  <c r="I3" i="7" l="1"/>
  <c r="C31" i="11"/>
  <c r="C3" i="9"/>
  <c r="C25" i="10"/>
  <c r="C14" i="10"/>
  <c r="C10" i="10"/>
  <c r="C3" i="10"/>
  <c r="C16" i="9"/>
  <c r="C18" i="9"/>
  <c r="C10" i="9"/>
  <c r="C13" i="9"/>
  <c r="C7" i="9"/>
  <c r="F36" i="12"/>
  <c r="C32" i="12"/>
  <c r="C23" i="10"/>
  <c r="C33" i="11"/>
  <c r="C36" i="12" l="1"/>
  <c r="C28" i="10"/>
  <c r="C28" i="11"/>
  <c r="C30" i="11" s="1"/>
  <c r="D33" i="11" s="1"/>
  <c r="E33" i="11" s="1"/>
  <c r="C19" i="9"/>
  <c r="C32" i="11"/>
  <c r="D32" i="11" l="1"/>
  <c r="E32" i="11" s="1"/>
  <c r="D31" i="11"/>
  <c r="E31" i="11" s="1"/>
  <c r="C5" i="7"/>
  <c r="C3" i="7"/>
  <c r="B6" i="7"/>
  <c r="C4" i="7"/>
  <c r="C6" i="7" l="1"/>
  <c r="C34" i="5"/>
  <c r="C36" i="5" s="1"/>
  <c r="J4" i="7" l="1"/>
  <c r="C7" i="7"/>
  <c r="D7" i="7"/>
  <c r="E7" i="7"/>
  <c r="F7" i="7"/>
  <c r="G7" i="7"/>
  <c r="I7" i="7"/>
  <c r="C21" i="3"/>
  <c r="C20" i="3"/>
  <c r="C19" i="3"/>
  <c r="C18" i="3"/>
  <c r="C29" i="3"/>
  <c r="C30" i="3"/>
  <c r="C31" i="3"/>
  <c r="C32" i="3"/>
  <c r="B4" i="7" s="1"/>
  <c r="C13" i="6"/>
  <c r="C15" i="6" s="1"/>
  <c r="B5" i="7"/>
  <c r="C19" i="1"/>
  <c r="C21" i="1" s="1"/>
  <c r="B3" i="7" l="1"/>
  <c r="J3" i="7" s="1"/>
  <c r="J6" i="7"/>
  <c r="B7" i="7" l="1"/>
  <c r="H7" i="7" l="1"/>
  <c r="J5" i="7"/>
  <c r="J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tc={0B94D641-1DDA-46AD-BC51-8AD2FD487903}</author>
  </authors>
  <commentList>
    <comment ref="E1" authorId="0" shapeId="0" xr:uid="{0B94D641-1DDA-46AD-BC51-8AD2FD487903}">
      <text>
        <t>[Threaded comment]
Your version of Excel allows you to read this threaded comment; however, any edits to it will get removed if the file is opened in a newer version of Excel. Learn more: https://go.microsoft.com/fwlink/?linkid=870924
Comment:
    Palun märkida sihtgrupp (sihtgrupi nr) kellele tegevus on suunatud vastavalt kaldkirjas toodule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tc={9D37FC94-65B7-439B-AA17-F7A7115C2D29}</author>
  </authors>
  <commentList>
    <comment ref="E1" authorId="0" shapeId="0" xr:uid="{9D37FC94-65B7-439B-AA17-F7A7115C2D29}">
      <text>
        <t>[Threaded comment]
Your version of Excel allows you to read this threaded comment; however, any edits to it will get removed if the file is opened in a newer version of Excel. Learn more: https://go.microsoft.com/fwlink/?linkid=870924
Comment:
    Palun märkida sihtgrupp (sihtgrupi nr) kellele tegevus on suunatud vastavalt kaldkirjas toodule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tc={F8A116BE-83AB-40F2-B151-983957BBE2BF}</author>
    <author>tc={0AB1AD7A-CFC2-4863-B1B4-237182C2B470}</author>
    <author>tc={15DB8440-CFBF-46A4-93EA-4A39D7E2B277}</author>
    <author>tc={4F7C3CF7-AAF6-4811-9A7F-DC13CA2B4148}</author>
  </authors>
  <commentList>
    <comment ref="N2" authorId="0" shapeId="0" xr:uid="{F8A116BE-83AB-40F2-B151-983957BBE2BF}">
      <text>
        <t>[Threaded comment]
Your version of Excel allows you to read this threaded comment; however, any edits to it will get removed if the file is opened in a newer version of Excel. Learn more: https://go.microsoft.com/fwlink/?linkid=870924
Comment:
    EIS, kas teil on sisekordi, organisatsiooni toimimise põhimõtteid, strateegiaid vms kus selline arvestamine sees oleks? Ma näeks, et selline arvestamine oleks läbivalt oluline</t>
      </text>
    </comment>
    <comment ref="H5" authorId="1" shapeId="0" xr:uid="{0AB1AD7A-CFC2-4863-B1B4-237182C2B470}">
      <text>
        <t>[Threaded comment]
Your version of Excel allows you to read this threaded comment; however, any edits to it will get removed if the file is opened in a newer version of Excel. Learn more: https://go.microsoft.com/fwlink/?linkid=870924
Comment:
    Palun paari lausega selgitada
Reply:
    Seda kõikide lahtrite puhul kuhu on märgitud JAH</t>
      </text>
    </comment>
    <comment ref="H11" authorId="2" shapeId="0" xr:uid="{15DB8440-CFBF-46A4-93EA-4A39D7E2B277}">
      <text>
        <t>[Threaded comment]
Your version of Excel allows you to read this threaded comment; however, any edits to it will get removed if the file is opened in a newer version of Excel. Learn more: https://go.microsoft.com/fwlink/?linkid=870924
Comment:
    Palun paari lausega selgitada
Reply:
    Seda kõikide lahtrite puhul kuhu on märgitud JAH</t>
      </text>
    </comment>
    <comment ref="H15" authorId="3" shapeId="0" xr:uid="{4F7C3CF7-AAF6-4811-9A7F-DC13CA2B4148}">
      <text>
        <t>[Threaded comment]
Your version of Excel allows you to read this threaded comment; however, any edits to it will get removed if the file is opened in a newer version of Excel. Learn more: https://go.microsoft.com/fwlink/?linkid=870924
Comment:
    Palun paari lausega selgitada
Reply:
    Seda kõikide lahtrite puhul kuhu on märgitud JAH</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tc={C3CD45FC-62A8-44BF-90D0-0C07D3FD6222}</author>
  </authors>
  <commentList>
    <comment ref="O2" authorId="0" shapeId="0" xr:uid="{C3CD45FC-62A8-44BF-90D0-0C07D3FD6222}">
      <text>
        <t>[Threaded comment]
Your version of Excel allows you to read this threaded comment; however, any edits to it will get removed if the file is opened in a newer version of Excel. Learn more: https://go.microsoft.com/fwlink/?linkid=870924
Comment:
    EIS, kas teil on sisekordi, organisatsiooni toimimise põhimõtteid, strateegiaid vms kus selline arvestamine sees oleks? Ma näeks, et selline arvestamine oleks läbivalt oluline</t>
      </text>
    </comment>
  </commentList>
</comments>
</file>

<file path=xl/sharedStrings.xml><?xml version="1.0" encoding="utf-8"?>
<sst xmlns="http://schemas.openxmlformats.org/spreadsheetml/2006/main" count="2247" uniqueCount="590">
  <si>
    <t>Koondkokkuvõte - summad aastate lõikes</t>
  </si>
  <si>
    <t>Kokku</t>
  </si>
  <si>
    <t>Jääk</t>
  </si>
  <si>
    <t>2.1 Ettevõtlusteadlikkus</t>
  </si>
  <si>
    <t>2.2 Rahvusvahelistumine</t>
  </si>
  <si>
    <t>2.3 TAI teadlikkus</t>
  </si>
  <si>
    <t>2.4 Innovatsiooni hanked</t>
  </si>
  <si>
    <t xml:space="preserve">Tegevus - TAIE Fookusvaldkonnad (https://taie.ee/): </t>
  </si>
  <si>
    <t>Alategevused (lisada kõik alategevused)</t>
  </si>
  <si>
    <t>Eelarve</t>
  </si>
  <si>
    <t>Tegevuste teostamise aeg</t>
  </si>
  <si>
    <t>Sihtgrupp</t>
  </si>
  <si>
    <t>Oodatav tulemus, sh kolmikpööre</t>
  </si>
  <si>
    <t>TAIE seos</t>
  </si>
  <si>
    <t>Seos näitajaga: Tööjõu tootlikkus osakaaluna EL keskmisest</t>
  </si>
  <si>
    <t xml:space="preserve">Seos näitajaga: TA kulud erasektoris </t>
  </si>
  <si>
    <t>Seos horisontaalsete põhimõtetega: Väljaspool Harjumaad loodud SKP elaniku kohta EL 27 keskmisest</t>
  </si>
  <si>
    <t>Seos horisontaalsete põhimõtetega: Kasvuhoonegaaside netoheide CO2 ekvivalenttonnides</t>
  </si>
  <si>
    <t>Seos horisontaalsete põhimõtetega: Soolise võrdõiguslikkuse indeks</t>
  </si>
  <si>
    <t>Seos horisontaalsete põhimõtetega: Hoolivuse ja koostöömeelsuse mõõdik</t>
  </si>
  <si>
    <t>Seos horisontaalsete põhimõtetega: Ligipääsetavuse näitaja</t>
  </si>
  <si>
    <t>Märkused ja täiendused</t>
  </si>
  <si>
    <t>Vastutaja</t>
  </si>
  <si>
    <t>1. ettevõtlusest huvitatud või ettevõtlusega alustada soovivad inimesed;
2. ettevõtjad;
3. ettevõtjate juhid, töötajad või omanikud; 
4. olemasolevad või potentsiaalsed investorid;
5. ettevõtluse edendamisega tegelevad ja ettevõtluse arengusse panustavad juriidilised isikud, 
sealhulgas teadus- ja arendusasutused;
6. avaliku sektori organisatsioonid või nende töötajad.</t>
  </si>
  <si>
    <t>Sekkumise tegevused panustavad KK näitajatesse:  Tegevustes osalenute arv</t>
  </si>
  <si>
    <t>TAIE alaeesmärgid:                  1. Teadussüsteem                     2. Teadmussiire                       3. Ettevõtluskeskond</t>
  </si>
  <si>
    <t>info- ja nõustamisteenused informeeritud ja asjatundliku nõudluse arendamiseks (2.4.1.)</t>
  </si>
  <si>
    <t>kõik TAIE fookused</t>
  </si>
  <si>
    <t>Inspiratsioonikonverents</t>
  </si>
  <si>
    <t>2,5,6</t>
  </si>
  <si>
    <t>Sügisesse planeeritud korraldada innovatsioonihangete olulisust teadvustav konverents. Hetkel ei ole selge kumba perioodi kulu paigutub</t>
  </si>
  <si>
    <t>Panustab TAIE alaeesmärgi "Teadmussiire" eesmärkide täitmisesse</t>
  </si>
  <si>
    <t>Avaliku sektori innovatsioonihangete elluviimine kasvatab innovatsiooni nõudlust erasektoris. Teadmusmahukas ja innovaatiline ettevõtlus on märgatavalt kõrgema lisandväärtusega.</t>
  </si>
  <si>
    <t>Avaliku sektori innovatsioonihangete elluviimine kasvatab innovatsiooni nõudlust erasektoris</t>
  </si>
  <si>
    <t>Neutraalne</t>
  </si>
  <si>
    <r>
      <t>Efekt tuleneb tehnoloogiate ja ettevõtete edulugude kajastamisest ning teemale tähelepanu pööramisest.</t>
    </r>
    <r>
      <rPr>
        <sz val="11"/>
        <color theme="1"/>
        <rFont val="Calibri"/>
        <family val="2"/>
        <charset val="186"/>
        <scheme val="minor"/>
      </rPr>
      <t xml:space="preserve"> Millest tulenevalt edeneb TAI mahukas ettevõtlus, mille kaudu endadtakse uus tulevikutehnoloogiad. Efekt sõltub peamiselt osalevate ettevõtete valitud tehnoloogiatest. Konverentsi korraldusel arvestatakse võimaluse piires kliimasõbralikku korraldusega. </t>
    </r>
  </si>
  <si>
    <t>Konverentsi osalejate soovi ilmendes tagatakse ligipääsetavus füüsilisele keskkonnale, infole ja kommunikatsioonile ka nelja peamise erivajadusega (nägemis-, kuulmis-, liikumis- ja intellektipuue) inimestele. EIS koduleht vastab WCAG 2.0 AA juurdepääsetavuse suunistele</t>
  </si>
  <si>
    <t>Terje Kaelep + kommunkatsioon/turundus</t>
  </si>
  <si>
    <t>juriidilise ja valdkondliku ekspertiisi pakkumine informeeritud ja asjatundliku nõudluse arendamiseks (2.4.2.)</t>
  </si>
  <si>
    <t>Innovatsiooni hankimise juhendi uuendamine</t>
  </si>
  <si>
    <t>Innovatsiooni hankimise uuendatud juhendi tutvustamine ja koolitused</t>
  </si>
  <si>
    <t xml:space="preserve"> EIS koduleht vastab WCAG 2.0 AA juurdepääsetavuse suunistele. Koolitustel osalejate soovi ilmendes tagatakse ligipääsetavus füüsilisele keskkonnale, infole ja kommunikatsioonile ka nelja peamise erivajadusega (nägemis-, kuulmis-, liikumis- ja intellektipuue) inimestele.</t>
  </si>
  <si>
    <t>Terje Kaelep + kommunkatsioon/turundus + hankeosakond</t>
  </si>
  <si>
    <t>rahvusvahelistes võrgustikes osalemine ja infovahetus (2.4.3.)</t>
  </si>
  <si>
    <t>Rahvusvaheline koostöö ja infovahetus (sh lähetused, võrgustike ja konverentside osalustasud jms).</t>
  </si>
  <si>
    <t>Rahvusvaheline koostöö toetab EISi innovaatiliste riigihangete tegevuste elluviimisel, teadmuse kogumisel ja vahendamisel.</t>
  </si>
  <si>
    <t>Terje Kaelep</t>
  </si>
  <si>
    <t>turudialoogide korraldamine avaliku sektori temaatilistele kitsaskohtadele lahenduste 
leidmiseks ja konsulteerimiseks (2.4.4.)</t>
  </si>
  <si>
    <t>Era- ja avaliku sektori turudialoogid, nn turuplatsi seminaride korraldamine valdkondlikult/temaatiliselt.</t>
  </si>
  <si>
    <t>Nn turuplatsi ürituste korraldamine, mh koostöös teiste EIS meetmetega ja Riigikantselei avaliku sektori innovatsioonivõimekuse meetmega, et soodustada era-, avaliku- ja teadusastutuste koostööd innovatiivsete lahenduste kasutusele võtuks.</t>
  </si>
  <si>
    <t>Efekt tuleneb võimalikust fookusteemast dialoogi korraldamisel. Teemast tulenevalt edeneb TAI mahukas ettevõtlus, mille kaudu edendatakse uusi tulevikutehnoloogiad.</t>
  </si>
  <si>
    <r>
      <t xml:space="preserve">Muud </t>
    </r>
    <r>
      <rPr>
        <sz val="11"/>
        <color rgb="FFFF0000"/>
        <rFont val="Calibri"/>
        <family val="2"/>
        <charset val="186"/>
        <scheme val="minor"/>
      </rPr>
      <t>sekkumisega</t>
    </r>
    <r>
      <rPr>
        <sz val="11"/>
        <color theme="1"/>
        <rFont val="Calibri"/>
        <family val="2"/>
        <charset val="186"/>
        <scheme val="minor"/>
      </rPr>
      <t xml:space="preserve"> seotud kulud</t>
    </r>
  </si>
  <si>
    <t xml:space="preserve">1. Innovatsiooniosakonna töötajate arendamine </t>
  </si>
  <si>
    <t>Töötajate arendamise tegevused läbi viidud</t>
  </si>
  <si>
    <t>tiim</t>
  </si>
  <si>
    <t>2.  kaudsed kulud</t>
  </si>
  <si>
    <t>kaudsed kulud kaetud</t>
  </si>
  <si>
    <t>organisatsioon</t>
  </si>
  <si>
    <t>3. tööjõu kulud antud programmist</t>
  </si>
  <si>
    <t>Tööjõu tasud makstud</t>
  </si>
  <si>
    <t>Eelarve kokku</t>
  </si>
  <si>
    <t>Tegevus on uus, jätkuv, lõppev</t>
  </si>
  <si>
    <t>Kasusaajate arv</t>
  </si>
  <si>
    <t>Sekkumise tegevused panustavad KK näitajatesse:  1. Toetatavad ettevõtjad (millest: mikro-, väikesed, keskmise suurusega ja suured ettevõtjad) arv
2. Mitterahalist toetust saavad ettevõtjad
3. VKEd, kellel on suurem lisandväärtus töötaja kohta                                                                          4. Tegevustes osalenute arv</t>
  </si>
  <si>
    <t>Alategevuse eelarve kokku:</t>
  </si>
  <si>
    <t>kõik TAIE valdkonnad</t>
  </si>
  <si>
    <t>Info ja teavitustegevused (A03040)</t>
  </si>
  <si>
    <t>jätkuv</t>
  </si>
  <si>
    <t>2, 5, 6</t>
  </si>
  <si>
    <t>Innohangete juhendi tutvustamis-üritused, 2024. inno(hangete)konverents MKMi ettepanekul, täiendavad nõustamiskulud (RK nõudluse selgumisel), temaatiliste turudialoogide korraldamine (RK-ga koostöös), rahvusvaheline infovahetus (sh lähetused)</t>
  </si>
  <si>
    <t xml:space="preserve">kaudne: tegevuste elluviimisel tehakse koostööd maakondlike arenduskeskustega, tagamaks paremat regionaalset katvust ning informeeritust ja ligipääsetavust teenustele igas regioonis. </t>
  </si>
  <si>
    <t>kaudne: Efekt tuleneb tehnoloogiate ja ettevõtete edulugude kajastamisest ning teemale tähelepanu pööramisest. Millest tulenevalt edeneb TAI mahukas ettevõtlus, mille kaudu endadtakse uus tulevikutehnoloogiad. Tegevustes lähtume maksimaalselt ürituste  hea tava kokkulepetga - kliimaministeeriumi lehel (konverentsid, seminarid jne): Keskkonnaministeeriumi keskkonnahoidlikud sündmused juhend 2022.pdf | 927.3 KB | pdf (https://kliimaministeerium.ee/keskkonnateadlikkus)</t>
  </si>
  <si>
    <t>Kaudne: tegevused aitavad kaasa naiste osaluse suurendamisele ettevõtluses läbi nende ettevõtlusaktiivsuse ja -teadlikkuse suurendamise ning ettevõtluspotentsiaali realiseerimise</t>
  </si>
  <si>
    <t xml:space="preserve">Kaudne: Teavitustegevustes arvestatakse eri sihtrühmade eelistatumate ja enimkasutatavate infokanalitega. </t>
  </si>
  <si>
    <t>Kaudne:  EIS koduleht vastab WCAG 2.0 AA juurdepääsetavuse suunistele. Koolitustel osalejate soovi ilmendes tagatakse ligipääsetavus füüsilisele keskkonnale, infole ja kommunikatsioonile ka nelja peamise erivajadusega (nägemis-, kuulmis-, liikumis- ja intellektipuue) inimestele.</t>
  </si>
  <si>
    <t>Sisuliselt jätkuv. Eelmisel perioodil toetasime ka projekte otse, nüüd ainult teadlikkuse tõstmine. RK meetmel on projektide arvuline mõõdik, meie meede toetab nende meedet.</t>
  </si>
  <si>
    <t>Tiiu Treier</t>
  </si>
  <si>
    <t>Muud nõustamisteenused sihtgrupile</t>
  </si>
  <si>
    <t>toetav</t>
  </si>
  <si>
    <t xml:space="preserve">kaudne: Tegevuste elluviimisel tehakse teavitustööd koostöös avaliku sektori organisatsioonidega sh.  maakondlike arenduskeskustega, tagamaks paremat regionaalset katvust ning informeeritust ja ligipääsetavust teenustele igas regioonis. </t>
  </si>
  <si>
    <t xml:space="preserve">Tööjõukulud </t>
  </si>
  <si>
    <t>Inge Laas</t>
  </si>
  <si>
    <t>omategevused</t>
  </si>
  <si>
    <t>Riigikantselei avaliku sektori innovatsioonivõimekuse tõstmise meetme klientide nõustamine hankealastes ja juriidilistes küsimustes.</t>
  </si>
  <si>
    <t xml:space="preserve">Sisuliselt jätkuv. Eelmisel perioodil toetasime sisse hangitud ekspertiisi pakkumisega, nüüd teeme seda ise. RK meetmel on projektide arvuline mõõdik, meie meede toetab nende meedet. Sisse ostetavad teenused puuduvad, ning palgakulu on esitatud tööjõukulude lahtris </t>
  </si>
  <si>
    <t>Birgit Vilippus</t>
  </si>
  <si>
    <t>Tööjõukulu</t>
  </si>
  <si>
    <t>Rahvusvaheline koostöö ja infovahetus (sh lähetused, osalustasud jms)</t>
  </si>
  <si>
    <t>Era- ja avaliku sektori turudialoogid</t>
  </si>
  <si>
    <t>Temaatilised või avaliku sektori organisatsiooni konkreetse probleemi kesksed seminarid avaliku sektori kitsaskohtade jagamiseks erasektoriga ja erasektori võimekuse tutvustamiseks avalikule sektorile. Nõudlus sõltub RK meetme sisendist.</t>
  </si>
  <si>
    <t>Muud sekkumisega seotud kulud</t>
  </si>
  <si>
    <t>Rain Vipper</t>
  </si>
  <si>
    <t>Tegevus</t>
  </si>
  <si>
    <t>Sekkumise tegevused panustavad KK näitajatesse:  1. Toetatavad ettevõtjad (millest: mikro-, väikesed, keskmise suurusega ja suured ettevõtjad) arv
2. Mitterahalist toetust saavad ettevõtjad
3. VKEd, kellel on suurem lisandväärtus töötaja kohta</t>
  </si>
  <si>
    <t>TAIE alaeesmärgid:                  1. Teadussüsteem                      2. Teadmussiire                       3. Ettevõtluskeskond</t>
  </si>
  <si>
    <t>Turuteave (2.2.1.)</t>
  </si>
  <si>
    <t xml:space="preserve"> </t>
  </si>
  <si>
    <t>1, 2, 3</t>
  </si>
  <si>
    <t>1. A02980 Rahvusvaheliste ekspertide kaasamine</t>
  </si>
  <si>
    <t>04.10.2022-31.12.2025</t>
  </si>
  <si>
    <t>2,3</t>
  </si>
  <si>
    <r>
      <t xml:space="preserve">Soodustatakse Eestis juba väljaarendatud toodete ja teenuste, sh  TAI-mahukate toodete ja tehnoloogiate ja kestlike lahenduste ekspordi kasvu ning luuakse eeldused uute toodete ja teenuste arendamiseks ja müügiks kõrgema lisandväärtusega valdkondades ja turgudel. 2023 aastal saab teenuses alustada </t>
    </r>
    <r>
      <rPr>
        <b/>
        <sz val="11"/>
        <color rgb="FF000000"/>
        <rFont val="Calibri"/>
        <family val="2"/>
        <charset val="186"/>
      </rPr>
      <t>20 VKEd</t>
    </r>
    <r>
      <rPr>
        <sz val="11"/>
        <color rgb="FF000000"/>
        <rFont val="Calibri"/>
        <family val="2"/>
        <charset val="186"/>
      </rPr>
      <t>.</t>
    </r>
  </si>
  <si>
    <t xml:space="preserve"> Panustab TAIE alaeesmärgi "Ettevõtluskeskkond" eesmärkide täitmisesse</t>
  </si>
  <si>
    <t>Uued kaasatud ekspertteadmised kasvatavad tööjõu tulemuslikkust ning lisandväärtust töötaja kohta. Rahvusvahelised eksperdid saavad jagada väärtuslikke teadmisi, strateegiaid ja oskusi, mis suurendavad Eesti ettevõtete tõhusust ja efektiivsust ning seeläbi suurendavad nende tööjõu tootlikkust.</t>
  </si>
  <si>
    <t>Uued kaasatud ekspertteadmised kasvatavad TA tegevuste vajadust ettevõttes. Rahvusvahelised eksperdid saavad tuua kaasa innovaatilisi praktikaid, tehnoloogiaid ja turusuundumusi, julgustades Eesti ettevõtteid rohkem investeerima teadus- ja arendustegevusse, et püsida konkurentsivõimelised maailmaturul.</t>
  </si>
  <si>
    <t>Neutraalne, tagatud on mittediskrimineeriv ligipääs teenustele</t>
  </si>
  <si>
    <t>Kuigi toetusmeetme otsene mõju kasvuhoonegaaside heitmetele ei pruugi olla ilmne, võib see siiski kaasa aidata keskkonnasäästlikkusele. Rahvusvahelised eksperdid saavad jagada parimaid tavasid jätkusuutliku tootmise, ökoloogiliselt sõbralike tarneahelate ja energiatõhususe osas, võimaldades Eesti ettevõtetel rakendada rohelisemaid tavasid ja vähendada oma süsinikujalajälge. Lõppefekt tuleneb ekspertteadmisi kaasavate nõustatavate ettevõtete valitud tehnoloogiatest.</t>
  </si>
  <si>
    <t>Toetusmeede tagab võrdse juurdepääsu rahvusvahelistele ekspertidele ja eksportvõimalustele ning ei diskrimineeri sooliselt.</t>
  </si>
  <si>
    <t>Ekspertide kaasamine võimaldab arvestada erinevate sotsiaalsete rühmade, sealhulgas vanemaealiste, vajadusi ning luua eksportimisega seotud tegevused, mis toetavad nende rühmade kaasamist. Selline lähenemine aitab luua ühiskonnas tervikuna tolerantsemat ja kaasavamat keskkonda ning tagada, et eksporttoetuste kasutamine toimub kõigi sotsiaalsete rühmade võrdse kohtlemise põhimõtteid järgides.</t>
  </si>
  <si>
    <t>Osaliselt toetav (meede on kättesaadav liikumispuudega inimestele). EIS koduleht vastab WCAG 2.0 AA juurdepääsetavuse suunistele</t>
  </si>
  <si>
    <t xml:space="preserve">Teenus 2023. aastal avatud mahus 1 mln eurot, väljamaksed 2024. ja 2025. aastal </t>
  </si>
  <si>
    <t>Mariann Roos</t>
  </si>
  <si>
    <t xml:space="preserve">A03251	Sourcing Lähiturud
</t>
  </si>
  <si>
    <t>01.01.2023-31.12.2023</t>
  </si>
  <si>
    <t>Soodustatakse Eestis juba väljaarendatud toodete ja teenuste, sh  TAI-mahukate toodete ja tehnoloogiate ja kestlike lahenduste ekspordi kasvu ning luuakse eeldused uute toodete ja teenuste arendamiseks ja müügiks kõrgema lisandväärtusega valdkondades ja turgudel</t>
  </si>
  <si>
    <t>Sekkumine soodustab kõrge lisandväärtusega TAI-mahukate toodete ja teenustega ettevõtete kasvu ning panustab tööjõu tootlikkuse kasvu</t>
  </si>
  <si>
    <t>Tutvustame teenuses eelõige TAI-mahukaid tooteid/teenuseid ja tehnoloogiad</t>
  </si>
  <si>
    <t>Helena Kerstina Veensalu</t>
  </si>
  <si>
    <t xml:space="preserve">Nõustamine lähiturgudel välisesindajate võrgustiku abil               A03201	EKSPORT Taani nõuniku tegevused
A03203	EKSPORT Saksamaa nõunike tegevused
A03204	EKSPORT Rootsi nõunike tegevused
A03205	EKSPORT Soome nõuniku tegevused
A03206	EKSPORT Hollandi nõuniku tegevused
A03207	EKSPORT Norra nõuniku tegevused
A03231	Taani nõuniku teenused - omafinantseering
A03233	Saksamaa nõunike teenused - omafinantseering
A03234	Rootsi nõunike teenused - omafinatseering
A03235	Soome nõuniku teenused - omafinantseering
A03236	Hollandi nõuniku teenused - omafinantseering
A03237	Norra nõuniku teenused - omafinantseering
</t>
  </si>
  <si>
    <r>
      <rPr>
        <sz val="11"/>
        <color rgb="FF000000"/>
        <rFont val="Calibri"/>
        <family val="2"/>
        <charset val="186"/>
      </rPr>
      <t>Soodustatakse Eestis juba väljaarendatud toodete ja teenuste, sh  TAI-mahukate toodete ja tehnoloogiate ja kestlike lahenduste ekspordi kasvu ning luuakse eeldused uute toodete ja teenuste arendamiseks ja müügiks kõrgema lisandväärtusega valdkondades ja turgudel. 2023 aastal nõustatakse 3</t>
    </r>
    <r>
      <rPr>
        <b/>
        <sz val="11"/>
        <color rgb="FF000000"/>
        <rFont val="Calibri"/>
        <family val="2"/>
        <charset val="186"/>
      </rPr>
      <t>0 VKEd</t>
    </r>
    <r>
      <rPr>
        <sz val="11"/>
        <color rgb="FF000000"/>
        <rFont val="Calibri"/>
        <family val="2"/>
        <charset val="186"/>
      </rPr>
      <t>.</t>
    </r>
  </si>
  <si>
    <t>Ekspordinõunikud saavad jagada väärtuslikke teadmisi ja oskusi, mis suurendavad Eesti ettevõtete tõhusust ja efektiivsust ning seeläbi suurendavad nende tööjõu tootlikkust.</t>
  </si>
  <si>
    <t>Nõustamise fookuses on TA mahukad ettevõtted</t>
  </si>
  <si>
    <t>Kestlike tarneahelate alane nõustamine sihtturgude lõikes</t>
  </si>
  <si>
    <t>Nõustamisteenus võimaldab arvestada erinevate sotsiaalsete rühmade, sealhulgas vanemaealiste, vajadusi ning luua eksportimisega seotud tegevused, mis toetavad nende rühmade kaasamist. Selline lähenemine aitab luua ühiskonnas tervikuna tolerantsemat ja kaasavamat keskkonda ning tagada, et eksporttoetuste kasutamine toimub kõigi sotsiaalsete rühmade võrdse kohtlemise põhimõtteid järgides.</t>
  </si>
  <si>
    <t>Eva-Kristiina Ponomarjov</t>
  </si>
  <si>
    <t xml:space="preserve">A03248	Sihtturuseminarid Lähiturud
</t>
  </si>
  <si>
    <r>
      <rPr>
        <sz val="11"/>
        <color rgb="FF000000"/>
        <rFont val="Calibri"/>
        <family val="2"/>
        <charset val="186"/>
      </rPr>
      <t xml:space="preserve">Soodustatakse Eestis juba väljaarendatud toodete ja teenuste, sh  TAI-mahukate toodete ja tehnoloogiate ja kestlike lahenduste ekspordi kasvu ning luuakse eeldused uute toodete ja teenuste arendamiseks ja müügiks kõrgema lisandväärtusega valdkondades ja turgudel. 2023 aastal nõustatakse </t>
    </r>
    <r>
      <rPr>
        <b/>
        <sz val="11"/>
        <color rgb="FF000000"/>
        <rFont val="Calibri"/>
        <family val="2"/>
        <charset val="186"/>
      </rPr>
      <t>50 VKEd</t>
    </r>
    <r>
      <rPr>
        <sz val="11"/>
        <color rgb="FF000000"/>
        <rFont val="Calibri"/>
        <family val="2"/>
        <charset val="186"/>
      </rPr>
      <t>.</t>
    </r>
  </si>
  <si>
    <t>Sihturuseminaride esinejad eksperdid saavad jagada väärtuslikke teadmisi sihtturugude kohta, mis suurendavad Eesti ettevõtete tõhusust ja efektiivsust ning seeläbi suurendavad nende tööjõu tootlikkust.</t>
  </si>
  <si>
    <t>Kuigi toetusmeetme otsene mõju kasvuhoonegaaside heitmetele ei pruugi olla ilmne, võib see siiski kaasa aidata keskkonnasäästlikkusele. Seminaride esinejad saavad jagada parimaid tavasid jätkusuutliku tootmise, ökoloogiliselt sõbralike tarneahelate ja energiatõhususe osas, võimaldades Eesti ettevõtetel rakendada rohelisemaid tavasid ja vähendada oma süsinikujalajälge. Lõppefekt tuleneb ekspertteadmisi kaasavate nõustatavate ettevõtete valitud tehnoloogiatest.</t>
  </si>
  <si>
    <t xml:space="preserve"> Nõustamine Aasias välisesindajate võrgustiku abil 1. A02983 Aasia keskus: Jaapan 
2. A02984 Aasia keskus: Hiina 
3. A02985 Aasia keskus: IndiaA02981 Aasia keskuse arendustegevused
4. A02986 Aasia keskus: Singapur 
5. A02987 Aasia keskus: Kagu-Aasia
6. A02988 Aasia keskus: Lõuna-Korea 
7. A02989 Aasia ülesed tegevused 8. A02981 Aasia keskuse arendustegevused</t>
  </si>
  <si>
    <t>Ilaria Perla</t>
  </si>
  <si>
    <t xml:space="preserve">Nõustamine kauguturgudel välisesindajate võrgustiku abil     A03099	EKSPORT Suurbritannia nõuniku tegevused
A03105	EKSPORT Prantsusmaa nõuniku tegevused
A03106	EKSPORT USA nõuniku tegevused
A03112	EKSPORT Poola nõuniku tegevused
A03113	EKSPORT AÜE ekspordinõuniku tegevused
A03114	EKSPORT Keenia nõuniku tegevused
A03115	EKSPORT USA2 nõuniku tegevused
A03116	Ameerika Keskuse tegevused
A03117	EKSPORT Kanada nõuniku tegevused
A03232	Suurbritannia nõuniku teenused
A03238	Prantsusmaa nõuniku teenused
A03239	USA nõuniku teenused
A03240	Poola nõuniku teenused
A03241	Keenia nõuniku teenused
A03242	USA2 nõuniku teenused
A03243	AÜE nõuniku teenused
A03244	Kanada nõuniku teenused
</t>
  </si>
  <si>
    <t>Piret Sauter</t>
  </si>
  <si>
    <t xml:space="preserve">A03109	Sihtturuseminarid Kaugturud
</t>
  </si>
  <si>
    <t xml:space="preserve">A03111	Sourcing Kaugturud
</t>
  </si>
  <si>
    <t>Turuteadlikkus (2.2.2.)</t>
  </si>
  <si>
    <t>1. A03000 Ekspordi edendamise tegevused (nt. koolitusprogramm "Süsteemne eksport Jaapanis", ostujuhtide reisid Eestisse ning muud ekspordikoolitused ja tegevused erinevatel sihtturgudel) 2. A02049 Arendustegevused</t>
  </si>
  <si>
    <t xml:space="preserve">Soodustatakse Eestis juba väljaarendatud toodete ja teenuste, sh  TAI-mahukate toodete ja tehnoloogiate ja kestlike lahenduste ekspordi kasvu ning luuakse eeldused uute toodete ja teenuste arendamiseks ja müügiks kõrgema lisandväärtusega valdkondades ja turgudel. </t>
  </si>
  <si>
    <t>Panustab TAIE alaeesmärgi "Ettevõtluskeskkond" eesmärkide täitmisesse</t>
  </si>
  <si>
    <t>Uued teadmised kasvatavad tööjõu tulemuslikkust ning lisandväärtust töötaja kohta. Üle-eestiliste teenuste pakkumise kaudu tekitatakse ka võimalus ülekandeefekti tekkimiseks. Teadlikkuse alaste tegevuste elluviimisel tehakse vajadusel koostööd 
maakondlike arenduskeskustega, tagamaks paremat regionaalset katvust ning informeeritust ja ligipääsetavust teenustele igas regioonis</t>
  </si>
  <si>
    <t xml:space="preserve">Ettevõtlusteadlikkuse, sealhulgas juhtimiskvaliteedi ja vastutustundliku ettevõtluse ja ettevõtjate TAI teadlikkuse kasvatamine (TAI võimalused) ja TAI võimekuse tõstmine. </t>
  </si>
  <si>
    <t>Teadlikkuse tõstmine läbi koolituste, seminaride ja õppereiside. Eksporditeenustes kestlikkuse põhimõtete juurutamine.</t>
  </si>
  <si>
    <t>Kõigil eksporditeenustel osalemiseks on tagatud soolises mõttes võrdsed võimalused ja ligipääsetavus.</t>
  </si>
  <si>
    <t>Turuteadlikkuse tegevused võimaldavad arvestada erinevate sotsiaalsete rühmade, sealhulgas vanemaealiste, vajadusi ning luua eksportimisega seotud tegevused, mis toetavad nende rühmade kaasamist. Selline lähenemine aitab luua ühiskonnas tervikuna tolerantsemat ja kaasavamat keskkonda ning tagada, et eksporttoetuste kasutamine toimub kõigi sotsiaalsete rühmade võrdse kohtlemise põhimõtteid järgides. Ekspordikoolitused ja seminarid on alati ka online versioonis kättesaadavad.</t>
  </si>
  <si>
    <t>Ekspordikoolitused ja seminarid on alati ka online versioonis kättesaadavad.  EIS koduleht vastab WCAG 2.0 AA juurdepääsetavuse suunistele</t>
  </si>
  <si>
    <t>"Süsteemne eksport Jaapanis" on 2023. a lõpuks hangitud, programm algab 2024. a alguses</t>
  </si>
  <si>
    <t>Tiina Truuväärt</t>
  </si>
  <si>
    <t>Turu nähtavus (2.2.3.)</t>
  </si>
  <si>
    <t>Ühisstendid rahvusvahelistel messidel                                               
1.	A02990: FOODEX 2023
2.	A02865: Bau 2023 -EksArend
3.	A03034: Hannover Messe 2023
4.	A02898: Transform Africa Summit 2023
5.	A03004: Transport Logistic 2023
6.	A02994: Seoul Food &amp; Hotel 2023
7.	A02897: BIO 2023
8.	A03003: Money 20/20 Europe 2023
9.	A03227: MSPO 2023
10.	A03002: DSEI 2023
11.	A02873: TransKazakhstan 2023 -EksArend
12.	A02863: Alihankinta 2023
13.	A02996: GITEX 2023
14.	A02899: ByggReisDeg 2023 -EksArend
15.	A02882: Smart City Expo 2023
16.	A02862 Elmia Subcontractor 2023
17.	A02900: productronica 2023
18. M03247 Life Sciences Baltics 2023</t>
  </si>
  <si>
    <r>
      <rPr>
        <sz val="11"/>
        <color rgb="FF000000"/>
        <rFont val="Calibri"/>
        <family val="2"/>
        <charset val="186"/>
      </rPr>
      <t xml:space="preserve">Rahvusvahelistel messidel ühisstendidega osalemise kaudu soodustatakse Eestis juba välja arendatud toodete ja teenuste, sh TAI-mahukate toodete ja tehnoloogiate ja kestlike lahenduste ekspordi kasvu ning luuakse eeldused uute toodete ja teenuste arendamiseks ja müügiks kõrgema lisandväärtusega valdkondades ja turgudel. 2023. a saab mitterahalist toetust </t>
    </r>
    <r>
      <rPr>
        <b/>
        <sz val="11"/>
        <color rgb="FF000000"/>
        <rFont val="Calibri"/>
        <family val="2"/>
        <charset val="186"/>
      </rPr>
      <t>140 mikro-, väikese ja keskmise suurusega ning suurettevõtet</t>
    </r>
    <r>
      <rPr>
        <sz val="11"/>
        <color rgb="FF000000"/>
        <rFont val="Calibri"/>
        <family val="2"/>
        <charset val="186"/>
      </rPr>
      <t>.</t>
    </r>
  </si>
  <si>
    <t xml:space="preserve">Konkurentsiolukorra tajumine välisturugudel soodustab vastutustundliku ettevõtluse ja ettevõtjate TAI teadlikkuse kasvatamist (TAI võimalused). </t>
  </si>
  <si>
    <t>Teadlikkuse tõstmine läbi koolituste. Ühisstendide korraldamisel kestlikkuse põhimõtete juurutamine.</t>
  </si>
  <si>
    <t>Neutraalne.  EIS koduleht vastab WCAG 2.0 AA juurdepääsetavuse suunistele</t>
  </si>
  <si>
    <t>Kätrin Aas</t>
  </si>
  <si>
    <t xml:space="preserve">2. A03013 Ärimissioonid ja B2B kohtumised </t>
  </si>
  <si>
    <t>2, 3</t>
  </si>
  <si>
    <r>
      <rPr>
        <sz val="11"/>
        <color rgb="FF3F3F3F"/>
        <rFont val="Source Sans Pro"/>
        <family val="2"/>
      </rPr>
      <t>Toetatakse ettevõtete kasvu ja laienemist olemasolevatel ja uutel eksporditurgudel. Soodustatakse Eestis juba väljaarendatud toodete ja teenuste, sh  TAI-mahukate toodete ja tehnoloogiate ja kestlike lahenduste ekspordi kasvu ning luuakse eeldused uute toodete ja teenuste arendamiseks ja müügiks kõrgema lisandväärtusega valdkondades ja turgudel  Euroopas, Aasias, Lähis-Idas ja Ida-Aafrikas . 2023 aastaks on planeeritud 12 ärimissiooni erinevatele sektoritele. Erinevates sihtriikides on loodud ärivõimalusi</t>
    </r>
    <r>
      <rPr>
        <b/>
        <sz val="11"/>
        <color rgb="FF3F3F3F"/>
        <rFont val="Source Sans Pro"/>
        <family val="2"/>
      </rPr>
      <t xml:space="preserve"> 90-le mikro- väikese ja keskmise suurusega ning suurettevõttele</t>
    </r>
  </si>
  <si>
    <t>Kaasame oma teenustesse kõrge lisandväärtusega ettevõtteid, sh eelise annab see, kui ettevõttel on  TAI-mahukad tooted/teenused, tehnoloogiad või kasutatakse ettevõttes kestlikke lahendusi.</t>
  </si>
  <si>
    <t>Kaasame oma teenustesse kõrge lisandväärtusega ettevõtteid, sh eelise annab see, kui ettevõttel on  TAI-mahukad tooted/teenused, tehnoloogiad või kestlikkud lahendused.</t>
  </si>
  <si>
    <t>Ärimissioonide keskmes on rohkem tulevikutehnoloogiad, ressursside efektiivsem kasutamine, säästvad lahendused ja muud teemad, mis panustavad  Euroopa Liidu Rohelisse kokkuleppesse</t>
  </si>
  <si>
    <t xml:space="preserve">Neutraalne </t>
  </si>
  <si>
    <t>3. 	A03014 Trade Estonia turundus</t>
  </si>
  <si>
    <t>1, 2, 3, 4, 5, 6</t>
  </si>
  <si>
    <t>Eesti ettevõtjate kuvandit sihtriikides on parandatud ning seeläbi tõstetud ekspordi müügitulu. Turundust tehtud 2 sihtriigis: Saksamaal ja Araabia Ühendemiraatides</t>
  </si>
  <si>
    <t>Sekkumine tõstab Eesti tuntust innovaatilise riigina ning soodustab seeläbi kõrge lisandväärtusega TAI-mahukate ettevõtete ekspordimüügitulu kasvu ning panustab tööjõu tootlikkuse kasvu</t>
  </si>
  <si>
    <t>Neutraalne. Teenus annab välisturgudel laiema pildi sektorist tervikuna</t>
  </si>
  <si>
    <t xml:space="preserve">Neutraalne. Teavitustegevustes arvestatakse eri sihtrühmade eelistatumate ja enimkasutatavate infokanalitega. </t>
  </si>
  <si>
    <t>TradeEstonia turundus on sektoriturundus, mille eesmärgiks on parandada Eesti ettevõtjate kuvandit sihtriikides ning seeläbi tõsta ekspordi müügitulu.</t>
  </si>
  <si>
    <t>Merle Tõnts</t>
  </si>
  <si>
    <r>
      <rPr>
        <sz val="11"/>
        <color rgb="FF000000"/>
        <rFont val="Calibri"/>
        <family val="2"/>
        <charset val="186"/>
        <scheme val="minor"/>
      </rPr>
      <t xml:space="preserve">A03249	Visiidid Lähiturud
</t>
    </r>
    <r>
      <rPr>
        <sz val="11"/>
        <color rgb="FF000000"/>
        <rFont val="Calibri"/>
        <family val="2"/>
        <charset val="186"/>
        <scheme val="minor"/>
      </rPr>
      <t xml:space="preserve">
</t>
    </r>
  </si>
  <si>
    <t>Toetatakse ettevõtete kasvu ja laienemist olemasolevatel ja uutel eksporditurgudel.</t>
  </si>
  <si>
    <t>Kaasame visiitidele kõrge lisandväärtusega ettevõtteid, sh eelise annab see, kui ettevõttel on  TAI-mahukad tooted/teenused, tehnoloogiad või kasutatakse ettevõttes kestlikke lahendusi.</t>
  </si>
  <si>
    <t>A03252	Turundusüritused välismaal Lähiturud
A03246	Välisesinduste juhtimistegevus Lähiturud</t>
  </si>
  <si>
    <t>Eesti ettevõtjate kuvandit lähiturugudel on parandatud ning seeläbi tõstetud ekspordi müügitulu</t>
  </si>
  <si>
    <t>Eesmärgiks on parandada Eesti ettevõtjate kuvandit sihtriikides ning seeläbi tõsta ekspordi müügitulu.</t>
  </si>
  <si>
    <t xml:space="preserve">A03110	Visiidid Kaugturud
</t>
  </si>
  <si>
    <t xml:space="preserve">A03107	Välisesinduste juhtimistegevus Kaugturud
A03108	Turundusüritused välismaal Kaugturud
</t>
  </si>
  <si>
    <t>Eesti ettevõtjate kuvandit kaugturugudel on parandatud ning seeläbi tõstetud ekspordi müügitulu</t>
  </si>
  <si>
    <t>Ettevõtjate nõustamine (2.2.4.)</t>
  </si>
  <si>
    <t>1.</t>
  </si>
  <si>
    <t>Välistalendi kaasamist ei ole hetkel sellest eelarvest plaanis</t>
  </si>
  <si>
    <t>2.</t>
  </si>
  <si>
    <t>3.</t>
  </si>
  <si>
    <t>Investeeringute meelitamine (2.2.5.)</t>
  </si>
  <si>
    <t>1. A03195 - VÄLISINVEST Visiidid, sündmused SF</t>
  </si>
  <si>
    <t>01.04.2023-31.12.2023</t>
  </si>
  <si>
    <t>Rohkem maandatud välisinvesteeringuid</t>
  </si>
  <si>
    <t>Lähtuvalt välisinvesteeringute uuest strateegiast on fookussektorid ja fookuses välisinvesteeringud TAIE fooksusektoritega seotud. Fookuses tööstus ja roheenergiast tulenevad projektid.</t>
  </si>
  <si>
    <t>Välisinvesteeringute projektid lähtuvad kõrgemast lisandväärtusest, töökohtade loomine regiooni kõrgemast palgast ja väärtusahelate arengust, et suurem osa lisandväärtusest jääks Eestisse.</t>
  </si>
  <si>
    <t>TA mahukad projektid on prioriteet ja seotud eesmärkidega</t>
  </si>
  <si>
    <t>Fookuses energeetikasektor ja sellest lähtuvalt innovaatiline rohetööstus. Lähtume töös digilahendustest ja automatiseerimisest keskkonna jalajälje vähendamiseks.</t>
  </si>
  <si>
    <t>Investorteeninduses on tagatud soolises mõttes võrdsed võimalused ja ligipääsetavus.</t>
  </si>
  <si>
    <t>Puudub</t>
  </si>
  <si>
    <t>Kõik teenused on lähtuvalt investorite ja välisettevõtete vajadustest.</t>
  </si>
  <si>
    <t>Joonas Vänto</t>
  </si>
  <si>
    <t xml:space="preserve">1. Töötajate arendamine </t>
  </si>
  <si>
    <t xml:space="preserve"> -</t>
  </si>
  <si>
    <t>Neturaalne</t>
  </si>
  <si>
    <t>Võrdsed võimalused tagatud</t>
  </si>
  <si>
    <t>3. tööjõu kulud antud sekkumisest</t>
  </si>
  <si>
    <t>Kontorite olemasolu lisaks Tallinnale ka Tartus ja Pärnus ning  kaugtöö võimalus pasustavad SKP kasvu väljaspool Harjumaad</t>
  </si>
  <si>
    <t> </t>
  </si>
  <si>
    <t>2 3</t>
  </si>
  <si>
    <t>A02980 Rahvusvaheliste ekspertide kaasamine (teenus turulesisenemise ja toote sobivuse ning positsioneerimise toetamiseks konkreetsel turul ja konkreetsele ettevõttele)</t>
  </si>
  <si>
    <t xml:space="preserve">Neutraalne. Kuigi toetusmeetme otsene mõju kasvuhoonegaaside heitmetele ei pruugi olla ilmne, võib see siiski kaasa aidata keskkonnasäästlikkusele. Rahvusvahelised eksperdid saavad jagada parimaid tavasid jätkusuutliku tootmise, ökoloogiliselt sõbralike tarneahelate ja energiatõhususe osas, võimaldades Eesti ettevõtetel rakendada rohelisemaid tavasid ja vähendada oma süsinikujalajälge. Lõppefekt tuleneb ekspertteadmisi kaasavate nõustatavate ettevõtete valitud tehnoloogiatest.  Arvestatakse ürituste korraldamisel kliimaministeeriumi keskkonnahoidlike ürituste korraldamise juhendiga </t>
  </si>
  <si>
    <t>Otsene. Toetusmeede tagab võrdse juurdepääsu rahvusvahelistele ekspertidele ja eksportvõimalustele ning ei diskrimineeri sooliselt.</t>
  </si>
  <si>
    <t>Neutraalne. Ekspertide kaasamine võimaldab arvestada erinevate sotsiaalsete rühmade, sealhulgas vanemaealiste, vajadusi ning luua eksportimisega seotud tegevused, mis toetavad nende rühmade kaasamist. Selline lähenemine aitab luua ühiskonnas tervikuna tolerantsemat ja kaasavamat keskkonda ning tagada, et eksporttoetuste kasutamine toimub kõigi sotsiaalsete rühmade võrdse kohtlemise põhimõtteid järgides.</t>
  </si>
  <si>
    <t>Neutraalne. Osaliselt toetav (meede on kättesaadav liikumispuudega inimestele). EIS koduleht vastab WCAG 2.0 AA juurdepääsetavuse suunistele</t>
  </si>
  <si>
    <t>Teenuse pakkumiseks arvestatud 2023-2025 perioodil kokku 1 000 000 eurot. Tegemist ka nn kriisikohvri raames ühe nõutuma teenusega. Avame seega uue vooru kohe 2024 alguses (jaan/veebr), sh vajadusel kohandatud tingimustel toidu-, puidu- ja masina-metallitööstuse sektoritele.</t>
  </si>
  <si>
    <t>Ille Metsla</t>
  </si>
  <si>
    <t>Nõustamine Aasia turgudel välisesindajate võrgustiku abil:
A02983 Aasia keskus: Jaapan
A02984 Aasia keskus: Hiina
A02985 Aasia keskus: India
A02986 Aasia keskus: Singapur
A02987 Aasia keskus: Kagu-Aasia
A02988 Aasia keskus: Lõuna-Korea
A03119 Aasia keskus: Jaapani teenused
A03120 Aasia keskus: India teenused
A03121 Aasia keskus: Hiina teenused
A03122 Aasia keskus: Singapuri teenused
A03123 Aasia keskus: Lõuna-Korea teenused
A03124 Aasia keskus: Kagu-Aasia teenused</t>
  </si>
  <si>
    <t>Nõustamise fookuses on tehnoloogiapõhised ja TA&amp;I mahukad ettevõtted</t>
  </si>
  <si>
    <t xml:space="preserve">Neutraalne. Kestlike tarneahelate alane nõustamine sihtturgude lõikes.  Arvestatakse ürituste korraldamisel kliimaministeeriumi keskkonnahoidlike ürituste korraldamise juhendiga </t>
  </si>
  <si>
    <t>Neutraalne. Nõustamisteenus võimaldab arvestada erinevate sotsiaalsete rühmade, sealhulgas vanemaealiste, vajadusi ning luua eksportimisega seotud tegevused, mis toetavad nende rühmade kaasamist. Selline lähenemine aitab luua ühiskonnas tervikuna tolerantsemat ja kaasavamat keskkonda ning tagada, et eksporttoetuste kasutamine toimub kõigi sotsiaalsete rühmade võrdse kohtlemise põhimõtteid järgides.</t>
  </si>
  <si>
    <t>Xenia Joost</t>
  </si>
  <si>
    <t>Nõustamine kaugturgudel välisesindajate võrgustiku abil:
A03099 EKSPORT Suurbritannia nõuniku tegevused
A03105 EKSPORT Prantsusmaa nõuniku tegevused
A03106 EKSPORT USA nõuniku tegevused
A03112 EKSPORT Poola nõuniku tegevused
A03113 EKSPORT AÜE ekspordinõuniku tegevused
A03114 EKSPORT Keenia nõuniku tegevused
A03232 Suurbritannia nõuniku teenused
A03238 Prantsusmaa nõuniku teenused
A03239 USA nõuniku teenused
A03240 Poola nõuniku teenused
A03241 Keenia nõuniku teenused
A03243 AÜE nõuniku teenused
A03389 EKSPORT Saudi Araabia nõuniku tegevused</t>
  </si>
  <si>
    <t>Nõustamine lähiturgudel välisesindajate võrgustiku abil:
A03201 EKSPORT Taani nõuniku tegevused
A03203 EKSPORT Saksamaa nõunike tegevused
A03204 EKSPORT Rootsi nõunike tegevused
A03205 EKSPORT Soome nõuniku tegevused
A03206 EKSPORT Hollandi nõuniku tegevused
A03207 EKSPORT Norra nõuniku tegevused
A03231 Taani nõuniku teenused
A03233 Saksamaa nõunike teenused
A03234 Rootsi nõunike teenused
A03235 Soome nõuniku teenused
A03236 Hollandi nõuniku teenused
A03237 Norra nõuniku teenused</t>
  </si>
  <si>
    <t>Tiina Tuisk</t>
  </si>
  <si>
    <t>A03251 sourcing teenus välismaa ettevõtetele, kes huvitunud Eesti toodetest ja teenustest</t>
  </si>
  <si>
    <t>Tutvustame teenuses eelkõige TAI-mahukaid tooteid/teenuseid ja tehnoloogiad</t>
  </si>
  <si>
    <t>Tööjõukulud</t>
  </si>
  <si>
    <t>A03000 Ekspordi edendamise tegevused (nt pikaajaline koolitusprogramm "Süsteemne eksport Jaapanis" ja "Süsteemne eksport Saksamaal"). Põhjalikumad turulesisenemise programmid, mis täiendavad lühiajalisemaid turuteadlikkuse tõstmise tegevusi, mis osaks messidest, B2B missioonidest ja ekspordinõunike korraldatavatest sihtturuseminaridest ning üritustest.</t>
  </si>
  <si>
    <t>Soodustatakse Eestis juba väljaarendatud toodete ja teenuste, sh  TAI-mahukate toodete ja tehnoloogiate ja kestlike lahenduste ekspordi kasvu ning luuakse eeldused uute toodete ja teenuste arendamiseks ja müügiks kõrgema lisandväärtusega valdkondades ja turgudel. 
Alategevuse tulemusena viiakse ellu kaks 6-kuulise kestvusega turule sisenemise tervikprogrammi, mis sisaldavad nii seminare, nõustamisi, koolitusi kui visiiti turule. Üks programm on suunatud Jaapani turule ning 2024.a IKT ja targa linna sektori ettevõtetele. Teine programm on Saksamaa fookusega ning analüüs sektori fookuse osas on veel käsil.</t>
  </si>
  <si>
    <t>Uued teadmised kasvatavad tööjõu tulemuslikkust ning lisandväärtust töötaja kohta. Üle-eestiliste teenuste pakkumise kaudu tekitatakse ka võimalus ülekandeefekti tekkimiseks. Teadlikkuse alaste tegevuste elluviimisel tehakse vajadusel koostööd
maakondlike arenduskeskustega, tagamaks paremat regionaalset katvust ning informeeritust ja ligipääsetavust teenustele igas regioonis</t>
  </si>
  <si>
    <t>Otsene. Kõigil eksporditeenustel osalemiseks on tagatud soolises mõttes võrdsed võimalused ja ligipääsetavus.</t>
  </si>
  <si>
    <t>Neutraalne. Turuteadlikkuse tegevused võimaldavad arvestada erinevate sotsiaalsete rühmade, sealhulgas vanemaealiste, vajadusi ning luua eksportimisega seotud tegevused, mis toetavad nende rühmade kaasamist. Selline lähenemine aitab luua ühiskonnas tervikuna tolerantsemat ja kaasavamat keskkonda ning tagada, et eksporttoetuste kasutamine toimub kõigi sotsiaalsete rühmade võrdse kohtlemise põhimõtteid järgides. Ekspordikoolitused ja seminarid on alati ka online versioonis kättesaadavad.</t>
  </si>
  <si>
    <t>Neutraalne. Ekspordikoolitused ja seminarid on alati ka online versioonis kättesaadavad.  EIS koduleht vastab WCAG 2.0 AA juurdepääsetavuse suunistele</t>
  </si>
  <si>
    <t>Regioonide üleselt olulised tegevused (nt Big Asia konverents Aasia turu tutvustamiseks):
A02989 Aasia ülesed tegevused
A03424 Kaugturgude ülesed tegevused
A03426 Lähiturgude ülesed tegevused</t>
  </si>
  <si>
    <t>Soodustatakse Eestis juba väljaarendatud toodete ja teenuste, sh  TAI-mahukate toodete ja tehnoloogiate ja kestlike lahenduste ekspordi kasvu ning luuakse eeldused uute toodete ja teenuste arendamiseks ja müügiks kõrgema lisandväärtusega valdkondades ja turgudel. 
Antud tegevuse raames kavandatakse regiooniüleseid tegevusi, mis suurendavad ettevõtjate teadlikkust regiooni eripäradest, EISi toest ning koostöövõimalustest. Üks olulisemaid üritusi on tänaseks juba sissetöötatud Big in Asia konverents, kuhu kaasatakse riigi esindajaid, EISi eksperte, ning kogenud ettevõtjaid Aasia turgudel.</t>
  </si>
  <si>
    <t> Tööjõukulud</t>
  </si>
  <si>
    <t>Eesti eri sektorite ja ambitsioonikate eksportööride toetamine rahvusvahelistel messidel nii Euroopas, Aasias, Aafrikas, Lähis-Idas kui USA-s:
A02997 Gulfood 2024
A03006 Nordbygg 2024
A03007 TransKazakhstan 2024
A03008 Boot 2024
A03009 Money 20/20 Europe 2024
A03010 Mobile World Congress 2024
A03017 World Defence Show 2024
A03019 Batimat 2024
A03020 ITS World Congress 2024
A03022 Eurosatory 2024
A03023 Smart City Expo 2024
A03027 IAC 2024
A03028 Seoul Food &amp; Hotel 2024
A03029 FOODEX 2024
A03046 BIO 2024
A03051 ONS 2024
A03254 Cosmoprof 2024
A03298 SMM 2024
A03330 MSPO 2024
A03339 Life Sciences Baltic 2024
A03343 FMB 2024
A03353 Alihankinta 2024
A03359 Big Science Business Forum 2024
A03365 Masters of Digital 2024
A03435 KOREA BUILD 2024</t>
  </si>
  <si>
    <t>Rahvusvahelistel messidel ühisstendidega osalemise kaudu soodustatakse Eestis juba välja arendatud toodete ja teenuste, sh TAI-mahukate toodete ja tehnoloogiate ja kestlike lahenduste ekspordi kasvu ning luuakse eeldused uute toodete ja teenuste arendamiseks ja müügiks kõrgema lisandväärtusega valdkondades ja turgudel</t>
  </si>
  <si>
    <t>A03186/AO3013 Ärimissioonid, kontaktreisid ja B2B kohtumised, sh:
India - biotehnoloogia- ja farmaatsia
Saudi Araabia - tervisetehnoloogia, toidu- ja joogisektor
Aafrika - IT, tervisetehnoloogiad
Jaapan - IKT, tark linn
Saksamaa - meretööstus, nutikad transpordilahendused; masina- ja metallitööstus
Vietnam - toidu- ja joogisektor
AÜE - intelligentsed transpordisüsteemid, toidu- ja joogisektor
Korea - puit/disain/ehitusmaterjalid sissetulev missioon</t>
  </si>
  <si>
    <t>Toetatakse ettevõtete kasvu ja laienemist olemasolevatel ja uutel eksporditurgudel. Soodustatakse Eestis juba väljaarendatud toodete ja teenuste, sh  TAI-mahukate toodete ja tehnoloogiate ja kestlike lahenduste ekspordi kasvu ning luuakse eeldused uute toodete ja teenuste arendamiseks ja müügiks kõrgema lisandväärtusega valdkondades ja turgudel  Euroopas, Aasias, Lähis-Idas ja Ida-Aafrikas . 2023 aastaks on planeeritud 12 ärimissiooni erinevatele sektoritele.</t>
  </si>
  <si>
    <t>A03014 TradeEstonia turundus</t>
  </si>
  <si>
    <t>A03108 Turundusüritused välismaal - kaugturud</t>
  </si>
  <si>
    <t>uus</t>
  </si>
  <si>
    <t xml:space="preserve">Neutraalne.  Arvestatakse ürituste korraldamisel kliimaministeeriumi keskkonnahoidlike ürituste korraldamise juhendiga </t>
  </si>
  <si>
    <t>Neutraalne. EIS koduleht vastab WCAG 2.0 AA juurdepääsetavuse suunistele</t>
  </si>
  <si>
    <t>Kadri Gröön</t>
  </si>
  <si>
    <t>Ei ole SF arvestatud. RES rahastusel 2024. a.</t>
  </si>
  <si>
    <t>Leonardo Ortega</t>
  </si>
  <si>
    <t>Välisinvesteeringute projektid lähtuvad kõrgemast lisandväärtusest, töökohtade loomine regiooni kõrgemast palgast ja väärtusahelate arengust, et suurem osa lisandväärtusest jääks Eestisse.Lähtuvalt välisinvesteeringute uuest strateegiast on fookussektorid ja fookuses välisinvesteeringud TAIE fooksusektoritega seotud. Fookuses tööstus ja roheenergiast tulenevad projektid.</t>
  </si>
  <si>
    <t>Otsene. Riiklik fookus eri regioonidesse välisinvesteeringute maandamisel ning seejuures maakondade keskmisest kõrgema lisandväärtusega investeeringute.</t>
  </si>
  <si>
    <t>Neutraalne. Fookuses energeetikasektor ja sellest lähtuvalt innovaatiline rohetööstus. Lähtume töös digilahendustest ja automatiseerimisest keskkonna jalajälje vähendamiseks.</t>
  </si>
  <si>
    <t>Neutraalne. Võrdsed võimalused tagatud</t>
  </si>
  <si>
    <t>Neutraalne. Kõik teenused on lähtuvalt investorite ja välisettevõtete vajadustest.</t>
  </si>
  <si>
    <t>Column1</t>
  </si>
  <si>
    <t>Kõikides käskkirja tegevustes osalejate erivajadustega arvestatakse nende vajaduste ilmnedes, ehk tagatakse ligipääsetavus füüsilisele keskkonnale, infole ja kommunikatsioonile ka nelja peamise erivajadusega (nägemis-, kuulmis-, liikumis- ja intellektipuue) inimestele kus asjakohane. Viime ürituste korraldamise juhendisse lisatud viited (eas ürituste korraldamise juhend - majaülene- tähtaeg 2023)</t>
  </si>
  <si>
    <t>Teadmiste ja kompetentside suurendamine (2.1.1.)</t>
  </si>
  <si>
    <t>1, 2</t>
  </si>
  <si>
    <t xml:space="preserve">1. Teadlikkuse tegevused: eas.ee; turundus, FB, Linkedin, Äripäeva raadio jne. </t>
  </si>
  <si>
    <t>1,2,3,4,5,6</t>
  </si>
  <si>
    <t>eas.ee arendus/haldus ja kommunikatsioonitegevused (teenustesse kandideerimised, edulugude kajastamine)</t>
  </si>
  <si>
    <r>
      <t xml:space="preserve"> </t>
    </r>
    <r>
      <rPr>
        <sz val="11"/>
        <rFont val="Calibri"/>
        <family val="2"/>
        <charset val="186"/>
        <scheme val="minor"/>
      </rPr>
      <t>Panustab TAIE alaeesmärgi "Ettevõtluskeskkond" eesmärkide täitmisesse</t>
    </r>
  </si>
  <si>
    <t>Kommunikatsioon loob eeldused selleks, et ettevõtjad osaleksid teenustes mis tõstavad potentsiaalselt nende tootlikust ja lisandväärtust</t>
  </si>
  <si>
    <t>Ettevõtetel kasvatavad teadlikkus TA tegevuste vajadusest ettevõttes ning milliseid võimalusi annab TA edendamine</t>
  </si>
  <si>
    <t xml:space="preserve">Tegevuste elluviimisel tehakse koostööd maakondlike arenduskeskustega, tagamaks paremat regionaalset katvust ning informeeritust ja ligipääsetavust teenustele igas regioonis. </t>
  </si>
  <si>
    <t>Efekt tuleneb tehnoloogiate ja ettevõtete edulugude kajastamisest ning teemale tähelepanu pööramisest. Millest tulenevalt edeneb nii vastutustundlik ettevõtlus kui ka edendadtakse uus tulevikutehnoloogiad</t>
  </si>
  <si>
    <t>tegevused aitavad kaasa naiste osaluse suurendamisele ettevõtluses läbi nende ettevõtlusaktiivsuse ja -teadlikkuse suurendamise ning ettevõtluspotentsiaali realiseerimise</t>
  </si>
  <si>
    <t xml:space="preserve">Teavitustegevustes arvestatakse eri sihtrühmade eelistatumate ja enimkasutatavate infokanalitega. </t>
  </si>
  <si>
    <t>EIS koduleht vastab WCAG 2.0 AA juurdepääsetavuse suunistele</t>
  </si>
  <si>
    <t>Hinnanguliselt aastas 150.00.-  (siin sees ka eas.ee haldus ja arendus) teenusesse värbamise tegevused. Ettevõtete edulood, kommunikatsioonikanalites päevakajaliste teemade kajastaminejne tegevused. Eeldatavasti kasutame vana perioodi SF, kuid osad tegevused võivad tulla juba uude perioodi</t>
  </si>
  <si>
    <t>tiim + kommunkatsioon/turundus</t>
  </si>
  <si>
    <t>Kasutame suuresti täna vana Sfi</t>
  </si>
  <si>
    <r>
      <t>2.</t>
    </r>
    <r>
      <rPr>
        <sz val="11"/>
        <rFont val="Calibri"/>
        <family val="2"/>
        <charset val="186"/>
        <scheme val="minor"/>
      </rPr>
      <t xml:space="preserve"> Eesti parimad ettevõtted - Eesti ettevõtlus auhinna konkurss ja gala</t>
    </r>
  </si>
  <si>
    <t>Kui on vaja lisakommunikatsiooni juba planeeritud tegevustele, siis kasutame uue perioodi Sfi. Gala ise ja eeltöö on arevstatud vanast Sfist.</t>
  </si>
  <si>
    <t>kõik kolm alameesmärki</t>
  </si>
  <si>
    <t xml:space="preserve">Konkursil osalevatel ettevõtjatel tekib positiivne kuvand ühiskonnas, mille tulemusel muutuvad nad ka atraktiivsemateks tooandjateks, kelle töötajad on motiveeritumad. Lisaks suureneb ühiskonnas teadlikkus antud ettevõtja toodetest/teenustest mille tulemusel potensiaalselt tekib suurem nõudlus ettevõtja toodangule mis omakorda võib potensiaalselt suurendada ettevõtja tootlikust. </t>
  </si>
  <si>
    <t>Efekt tuleneb tehnoloogiate ja ettevõtete edulugude kajastamisest ning teemale tähelepanu pööramisest. Eraldi tunnustatakse ka keskkonnahoidlike ettevõteid, mille kaudu suureneb teadlikkus nii resurssisäästu kasudest kui ka kliimasõbralikest ärimudelitest.</t>
  </si>
  <si>
    <t xml:space="preserve"> Teavitustegevustes arvestatakse eri sihtrühmade eelistatumate ja enimkasutatavate infokanalitega. </t>
  </si>
  <si>
    <t>Igaastane kulu.  Hinnanguliselt 300.000.- (ettevalmistus, statuudid, kandideerimine, ettevõttekülastused, zürii, gala ise). 2023 aasta vahendid olemas, võibolla mõned kulud tulevad uuede perioodi.</t>
  </si>
  <si>
    <t>Karin Lõhmuste + turundus/kommunikatsioon</t>
  </si>
  <si>
    <t>3. Uuringud</t>
  </si>
  <si>
    <t>Uuringud, mis aitavad hinnata üldist majanduslikku olukorda, anda sisendit teenuste arendusse või väljapoole jagada infot erinevate sektorite kohta. Ettevalmistused 2024 ja 2025 aastaks. Lisaks vajadus juba olemasolevaid uuringuid tõlkida, et kasutada rahvusvaheliselt või siseriiklikult (kui omanikud väljapool - näiteks juhtimisvaldkonna uurin).</t>
  </si>
  <si>
    <t>Uuringuid kasutame teenuste arenduseks või siis ettevõtted saavad infot uutest trendidest või võrrelda end vastu sektorit või muid seostavaid leide</t>
  </si>
  <si>
    <t>Näiteks IMD/WEF, juhtimisvaldkonna uuring (iga 5 aasta järgi) ja muu taoline)</t>
  </si>
  <si>
    <t>tiim + STRA</t>
  </si>
  <si>
    <t>erinevad suuremad uuringud,kus tellime või oleme osaline (IMF, Juhtimisvaldkonna uuring - siin sees ei ole tehnoloogiauuringuid)</t>
  </si>
  <si>
    <t>4. Tööriistad</t>
  </si>
  <si>
    <t xml:space="preserve">Innovatsioonitrepi prototüüp. erinevad IT põhised tööriistad maja siseseks või ettevõtetele kasutamiseks. Näiteks innovatsioonitrepi exceli tööriist ja veebilahendus. Täienudsed ja potensiaalsed uued tööriistade piloodid </t>
  </si>
  <si>
    <t>Tööriistade abil saavad ettevõtted infot kiiretsi kätte, kiire diagnostika või leiud lisaks saavad võrrelda end vastu sektorit või muid seostavaid leide</t>
  </si>
  <si>
    <t>enesehindamise tööriistad / korduvkasutatavad materjalid jne</t>
  </si>
  <si>
    <t>5.  Ajujaht 16</t>
  </si>
  <si>
    <t>1,2,3,4,5</t>
  </si>
  <si>
    <t>Ajujaht koosneb: ideede valikus, kiirendiprogramm koos mentoritega, Telesaade "Ajujaht" ning ühisüritused</t>
  </si>
  <si>
    <t>Teenuses osalenud ettevõtted kasvatavad tööjõu tulemuslikkust ning lisandväärtust töötaja kohta</t>
  </si>
  <si>
    <t>Teadmusmahukate ettevõtete ja ärimudelite arendamine kasvatab TA kulude mahtu ja intensiivsust erasektoris</t>
  </si>
  <si>
    <t xml:space="preserve">otsene: tegevuste elluviimisel tehakse koostööd maakondlike arenduskeskustega, tagamaks paremat regionaalset katvust ning informeeritust ja ligipääsetavust teenustele igas regioonis. </t>
  </si>
  <si>
    <t>kaudne: Efekt tuleneb tehnoloogiate ja ettevõtete edulugude kajastamisest ning teemale tähelepanu pööramisest. Millest tulenevalt edeneb TAI mahukas ettevõtlus, mille kaudu endadtakse uus tulevikutehnoloogiad. Tegevustes lähtume maksimaalselt ürituste  hea tava kokkulepetga - kliimaministeeriumi lehel (konverentsid, seminarid jne): https://kliimaministeerium.ee/keskkonnateadlikkus -&gt; Keskkonnaministeeriumi keskkonnahoidlikud sündmused juhend 2022.pdf | 927.3 KB | pdf</t>
  </si>
  <si>
    <t>Neutraalne: EIS koduleht vastab WCAG 2.0 AA juurdepääsetavuse suunistele</t>
  </si>
  <si>
    <t>Teadlikkuse suurendamine (2.1.2.)</t>
  </si>
  <si>
    <t>1. Starteegia praktikum</t>
  </si>
  <si>
    <t>2023-2024</t>
  </si>
  <si>
    <t>Programm ettevõtjatele teadlikkuse tõstmiseks. Alustatakse sügisel uue grupiga. Plaanitud 8 ettevõtet ühes grupis (2-3 osalejat ettevõtte kohta)</t>
  </si>
  <si>
    <t>kõik kolm alameesmärki - fookuses ettevõtluskeksond</t>
  </si>
  <si>
    <t xml:space="preserve">Programmi läbinud ettevõtjad saavad omale teadmised ja oskused kuidas kasvatada tööjõu tulemuslikkust ning lisandväärtust töötaja kohta. </t>
  </si>
  <si>
    <r>
      <t xml:space="preserve">Efekt tuleneb mentorite ja koolitajate kogemusest ning kaasamisest   - nõustatavate ettevõtete valitud tehnoloogiatega ning ettevõtetevaheliste kogemuste/teadmiste vahetamisest </t>
    </r>
    <r>
      <rPr>
        <sz val="11"/>
        <color rgb="FFFF0000"/>
        <rFont val="Calibri"/>
        <family val="2"/>
        <charset val="186"/>
        <scheme val="minor"/>
      </rPr>
      <t>sh. roheteemadel</t>
    </r>
  </si>
  <si>
    <t>Neutraalne. Ettevõtluse üldine vastutustundlikkuse kasv ja paranenud juhtimiskvaliteet adresseerib otseselt võrdsete võimaluste temaatika senisest paremat ja tõhusamat rakendamist ettevõtja igapäevases toimimises.</t>
  </si>
  <si>
    <t xml:space="preserve">2023 alustab grupp sügisel ja tegevused lõppevad 2024 aastal. Lisaks on võimalus talvel-kevadel alustada uue grupiga.  </t>
  </si>
  <si>
    <t>Karl-Villiam</t>
  </si>
  <si>
    <t>Uus hange 1 osa makse (kui vanas perioodis on veel vahendeid siis võtame sealt</t>
  </si>
  <si>
    <t>2. Ringdisaini meistriklass</t>
  </si>
  <si>
    <t xml:space="preserve">Ringdisaini meistriklass on tööstusettevõtetele abiks toote või teenuse protsesside ümbermõtestamisel ja –disainimisel, seades esikohale märksõnad kestlikkus ja innovaatilisus.
Tegemist on programmiga, kus 10 ambitsioonikat ettevõtet saavad süsteemselt läbi mõelda, kuidas muuta rohepööre oma ettevõtte konkurentsieeliseks. Rahvusvahelised ringmajanduse ja jätkusuutlikkuse tippteadmised jõuavad kohalike disainijuhtide valvsa pilgu all otse meeskonnani, ettevõttesse, tootesse, teenusesse, ärimudelisse. </t>
  </si>
  <si>
    <t>Anet Adamson</t>
  </si>
  <si>
    <t>3. Strateegia/ärimudelid</t>
  </si>
  <si>
    <t>Alustame teenuse arendusega - seega täpseid numbreid veel ei tea. 2023 aastal sügisel toimub hanke ettevalmistus</t>
  </si>
  <si>
    <t>Ärikomitee plaanis detsember 2023. HANKE ettevalmistus 2023 - teenuse pakkumus ja kulud 2024 aastal.</t>
  </si>
  <si>
    <t>4. Digitaliseerimise meistriklass</t>
  </si>
  <si>
    <t>Digitaliseerimise meistriklass on programm, mille eesmärk on aidata tuvastada need ettevõtte protsessid ja tarneahelad, mille optimeerimine avaldab enim mõju ettevõtte konkurentsivõimele. Osalemise tulemusena valmib tippkoolitajate ja personaalse mentori toel organisatsiooni strateegilise arendamise plaan, valite välja sobivaima digilahenduse ning teete esimesed sammud selle juurutamiseks.</t>
  </si>
  <si>
    <t>ettevõtluskeskond</t>
  </si>
  <si>
    <t>Annab eelduse ettevõtjale suurendada pakutavate toodete ja teenuste innovaatilisust ning lisandväärtust</t>
  </si>
  <si>
    <t>Ettevõtetel kasvatavad teadlikkus TA tegevuste vajadusest ettevõttes ning milliseid võimalusi annab TA edendamine, mille tulemusel eelduslikult kasvab TA-kulutuste intensiivsus</t>
  </si>
  <si>
    <t xml:space="preserve">Koostöö MAKidega </t>
  </si>
  <si>
    <t>Eeldatavalt positiivse mõjuga kuid sõltub nõustatavate ettevõtjate arendatavatest toodetest/teenustest.</t>
  </si>
  <si>
    <t>Vaja kirjutada hange uueks perioodiks.</t>
  </si>
  <si>
    <t>Joel Järvik</t>
  </si>
  <si>
    <t>Juhtimiskvaliteedi tõstmine (2.1.3.)</t>
  </si>
  <si>
    <t>1,2,3</t>
  </si>
  <si>
    <t>1. A03134 Juhtide mentorprogramm</t>
  </si>
  <si>
    <t>Juhtide mentorprogramm on 6-​kuuline programm, mis aitab  luua eeldused ettevõtte mitmekordseks kasvuks ja saada välja omaniku/juhi asendamatuse lõksust. 20 ettevõtet + 20 mentorit.</t>
  </si>
  <si>
    <t xml:space="preserve">Efekt tuleneb mentorite ja koolitajate kogemusest ning kaasamisest   - nõustatavate ettevõtete valitud tehnoloogiatega ning ettevõtetevaheliste kogemuste/teadmiste vahetamisest, sh. roheteemadel. Lisaks edendatakse ka vastutustundliku ettevõtte juhtimise praktikaid ning seeläbi muudetakse ettevõtete kliimakäitumist. </t>
  </si>
  <si>
    <t>2023 sügisgrupp alustab oktoobris ning lõpetab 2024 märtsis. Uuesti hankimisel eelnevalt teense hindamine.</t>
  </si>
  <si>
    <t>2. Koostöö erinevate organisatsioonidega ja teenuste arendus (piloodid): KIK, VEF, arendusnõunikud, klastrid, eriallaiidud, TAK, Tööandjad- teemadeks kestlikkus, innovatsioonitrepp jne</t>
  </si>
  <si>
    <t>5,6</t>
  </si>
  <si>
    <t xml:space="preserve"> kaasame partnereid ja väliseid koostööosapooli, teenuste arendamiseks, et saada laiapõhjalist taasisidet ning tõstatame vajadusel probleemikohti ühise arusaama jaoks.</t>
  </si>
  <si>
    <t>kaasatud partnerite ja ettevõette kogemuste jagamise tulemusel aitame kaasa kasvatavatada tööjõu tulemuslikkuse ning lisandväärtuse kasvule töötaja kohta</t>
  </si>
  <si>
    <t>Partneritel kasvatavad teadlikkus TA tegevuste vajadusest ettevõttes</t>
  </si>
  <si>
    <t xml:space="preserve"> tehakse koostööd maakondlike arenduskeskustega</t>
  </si>
  <si>
    <t>Efekt tuleneb  kaastaud partnerite kogemusest ettevõtetevaheliste kogemuste/teadmiste vahetamisest.</t>
  </si>
  <si>
    <t>koostöö erinevate organistatsioonidega ja a oma majasisesed pilootide arendus, kuu kaasame partnereid ja väliseid koostööosapooli</t>
  </si>
  <si>
    <t>Töötajate arendamine</t>
  </si>
  <si>
    <t>5.  kaudsed kulud</t>
  </si>
  <si>
    <t>nnovatsiooni osakond, kliendihaldus, hanketiim, STRA, turundus/kommunikatsioon</t>
  </si>
  <si>
    <t>6. tööjõu kulud antud programmist</t>
  </si>
  <si>
    <t>Innovatsiooni osakond, kliendihaldus, hanketiim, STRA, turundus/kommunikatsioon</t>
  </si>
  <si>
    <t>A03408 -  turundustegevused</t>
  </si>
  <si>
    <t>Luua ja tagada aktiivne edulugude, uute tehnoloogiate, erinevate innovatsiooni teemade ja rahastusvõimaluste infovoog (aga ka suurüritused, blogid, podcastid, raadio- ja telesaated jne).
Teenuste arendus, teenuste turundusmaterjalid, värbamised jne tegevused. Innovatsiooniteemalised artiklid (vajadusel tõlkimine), Innovatsioonialased kommunikatsioonilood, koolituste, töötubade, meistriklasside, infomaterjalide, konverentside, veebiseminaride jne kohane eelinfo ja järeltegevused.</t>
  </si>
  <si>
    <t>Kommunikatsiooniga tutvunud ettevõtetel kasvatavad tööjõu tulemuslikkust ning lisandväärtust töötaja kohta</t>
  </si>
  <si>
    <t>kaudne: tegevused aitavad kaasa naiste osaluse suurendamisele ettevõtluses läbi nende ettevõtlusaktiivsuse ja -teadlikkuse suurendamise ning ettevõtluspotentsiaali realiseerimise</t>
  </si>
  <si>
    <t xml:space="preserve">kaudne: Teavitustegevustes arvestatakse eri sihtrühmade eelistatumate ja enimkasutatavate infokanalitega. </t>
  </si>
  <si>
    <t>Kati Remmelkoor</t>
  </si>
  <si>
    <t>M03449  -  veebileht eas.ee sisloome / täiendused olemaoslevatele sisulehtedele</t>
  </si>
  <si>
    <t>Organisatsiooni ühisveebis olevad ettevõtlusteadlikkusega seotud alamlehtedega seonduvad uuendused/parendused.  Praktikale ja statistikale tuginedes on veebi hoidmise (veebilehe üldiste ja kõigi jaoks kasutajakogemust parandavate arendustegevuste - näiteks uus otsingumootor, värvide ja arhitektuuri muudatused, turvauuendused, uued kontaktid, koondlehed teenustele, sündmustele, videopank jne). Tegemist on äriarenduse fookusega alamlehe ja juhtimiskvaliteedi, vastutustundliku ning äriarenduste/-strateegia teemade kajastusega.</t>
  </si>
  <si>
    <t>eas.ee lehel tutvunud infoga ettevõtetel kasvatavad tööjõu tulemuslikkust ning lisandväärtust töötaja kohta</t>
  </si>
  <si>
    <t xml:space="preserve">kaudne eas.ee lehel viitame partneritele (vähemalt eelmisel eas.ee oli partnerite alamleht), tagamaks paremat regionaalset katvust ning informeeritust ja ligipääsetavust teenustele igas regioonis. </t>
  </si>
  <si>
    <t>alamleht: https://eas.ee/tootearendus-ja-innovatsioon/</t>
  </si>
  <si>
    <t>A03399 -  Juhtimisvaldkonna uuring</t>
  </si>
  <si>
    <t>2,3,5</t>
  </si>
  <si>
    <t>Eesmärk on kaardistada juhtimisalane praktika, probleemid ja arendustegevused 
Eesti ettevõtetes ning tuua välja arengud juhtimispraktikates. Teiseks, tuginedes kogutud 
materjalile anda hinnang Eesti ettevõtete juhtimispraktikatele ning teha ettepanekud juhtimisvaldkonna arendamiseks. Väljund on uuringutulemuste avalik tutvustamine ja teavitamine.
juhtimisvaldkonna uuring on koostöös MKMiga iga 5 aasta tagant tehtav uuring. Alustame 2024 ettevalmistavate tegevustega, et 2025 uuring läbi viidaks. Näide eelmise uuringu kohta: https://eas.ee/wp-content/uploads/2022/04/eesti-juhtimisvaldkonna-uuring-2021.pdf</t>
  </si>
  <si>
    <t>Juhtimisvaldkonna uuringu ettevalmistus 2025. Eelarve kasutamine rakendub juhul kui vajalik tasulist eksperti kaasata nt. 2024 perioodi 5000€ 2025 perioodi 45000 planeeritud. Alustame uuringu eelläbirääkimisi ja kaasame osapooli – uuringu ise tellime 2024 aastal, et 2025 aastal läbi viidaks (ehk hange väljas 2024/2025
Uues juhtimisvaldkonna uuringus peaksime kajastama ka kestlikkuse ja vastutustundlikkusepunkti</t>
  </si>
  <si>
    <t>Mikk Saaretalu</t>
  </si>
  <si>
    <t>A03407 -  IMD/WEF uuring ja aastaraama</t>
  </si>
  <si>
    <t>Eesti Konjunktuuriinstituudi poolt iga-aastase Eesti rahvusvahelise konkurentsivõime aastaraamatu väljaandmine ning uuringu läbiviimine, mis on Eesti osa sisendiks IMD ja WEF konkurentsivõime uuringutele.
Väljaande eesmärgiks on teavitada Eesti avalikkust, poliitikuid, ettevõtteid ja organisatsioone Eesti ettevõtluskeskkonnast ning seda kujundavatest teguritest. Andmete kogumine ja ettevõtete küsitlemine IMD ja WEF edetabelite jaoks.
Eesti riigi rahvusvahelise konkurentsivõime kohta kogutud informatsiooni avaldamine aastaraamatu väljaandes.</t>
  </si>
  <si>
    <t xml:space="preserve">neutraalne: tegevuste elluviimisel tehakse koostööd konjutuuriinstituudiga, tagamaks paremat regionaalset katvust ning informeeritust ja ligipääsetavust teenustele igas regioonis. </t>
  </si>
  <si>
    <t>Helery Tasane</t>
  </si>
  <si>
    <t>A03381 -  Eesti parimad ettevõtted - Eesti ettevõtlus auhinna konkurss ja gala</t>
  </si>
  <si>
    <t xml:space="preserve">Riiklikult kõige suurema kaaluga tunnustus ettevõtetele, mille raames viiakse läbi ettevõtetele suunatud konkurss ja gala. Konkursil tunnustatakse silmapaistvaid, leidlikke ja nutikaid Eesti ettevõtteid, kelle järjepidev töö on toonud edu nii ettevõttele, selle töötajatele kui ka laiemalt meie riigile. </t>
  </si>
  <si>
    <t>Läbivalt peaks lisaks kestlikkuse pnktidele ka kajastama vastutustundlikku ettevõtluse komponente (ehk ESG-d nii nagu see ka 2023 aastal oli)</t>
  </si>
  <si>
    <t xml:space="preserve">A03397 -  Ideekonkursid </t>
  </si>
  <si>
    <t>Kiirete turuolukorra tingimustest lähtuvate ideede ja vajaduste piloteerimine ja katsetamine. NT: Loomeettevõtjate suunamine suurtootjate teisese toormeni (ideekonkurss). Vastutustundlik ettevõtlus, rohetiigri algatused jne. Tegevused: turutõrke valideerime; programmides ettevõttepõhiste lugude koostamine; Lisaks soovime ideekonkursidega tähelepanu pöörata OECD vastutustundliku ettevõtluse suunistele/aspektidele.</t>
  </si>
  <si>
    <t>A03016 -  Pilotiseerimine ja teenuste arendus</t>
  </si>
  <si>
    <t>Varasemate piloottegevuste lõpetamised ja kokkuvõtted. Uute pilootide arendus võimalikes teemades: Kestlikkuse nõuetest tulevate väljakutsete teadvustamine, Digitaalne tootepass, Ettevõtte juhtimisstrateegia rakendamise mentorlus nt. (Tegevused: dialoog ekspertide ja osapooltega, turutõrke valideerimine, uuringute läbiviimine jne). Teenuste pilotiseerimine - ehk teenuse arendus ja kiire valideerimine väiksemas mahus turutõrke ja sekkumise vajaduse analüüsi eesmärgil.</t>
  </si>
  <si>
    <t>Läbivalt juhtimiskvaliteedi ja kestlikkuse ning vastutustundlikku temaatika käsitlus ka pilootides ning nõustamistel.</t>
  </si>
  <si>
    <t xml:space="preserve">A03394  -  Tööstussümbioosi algatamine Eesti tööstusettevõtete seas
</t>
  </si>
  <si>
    <t>Võimalikud teemad: Jäätmetekke minimeerimine, olemasolevate ressursside maksimaalne kasutamine. Väljakutsete adresseerimine - osapoolte kokkuviimine, teadvustamine, analüüsimine. Plaanis startida workshopi formaadiga, mille käigus mentorid kaardistavad koostöövõimalusi. Kaardistada põhilised osapooled nt Ülikoolid, organisatsioonid, klastrid jne. Fookus materjalidel nagu metall/puit/keemia/tekstiil. Turutõrke valideerimine -  nt kas esineb infotaristu väljakutset. Võimalikud väljundid: SekMO(sektorite vaheline mobiilsus), RUP(rakendusuuringute programm).</t>
  </si>
  <si>
    <t>Teenuses osalenud ettevõtetel kasvatavad tööjõu tulemuslikkust ning lisandväärtust töötaja kohta</t>
  </si>
  <si>
    <t xml:space="preserve">Kaudne: tegevuste elluviimisel tehakse koostööd maakondlike arenduskeskustega, tagamaks paremat regionaalset katvust ning informeeritust ja ligipääsetavust teenustele igas regioonis. </t>
  </si>
  <si>
    <t>A03396 -  Industry konverents</t>
  </si>
  <si>
    <t xml:space="preserve">Industry 5.0 toob kokku Eesti tööstuse kogukonna ja keskendub praktilistele teemadele, mis annab ideid ja inspiratsiooni tegutsemiseks aktuaalsetel teemadel.. Lisaks Eesti ekspertidele on kaasatud praktikud ka mujalt, kes jagavad enda edulugusid ja väljakutseid. </t>
  </si>
  <si>
    <t>A03196 -  Strateegia praktikum</t>
  </si>
  <si>
    <t>lõppev</t>
  </si>
  <si>
    <t xml:space="preserve">2024 Plaanis valideerida alategevust koos Juhtide mentorprogrammiga, mis kujul teenustega jätkata. Antud tegevus on 2023 sügisel alustanud grupp. Teenuse kirjeldus AS-IS: 8 ettevõtet per group. Strateegia praktikum aitab teha läbimõeldud strateegilisi valikuid oma ettevõtte pikaajalise edu ja kasvu tagamiseks. 4-​kuuse programmi tulemusena saab põhjaliku ülevaate  ettevõtte hetkeolukorrast ning strateegilistest väljakutsetest ja valikutest ning luua ettevõttele uue rakendatava konkurentsivõimelise kasvustrateegia 3-5 aastaks. Kasvustrateegia osa on ka kestlikkus (ESG). </t>
  </si>
  <si>
    <t>Kuna 2024 aastal teenuse hange lõppeb ja vajadus teenus täies mahus üle vaadata siis sarnasel kujul ei jätka. Vaatame sisu üle ja võimalusel koondame juhtide mentorprogrammiga üheks. Valideerime turutõrget ning lähtume kindlasti juhtimiskvaliteedi ja vastutustundlikku ettevõtluse temaatikast.</t>
  </si>
  <si>
    <t>A03133 -  Disaini meistriklass</t>
  </si>
  <si>
    <t xml:space="preserve"> Disaini meistriklass on 6-​kuuline tootearendusprogramm, mille eesmärk on juurutada ettevõtetes disainmõtlemist, mõista strateegilise disaini olulisust innovatsiooni loomisel ning kasvatada strateegilise disainikasutuse võimekust, eelkõige läbi disainist juhitud tootearendusprotsesside rakendamise. Programm aitab kaasa ja loob tingimused, et ettevõtted jõuaksid uute toote-​ või teenusdisaini lahendusteni (prototüüp). Disaini meistriklassis osalemise tulemusena on ettevõtetes loodud eeldused, st teadlikkus ja kompetentsid, rakendamaks disaini kui instrumenti ettevõtte uute toodete-​teenuste arendamisel ning turule toomisel.</t>
  </si>
  <si>
    <t>Kuna 2024 aastal programm lõppeb ja oleme otsustanud, et hanke eelselt vaatame programmi sisu ja vajaduse üle, siis kaalume liita moodulid ringdisaini meistriklassiga või vajadus teistsuguse teenuse/programmi järgi</t>
  </si>
  <si>
    <t>A03392 -  Digitaliseerimise meistriklass</t>
  </si>
  <si>
    <t>Digitaliseerimise meistriklass on programm, mille eesmärk on aidata tuvastada need ettevõtte protsessid ja tarneahelad, mille optimeerimine avaldab enim mõju ettevõtte konkurentsivõimele. Osalemise tulemusena valmib koolitajate ja personaalse mentori toel organisatsiooni strateegilise arendamise plaan, valitakse sobivaim digilahendus ning tehakse esimesed sammud  juurutamiseks.  (I grupp on 20 ettevõtet ja maksumus ca 190 000). Tegevuse aluseks on TAIE fookusvaldkondade väljakutsed, millest lähtuvalt 2024 perioodil teenuse arendusel keskendutakse.</t>
  </si>
  <si>
    <t xml:space="preserve">Mikk Saaretalu </t>
  </si>
  <si>
    <t>A03134 -  Juhtide mentorprogramm</t>
  </si>
  <si>
    <t>Tegemist on 2023 alustanud grupiga. 2024 on plaanis valideerida koos Juhtide mentorprogrammi, Strateegia praktikumi. Summa koos arendustegevustega. Programm aitab osalejal kasvada juhi ja ettevõtjana ning leida vastused ettevõtte kasvuks vajalike eesmärkide seadmiseks, ärimudeli arenduseks, ettevõtte positsioneerimiseks, protsesside arendamiseks ja müügi, turunduse, ekspordivõimekuse kasvuks.</t>
  </si>
  <si>
    <t>Kuna 2024 aastal teenuse hange lõppeb ja vajadus teenus täies mahus üle vaadata siis sarnasel kujul ei jätka. Vaatame sisu üle ja võimalusel koondame strateegia praktikumiga üheks. Valideerime turutõrget ning lähtume kindlasti juhtimiskvaliteedi ja vastutustundlikku ettevõtluse temaatikast.</t>
  </si>
  <si>
    <t xml:space="preserve">Innovatsiooniosakonna töötajate arendamine </t>
  </si>
  <si>
    <t>kaudsed kulud</t>
  </si>
  <si>
    <t>Innovatsiooniosakonna töötajate tööjõukulud</t>
  </si>
  <si>
    <t>Kliendihalduse töötajate tööjõukulud - kõigis TAIE fookusvaldkonandes panustavad</t>
  </si>
  <si>
    <t xml:space="preserve">TAIE Fookusvaldkonnad (https://taie.ee/): </t>
  </si>
  <si>
    <t>TAI rolli suurendamine (2.3.1.)</t>
  </si>
  <si>
    <t>1. digilahendused igas eluvaldkonnas</t>
  </si>
  <si>
    <t xml:space="preserve">A03405 Turundustegevused_Innovatsioon </t>
  </si>
  <si>
    <t>Kuna eelmise perioodi SF lõppeb oktoobris, siis II poolaasta turundustegevused tuevad uuest Sfist. Tippinnovaatorite kokmmunikatsioon, teenustesse väbamine (ettevüõtte kandideerimised), edulugude kajastamine innovatsiooni uudiskirjas. Jne kommunikatsionitegevused nähtavuse ja teadlikkuse suurendamiseks.</t>
  </si>
  <si>
    <t>Teadmussiire</t>
  </si>
  <si>
    <t xml:space="preserve">tegevuste elluviimisel tehakse koostööd maakondlike arenduskeskustega, tagamaks paremat regionaalset katvust ning informeeritust ja ligipääsetavust teenustele igas regioonis. </t>
  </si>
  <si>
    <t>Efekt tuleneb tehnoloogiate ja ettevõtete edulugude kajastamisest ning teemale tähelepanu pööramisest. Millest tulenevalt edeneb TAI mahukas ettevõtlus, mille kaudu endadtakse uus tulevikutehnoloogiad</t>
  </si>
  <si>
    <t xml:space="preserve">Teadlikkuse tegevused: teenustesse värbamised, edulugude kajastused, seminarid, konverentsid jne nähtavus </t>
  </si>
  <si>
    <t>2. tervisetehnoloogiad ja -teenused</t>
  </si>
  <si>
    <t>2. kestlikkuse tegevused ja kommunikatsioon, tööriistad</t>
  </si>
  <si>
    <t>eas.ee lehele kestlikkuse vahelehe sisustamine. Kommunikatsioon ja teadlikkuse tegevused. Näiteks Roheline laine ettevalmistus jne.</t>
  </si>
  <si>
    <t>Seos on eeldatavalt positiivne kuna kestlikkusest info jagamine loob uusi ja innovaatilisi ärimudeleid ja -võimalusi, mille kaudu suureneb nii resurssisääst ning võivad turule tulla ka uudsed kliimaneutraalsed tooted/teenused. Efekt tuleneb peamiselt nõustatavate ettevõtete valitud tehnoloogiatest</t>
  </si>
  <si>
    <t>Ettevõtluse üldine vastutustundlikkuse kasv adresseerib otseselt võrdsete võimaluste temaatika senisest paremat ja tõhusamat rakendamist ettevõtja igapäevases toimimises.</t>
  </si>
  <si>
    <t xml:space="preserve">Roheline laine - konverents, erinevad ümarlauad ja info koondamine. Majasisene teadlikkuse tõus ja kommunikatsioonitegevused. </t>
  </si>
  <si>
    <t>Alar /Anete</t>
  </si>
  <si>
    <t>3. kohalike ressursside väärindamine (TOIT, PUIT, MAAVARAD, TEISENE TOORE JA JÄÄTMED)</t>
  </si>
  <si>
    <t>3. Ajujaht 17</t>
  </si>
  <si>
    <t>uus konseptsioon - suunatud, et kiirendisse jõuaks 20-40 kiirendisse. SUE ja ökosüsteemiga koostöös.</t>
  </si>
  <si>
    <t>Programmi läbinud ettevõtjad saavad omale teadmised ja oskused kuidas kasvatada tööjõu tulemuslikkust ning lisandväärtust töötaja kohta</t>
  </si>
  <si>
    <t>Koostöö MAKidega - info vahetus regulaarsete kotumistega uute ja olemasolevate teenuste kohta. Lisaks erinevad turunduskanalid, et info jõuaks ka väljaspool tõmbekeskusi.</t>
  </si>
  <si>
    <t>Eeldatavalt positiivse mõjuga kuid sõltub ettevõtjate arendatavatest toodetest/teenustest. Efekt tuleneb mentorite ja koolitajate kogemusest ning kaasamisest   - nõustatavate ettevõtete valitud tehnoloogiatega ning ettevõtetevaheliste kogemuste/teadmiste vahetamisest.</t>
  </si>
  <si>
    <t>Koostöös SUEga + turu tesed osapooled = uus konseptsioon. Hanke ettevalmistus 2023 aastal, põhikulud 2024 (hinnangulislt pool miljonit - TV, kiirendi/MIT meistriklass light, programmi tegevused, mentorite kaasmaine, külastused jne)</t>
  </si>
  <si>
    <t xml:space="preserve">Annette </t>
  </si>
  <si>
    <t>4. nutikad ja kestlikud energialahendused</t>
  </si>
  <si>
    <t>4. Andmete meistriklass</t>
  </si>
  <si>
    <t xml:space="preserve">Andmete meistriklassi teenuse ettevalmistavad tegevused toimuvad aastal 2023. </t>
  </si>
  <si>
    <t>Ettevõtetel/partneritel kasvatavad teadlikkus TA tegevuste vajadusest ettevõttes  ning milliseid võimalusi annab TA edendamine</t>
  </si>
  <si>
    <t>Läheme 2023 ärikomiteesse, seega ettevalmistavad tegevused 2023 aastal (siis ilmneb ka täpsem programmi eelarve)</t>
  </si>
  <si>
    <t>Tauri Sinilaan</t>
  </si>
  <si>
    <t>5. A03039 Avatud innovatsiooni teenusplatvorm</t>
  </si>
  <si>
    <t>2023-2022</t>
  </si>
  <si>
    <t>Olemasoleva arenduskoostööekspertide ekspertide teenuse baasilt arendatakse välja nõustamisteenus tehnoloogiate ettevõtetesse sisse ja välja litsentseerimiseks. Selle tulemusena kiireneb ettevõtete tehnoloogiline areng, tehniline innovatsioonivõimekus, muutuvad võimalikuks uute teenuste ja toodete pakkumine turul</t>
  </si>
  <si>
    <t>Uued tehnoloogiad, tooted ja teenused suurendavad ettevõtete lisandväärtust 3 kuni 5 aasta perspektiivis eksponentsiaalselt</t>
  </si>
  <si>
    <t>Tehnoloogiate jm. Intellektuaalomandi sisse litsentseerimisel suureneb reeglina ettevõtetes ka TA investeeringute intensiivsus</t>
  </si>
  <si>
    <t xml:space="preserve"> Eeldatavalt positiivse mõjuga kuid sõltub ettevõtjate arendatavatest toodetest/teenustest. </t>
  </si>
  <si>
    <t xml:space="preserve">Läbivalt üle kõikide tegevuste. Uus teenus. Täiendavaid kulutusi arendamisel ei kaasne, teenus luuakse olemasolevate ressursside baasilt. Suureneb teenuse osutamisega kaasnevate otseste ja kaudsete kulude maht. </t>
  </si>
  <si>
    <t>Siim Kinnas</t>
  </si>
  <si>
    <t>6. Techtours</t>
  </si>
  <si>
    <t>2,3,4,5</t>
  </si>
  <si>
    <t>Läbi viiaks õppereis, koostöös AIRE'ga. Eesmärk tösta teadikkust ja koostööd. Erinevate tehnoloogiate tutvustus ja tööriistade kasutusvõimalused.</t>
  </si>
  <si>
    <t>õppereisile kaasatud mentoritel/ettevõtetel/partneritel saadud teadmised ja oskused kasvatavad tööjõu tulemuslikkust ning lisandväärtust töötaja kohta</t>
  </si>
  <si>
    <t>Koostöös AIREga</t>
  </si>
  <si>
    <t>7. A03036 IO strateegia meistriklass</t>
  </si>
  <si>
    <t>2023-2023</t>
  </si>
  <si>
    <t>Tugeva intellektuaalomandi komponendiga, sh. süvatehnoloogia ettevõtted koostavad meistriklassi/praktikumi jooksul oma äriplaani toetava intellektuaalomandi strateegia ja tegevuskava. See võimaldab neil a) lihtsamalt kaasata kapitali investoritelt ja muudelt rahastajatelt, b) leida uusi ärimudeleid läbi intellektuaalomandi kommertsialiseerimise, c) märgatavalt suurendada oma ettevõtte elulevust ja edukuse tõenäosust.  10 ettevõtet - ärikomitee septembris.</t>
  </si>
  <si>
    <t>Tugeva kaitstud intellektuaalomandi komponendiga tooted ja teenused on märgatavalt kõrgema lisandväärtusega</t>
  </si>
  <si>
    <t>Intellektuaalomandi asjakohane käsitlemine ja kaitsmine on tugevas korrelatsioonis suurema TA-investeeringute intensiivsusega</t>
  </si>
  <si>
    <t>Läbivalt üle kõikide tegevuste. Uus teenus (piloot umber 75 tuh)</t>
  </si>
  <si>
    <t xml:space="preserve">8. 	A02850 Innovatsioonivõimekuse diagnostika </t>
  </si>
  <si>
    <t>Ettevõtetele läbi viidavad diagnostikad. Ettevõtetele läbi viidavad diagnostikad plaanitud aastasse 2023 kümme. Ekspertide ja diagnostikute koolitusi viiakse läbi 2023 aastal enamuses vana perioodi rahast, kuid jätku tegevusi tehakse ka uuel perioodil, hetkel ei ole täpset arvu teada palju neid tegevusi võib jääda 2023 aastasse.</t>
  </si>
  <si>
    <t xml:space="preserve">Dignostika aitab tuvastada ja eemalada ettevõtjate pakutavate toodete ja teenuste kitsaskohad/arenguvõimalused mille tulemusel on võimalik ettevõtjal suurendada toodete ja teenuste innovaatilisus ning lisandväärtus. </t>
  </si>
  <si>
    <t>Etteõtja saab ülevaate enda ettevõtte innovatsiooni hetkeseisust ja kitsaskohtadest/võimalustest, sellest tulenevalt on võimalik ka sihipärasemalt tegeleda TA tegevustega ning eelduslikult kasvab TA-kulutuste intensiivsus</t>
  </si>
  <si>
    <t>Ettevõtetele läbi viidavad diagnostikad. Ekspertide ja diagnostikute koolitus, teadlikkuse tõus (vajadusel täiendused jne rakendusega seonduv)</t>
  </si>
  <si>
    <t>Terje Kaelep (Karin Lõhmuste)</t>
  </si>
  <si>
    <t>9.  Intellektuaalomandi teenused</t>
  </si>
  <si>
    <t>2,3,6</t>
  </si>
  <si>
    <t>Ettevõtetele muutuvad kättesaadavaks intellektuaalomandi kasutusele võtmiseks vajalik info, teadmised ja tööriistad. Ettevõtted saavad arusaama ning tegevusplaani oma intellektuaalomandi kaitsmiseks ja/või kasutusele võtmiseks, asjakohaste teenuseosutajate kontaktid, nõu suhtlemiseks teenuseosutajatega jne. Kasvab nõustatud ettevõtete teadlikkus intellektuaalse omandiga seotud ärilistest võimalustest, kasvab immateriaalse põhivara osakaal ettevõtete bilansis. Kokku 150 IO teadlikkuse ja võimekuse teemal (erinevad read okku)</t>
  </si>
  <si>
    <t>Läbivalt üle kõikide tegevuste. Res ka vahendid, kuid IO teemat tuleb võimetsada). Aastas umber 65 tuh antud teemale</t>
  </si>
  <si>
    <t>10. A03133 Disaini meistriklass</t>
  </si>
  <si>
    <r>
      <t xml:space="preserve">Tegu on tootearendusprogrammiga, mille eesmärk on juurutada ettevõtetes disainmõtlemist, mõista strateegilise disaini olulisust innovatsiooni loomisel ning kasvatada strateegilise disainikasutuse võimekust, eelkõige läbi disainist juhitud tootearendusprotsesside rakendamise. Programm aitab kaasa ja loob tingimused, et ettevõtted jõuaksid uute toote-​ või teenusdisaini lahendusteni (prototüüp). Augustis 2023 on plaanitud meistriklassi algus kuhu kaastakse 20 ettevõtjat.  </t>
    </r>
    <r>
      <rPr>
        <sz val="11"/>
        <color rgb="FFFF0000"/>
        <rFont val="Calibri"/>
        <family val="2"/>
        <charset val="186"/>
        <scheme val="minor"/>
      </rPr>
      <t>Uue perioodi vahendeid kasutatakse alates aastast 2024</t>
    </r>
  </si>
  <si>
    <t>Eeldatavalt positiivse mõjuga kuid sõltub programmis osalevate ettevõtjate arendatavatest toodetest/teenustest/tehnoloogiatest.</t>
  </si>
  <si>
    <t>II grupp alustab augustis 2023 ja lõpp märts 2024 (siis edasi, kas jätkame vaid ringdisaini MK või ka disaini Mkga.</t>
  </si>
  <si>
    <t xml:space="preserve">11. Ringdisaini meistriklass </t>
  </si>
  <si>
    <t>Ringdisaini meistriklass on tööstusettevõtetele abiks toote või teenuse protsesside ümbermõtestamisel ja –disainimisel, seades esikohale märksõnad kestlikkus ja innovaatilisus. Programmi oodatava tulemusena oskab ettevõte detailselt analüüsida sisendmaterjalide keskkonnamõju ja teab enda toote keskkonnamõju, ühtlasi mis saab tootest tema eluea lõpus. Põhifookus kolmikpöörde vaatest roheteemadel. 12-14 ettevõtet - hange viibis ja jaguneb kahe aasta vahel.</t>
  </si>
  <si>
    <t>Ringdisaini piloot 2023 - kas jätkame? Kindlasti vaja teenus üle vaadata ja otsustada kas sarnane või turu vajadus puudub</t>
  </si>
  <si>
    <t xml:space="preserve">12. ESG meistriklass </t>
  </si>
  <si>
    <t>2023 - 2024</t>
  </si>
  <si>
    <r>
      <t>2023 aastal on plaanitud pakkujate ja turuosaliste/ökosüsteemi kaardistus ning analüüs kas ning millisel kujul varem RE-rahastusest rahastatud teenusega jätkata. Kogu research ESG teemal toimus majas sees ja finantsvahendeid selleks ei kasutatud. ESG ja kestlikkuse meistriklassis analüüsib ettevõte mentoriga ettevõtte ESG tänast olukorda ja võimalikku tulevikustsenaariumit, kus vaadeldakse temaatikat ettevõtte spetsiifikast lähtuvalt. Suureneb ettevõtte tulemuslikkus, usaldus partnerite ja klientide poolt ning paraneb oskus investoreid leida.</t>
    </r>
    <r>
      <rPr>
        <sz val="11"/>
        <color rgb="FFFF0000"/>
        <rFont val="Calibri"/>
        <family val="2"/>
        <charset val="186"/>
        <scheme val="minor"/>
      </rPr>
      <t xml:space="preserve"> Uue perioodi vahendeid kasutatakse alates aastast 2024</t>
    </r>
  </si>
  <si>
    <t>ESG S-sammas keskendub tugevalt hoolivuse ja koostöömeelsuse soodustamisele</t>
  </si>
  <si>
    <t>ESG meistriklass RE-st piloot - kas jätkame? Ehk 2024 aasta alguses teema kokkuvõtted. 2023 plaanis ka pakkujate ja turuosaliste/ökosüsteemi kaarditsu</t>
  </si>
  <si>
    <t>13. Välisekspertide kaasamine, innovatsioonitrepp jne piloodid</t>
  </si>
  <si>
    <t>Kui vaja seoses innovatsioonitrepiga osapooli kokku kutsuda meie organisatsiooni initsiatiivil. MAK koolitused, kommunikatsioon jne strateegiline vaade</t>
  </si>
  <si>
    <t>Eeldatavalt positiivse mõjuga kuid sõltub osalevate ettevõtjate arendatavatest toodetest/teenustest/tehnoloogiatest.</t>
  </si>
  <si>
    <t>hinnanguliselt 100-200 tuh aastas</t>
  </si>
  <si>
    <t xml:space="preserve">tiim  </t>
  </si>
  <si>
    <t>Digilahendused igas eluvaldkonnas</t>
  </si>
  <si>
    <t>14. Digimentori teenus</t>
  </si>
  <si>
    <t>Ettevõtetele viiakse läbi teenus, kus ettevõte saab maja sisse digikompetentsi/mentori.</t>
  </si>
  <si>
    <t>Ettevõtja saab ülevaate enda ettevõtte innovatsiooni hetkeseisust ja kitsaskohtadest/võimalustest, sellest tulenevalt on võimalik ka sihipärasemalt tegeleda TA tegevustega ning eelduslikult kasvab TA-kulutuste intensiivsus</t>
  </si>
  <si>
    <t>Ärikommitees käinud. Hange kirjutada.</t>
  </si>
  <si>
    <t>15. Digitaliseerimise meistriklass</t>
  </si>
  <si>
    <t>A03015 -  Nõustamine ja piloteerimine</t>
  </si>
  <si>
    <t>Pilootide lõpetamised ja koondid ning uute pilootide arendus (dialoog, turutõrge, uuringud jne). Lisaks erinevated TAIE fookustes nõustamistegevused (ka vajadusel ekspertide kaasamine sisemsiteks ja ettevõtjatele teenuste arendamiseks)</t>
  </si>
  <si>
    <t xml:space="preserve">TAI  suutlikkuse suurendamine (2.3.2.) </t>
  </si>
  <si>
    <t>1. A03132 Tippinnovaatorite programm</t>
  </si>
  <si>
    <r>
      <t>2023 alustatakse teenuse analüüsi ja tehakse vastavad korrektuurid. Ühes programmis 10 ettevõtet (2 prgrammi alustasid juba 2023 aasta alguses eelmise perioodi vahenditest). 2023 aastasse planeeritud arendustegevused + 30% II grupi kulud (tegevused ka novembris).</t>
    </r>
    <r>
      <rPr>
        <sz val="11"/>
        <color rgb="FFFF0000"/>
        <rFont val="Calibri"/>
        <family val="2"/>
        <charset val="186"/>
        <scheme val="minor"/>
      </rPr>
      <t xml:space="preserve"> </t>
    </r>
  </si>
  <si>
    <t>Soodustatakse Eestis juba väljaarendatud toodete ja teenuste, sh  TAI-mahukate toodete ja tehnoloogiate ja kestlike lahenduste ekspordi kasvu ning luuakse eeldused uute toodete ja teenuste arendamiseks ja müügiks kõrgema lisandväärtusega valdkondades ja turgudel.</t>
  </si>
  <si>
    <t>ühe programmi maksumus 500tuhat. 2023 alustame teenuse analüüsi ja teeme parandused. Ühes programmis 10 ettevõtet (2 prgrammi alustasid 2023 aasta alguses). 2023 aastasse saame planeerida arendustegevused + 30% II grupi kulud (tegevused ka novembris)</t>
  </si>
  <si>
    <t>Karin Lõhmuste</t>
  </si>
  <si>
    <t>2. A03038 Teadmusmahuka ettevõtluse intensiivprogramm</t>
  </si>
  <si>
    <t xml:space="preserve">Teenust arendatakse aastal 2023 välja. Kasvab ettevõtlike teadlaste hulk, teadustulemuste kommertsialiseerimiskatsete arv ja süvatehnoloogiaettevõtete arv. </t>
  </si>
  <si>
    <t>Teadmusmahukas ettevõtlus on märgatavalt kõrgema lisandväärtusega</t>
  </si>
  <si>
    <t>Teadmusmahukate ettevõtete TA intensiivsus on märgatavalt kõrgem keskmisest</t>
  </si>
  <si>
    <t>Läbivalt üle kõikide tegevuste (tehnoloogiasiire/seire ja IO). Uus teenus - ärikomitee 2023. Piloot 130 tuh, ettevalmistavad tegevused 2023 aastal (ettevõtjatele suunatud tegevused alates 2024)</t>
  </si>
  <si>
    <t>3. A03037 Intellektuaalomand online-kursus</t>
  </si>
  <si>
    <t xml:space="preserve">Kasvab alustavate ja tegutsevate ettevõtete ärialane võimekus intellektuaalomandit ettevõtte arenguks kasutada, tõuseb üldine teadlikkus intellektuaalomandi ärilistest kaalutlustest ja praktilisest rakendamisest. </t>
  </si>
  <si>
    <t>Kaitstud intellektuaalomand kasvatab ettevõtte toodete ja teenuste lisandväärtust</t>
  </si>
  <si>
    <t>Sünnib rohkem teadmuspõhiseid, kõrge TA-intensiivsusega ettevõtteid</t>
  </si>
  <si>
    <t>Läbivalt üle kõikide tegevuste. Uus teenus - MOOCid  (kokku hinnanguliselt 75 tuh)</t>
  </si>
  <si>
    <t>4. A02849 Arenduskoostöö eksperdi ja A02855 tehnoloogiaseire eksperdi teenused</t>
  </si>
  <si>
    <t xml:space="preserve">Kasvab teadus- ja arendusasutustega koostööd tegevate ja TA asutustes välja töötatud IO-d rakendavate ettevõtete arv. Kasvab ettevõtete toodete ja teenuste innovaatilisuse tase, arendustegevuste efektiivsus, lisandväärtus uudsetest toodetest, vähenevad kulutused ebakohastele õiguskaitse taotlustele jne. </t>
  </si>
  <si>
    <t xml:space="preserve">Läbivalt üle kõikide tegevuste. Nõustamised, teadlikkuse üritused ja töörostad/rakendused - õppereisid seoses teemaga (arenduskoostöö eksperdid). </t>
  </si>
  <si>
    <t>5. Arendusnõunike partnerlus</t>
  </si>
  <si>
    <t>kõik kolm pööret, Arendusnõunike konkursi partnerid pakuvad mitterahalist toetust 150le ettevõttele</t>
  </si>
  <si>
    <t>Kasvab TA-kulutuste intensiivsus</t>
  </si>
  <si>
    <t>Teenus on CO2 heitme osas neutraalne, efekt tuleneb peamiselt nõustatavate ettevõtete valikutest</t>
  </si>
  <si>
    <t>Arendusnõunike näol on tegemist partneritega EISile omategevuste eesmärkide täitmisel aidates seeläbi kaasa ettevõtete TA tegevuste kasvule</t>
  </si>
  <si>
    <t xml:space="preserve">Siim Kinnas </t>
  </si>
  <si>
    <t>Osalemine rahvusvahelistes võrgustikes ja programmides (2.3.3.)</t>
  </si>
  <si>
    <t>1. A03047 Eureka</t>
  </si>
  <si>
    <t>2,3,4</t>
  </si>
  <si>
    <t xml:space="preserve">Teavitamise ja nõustamisega seotud tegevused, kohtumisel koosolekutel osalemine,  partner-otsingu üritused ettevõtetele (ca 10 ettevõtet). Kasvab rahvusvahelise TA koostöö maht. </t>
  </si>
  <si>
    <t xml:space="preserve">Teavitamis ja nõustamisega seotud tegevused, kohtumisel koosolekutel osalemine,  partner-otsingu üritused ettevõtetele. </t>
  </si>
  <si>
    <t>Maria värton</t>
  </si>
  <si>
    <t>2. Brüsseli esindus (sellega seotud tegevused</t>
  </si>
  <si>
    <t xml:space="preserve">Õppereisid (ca 10 ettevõtet), koolitused, rahvusvahelistes võrgustike osalemine ja kontaktiloome (ca 10 ettevõtet, tegevused seoses EL toetuste info vahendamisega. Kasvab rahvusvahelise TA koostöö maht. </t>
  </si>
  <si>
    <t xml:space="preserve">Õppereisid, koolitused, rahvusvahelistes võrgustike osalemine ja kontaktiloome, tegevused seoses EL toetuste info vahendamisega. </t>
  </si>
  <si>
    <t>3. Horizon NCP tegevused</t>
  </si>
  <si>
    <t xml:space="preserve">Koolitused ja nõustamised (kokku ca 10 ettevõttele), teavitused, kohtumisetel, koosolekutel osalemine, sh programmikomitee jmt). Kasvab rahvusvahelise TA koostöö maht. </t>
  </si>
  <si>
    <t xml:space="preserve">Koolitused, nõustamised, teavitused, kohtumisetel, koosolekutel osalemine. </t>
  </si>
  <si>
    <t>4. ASTP ja TAFTIE liikmemaks ja seotud tegevused</t>
  </si>
  <si>
    <t xml:space="preserve">Juurdepääs koostöövõrgustikule ja programidele (veebis ja kohapeal). 2023 võõrustame ASTP aastakonverentsi ning seoses sellega tekib nähtavus ning koostöövõimalused meie ettevõtete ja ka teadlaste jaoks. Kasvab rahvusvahelise TA koostöö maht. </t>
  </si>
  <si>
    <t>Juurdepääs koostöövõrgustikule ja programidele (veebis ja kohapeal). 2023 võõrustame ASTP aastakonverentsi ning seoses sellega tekib nähtavus ning koostöövõimalused meie ettevõtete ja ka teadlaste jaoks.</t>
  </si>
  <si>
    <t>Külastused, arendused jne tegevused</t>
  </si>
  <si>
    <t>120 tuh aastas. Innovatsiooni osakond, kliendihaldus, hanketiim, STRA, turundus/kommunikatsioon</t>
  </si>
  <si>
    <t>Veerg1</t>
  </si>
  <si>
    <t>TAIE alaeesmärgid:  1. Teadussüsteem  2. Teadmussiire          3. Ettevõtluskeskond</t>
  </si>
  <si>
    <t>A03405  -  turundustegevused</t>
  </si>
  <si>
    <t>Alategevuste teadvustamise, ettevõtete värbamise ja elluviimisega  seotud tegevused, mille eesmärk on jõuda sihtgrupini läbi kommunikatsiooni ja teadvustamise läbi turundustegevuste. Nt luua aktiivne edulugude, uute tehnoloogiate,  innovatsiooni teemade ja rahastusvõimaluste infovoog (lisaks ka formaadid nagu suurüritused, blogid, podcastid, raadio- ja telesaated nt). Lisaks innovatsiooniteemalised artiklid (vajadusel tõlkimine), Innovatsioonialased kommunikatsioonilood. koolituste, töötubade, meistriklasside, infomaterjalide, konverentside, veebiseminaride jne kohane eelinfo ja järeltegevused.</t>
  </si>
  <si>
    <t>A03403  -  veebileht eas.ee sisuloome/ täiendused olemasolevatele sisulehtedele</t>
  </si>
  <si>
    <t xml:space="preserve">Tegemist on innovatsiooni ehk TAIE fookusega alamlehtede ja teemade kajastusega (rahvusvahelustumine, tehnoloogiasiire ning TAIE fookusea kolmikpöörde teenused/tegevsed/teavitused). Lisaks organisatsiooni ühisveebis olevad innovatsiooni alamlehega seonduvad uuendused/parendused ). Võimalikud tegevused nt otsingumootori täiendused, värvide ja arhitektuuri muudatused, turvauuendused, uued kontaktid, koondlehed teenustele, sündmustele, videopank jne). </t>
  </si>
  <si>
    <t xml:space="preserve">kaudne: eas.ee lehel viitame partneritele (vähemalt eelmisel eas.ee oli partnerite alamleht), tagamaks paremat regionaalset katvust ning informeeritust ja ligipääsetavust teenustele igas regioonis. </t>
  </si>
  <si>
    <t>digilahendused igas eluvaldkonnas</t>
  </si>
  <si>
    <t>A03395 -  Techtours</t>
  </si>
  <si>
    <t>Tööstusettevõtetele suunatud tegevus, mille raames külastatakse välisriigi ettevõtteid eesmärgil saada praktilisi näited välismaalt, kasvatada võrgustiku ja kontakte koostööks mille kaudu  etevõtte lisandväärtust kasvatada.</t>
  </si>
  <si>
    <t xml:space="preserve">A03264 -  Innovatsioonivõimekuse diagnostika </t>
  </si>
  <si>
    <t>Ettevõtetele, kes tegelevad või planeerivad hakata aktiivselt tegelema  teadus-​arendustegevuse ja innovatsiooniga. Teenuse raames hinnatakse ettevõtte protsesse ja olemasolevat innovatsioonivõimekust, mille tulemusena valmib raport koos ettepanekutega, mis toetavad ettevõtte plaanide elluviimist. Planeeritud arendustegevused nt: diagnostikate läbiviimine, ekspertide koolitused, tööriista ja metoodiga arendamine ja  Enterprise Ireland IHC ja Innovation360 metoodika juurutamise valideerimine.</t>
  </si>
  <si>
    <t xml:space="preserve">Kaudne; tegevuste elluviimisel tehakse koostööd maakondlike arenduskeskustega, tagamaks paremat regionaalset katvust ning informeeritust ja ligipääsetavust teenustele igas regioonis. </t>
  </si>
  <si>
    <t>Kaudne:  EIS koduleht vastab WCAG 2.0 AA juurdepääsetavuse suunistele. Osalejate soovi ilmendes tagatakse ligipääsetavus füüsilisele keskkonnale, infole ja kommunikatsioonile ka nelja peamise erivajadusega (nägemis-, kuulmis-, liikumis- ja intellektipuue) inimestele.</t>
  </si>
  <si>
    <t xml:space="preserve">Alategevuste arenduste ja väljatöötamisega seotud tegevused. Lisaks  2023/2024 piloteeritud teenuste kokkuvõtted. (Nt dialoogid turuosalistega, turutõrke valideerimine, uuringute läbiviimine, analüüside koostamine jne). Lisaks  TAIE fookusvaldkondade nõustamistegevused (ekspertide kaasamine ja teenuste arendamise eesmärgil). Hõlmatud teenused: Ringdisain, ESG meistriklass, Tippinnovaatorite programm, Digi valdkonda puudutavad teenused. 2024 aastal võimalik raamhange digitaliseerimise ja kestlikkuse teemadel, mis annab võimaluse kiiremini turtõrkega tuvastatud teenuste piloteerimiseks. Peale piloottegevuste elluviimist järgneb analüüs ja kommunikatsioon turuosalistega antud teenuse osa, et suunata see eraturule või edaspidi ülikoolide, teadusparkide poolt pakkuda või vajadusel antud teenus luua koostöös poliitikakujundaja ja turuosalistega. </t>
  </si>
  <si>
    <t>A03391  -  Digieksperdi teenus</t>
  </si>
  <si>
    <t>Vajaduspõhine neutraalne eksperttugi digitaliseerimisega seotud eesmärkide lahendamiseks. Eksperttugi sisaldab nii tehnilist kui ka ärilist nõustamist. Teenuse raames valideeritakse ettevõtte ideed ja leitakse lahendused milliseid tehnoloogiaid valida, et need toetaks ja võimendaks ettevõtte ärieesmärke.</t>
  </si>
  <si>
    <t>Digimentorteenus - alustasime arendusega 2023 aastal, kuid ettevõtjatele hakkame pakkuma 2024 aastal</t>
  </si>
  <si>
    <t>A03378 -  Ajujaht 17</t>
  </si>
  <si>
    <t>Teadmusmahukate ettevõtete hulga ja mõju suurendamiseks tuleb suurendada valdkonna nähtavust ning potentsiaalsete innovaatiliste äridega alustajate motivatsiooni sellega tegeleda. Üks võimalusi selleks on kombineerida äriideede kiirendi avalikkusele suunatud kommunikatsiooni ja turundusega ning motiveerivate auhindadega. Ajujaht koosneb: ideede valikus, kiirendiprogramm koos mentoritega, Telesaade "Ajujaht" ning ühisüritused</t>
  </si>
  <si>
    <t>A03039 -  Avatud innovatsiooni teenusplatvorm</t>
  </si>
  <si>
    <t>Ettevõtete TA-mahukuse kasvatamiseks on vajalik tihedam TAI-alane koostöö nii ettevõtete vahel kui TA-asutustega ja uute tehnoloogiate ning võimekuste kasutusele võtmine väljaspoolt asutuste piire. Seda takistavad, muu hulgas, ettevõtete vähene kogemus TAI-alase koostöö ning intellektuaalse omandi käsitlemise vallas, ebapiisav kontaktvõrgustik ning asümmeetriad asutuste teadmistes ning suurustes. Tehnoloogiasiirde valdkonna teenuste osutamine ja arendamine adresseerib seda lünka muu hulgas järgmistel viisidel:
- Arenduskoostöö eksperdi teenuse arendamine innotrepi astmetel 3+ asuvatele ettevõtetele sobivaks ja uutele kliendisegmentidele avamine
- Arenduskoostöö eksperdi võimekuste arendamine MAKides ja erialaliitude nõunike seas innotrepi astmete 1-2 ettevõtete nõustamiseks
- Tehnoloogiate sisse- ja välja litsentseerimise nõustamisteenuse välja arendamine
- Tehnoloogiaseire teenuse osutamine ja arendamine</t>
  </si>
  <si>
    <t>Teenused on otseselt suunatud TA tegevuste ja seotud kulutuste kasvatamisele ning efektiivistamisele</t>
  </si>
  <si>
    <t>A03037 -  Intellektuaalomand online-kursus</t>
  </si>
  <si>
    <t>1,2,3,5,6</t>
  </si>
  <si>
    <t xml:space="preserve">Intellektuaalse vara väärindamise ja intellektuaalomandi-põhiste ärimudelite arenemist ja kasutuselevõttu takistavad vähene teadlikkus intellektuaalsest omandist, selle strateegilisest ja ärilisest rakendamisest ning ligipääs vastavale ärilis-strateegilisele teenusele või teadlikkus selle võimalustest. Adresseerimaks teadlikkuse lünka koostatakse ning tehakse kättesaadavaks tegutsevatele, alustavatele ja tulevastele ettevõtetele suunatud, intellektuaalomandi ärilist ja strateegilist rakendamist käsitlev MOOC (Massive Open Online Course - massiivne avatud veebikursus), koostöös ülikoolidega + ökosüsteemiga üldisemalt. Tulemusena paraneb  sihtrühma teadlikkus selles valdkonnas, suureneb intellektuaalomandi teenuseosutajate kasutamine Eesti ettevõtete poolt ning intellektuaalse omandi komponendi rakendamine ettevõtluses. </t>
  </si>
  <si>
    <t>Teenus on suunatud ettevõtete intellektuaalse vara kaitsmisele, mis kasvatab ettevõtete valmidust panustada TA kuludesse</t>
  </si>
  <si>
    <t xml:space="preserve">kaudne: Teenus on kättesaadav elektrooniliselt üle kogu Eesti. Tegevuste elluviimisel tehakse koostööd maakondlike arenduskeskustega, tagamaks paremat regionaalset katvust ning informeeritust ja ligipääsetavust teenustele igas regioonis.  </t>
  </si>
  <si>
    <t>A03393 -  Kuidas valida ERP-i (teadlikkus+seminar)</t>
  </si>
  <si>
    <t>Praktiline seminar, mis keskendub ERP (ettevõtte ressursside planeerimise) lahenduste erinevuste neutraalsele analüüsile ja kohandamisvajadustele  osalejatele vastavas tööstusvaldkondades Eestis. Seminaril osaleb valdkonna ekspert, kes vaatleb olemasolevaid ERP lahendusi neutraalse osapoolena ning esitab põhjaliku ülevaate nende sobivusest vastavatele tööstusharudele.</t>
  </si>
  <si>
    <t>A03398 -  Digijuhtide klubi</t>
  </si>
  <si>
    <t>Eesmärk on luua võrgustumine digitaliseerimisega seotud rollide vahel, mille kaudu levivad parimad valdkondlikud praktikad innovatsiooni-, digi- ja rohevaldkonna sümbioosi elluviimisel. Osalejad saavad arutleda digitaalse innovatsiooni, tehnoloogia arengu ja ärivaldkonna parimate praktikate üle. Iga kohtumine toob endaga kaasa põnevaid ettekandeid, paneeldiskussioone ja praktilisi töötubasid, mis aitavad liikmetel oma organisatsioone paremini juhtida ja digitaalses maailmas konkurentsieelise saavutada.</t>
  </si>
  <si>
    <t>A03271 -  konverentsid (teadlikkuse tõstmise eesmärgil)</t>
  </si>
  <si>
    <t>Roheteadlikkuse tõstmisel suunatud tegevused, mis toetavad Euroopa rohelise kokkuleppe tegevuskava ja Eesti poolt kokkulepitud raamseisukohti, et saavutada kliimaeesmärgid ja puhas ringmajandus.  Võimalikud väljundformaadid: konverentsid, seminarid, teadvustamine. Tegevuse aluseks on TAIE fookusvaldkondade väljakutsed, millest lähtuvalt 2024 perioodil teenuse arendusel keskendutakse.</t>
  </si>
  <si>
    <t>A03390 -  Andmete juhtimise meistriklass</t>
  </si>
  <si>
    <t>Teenus annab tööstusettevõtetele sügavama ülevaate andmete kogumisest, analüüsist ja tõlgendamisest, et toetada paremaid ärilahendusi.  Tegevuse käigus viiakse ellu praktiline koolitus, mis toob nutikad andmetöötluse lahendused tööstussektorile lähemale, rõhutades nende praktilist väärtust ja rakendamise lihtsust. Ettevõttel tekib ülevaade miks ja kuidas kvaliteetselt andmeid koguda, milliseid tehnilisi lahendusi selleks kasutada ja kuidas teadmisi rakendada protsessidesse. Tegevuse aluseks on TAIE fookusvaldkondade väljakutsed, millest lähtuvalt 2024 perioodil teenuse arendusel keskendutakse.</t>
  </si>
  <si>
    <t xml:space="preserve">A03379 -  Ringdisaini meistriklass </t>
  </si>
  <si>
    <t>Ringdisaini meistriklass on tööstusettevõtetele abiks toote või teenuse protsesside ümbermõtestamisel ja –disainimisel, seades esikohale märksõnad kestlikkus ja innovaatilisus.
Tegemist on programmiga, kus 10 ambitsioonikat ettevõtet saavad süsteemselt läbi mõelda, kuidas muuta rohepööre oma ettevõtte konkurentsieeliseks. Rahvusvahelised ringmajanduse ja jätkusuutlikkuse tippteadmised jõuavad kohalike disainijuhtide valvsa pilgu all otse meeskonnani, ettevõttesse, tootesse, teenusesse, ärimudelisse. 2024 planeeritud teenuse jätkumine ja pikemas vaates plaanis valideerida Ringdisaini ja Disaini meistriklassi - vajadusel konsolideerida. Tegevuse aluseks on TAIE fookusvaldkondade väljakutsed, millest lähtuvalt 2024 perioodil teenuse arendusel keskendutakse.</t>
  </si>
  <si>
    <t>A03380 -  ESG meistriklass (piloodi jätk)</t>
  </si>
  <si>
    <t>ESG ja kestlikkuse meistriklassis, mille analüüsivad ettevõtted mentoriga enda  ESG tänast olukorda ja võimalikku tulevikustsenaariumit, kus vaadeldakse temaatikat  ettevõtte spetsiifikast lähtuvalt. Suureneb ettevõtte tulemuslikkus, usaldus partnerite ja klientide poolt ning paraneb oskus investoreid leida. Programmi väljund on ettevõtte jaoks ESG strateegia, teekaart ja süsiniku jalajälje esmane arvutus. Lisaks ülevaade nõuetest, parimatest praktikatest mille kaudu tugevneb ettevõtte äristrateegia. Tegevuse aluseks on TAIE fookusvaldkondade väljakutsed, millest lähtuvalt 2024 perioodil teenuse arendusel keskendutakse.</t>
  </si>
  <si>
    <t xml:space="preserve">kaudnetegevuste elluviimisel tehakse koostööd maakondlike arenduskeskustega, tagamaks paremat regionaalset katvust ning informeeritust ja ligipääsetavust teenustele igas regioonis. </t>
  </si>
  <si>
    <t>A03132 -   Tippinnovaatorite programm</t>
  </si>
  <si>
    <t>Tegemist on programmiga, kus 10 ambitsioonikat ettevõtet saavad võimaluse Eesti ja välismaiste innovatsioonivaldkonna tippekspertide-​ ja mentorite toel välja töötada oma innovatsioonistrateegia ning luua personaliseeritud strateegia 3-6 uue võimalusega, millega saavutada oma ettevõtte järgmine arenguhüpe. Näiteks  leida uued kliendisegmendid, kanalid, partnerid või tehnoloogia. Tegevuse käigus juurutatakse innovatsiooni kui protsessi - pidev uute lahenduste otsimine ja rakendamine muutub teie ettevõttes normaalsuseks ning innovatsioon saab osaks teie ettevõtte DNAst. Tegemist on täielikult personaliseeritud õpikogemusega, kus on kaasatud Maailma tasemel tippeksperdid. Tegevuse käigus tutvutakse nii teooria teadmistega kui viiakse tehtud plaane ka esimiste sammude näol ellu. Tegevuse aluseks on TAIE fookusvaldkondade väljakutsed, millest lähtuvalt 2024 perioodil teenuse arendusel keskendutakse.</t>
  </si>
  <si>
    <t>Üks grupp on 10 ettevõtet 600k. Plaanime 2 gruppi teha. 2023 lõpus ja 2024 alguses plaanis piloodi kokkuvõte ja tõenäoliselt programmi lühendamine. Siin eelarve ja kasusaajate arvu täiendame pärast teenusearenduse kokkuvõtet.</t>
  </si>
  <si>
    <t>A03038 -  Teadmusmahuka ettevõtluse intensiivprogramm</t>
  </si>
  <si>
    <t>1,2,3,5</t>
  </si>
  <si>
    <t>Teadmuspõhise ettevõtluse mahu suurendamiseks on vaja jõuda märgatavalt suurema osani sihtrühmas, kui see senini erinevate kiirendite ja ad hoc meetoditega võimalik on olnud. Tuleb täiendada potentsiaalselt alustavate ja tegutsevate ettevõtete äriarenduse oskusi teadmusmahuka ettevõtluse spetsiifikast lähtudes, pöörates täiendavat tähelepanu potentsiaalsete turuvõimaluste korrektsele hindamisele, meeskondade ehitamisele, mentorvõrgustike arendamisele jne. Arendustegevused: Intellektuaalomandil põhinevate ärimudelite (mh. ettevõtlikele teadlastele) suunatud intensiivprogrammid piloot ja arendamine MIT's välja töötatud metoodika "Disciplined Entrepreneurship" baasil. Materjalide tõlkimine, mentorite koolitus ja väljaõpe, teadlikkuse fookus 2024. 2025 plaanis teenuse kujul väljund.</t>
  </si>
  <si>
    <t>Programm suunab ettevõtteid teadmusmahukamate ärimudelite suunas, mis kasvatab TA kulude intensiivsust erasektoris</t>
  </si>
  <si>
    <t xml:space="preserve">kaudne: Metoodika tehakse kättesaadavaks ja rakendatavaks kõikides regioonides, kasvatades seal teadmusmahuka ettevõtluse mahtu. tegevuste elluviimisel tehakse koostööd maakondlike arenduskeskustega, tagamaks paremat regionaalset katvust ning informeeritust ja ligipääsetavust teenustele igas regioonis. </t>
  </si>
  <si>
    <t>A03036 -  IO strateegia meistriklass /praktikum</t>
  </si>
  <si>
    <t xml:space="preserve">Intellektuaalomandi äriline rakendamine ettevõttes eeldab läbimõeldud intellektuaalomandi kaitsepositsiooni omandamist ja äriliste eesmärkide toetamises sobiliku intellektuaalomandi strateegia ellu viimist. Eesti ettevõtted on kinnitanud sellise kompetentsi puudumist ja raskusi vastava teenuseni jõudmisel. Vastava tõrke lahendamiseks korraldatakse süvatehnoloogia- ja innovaatiliste ettevõtete intellektuaalomandi strateegia ning tegevusplaani väljatöötamise koolitused ja töötoad rahvusvahelise tasemega valdkondlikelt ekspertidelt. </t>
  </si>
  <si>
    <t xml:space="preserve">Teenus on suunatud teadmusmahukate ärimudelite konkurentsieelise kaitsmisele ja uute, teadmuspõhiste ärimudelite arendamisele, mis julgustab ettevõtteid TA-sse intensiivsemalt investeerima ning IO põhiseid TA-arendusi tegema, mis kasvatab vastavaid kulusid. </t>
  </si>
  <si>
    <t xml:space="preserve">kaudne; tegevuste elluviimisel tehakse koostööd maakondlike arenduskeskustega, tagamaks paremat regionaalset katvust ning informeeritust ja ligipääsetavust teenustele igas regioonis. </t>
  </si>
  <si>
    <t>A03400 -  Arendusnõunike partnerlus</t>
  </si>
  <si>
    <t>Erialaliitude arendusnõunike tegevuste võimestamine. 12 erialaliitu/organisatsiooni . Eraialaliitude juures olevad arendusnõunikud on partnerid sekkumiste elluviimisele, vajalikud tegevuste kordistamiseks ning sihtrühmadeni viimiseks. Meie poolt on tegevused, mis aitavad ühtlustada arendusnõunike taset teadmus- ja tehnoloogiasiirde valdkonnas - koolitused ja info jagamine ning üksteisega kogumuste vahetamine.</t>
  </si>
  <si>
    <t>Arendusnõuniku abil suurendavad ettevõtted teadmussiiret, ettevõtted kasvatavad tööjõu tulemuslikkust ning lisandväärtust töötaja kohta</t>
  </si>
  <si>
    <t xml:space="preserve">neutraalne:  tegevuste elluviimisel tehakse koostööd maakondlike arenduskeskustega, tagamaks paremat regionaalset katvust ning informeeritust ja ligipääsetavust teenustele igas regioonis. </t>
  </si>
  <si>
    <t>arendusnõunikud on partnerid sekkumise elluviimisele</t>
  </si>
  <si>
    <t>Arendusnõunike tööjõukulud, F2111110</t>
  </si>
  <si>
    <t>A03401 -  ASTP ja TAFTIE liikmemaks ja seotud tegevused</t>
  </si>
  <si>
    <t>Kommunikatsiooniga tutvunud ettevõtetel või meie kajastuste läbi kasvatavad tööjõu tulemuslikkust ning lisandväärtust töötaja kohta</t>
  </si>
  <si>
    <t xml:space="preserve">neutraalne: tegevuste elluviimisel tehakse koostööd maakondlike arenduskeskustega, tagamaks paremat regionaalset katvust ning informeeritust ja ligipääsetavust teenustele igas regioonis. </t>
  </si>
  <si>
    <t xml:space="preserve">A03047  -  Eureka </t>
  </si>
  <si>
    <t>2; 3; 4; 5</t>
  </si>
  <si>
    <t xml:space="preserve">Ettevõtetele kontaktürituste korraldamine ühiste rahvusvaheliste arendusprojektide soodustamiseks. Kontaktüritused, ca 5-6 (ITEA, teiste partnerriikide innovatsiooniagentuuridega koostöös: NL, SG, Korea, DK). Tegevuse alla kuuluvad ka infoseminaride korraldamine teadlikkuse tõtmiseks, nõustamised,programmi ja selle võimaluste turundus ning  EUREKA koostööorganisatsiooni töös osalemine. </t>
  </si>
  <si>
    <t>Kaudne:  EIS koduleht vastab WCAG 2.0 AA juurdepääsetavuse suunistele. Üritusel osalejate soovi ilmendes tagatakse ligipääsetavus füüsilisele keskkonnale, infole ja kommunikatsioonile ka nelja peamise erivajadusega (nägemis-, kuulmis-, liikumis- ja intellektipuue) inimestele.</t>
  </si>
  <si>
    <t>A03262 - RV, sh EL, koostöö ja rahastus</t>
  </si>
  <si>
    <t xml:space="preserve">Aastal 2024 vahendame senisest rohkem ettevõtetele Belgia ja EU institutsioonidest tulenevaid võimalusi. Tegevuse alla kuuluvad Brüsseli esindusega seonduvad tegevused ja kontaktvõrgustikku ülevalhoidmine.  2024. aasta teises pooles toimub esinduse avamisüritus. Korraldame ettevõtetele ja ettevõtlusorganisatsioonidele õppereise ja koostöökohtumisi (temaatilised üritused). Tegevuse alla kuulub ka võrgustikes osalemine (IGLO, TPE, JPN-EU jmt), EIC acceleratori  kontaktpunktide tegevus ja arenduskulud, Brusseli esindaja kulud, sh majutus, lähetused. </t>
  </si>
  <si>
    <t xml:space="preserve">Kliendihalduse töötajate arendamine </t>
  </si>
  <si>
    <t>Eero Liivandi</t>
  </si>
  <si>
    <t>1 2 3</t>
  </si>
  <si>
    <t>1 3</t>
  </si>
  <si>
    <t xml:space="preserve">Neutraalne. Teadlikkuse tõstmine läbi koolituste, seminaride ja õppereiside. Eksporditeenustes kestlikkuse põhimõtete juurutamine.  Arvestatakse ürituste korraldamisel kliimaministeeriumi keskkonnahoidlike ürituste korraldamise juhendiga </t>
  </si>
  <si>
    <t xml:space="preserve">Neutraalne. Teadlikkuse tõstmine läbi koolituste. Ühisstendide korraldamisel kestlikkuse põhimõtete juurutamine.  Arvestatakse ürituste korraldamisel kliimaministeeriumi keskkonnahoidlike ürituste korraldamise juhendiga </t>
  </si>
  <si>
    <t xml:space="preserve">Neutraalne. Ärimissioonide keskmes on rohkem tulevikutehnoloogiad, ressursside efektiivsem kasutamine, säästvad lahendused ja muud teemad, mis panustavad  Euroopa Liidu Rohelisse kokkuleppesse.  Arvestatakse ürituste korraldamisel kliimaministeeriumi keskkonnahoidlike ürituste korraldamise juhendiga </t>
  </si>
  <si>
    <t xml:space="preserve">Maailma hetke parima teadmuse omandamine ning juurutamine sihtasutuses. Kohtumiste ettevalmistavad tegevused. Kohapealne võrgustamine ja järeltegevused ning kommunikatsioon majas sees. Vajadusel uuringutes ja töötubades osalemine ning kolleegide kaasamine ühendasutuses vastavalt spetsiifilisele rollile või teadmusele. </t>
  </si>
  <si>
    <t xml:space="preserve"> Arendusnõunike konkursi partnerid pakuvad mitterahalist toetust 150le ettevõttele.  Partneriks on 12 erialaliitu:  Eesti Elektritööde Ettevõtjate Liit; Eesti Elektroonikatööstuse Liit; Eesti Infotehnoloogia ja Telekommunikatsiooni Liit; Eesti Keemiatööstuse Liit; Eesti Meretööstuse Liit; Eesti Metsa- ja Puidutööstuse Liit; Eesti Puitmajaliit; Eesti Toiduainetööstuse Liit; Eesti Trüki- ja Pakenditööstuse Liit; Eesti Tööandjate Keskliit; MTÜ Digitaalehitus; MTÜ EdTech Estonia (Käskkirjas märgitud, kui partnerid)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</si>
</sst>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00"/>
  </numFmts>
  <fonts count="41" x14ac:knownFonts="1">
    <font>
      <sz val="11"/>
      <color theme="1"/>
      <name val="Calibri"/>
      <family val="2"/>
      <charset val="186"/>
      <scheme val="minor"/>
    </font>
    <font>
      <b/>
      <sz val="11"/>
      <color theme="1"/>
      <name val="Calibri"/>
      <family val="2"/>
      <charset val="186"/>
      <scheme val="minor"/>
    </font>
    <font>
      <sz val="11"/>
      <color rgb="FF000000"/>
      <name val="Calibri"/>
      <family val="2"/>
      <charset val="186"/>
      <scheme val="minor"/>
    </font>
    <font>
      <sz val="8"/>
      <name val="Calibri"/>
      <family val="2"/>
      <charset val="186"/>
      <scheme val="minor"/>
    </font>
    <font>
      <sz val="11"/>
      <color rgb="FF3F3F3F"/>
      <name val="Calibri"/>
      <family val="2"/>
      <charset val="186"/>
      <scheme val="minor"/>
    </font>
    <font>
      <sz val="11"/>
      <color rgb="FF3F3F3F"/>
      <name val="Source Sans Pro"/>
      <family val="2"/>
    </font>
    <font>
      <sz val="11"/>
      <color rgb="FF000000"/>
      <name val="Calibri"/>
      <family val="2"/>
      <charset val="186"/>
    </font>
    <font>
      <sz val="11"/>
      <color rgb="FF3F3F3F"/>
      <name val="Source Sans Pro"/>
      <family val="2"/>
      <charset val="1"/>
    </font>
    <font>
      <sz val="10"/>
      <color theme="1"/>
      <name val="Calibri"/>
      <family val="2"/>
      <charset val="186"/>
      <scheme val="minor"/>
    </font>
    <font>
      <sz val="10"/>
      <color rgb="FF000000"/>
      <name val="Calibri"/>
      <family val="2"/>
      <charset val="186"/>
    </font>
    <font>
      <sz val="11"/>
      <color rgb="FFFF0000"/>
      <name val="Calibri"/>
      <family val="2"/>
      <charset val="186"/>
      <scheme val="minor"/>
    </font>
    <font>
      <i/>
      <sz val="10"/>
      <color theme="1"/>
      <name val="Calibri"/>
      <family val="2"/>
      <charset val="186"/>
      <scheme val="minor"/>
    </font>
    <font>
      <i/>
      <sz val="11"/>
      <color theme="1"/>
      <name val="Calibri"/>
      <family val="2"/>
      <charset val="186"/>
      <scheme val="minor"/>
    </font>
    <font>
      <b/>
      <sz val="11"/>
      <color theme="1" tint="4.9989318521683403E-2"/>
      <name val="Calibri"/>
      <family val="2"/>
      <charset val="186"/>
      <scheme val="minor"/>
    </font>
    <font>
      <i/>
      <sz val="11"/>
      <color rgb="FF000000"/>
      <name val="Calibri"/>
      <family val="2"/>
      <charset val="186"/>
    </font>
    <font>
      <b/>
      <sz val="11"/>
      <name val="Calibri"/>
      <family val="2"/>
      <charset val="186"/>
      <scheme val="minor"/>
    </font>
    <font>
      <sz val="11"/>
      <name val="Calibri"/>
      <family val="2"/>
      <charset val="186"/>
      <scheme val="minor"/>
    </font>
    <font>
      <sz val="11"/>
      <color theme="1"/>
      <name val="Calibri"/>
      <family val="2"/>
      <charset val="186"/>
    </font>
    <font>
      <i/>
      <sz val="11"/>
      <color rgb="FFFF0000"/>
      <name val="Calibri"/>
      <family val="2"/>
      <charset val="186"/>
    </font>
    <font>
      <u/>
      <sz val="11"/>
      <color theme="10"/>
      <name val="Calibri"/>
      <family val="2"/>
      <charset val="186"/>
      <scheme val="minor"/>
    </font>
    <font>
      <strike/>
      <sz val="11"/>
      <name val="Calibri"/>
      <family val="2"/>
      <charset val="186"/>
      <scheme val="minor"/>
    </font>
    <font>
      <sz val="11"/>
      <name val="Calibri"/>
      <family val="2"/>
      <charset val="186"/>
    </font>
    <font>
      <i/>
      <sz val="11"/>
      <name val="Calibri"/>
      <family val="2"/>
      <charset val="186"/>
    </font>
    <font>
      <b/>
      <sz val="11"/>
      <color rgb="FF000000"/>
      <name val="Calibri"/>
      <family val="2"/>
      <charset val="186"/>
    </font>
    <font>
      <b/>
      <sz val="11"/>
      <color rgb="FF3F3F3F"/>
      <name val="Source Sans Pro"/>
      <family val="2"/>
    </font>
    <font>
      <sz val="11"/>
      <color rgb="FF000000"/>
      <name val="Source Sans Pro"/>
      <family val="2"/>
      <charset val="186"/>
    </font>
    <font>
      <b/>
      <sz val="11"/>
      <color rgb="FF000000"/>
      <name val="Calibri"/>
      <family val="2"/>
      <charset val="186"/>
      <scheme val="minor"/>
    </font>
    <font>
      <sz val="11"/>
      <color rgb="FFFF0000"/>
      <name val="Calibri"/>
      <family val="2"/>
      <charset val="186"/>
    </font>
    <font>
      <sz val="11"/>
      <color theme="1"/>
      <name val="Calibri"/>
      <family val="2"/>
    </font>
    <font>
      <sz val="12"/>
      <color rgb="FF006100"/>
      <name val="Calibri"/>
      <family val="2"/>
      <scheme val="minor"/>
    </font>
    <font>
      <sz val="11"/>
      <color theme="0"/>
      <name val="Calibri"/>
      <family val="2"/>
      <charset val="186"/>
      <scheme val="minor"/>
    </font>
    <font>
      <sz val="10"/>
      <name val="Calibri"/>
      <family val="2"/>
      <charset val="186"/>
    </font>
    <font>
      <sz val="11"/>
      <name val="Source Sans Pro"/>
      <family val="2"/>
    </font>
    <font>
      <sz val="11"/>
      <color rgb="FF3F3F3F"/>
      <name val="Calibri"/>
      <family val="2"/>
      <charset val="186"/>
    </font>
    <font>
      <sz val="11"/>
      <color rgb="FF000000"/>
      <name val="Calibri"/>
      <family val="2"/>
      <charset val="1"/>
    </font>
    <font>
      <sz val="9"/>
      <color theme="1"/>
      <name val="Segoe UI"/>
      <family val="2"/>
      <charset val="186"/>
    </font>
    <font>
      <sz val="11"/>
      <color rgb="FFFF0000"/>
      <name val="Calibri"/>
      <family val="2"/>
    </font>
    <font>
      <sz val="11"/>
      <color rgb="FF444444"/>
      <name val="Calibri"/>
      <family val="2"/>
      <charset val="1"/>
    </font>
    <font>
      <sz val="11"/>
      <color rgb="FF000000"/>
      <name val="Calibri"/>
      <family val="2"/>
    </font>
    <font>
      <sz val="11"/>
      <name val="Calibri"/>
      <family val="2"/>
    </font>
    <font>
      <b/>
      <sz val="11"/>
      <color rgb="FF000000"/>
      <name val="Calibri"/>
      <family val="2"/>
    </font>
  </fonts>
  <fills count="15">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theme="0"/>
        <bgColor indexed="64"/>
      </patternFill>
    </fill>
    <fill>
      <patternFill patternType="solid">
        <fgColor rgb="FF0070C0"/>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2"/>
        <bgColor indexed="64"/>
      </patternFill>
    </fill>
    <fill>
      <patternFill patternType="solid">
        <fgColor rgb="FFC6EFCE"/>
      </patternFill>
    </fill>
    <fill>
      <patternFill patternType="solid">
        <fgColor rgb="FF00B0F0"/>
        <bgColor rgb="FF000000"/>
      </patternFill>
    </fill>
    <fill>
      <patternFill patternType="solid">
        <fgColor rgb="FFFFFFFF"/>
        <bgColor rgb="FF000000"/>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bottom/>
      <diagonal/>
    </border>
    <border>
      <left style="thin">
        <color indexed="64"/>
      </left>
      <right/>
      <top/>
      <bottom/>
      <diagonal/>
    </border>
    <border>
      <left/>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rgb="FF000000"/>
      </left>
      <right style="thin">
        <color rgb="FF000000"/>
      </right>
      <top/>
      <bottom/>
      <diagonal/>
    </border>
    <border>
      <left style="thin">
        <color indexed="64"/>
      </left>
      <right/>
      <top/>
      <bottom style="medium">
        <color indexed="64"/>
      </bottom>
      <diagonal/>
    </border>
    <border>
      <left style="thin">
        <color rgb="FF000000"/>
      </left>
      <right style="thin">
        <color rgb="FF000000"/>
      </right>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rgb="FF000000"/>
      </top>
      <bottom style="medium">
        <color rgb="FF000000"/>
      </bottom>
      <diagonal/>
    </border>
    <border>
      <left/>
      <right style="thin">
        <color rgb="FF000000"/>
      </right>
      <top style="thin">
        <color rgb="FF000000"/>
      </top>
      <bottom style="thin">
        <color rgb="FF000000"/>
      </bottom>
      <diagonal/>
    </border>
  </borders>
  <cellStyleXfs count="3">
    <xf numFmtId="0" fontId="0" fillId="0" borderId="0"/>
    <xf numFmtId="0" fontId="19" fillId="0" borderId="0" applyNumberFormat="0" applyFill="0" applyBorder="0" applyAlignment="0" applyProtection="0"/>
    <xf numFmtId="0" fontId="29" fillId="11" borderId="0" applyNumberFormat="0" applyBorder="0" applyAlignment="0" applyProtection="0"/>
  </cellStyleXfs>
  <cellXfs count="428">
    <xf numFmtId="0" fontId="0" fillId="0" borderId="0" xfId="0"/>
    <xf numFmtId="0" fontId="0" fillId="0" borderId="0" xfId="0" applyAlignment="1">
      <alignment wrapText="1"/>
    </xf>
    <xf numFmtId="3" fontId="0" fillId="0" borderId="0" xfId="0" applyNumberFormat="1" applyAlignment="1">
      <alignment wrapText="1"/>
    </xf>
    <xf numFmtId="0" fontId="0" fillId="5" borderId="0" xfId="0" applyFill="1"/>
    <xf numFmtId="0" fontId="0" fillId="3" borderId="1" xfId="0" applyFill="1" applyBorder="1" applyAlignment="1">
      <alignment wrapText="1"/>
    </xf>
    <xf numFmtId="0" fontId="0" fillId="0" borderId="1" xfId="0" applyBorder="1" applyAlignment="1">
      <alignment wrapText="1"/>
    </xf>
    <xf numFmtId="3" fontId="0" fillId="0" borderId="1" xfId="0" applyNumberFormat="1" applyBorder="1" applyAlignment="1">
      <alignment wrapText="1"/>
    </xf>
    <xf numFmtId="0" fontId="0" fillId="5" borderId="1" xfId="0" applyFill="1" applyBorder="1" applyAlignment="1">
      <alignment wrapText="1"/>
    </xf>
    <xf numFmtId="0" fontId="6" fillId="0" borderId="1" xfId="0" applyFont="1" applyBorder="1" applyAlignment="1">
      <alignment wrapText="1"/>
    </xf>
    <xf numFmtId="0" fontId="0" fillId="0" borderId="1" xfId="0" applyBorder="1" applyAlignment="1">
      <alignment horizontal="right" wrapText="1"/>
    </xf>
    <xf numFmtId="0" fontId="0" fillId="0" borderId="2" xfId="0" applyBorder="1" applyAlignment="1">
      <alignment wrapText="1"/>
    </xf>
    <xf numFmtId="3" fontId="0" fillId="0" borderId="2" xfId="0" applyNumberFormat="1" applyBorder="1" applyAlignment="1">
      <alignment wrapText="1"/>
    </xf>
    <xf numFmtId="0" fontId="6" fillId="0" borderId="2" xfId="0" applyFont="1" applyBorder="1" applyAlignment="1">
      <alignment wrapText="1"/>
    </xf>
    <xf numFmtId="0" fontId="0" fillId="3" borderId="3" xfId="0" applyFill="1" applyBorder="1" applyAlignment="1">
      <alignment wrapText="1"/>
    </xf>
    <xf numFmtId="0" fontId="0" fillId="0" borderId="3" xfId="0" applyBorder="1" applyAlignment="1">
      <alignment wrapText="1"/>
    </xf>
    <xf numFmtId="0" fontId="0" fillId="0" borderId="4" xfId="0" applyBorder="1"/>
    <xf numFmtId="0" fontId="6" fillId="0" borderId="4" xfId="0" applyFont="1" applyBorder="1" applyAlignment="1">
      <alignment wrapText="1"/>
    </xf>
    <xf numFmtId="0" fontId="0" fillId="0" borderId="8" xfId="0" applyBorder="1" applyAlignment="1">
      <alignment wrapText="1"/>
    </xf>
    <xf numFmtId="0" fontId="0" fillId="0" borderId="9" xfId="0" applyBorder="1"/>
    <xf numFmtId="0" fontId="1" fillId="2" borderId="1" xfId="0" applyFont="1" applyFill="1" applyBorder="1" applyAlignment="1">
      <alignment wrapText="1"/>
    </xf>
    <xf numFmtId="3" fontId="1" fillId="2" borderId="1" xfId="0" applyNumberFormat="1" applyFont="1" applyFill="1" applyBorder="1" applyAlignment="1">
      <alignment wrapText="1"/>
    </xf>
    <xf numFmtId="3" fontId="0" fillId="3" borderId="1" xfId="0" applyNumberFormat="1" applyFill="1" applyBorder="1" applyAlignment="1">
      <alignment wrapText="1"/>
    </xf>
    <xf numFmtId="0" fontId="0" fillId="0" borderId="1" xfId="0" applyBorder="1" applyAlignment="1">
      <alignment horizontal="center" vertical="top" wrapText="1"/>
    </xf>
    <xf numFmtId="0" fontId="0" fillId="0" borderId="1" xfId="0" applyBorder="1" applyAlignment="1">
      <alignment horizontal="center" wrapText="1"/>
    </xf>
    <xf numFmtId="0" fontId="8" fillId="0" borderId="1" xfId="0" applyFont="1" applyBorder="1" applyAlignment="1">
      <alignment vertical="top" wrapText="1"/>
    </xf>
    <xf numFmtId="0" fontId="0" fillId="0" borderId="1" xfId="0" applyBorder="1" applyAlignment="1">
      <alignment vertical="top" wrapText="1"/>
    </xf>
    <xf numFmtId="0" fontId="7" fillId="0" borderId="1" xfId="0" applyFont="1" applyBorder="1" applyAlignment="1">
      <alignment wrapText="1"/>
    </xf>
    <xf numFmtId="49" fontId="0" fillId="0" borderId="1" xfId="0" applyNumberFormat="1" applyBorder="1" applyAlignment="1">
      <alignment horizontal="center" wrapText="1"/>
    </xf>
    <xf numFmtId="0" fontId="11" fillId="2" borderId="1" xfId="0" applyFont="1" applyFill="1" applyBorder="1" applyAlignment="1">
      <alignment horizontal="left" wrapText="1"/>
    </xf>
    <xf numFmtId="0" fontId="0" fillId="0" borderId="0" xfId="0" applyAlignment="1">
      <alignment horizontal="left" wrapText="1"/>
    </xf>
    <xf numFmtId="0" fontId="12" fillId="2" borderId="1" xfId="0" applyFont="1" applyFill="1" applyBorder="1" applyAlignment="1">
      <alignment wrapText="1"/>
    </xf>
    <xf numFmtId="0" fontId="1" fillId="2" borderId="3" xfId="0" applyFont="1" applyFill="1" applyBorder="1" applyAlignment="1">
      <alignment wrapText="1"/>
    </xf>
    <xf numFmtId="0" fontId="6" fillId="2" borderId="1" xfId="0" applyFont="1" applyFill="1" applyBorder="1" applyAlignment="1">
      <alignment wrapText="1"/>
    </xf>
    <xf numFmtId="0" fontId="13" fillId="2" borderId="5" xfId="0" applyFont="1" applyFill="1" applyBorder="1" applyAlignment="1">
      <alignment wrapText="1"/>
    </xf>
    <xf numFmtId="0" fontId="13" fillId="2" borderId="6" xfId="0" applyFont="1" applyFill="1" applyBorder="1" applyAlignment="1">
      <alignment wrapText="1"/>
    </xf>
    <xf numFmtId="3" fontId="13" fillId="2" borderId="6" xfId="0" applyNumberFormat="1" applyFont="1" applyFill="1" applyBorder="1" applyAlignment="1">
      <alignment wrapText="1"/>
    </xf>
    <xf numFmtId="0" fontId="13" fillId="2" borderId="1" xfId="0" applyFont="1" applyFill="1" applyBorder="1" applyAlignment="1">
      <alignment horizontal="left" wrapText="1"/>
    </xf>
    <xf numFmtId="0" fontId="1" fillId="2" borderId="10" xfId="0" applyFont="1" applyFill="1" applyBorder="1" applyAlignment="1">
      <alignment wrapText="1"/>
    </xf>
    <xf numFmtId="0" fontId="1" fillId="2" borderId="11" xfId="0" applyFont="1" applyFill="1" applyBorder="1" applyAlignment="1">
      <alignment wrapText="1"/>
    </xf>
    <xf numFmtId="3" fontId="1" fillId="2" borderId="11" xfId="0" applyNumberFormat="1" applyFont="1" applyFill="1" applyBorder="1" applyAlignment="1">
      <alignment wrapText="1"/>
    </xf>
    <xf numFmtId="0" fontId="1" fillId="2" borderId="11" xfId="0" applyFont="1" applyFill="1" applyBorder="1" applyAlignment="1">
      <alignment horizontal="left" wrapText="1"/>
    </xf>
    <xf numFmtId="0" fontId="1" fillId="6" borderId="12" xfId="0" applyFont="1" applyFill="1" applyBorder="1" applyAlignment="1">
      <alignment wrapText="1"/>
    </xf>
    <xf numFmtId="0" fontId="0" fillId="0" borderId="13" xfId="0" applyBorder="1" applyAlignment="1">
      <alignment wrapText="1"/>
    </xf>
    <xf numFmtId="0" fontId="0" fillId="0" borderId="14" xfId="0" applyBorder="1"/>
    <xf numFmtId="0" fontId="0" fillId="0" borderId="15" xfId="0" applyBorder="1" applyAlignment="1">
      <alignment wrapText="1"/>
    </xf>
    <xf numFmtId="0" fontId="0" fillId="0" borderId="16" xfId="0" applyBorder="1" applyAlignment="1">
      <alignment wrapText="1"/>
    </xf>
    <xf numFmtId="3" fontId="0" fillId="0" borderId="16" xfId="0" applyNumberFormat="1" applyBorder="1" applyAlignment="1">
      <alignment wrapText="1"/>
    </xf>
    <xf numFmtId="49" fontId="0" fillId="0" borderId="16" xfId="0" applyNumberFormat="1" applyBorder="1" applyAlignment="1">
      <alignment horizontal="center" wrapText="1"/>
    </xf>
    <xf numFmtId="0" fontId="6" fillId="0" borderId="16" xfId="0" applyFont="1" applyBorder="1" applyAlignment="1">
      <alignment wrapText="1"/>
    </xf>
    <xf numFmtId="0" fontId="0" fillId="0" borderId="17" xfId="0" applyBorder="1"/>
    <xf numFmtId="0" fontId="0" fillId="3" borderId="11" xfId="0" applyFill="1" applyBorder="1" applyAlignment="1">
      <alignment wrapText="1"/>
    </xf>
    <xf numFmtId="3" fontId="0" fillId="3" borderId="11" xfId="0" applyNumberFormat="1" applyFill="1" applyBorder="1" applyAlignment="1">
      <alignment wrapText="1"/>
    </xf>
    <xf numFmtId="49" fontId="0" fillId="3" borderId="11" xfId="0" applyNumberFormat="1" applyFill="1" applyBorder="1" applyAlignment="1">
      <alignment horizontal="center" wrapText="1"/>
    </xf>
    <xf numFmtId="0" fontId="0" fillId="3" borderId="12" xfId="0" applyFill="1" applyBorder="1"/>
    <xf numFmtId="0" fontId="1" fillId="3" borderId="10" xfId="0" applyFont="1" applyFill="1" applyBorder="1" applyAlignment="1">
      <alignment wrapText="1"/>
    </xf>
    <xf numFmtId="0" fontId="10" fillId="3" borderId="11" xfId="0" applyFont="1" applyFill="1" applyBorder="1" applyAlignment="1">
      <alignment wrapText="1"/>
    </xf>
    <xf numFmtId="0" fontId="5" fillId="0" borderId="16" xfId="0" applyFont="1" applyBorder="1" applyAlignment="1">
      <alignment wrapText="1"/>
    </xf>
    <xf numFmtId="0" fontId="4" fillId="0" borderId="16" xfId="0" applyFont="1" applyBorder="1" applyAlignment="1">
      <alignment wrapText="1"/>
    </xf>
    <xf numFmtId="0" fontId="0" fillId="0" borderId="16" xfId="0" applyBorder="1" applyAlignment="1">
      <alignment horizontal="center" wrapText="1"/>
    </xf>
    <xf numFmtId="0" fontId="8" fillId="0" borderId="16" xfId="0" applyFont="1" applyBorder="1" applyAlignment="1">
      <alignment vertical="top" wrapText="1"/>
    </xf>
    <xf numFmtId="0" fontId="1" fillId="2" borderId="18" xfId="0" applyFont="1" applyFill="1" applyBorder="1" applyAlignment="1">
      <alignment wrapText="1"/>
    </xf>
    <xf numFmtId="0" fontId="1" fillId="2" borderId="2" xfId="0" applyFont="1" applyFill="1" applyBorder="1" applyAlignment="1">
      <alignment wrapText="1"/>
    </xf>
    <xf numFmtId="3" fontId="1" fillId="2" borderId="2" xfId="0" applyNumberFormat="1" applyFont="1" applyFill="1" applyBorder="1" applyAlignment="1">
      <alignment wrapText="1"/>
    </xf>
    <xf numFmtId="0" fontId="11" fillId="2" borderId="2" xfId="0" applyFont="1" applyFill="1" applyBorder="1" applyAlignment="1">
      <alignment horizontal="left" wrapText="1"/>
    </xf>
    <xf numFmtId="0" fontId="12" fillId="2" borderId="2" xfId="0" applyFont="1" applyFill="1" applyBorder="1" applyAlignment="1">
      <alignment wrapText="1"/>
    </xf>
    <xf numFmtId="0" fontId="0" fillId="6" borderId="19" xfId="0" applyFill="1" applyBorder="1" applyAlignment="1">
      <alignment wrapText="1"/>
    </xf>
    <xf numFmtId="0" fontId="0" fillId="3" borderId="11" xfId="0" applyFill="1" applyBorder="1" applyAlignment="1">
      <alignment horizontal="left" wrapText="1"/>
    </xf>
    <xf numFmtId="0" fontId="9" fillId="0" borderId="16" xfId="0" applyFont="1" applyBorder="1" applyAlignment="1">
      <alignment vertical="top" wrapText="1"/>
    </xf>
    <xf numFmtId="0" fontId="14" fillId="2" borderId="1" xfId="0" applyFont="1" applyFill="1" applyBorder="1" applyAlignment="1">
      <alignment wrapText="1"/>
    </xf>
    <xf numFmtId="0" fontId="0" fillId="3" borderId="4" xfId="0" applyFill="1" applyBorder="1"/>
    <xf numFmtId="0" fontId="6" fillId="3" borderId="1" xfId="0" applyFont="1" applyFill="1" applyBorder="1" applyAlignment="1">
      <alignment wrapText="1"/>
    </xf>
    <xf numFmtId="0" fontId="2" fillId="5" borderId="3" xfId="0" applyFont="1" applyFill="1" applyBorder="1" applyAlignment="1">
      <alignment horizontal="left" vertical="center" wrapText="1" indent="1"/>
    </xf>
    <xf numFmtId="0" fontId="1" fillId="2" borderId="16" xfId="0" applyFont="1" applyFill="1" applyBorder="1" applyAlignment="1">
      <alignment wrapText="1"/>
    </xf>
    <xf numFmtId="3" fontId="1" fillId="2" borderId="16" xfId="0" applyNumberFormat="1" applyFont="1" applyFill="1" applyBorder="1" applyAlignment="1">
      <alignment wrapText="1"/>
    </xf>
    <xf numFmtId="0" fontId="6" fillId="2" borderId="16" xfId="0" applyFont="1" applyFill="1" applyBorder="1" applyAlignment="1">
      <alignment wrapText="1"/>
    </xf>
    <xf numFmtId="0" fontId="0" fillId="6" borderId="4" xfId="0" applyFill="1" applyBorder="1" applyAlignment="1">
      <alignment wrapText="1"/>
    </xf>
    <xf numFmtId="0" fontId="16" fillId="0" borderId="0" xfId="0" applyFont="1" applyAlignment="1">
      <alignment wrapText="1"/>
    </xf>
    <xf numFmtId="0" fontId="12" fillId="2" borderId="16" xfId="0" applyFont="1" applyFill="1" applyBorder="1" applyAlignment="1">
      <alignment wrapText="1"/>
    </xf>
    <xf numFmtId="0" fontId="11" fillId="2" borderId="16" xfId="0" applyFont="1" applyFill="1" applyBorder="1" applyAlignment="1">
      <alignment wrapText="1"/>
    </xf>
    <xf numFmtId="0" fontId="14" fillId="2" borderId="16" xfId="0" applyFont="1" applyFill="1" applyBorder="1" applyAlignment="1">
      <alignment wrapText="1"/>
    </xf>
    <xf numFmtId="0" fontId="16" fillId="6" borderId="7" xfId="0" applyFont="1" applyFill="1" applyBorder="1" applyAlignment="1">
      <alignment wrapText="1"/>
    </xf>
    <xf numFmtId="0" fontId="0" fillId="3" borderId="6" xfId="0" applyFill="1" applyBorder="1" applyAlignment="1">
      <alignment wrapText="1"/>
    </xf>
    <xf numFmtId="3" fontId="0" fillId="3" borderId="6" xfId="0" applyNumberFormat="1" applyFill="1" applyBorder="1" applyAlignment="1">
      <alignment wrapText="1"/>
    </xf>
    <xf numFmtId="0" fontId="17" fillId="0" borderId="1" xfId="0" applyFont="1" applyBorder="1" applyAlignment="1">
      <alignment wrapText="1"/>
    </xf>
    <xf numFmtId="3" fontId="0" fillId="5" borderId="1" xfId="0" applyNumberFormat="1" applyFill="1" applyBorder="1" applyAlignment="1">
      <alignment wrapText="1"/>
    </xf>
    <xf numFmtId="0" fontId="15" fillId="2" borderId="5" xfId="0" applyFont="1" applyFill="1" applyBorder="1" applyAlignment="1">
      <alignment wrapText="1"/>
    </xf>
    <xf numFmtId="0" fontId="15" fillId="2" borderId="6" xfId="0" applyFont="1" applyFill="1" applyBorder="1" applyAlignment="1">
      <alignment wrapText="1"/>
    </xf>
    <xf numFmtId="3" fontId="15" fillId="2" borderId="6" xfId="0" applyNumberFormat="1" applyFont="1" applyFill="1" applyBorder="1" applyAlignment="1">
      <alignment wrapText="1"/>
    </xf>
    <xf numFmtId="0" fontId="17" fillId="0" borderId="4" xfId="0" applyFont="1" applyBorder="1" applyAlignment="1">
      <alignment wrapText="1"/>
    </xf>
    <xf numFmtId="0" fontId="6" fillId="3" borderId="11" xfId="0" applyFont="1" applyFill="1" applyBorder="1" applyAlignment="1">
      <alignment wrapText="1"/>
    </xf>
    <xf numFmtId="0" fontId="2" fillId="3" borderId="6" xfId="0" applyFont="1" applyFill="1" applyBorder="1" applyAlignment="1">
      <alignment horizontal="left" vertical="center" wrapText="1"/>
    </xf>
    <xf numFmtId="0" fontId="1" fillId="2" borderId="22" xfId="0" applyFont="1" applyFill="1" applyBorder="1" applyAlignment="1">
      <alignment wrapText="1"/>
    </xf>
    <xf numFmtId="0" fontId="0" fillId="6" borderId="23" xfId="0" applyFill="1" applyBorder="1" applyAlignment="1">
      <alignment wrapText="1"/>
    </xf>
    <xf numFmtId="0" fontId="0" fillId="3" borderId="5" xfId="0" applyFill="1" applyBorder="1" applyAlignment="1">
      <alignment wrapText="1"/>
    </xf>
    <xf numFmtId="0" fontId="0" fillId="3" borderId="7" xfId="0" applyFill="1" applyBorder="1"/>
    <xf numFmtId="0" fontId="17" fillId="0" borderId="23" xfId="0" applyFont="1" applyBorder="1" applyAlignment="1">
      <alignment wrapText="1"/>
    </xf>
    <xf numFmtId="0" fontId="0" fillId="3" borderId="24" xfId="0" applyFill="1" applyBorder="1" applyAlignment="1">
      <alignment wrapText="1"/>
    </xf>
    <xf numFmtId="0" fontId="0" fillId="3" borderId="25" xfId="0" applyFill="1" applyBorder="1"/>
    <xf numFmtId="0" fontId="18" fillId="2" borderId="1" xfId="0" applyFont="1" applyFill="1" applyBorder="1" applyAlignment="1">
      <alignment wrapText="1"/>
    </xf>
    <xf numFmtId="0" fontId="0" fillId="0" borderId="27" xfId="0" applyBorder="1" applyAlignment="1">
      <alignment wrapText="1"/>
    </xf>
    <xf numFmtId="0" fontId="6" fillId="0" borderId="27" xfId="0" applyFont="1" applyBorder="1" applyAlignment="1">
      <alignment wrapText="1"/>
    </xf>
    <xf numFmtId="0" fontId="0" fillId="0" borderId="28" xfId="0" applyBorder="1"/>
    <xf numFmtId="0" fontId="0" fillId="0" borderId="29" xfId="0" applyBorder="1" applyAlignment="1">
      <alignment wrapText="1"/>
    </xf>
    <xf numFmtId="0" fontId="1" fillId="7" borderId="26" xfId="0" applyFont="1" applyFill="1" applyBorder="1" applyAlignment="1">
      <alignment wrapText="1"/>
    </xf>
    <xf numFmtId="0" fontId="1" fillId="7" borderId="27" xfId="0" applyFont="1" applyFill="1" applyBorder="1" applyAlignment="1">
      <alignment wrapText="1"/>
    </xf>
    <xf numFmtId="3" fontId="1" fillId="7" borderId="28" xfId="0" applyNumberFormat="1" applyFont="1" applyFill="1" applyBorder="1" applyAlignment="1">
      <alignment wrapText="1"/>
    </xf>
    <xf numFmtId="0" fontId="0" fillId="0" borderId="26" xfId="0" applyBorder="1" applyAlignment="1">
      <alignment wrapText="1"/>
    </xf>
    <xf numFmtId="164" fontId="19" fillId="0" borderId="1" xfId="1" applyNumberFormat="1" applyBorder="1"/>
    <xf numFmtId="164" fontId="0" fillId="0" borderId="1" xfId="0" applyNumberFormat="1" applyBorder="1"/>
    <xf numFmtId="164" fontId="0" fillId="0" borderId="14" xfId="0" applyNumberFormat="1" applyBorder="1"/>
    <xf numFmtId="0" fontId="0" fillId="0" borderId="26" xfId="0" applyBorder="1"/>
    <xf numFmtId="164" fontId="19" fillId="0" borderId="2" xfId="1" applyNumberFormat="1" applyBorder="1"/>
    <xf numFmtId="164" fontId="0" fillId="0" borderId="2" xfId="0" applyNumberFormat="1" applyBorder="1"/>
    <xf numFmtId="164" fontId="0" fillId="0" borderId="19" xfId="0" applyNumberFormat="1" applyBorder="1"/>
    <xf numFmtId="164" fontId="0" fillId="0" borderId="27" xfId="0" applyNumberFormat="1" applyBorder="1"/>
    <xf numFmtId="0" fontId="0" fillId="8" borderId="11" xfId="0" applyFill="1" applyBorder="1"/>
    <xf numFmtId="0" fontId="0" fillId="8" borderId="12" xfId="0" applyFill="1" applyBorder="1"/>
    <xf numFmtId="0" fontId="0" fillId="9" borderId="13" xfId="0" applyFill="1" applyBorder="1"/>
    <xf numFmtId="0" fontId="0" fillId="9" borderId="18" xfId="0" applyFill="1" applyBorder="1"/>
    <xf numFmtId="0" fontId="0" fillId="10" borderId="10" xfId="0" applyFill="1" applyBorder="1"/>
    <xf numFmtId="0" fontId="1" fillId="0" borderId="0" xfId="0" applyFont="1"/>
    <xf numFmtId="164" fontId="0" fillId="0" borderId="28" xfId="0" applyNumberFormat="1" applyBorder="1"/>
    <xf numFmtId="0" fontId="16" fillId="0" borderId="1" xfId="0" applyFont="1" applyBorder="1" applyAlignment="1">
      <alignment wrapText="1"/>
    </xf>
    <xf numFmtId="16" fontId="16" fillId="0" borderId="1" xfId="0" applyNumberFormat="1" applyFont="1" applyBorder="1" applyAlignment="1">
      <alignment wrapText="1"/>
    </xf>
    <xf numFmtId="0" fontId="20" fillId="0" borderId="1" xfId="0" applyFont="1" applyBorder="1" applyAlignment="1">
      <alignment wrapText="1"/>
    </xf>
    <xf numFmtId="0" fontId="21" fillId="0" borderId="1" xfId="0" applyFont="1" applyBorder="1" applyAlignment="1">
      <alignment wrapText="1"/>
    </xf>
    <xf numFmtId="3" fontId="16" fillId="0" borderId="1" xfId="0" applyNumberFormat="1" applyFont="1" applyBorder="1" applyAlignment="1">
      <alignment wrapText="1"/>
    </xf>
    <xf numFmtId="0" fontId="6" fillId="0" borderId="6" xfId="0" applyFont="1" applyBorder="1" applyAlignment="1">
      <alignment wrapText="1"/>
    </xf>
    <xf numFmtId="0" fontId="16" fillId="0" borderId="2" xfId="0" applyFont="1" applyBorder="1" applyAlignment="1">
      <alignment wrapText="1"/>
    </xf>
    <xf numFmtId="0" fontId="15" fillId="7" borderId="26" xfId="0" applyFont="1" applyFill="1" applyBorder="1" applyAlignment="1">
      <alignment wrapText="1"/>
    </xf>
    <xf numFmtId="0" fontId="15" fillId="7" borderId="27" xfId="0" applyFont="1" applyFill="1" applyBorder="1" applyAlignment="1">
      <alignment wrapText="1"/>
    </xf>
    <xf numFmtId="0" fontId="16" fillId="3" borderId="3" xfId="0" applyFont="1" applyFill="1" applyBorder="1" applyAlignment="1">
      <alignment wrapText="1"/>
    </xf>
    <xf numFmtId="0" fontId="0" fillId="5" borderId="22" xfId="0" applyFill="1" applyBorder="1" applyAlignment="1">
      <alignment wrapText="1"/>
    </xf>
    <xf numFmtId="0" fontId="0" fillId="0" borderId="1" xfId="0" applyBorder="1" applyAlignment="1">
      <alignment horizontal="left" wrapText="1"/>
    </xf>
    <xf numFmtId="49" fontId="2" fillId="0" borderId="16" xfId="0" applyNumberFormat="1" applyFont="1" applyBorder="1" applyAlignment="1">
      <alignment horizontal="center" wrapText="1"/>
    </xf>
    <xf numFmtId="0" fontId="2" fillId="0" borderId="16" xfId="0" applyFont="1" applyBorder="1" applyAlignment="1">
      <alignment wrapText="1"/>
    </xf>
    <xf numFmtId="0" fontId="2" fillId="0" borderId="1" xfId="0" applyFont="1" applyBorder="1" applyAlignment="1">
      <alignment wrapText="1"/>
    </xf>
    <xf numFmtId="49" fontId="2" fillId="0" borderId="1" xfId="0" applyNumberFormat="1" applyFont="1" applyBorder="1" applyAlignment="1">
      <alignment horizontal="center" wrapText="1"/>
    </xf>
    <xf numFmtId="0" fontId="2" fillId="0" borderId="1" xfId="0" applyFont="1" applyBorder="1" applyAlignment="1">
      <alignment horizontal="center"/>
    </xf>
    <xf numFmtId="0" fontId="25" fillId="0" borderId="16" xfId="0" applyFont="1" applyBorder="1" applyAlignment="1">
      <alignment wrapText="1"/>
    </xf>
    <xf numFmtId="0" fontId="0" fillId="0" borderId="33" xfId="0" applyBorder="1" applyAlignment="1">
      <alignment wrapText="1"/>
    </xf>
    <xf numFmtId="0" fontId="0" fillId="0" borderId="34" xfId="0" applyBorder="1" applyAlignment="1">
      <alignment wrapText="1"/>
    </xf>
    <xf numFmtId="49" fontId="2" fillId="0" borderId="34" xfId="0" applyNumberFormat="1" applyFont="1" applyBorder="1" applyAlignment="1">
      <alignment horizontal="center" wrapText="1"/>
    </xf>
    <xf numFmtId="0" fontId="9" fillId="0" borderId="34" xfId="0" applyFont="1" applyBorder="1" applyAlignment="1">
      <alignment vertical="top" wrapText="1"/>
    </xf>
    <xf numFmtId="0" fontId="4" fillId="0" borderId="0" xfId="0" applyFont="1" applyAlignment="1">
      <alignment vertical="center" wrapText="1"/>
    </xf>
    <xf numFmtId="0" fontId="0" fillId="0" borderId="0" xfId="0" applyAlignment="1">
      <alignment horizontal="center" wrapText="1"/>
    </xf>
    <xf numFmtId="3" fontId="0" fillId="0" borderId="0" xfId="0" applyNumberFormat="1" applyAlignment="1">
      <alignment horizontal="left" wrapText="1"/>
    </xf>
    <xf numFmtId="164" fontId="0" fillId="0" borderId="0" xfId="0" applyNumberFormat="1"/>
    <xf numFmtId="4" fontId="0" fillId="0" borderId="0" xfId="0" applyNumberFormat="1"/>
    <xf numFmtId="3" fontId="2" fillId="0" borderId="1" xfId="0" applyNumberFormat="1" applyFont="1" applyBorder="1" applyAlignment="1">
      <alignment wrapText="1"/>
    </xf>
    <xf numFmtId="3" fontId="2" fillId="0" borderId="16" xfId="0" applyNumberFormat="1" applyFont="1" applyBorder="1" applyAlignment="1">
      <alignment wrapText="1"/>
    </xf>
    <xf numFmtId="3" fontId="0" fillId="0" borderId="34" xfId="0" applyNumberFormat="1" applyBorder="1" applyAlignment="1">
      <alignment wrapText="1"/>
    </xf>
    <xf numFmtId="3" fontId="2" fillId="0" borderId="34" xfId="0" applyNumberFormat="1" applyFont="1" applyBorder="1" applyAlignment="1">
      <alignment wrapText="1"/>
    </xf>
    <xf numFmtId="0" fontId="5" fillId="0" borderId="34" xfId="0" applyFont="1" applyBorder="1" applyAlignment="1">
      <alignment wrapText="1"/>
    </xf>
    <xf numFmtId="0" fontId="5" fillId="0" borderId="35" xfId="0" applyFont="1" applyBorder="1"/>
    <xf numFmtId="49" fontId="2" fillId="0" borderId="36" xfId="0" applyNumberFormat="1" applyFont="1" applyBorder="1" applyAlignment="1">
      <alignment horizontal="center" wrapText="1"/>
    </xf>
    <xf numFmtId="49" fontId="2" fillId="0" borderId="2" xfId="0" applyNumberFormat="1" applyFont="1" applyBorder="1" applyAlignment="1">
      <alignment horizontal="center" wrapText="1"/>
    </xf>
    <xf numFmtId="3" fontId="0" fillId="0" borderId="36" xfId="0" applyNumberFormat="1" applyBorder="1" applyAlignment="1">
      <alignment wrapText="1"/>
    </xf>
    <xf numFmtId="0" fontId="0" fillId="0" borderId="23" xfId="0" applyBorder="1" applyAlignment="1">
      <alignment wrapText="1"/>
    </xf>
    <xf numFmtId="3" fontId="0" fillId="0" borderId="38" xfId="0" applyNumberFormat="1" applyBorder="1" applyAlignment="1">
      <alignment wrapText="1"/>
    </xf>
    <xf numFmtId="0" fontId="9" fillId="0" borderId="36" xfId="0" applyFont="1" applyBorder="1" applyAlignment="1">
      <alignment vertical="top" wrapText="1"/>
    </xf>
    <xf numFmtId="0" fontId="9" fillId="0" borderId="23" xfId="0" applyFont="1" applyBorder="1" applyAlignment="1">
      <alignment vertical="top" wrapText="1"/>
    </xf>
    <xf numFmtId="0" fontId="9" fillId="0" borderId="39" xfId="0" applyFont="1" applyBorder="1" applyAlignment="1">
      <alignment vertical="top" wrapText="1"/>
    </xf>
    <xf numFmtId="0" fontId="0" fillId="0" borderId="36" xfId="0" applyBorder="1" applyAlignment="1">
      <alignment wrapText="1"/>
    </xf>
    <xf numFmtId="0" fontId="9" fillId="0" borderId="40" xfId="0" applyFont="1" applyBorder="1" applyAlignment="1">
      <alignment vertical="top" wrapText="1"/>
    </xf>
    <xf numFmtId="0" fontId="9" fillId="0" borderId="41" xfId="0" applyFont="1" applyBorder="1" applyAlignment="1">
      <alignment vertical="top" wrapText="1"/>
    </xf>
    <xf numFmtId="0" fontId="9" fillId="0" borderId="0" xfId="0" applyFont="1" applyAlignment="1">
      <alignment vertical="top" wrapText="1"/>
    </xf>
    <xf numFmtId="0" fontId="0" fillId="0" borderId="42" xfId="0" applyBorder="1" applyAlignment="1">
      <alignment wrapText="1"/>
    </xf>
    <xf numFmtId="0" fontId="0" fillId="0" borderId="42" xfId="0" applyBorder="1" applyAlignment="1">
      <alignment horizontal="center" wrapText="1"/>
    </xf>
    <xf numFmtId="0" fontId="9" fillId="0" borderId="2" xfId="0" applyFont="1" applyBorder="1" applyAlignment="1">
      <alignment vertical="top" wrapText="1"/>
    </xf>
    <xf numFmtId="49" fontId="2" fillId="0" borderId="38" xfId="0" applyNumberFormat="1" applyFont="1" applyBorder="1" applyAlignment="1">
      <alignment horizontal="center" wrapText="1"/>
    </xf>
    <xf numFmtId="0" fontId="0" fillId="0" borderId="22" xfId="0" applyBorder="1" applyAlignment="1">
      <alignment wrapText="1"/>
    </xf>
    <xf numFmtId="3" fontId="0" fillId="3" borderId="43" xfId="0" applyNumberFormat="1" applyFill="1" applyBorder="1" applyAlignment="1">
      <alignment wrapText="1"/>
    </xf>
    <xf numFmtId="3" fontId="0" fillId="0" borderId="44" xfId="0" applyNumberFormat="1" applyBorder="1" applyAlignment="1">
      <alignment wrapText="1"/>
    </xf>
    <xf numFmtId="3" fontId="0" fillId="0" borderId="1" xfId="0" applyNumberFormat="1" applyBorder="1" applyAlignment="1">
      <alignment horizontal="right" wrapText="1"/>
    </xf>
    <xf numFmtId="0" fontId="2" fillId="3" borderId="10" xfId="0" applyFont="1" applyFill="1" applyBorder="1" applyAlignment="1">
      <alignment wrapText="1"/>
    </xf>
    <xf numFmtId="0" fontId="26" fillId="7" borderId="30" xfId="0" applyFont="1" applyFill="1" applyBorder="1" applyAlignment="1">
      <alignment wrapText="1"/>
    </xf>
    <xf numFmtId="0" fontId="26" fillId="7" borderId="31" xfId="0" applyFont="1" applyFill="1" applyBorder="1" applyAlignment="1">
      <alignment wrapText="1"/>
    </xf>
    <xf numFmtId="3" fontId="26" fillId="7" borderId="32" xfId="0" applyNumberFormat="1" applyFont="1" applyFill="1" applyBorder="1" applyAlignment="1">
      <alignment wrapText="1"/>
    </xf>
    <xf numFmtId="165" fontId="15" fillId="7" borderId="28" xfId="0" applyNumberFormat="1" applyFont="1" applyFill="1" applyBorder="1" applyAlignment="1">
      <alignment wrapText="1"/>
    </xf>
    <xf numFmtId="0" fontId="5" fillId="0" borderId="36" xfId="0" applyFont="1" applyBorder="1" applyAlignment="1">
      <alignment wrapText="1"/>
    </xf>
    <xf numFmtId="0" fontId="5" fillId="0" borderId="36" xfId="0" applyFont="1" applyBorder="1"/>
    <xf numFmtId="0" fontId="0" fillId="5" borderId="4" xfId="0" applyFill="1" applyBorder="1" applyAlignment="1">
      <alignment wrapText="1"/>
    </xf>
    <xf numFmtId="0" fontId="0" fillId="0" borderId="19" xfId="0" applyBorder="1"/>
    <xf numFmtId="0" fontId="0" fillId="0" borderId="45" xfId="0" applyBorder="1" applyAlignment="1">
      <alignment wrapText="1"/>
    </xf>
    <xf numFmtId="0" fontId="5" fillId="0" borderId="46" xfId="0" applyFont="1" applyBorder="1" applyAlignment="1">
      <alignment wrapText="1"/>
    </xf>
    <xf numFmtId="0" fontId="5" fillId="0" borderId="46" xfId="0" applyFont="1" applyBorder="1"/>
    <xf numFmtId="0" fontId="2" fillId="0" borderId="1" xfId="0" applyFont="1" applyBorder="1" applyAlignment="1">
      <alignment horizontal="left" wrapText="1"/>
    </xf>
    <xf numFmtId="0" fontId="15" fillId="2" borderId="10" xfId="0" applyFont="1" applyFill="1" applyBorder="1" applyAlignment="1" applyProtection="1">
      <alignment wrapText="1"/>
      <protection locked="0"/>
    </xf>
    <xf numFmtId="0" fontId="15" fillId="2" borderId="11" xfId="0" applyFont="1" applyFill="1" applyBorder="1" applyAlignment="1" applyProtection="1">
      <alignment wrapText="1"/>
      <protection locked="0"/>
    </xf>
    <xf numFmtId="3" fontId="15" fillId="2" borderId="11" xfId="0" applyNumberFormat="1" applyFont="1" applyFill="1" applyBorder="1" applyAlignment="1" applyProtection="1">
      <alignment wrapText="1"/>
      <protection locked="0"/>
    </xf>
    <xf numFmtId="0" fontId="16" fillId="6" borderId="12" xfId="0" applyFont="1" applyFill="1" applyBorder="1" applyAlignment="1" applyProtection="1">
      <alignment wrapText="1"/>
      <protection locked="0"/>
    </xf>
    <xf numFmtId="0" fontId="16" fillId="0" borderId="0" xfId="0" applyFont="1" applyAlignment="1" applyProtection="1">
      <alignment wrapText="1"/>
      <protection locked="0"/>
    </xf>
    <xf numFmtId="0" fontId="1" fillId="2" borderId="15" xfId="0" applyFont="1" applyFill="1" applyBorder="1" applyAlignment="1" applyProtection="1">
      <alignment wrapText="1"/>
      <protection locked="0"/>
    </xf>
    <xf numFmtId="0" fontId="1" fillId="2" borderId="16" xfId="0" applyFont="1" applyFill="1" applyBorder="1" applyAlignment="1" applyProtection="1">
      <alignment wrapText="1"/>
      <protection locked="0"/>
    </xf>
    <xf numFmtId="3" fontId="1" fillId="2" borderId="16" xfId="0" applyNumberFormat="1" applyFont="1" applyFill="1" applyBorder="1" applyAlignment="1" applyProtection="1">
      <alignment wrapText="1"/>
      <protection locked="0"/>
    </xf>
    <xf numFmtId="0" fontId="11" fillId="2" borderId="16" xfId="0" applyFont="1" applyFill="1" applyBorder="1" applyAlignment="1" applyProtection="1">
      <alignment wrapText="1"/>
      <protection locked="0"/>
    </xf>
    <xf numFmtId="0" fontId="12" fillId="2" borderId="16" xfId="0" applyFont="1" applyFill="1" applyBorder="1" applyAlignment="1" applyProtection="1">
      <alignment wrapText="1"/>
      <protection locked="0"/>
    </xf>
    <xf numFmtId="0" fontId="14" fillId="2" borderId="16" xfId="0" applyFont="1" applyFill="1" applyBorder="1" applyAlignment="1" applyProtection="1">
      <alignment wrapText="1"/>
      <protection locked="0"/>
    </xf>
    <xf numFmtId="0" fontId="6" fillId="2" borderId="16" xfId="0" applyFont="1" applyFill="1" applyBorder="1" applyAlignment="1" applyProtection="1">
      <alignment wrapText="1"/>
      <protection locked="0"/>
    </xf>
    <xf numFmtId="0" fontId="22" fillId="2" borderId="16" xfId="0" applyFont="1" applyFill="1" applyBorder="1" applyAlignment="1" applyProtection="1">
      <alignment wrapText="1"/>
      <protection locked="0"/>
    </xf>
    <xf numFmtId="0" fontId="0" fillId="6" borderId="17" xfId="0" applyFill="1" applyBorder="1" applyAlignment="1" applyProtection="1">
      <alignment wrapText="1"/>
      <protection locked="0"/>
    </xf>
    <xf numFmtId="0" fontId="0" fillId="0" borderId="0" xfId="0" applyAlignment="1" applyProtection="1">
      <alignment wrapText="1"/>
      <protection locked="0"/>
    </xf>
    <xf numFmtId="0" fontId="0" fillId="3" borderId="10" xfId="0" applyFill="1" applyBorder="1" applyAlignment="1" applyProtection="1">
      <alignment wrapText="1"/>
      <protection locked="0"/>
    </xf>
    <xf numFmtId="0" fontId="0" fillId="3" borderId="11" xfId="0" applyFill="1" applyBorder="1" applyAlignment="1" applyProtection="1">
      <alignment wrapText="1"/>
      <protection locked="0"/>
    </xf>
    <xf numFmtId="3" fontId="0" fillId="3" borderId="11" xfId="0" applyNumberFormat="1" applyFill="1" applyBorder="1" applyAlignment="1" applyProtection="1">
      <alignment wrapText="1"/>
      <protection locked="0"/>
    </xf>
    <xf numFmtId="0" fontId="2" fillId="3" borderId="11" xfId="0" applyFont="1" applyFill="1" applyBorder="1" applyAlignment="1" applyProtection="1">
      <alignment horizontal="left" vertical="center" wrapText="1"/>
      <protection locked="0"/>
    </xf>
    <xf numFmtId="0" fontId="16" fillId="3" borderId="11" xfId="0" applyFont="1" applyFill="1" applyBorder="1" applyAlignment="1" applyProtection="1">
      <alignment wrapText="1"/>
      <protection locked="0"/>
    </xf>
    <xf numFmtId="0" fontId="0" fillId="3" borderId="12" xfId="0" applyFill="1" applyBorder="1" applyProtection="1">
      <protection locked="0"/>
    </xf>
    <xf numFmtId="0" fontId="0" fillId="0" borderId="0" xfId="0" applyProtection="1">
      <protection locked="0"/>
    </xf>
    <xf numFmtId="0" fontId="2" fillId="4" borderId="0" xfId="0" applyFont="1" applyFill="1" applyAlignment="1" applyProtection="1">
      <alignment horizontal="left" vertical="center" wrapText="1" indent="1"/>
      <protection locked="0"/>
    </xf>
    <xf numFmtId="0" fontId="0" fillId="0" borderId="13" xfId="0" applyBorder="1" applyAlignment="1" applyProtection="1">
      <alignment wrapText="1"/>
      <protection locked="0"/>
    </xf>
    <xf numFmtId="0" fontId="0" fillId="0" borderId="1" xfId="0" applyBorder="1" applyAlignment="1" applyProtection="1">
      <alignment wrapText="1"/>
      <protection locked="0"/>
    </xf>
    <xf numFmtId="3" fontId="0" fillId="0" borderId="1" xfId="0" applyNumberFormat="1" applyBorder="1" applyAlignment="1" applyProtection="1">
      <alignment wrapText="1"/>
      <protection locked="0"/>
    </xf>
    <xf numFmtId="0" fontId="0" fillId="0" borderId="1" xfId="0" applyBorder="1" applyAlignment="1" applyProtection="1">
      <alignment horizontal="right" wrapText="1"/>
      <protection locked="0"/>
    </xf>
    <xf numFmtId="0" fontId="16" fillId="0" borderId="1" xfId="0" applyFont="1" applyBorder="1" applyAlignment="1" applyProtection="1">
      <alignment wrapText="1"/>
      <protection locked="0"/>
    </xf>
    <xf numFmtId="0" fontId="21" fillId="0" borderId="1" xfId="0" applyFont="1" applyBorder="1" applyAlignment="1" applyProtection="1">
      <alignment wrapText="1"/>
      <protection locked="0"/>
    </xf>
    <xf numFmtId="0" fontId="6" fillId="0" borderId="14" xfId="0" applyFont="1" applyBorder="1" applyAlignment="1" applyProtection="1">
      <alignment wrapText="1"/>
      <protection locked="0"/>
    </xf>
    <xf numFmtId="0" fontId="0" fillId="5" borderId="13" xfId="0" applyFill="1" applyBorder="1" applyAlignment="1" applyProtection="1">
      <alignment wrapText="1"/>
      <protection locked="0"/>
    </xf>
    <xf numFmtId="0" fontId="6" fillId="0" borderId="1" xfId="0" applyFont="1" applyBorder="1" applyAlignment="1" applyProtection="1">
      <alignment wrapText="1"/>
      <protection locked="0"/>
    </xf>
    <xf numFmtId="0" fontId="0" fillId="0" borderId="14" xfId="0" applyBorder="1" applyProtection="1">
      <protection locked="0"/>
    </xf>
    <xf numFmtId="0" fontId="0" fillId="5" borderId="1" xfId="0" applyFill="1" applyBorder="1" applyAlignment="1" applyProtection="1">
      <alignment wrapText="1"/>
      <protection locked="0"/>
    </xf>
    <xf numFmtId="0" fontId="2" fillId="5" borderId="13" xfId="0" applyFont="1" applyFill="1" applyBorder="1" applyAlignment="1" applyProtection="1">
      <alignment horizontal="left" vertical="center" wrapText="1" indent="1"/>
      <protection locked="0"/>
    </xf>
    <xf numFmtId="0" fontId="2" fillId="5" borderId="0" xfId="0" applyFont="1" applyFill="1" applyAlignment="1" applyProtection="1">
      <alignment horizontal="left" vertical="center" wrapText="1" indent="1"/>
      <protection locked="0"/>
    </xf>
    <xf numFmtId="0" fontId="0" fillId="5" borderId="0" xfId="0" applyFill="1" applyProtection="1">
      <protection locked="0"/>
    </xf>
    <xf numFmtId="0" fontId="16" fillId="0" borderId="1" xfId="0" applyFont="1" applyBorder="1" applyAlignment="1" applyProtection="1">
      <alignment horizontal="right" wrapText="1"/>
      <protection locked="0"/>
    </xf>
    <xf numFmtId="0" fontId="0" fillId="0" borderId="14" xfId="0" applyBorder="1" applyAlignment="1" applyProtection="1">
      <alignment wrapText="1"/>
      <protection locked="0"/>
    </xf>
    <xf numFmtId="3" fontId="0" fillId="0" borderId="1" xfId="0" applyNumberFormat="1" applyBorder="1" applyAlignment="1" applyProtection="1">
      <alignment horizontal="right" wrapText="1"/>
      <protection locked="0"/>
    </xf>
    <xf numFmtId="0" fontId="0" fillId="0" borderId="15" xfId="0" applyBorder="1" applyAlignment="1" applyProtection="1">
      <alignment wrapText="1"/>
      <protection locked="0"/>
    </xf>
    <xf numFmtId="0" fontId="0" fillId="0" borderId="16" xfId="0" applyBorder="1" applyAlignment="1" applyProtection="1">
      <alignment wrapText="1"/>
      <protection locked="0"/>
    </xf>
    <xf numFmtId="3" fontId="0" fillId="0" borderId="16" xfId="0" applyNumberFormat="1" applyBorder="1" applyAlignment="1" applyProtection="1">
      <alignment wrapText="1"/>
      <protection locked="0"/>
    </xf>
    <xf numFmtId="0" fontId="0" fillId="0" borderId="16" xfId="0" applyBorder="1" applyAlignment="1" applyProtection="1">
      <alignment horizontal="right" wrapText="1"/>
      <protection locked="0"/>
    </xf>
    <xf numFmtId="0" fontId="16" fillId="0" borderId="16" xfId="0" applyFont="1" applyBorder="1" applyAlignment="1" applyProtection="1">
      <alignment wrapText="1"/>
      <protection locked="0"/>
    </xf>
    <xf numFmtId="0" fontId="21" fillId="0" borderId="16" xfId="0" applyFont="1" applyBorder="1" applyAlignment="1" applyProtection="1">
      <alignment wrapText="1"/>
      <protection locked="0"/>
    </xf>
    <xf numFmtId="0" fontId="0" fillId="5" borderId="16" xfId="0" applyFill="1" applyBorder="1" applyAlignment="1" applyProtection="1">
      <alignment wrapText="1"/>
      <protection locked="0"/>
    </xf>
    <xf numFmtId="0" fontId="0" fillId="0" borderId="17" xfId="0" applyBorder="1" applyProtection="1">
      <protection locked="0"/>
    </xf>
    <xf numFmtId="0" fontId="2" fillId="5" borderId="3" xfId="0" applyFont="1" applyFill="1" applyBorder="1" applyAlignment="1" applyProtection="1">
      <alignment wrapText="1"/>
      <protection locked="0"/>
    </xf>
    <xf numFmtId="0" fontId="0" fillId="3" borderId="20" xfId="0" applyFill="1" applyBorder="1" applyAlignment="1" applyProtection="1">
      <alignment wrapText="1"/>
      <protection locked="0"/>
    </xf>
    <xf numFmtId="0" fontId="0" fillId="3" borderId="6" xfId="0" applyFill="1" applyBorder="1" applyAlignment="1" applyProtection="1">
      <alignment wrapText="1"/>
      <protection locked="0"/>
    </xf>
    <xf numFmtId="3" fontId="0" fillId="3" borderId="6" xfId="0" applyNumberFormat="1" applyFill="1" applyBorder="1" applyAlignment="1" applyProtection="1">
      <alignment wrapText="1"/>
      <protection locked="0"/>
    </xf>
    <xf numFmtId="0" fontId="0" fillId="3" borderId="6" xfId="0" applyFill="1" applyBorder="1" applyAlignment="1" applyProtection="1">
      <alignment horizontal="right" wrapText="1"/>
      <protection locked="0"/>
    </xf>
    <xf numFmtId="0" fontId="16" fillId="3" borderId="6" xfId="0" applyFont="1" applyFill="1" applyBorder="1" applyAlignment="1" applyProtection="1">
      <alignment wrapText="1"/>
      <protection locked="0"/>
    </xf>
    <xf numFmtId="0" fontId="0" fillId="3" borderId="21" xfId="0" applyFill="1" applyBorder="1" applyProtection="1">
      <protection locked="0"/>
    </xf>
    <xf numFmtId="0" fontId="21" fillId="0" borderId="0" xfId="0" applyFont="1" applyAlignment="1" applyProtection="1">
      <alignment wrapText="1"/>
      <protection locked="0"/>
    </xf>
    <xf numFmtId="0" fontId="2" fillId="5" borderId="15" xfId="0" applyFont="1" applyFill="1" applyBorder="1" applyAlignment="1" applyProtection="1">
      <alignment horizontal="left" vertical="center" wrapText="1" indent="1"/>
      <protection locked="0"/>
    </xf>
    <xf numFmtId="0" fontId="2" fillId="5" borderId="1" xfId="0" applyFont="1" applyFill="1" applyBorder="1" applyAlignment="1" applyProtection="1">
      <alignment horizontal="left" vertical="center" wrapText="1" indent="1"/>
      <protection locked="0"/>
    </xf>
    <xf numFmtId="0" fontId="0" fillId="3" borderId="11" xfId="0" applyFill="1" applyBorder="1" applyAlignment="1" applyProtection="1">
      <alignment horizontal="right" wrapText="1"/>
      <protection locked="0"/>
    </xf>
    <xf numFmtId="0" fontId="16" fillId="5" borderId="13" xfId="0" applyFont="1" applyFill="1" applyBorder="1" applyAlignment="1" applyProtection="1">
      <alignment horizontal="left" vertical="center" wrapText="1" indent="1"/>
      <protection locked="0"/>
    </xf>
    <xf numFmtId="0" fontId="16" fillId="3" borderId="10" xfId="0" applyFont="1" applyFill="1" applyBorder="1" applyAlignment="1" applyProtection="1">
      <alignment wrapText="1"/>
      <protection locked="0"/>
    </xf>
    <xf numFmtId="0" fontId="6" fillId="0" borderId="16" xfId="0" applyFont="1" applyBorder="1" applyAlignment="1" applyProtection="1">
      <alignment wrapText="1"/>
      <protection locked="0"/>
    </xf>
    <xf numFmtId="0" fontId="15" fillId="7" borderId="26" xfId="0" applyFont="1" applyFill="1" applyBorder="1" applyAlignment="1" applyProtection="1">
      <alignment wrapText="1"/>
      <protection locked="0"/>
    </xf>
    <xf numFmtId="0" fontId="15" fillId="7" borderId="27" xfId="0" applyFont="1" applyFill="1" applyBorder="1" applyAlignment="1" applyProtection="1">
      <alignment wrapText="1"/>
      <protection locked="0"/>
    </xf>
    <xf numFmtId="3" fontId="15" fillId="7" borderId="28" xfId="0" applyNumberFormat="1" applyFont="1" applyFill="1" applyBorder="1" applyAlignment="1" applyProtection="1">
      <alignment wrapText="1"/>
      <protection locked="0"/>
    </xf>
    <xf numFmtId="0" fontId="0" fillId="0" borderId="8" xfId="0" applyBorder="1" applyAlignment="1" applyProtection="1">
      <alignment wrapText="1"/>
      <protection locked="0"/>
    </xf>
    <xf numFmtId="0" fontId="0" fillId="0" borderId="2" xfId="0" applyBorder="1" applyAlignment="1" applyProtection="1">
      <alignment horizontal="right" wrapText="1"/>
      <protection locked="0"/>
    </xf>
    <xf numFmtId="0" fontId="0" fillId="0" borderId="2" xfId="0" applyBorder="1" applyAlignment="1" applyProtection="1">
      <alignment wrapText="1"/>
      <protection locked="0"/>
    </xf>
    <xf numFmtId="0" fontId="6" fillId="0" borderId="2" xfId="0" applyFont="1" applyBorder="1" applyAlignment="1" applyProtection="1">
      <alignment wrapText="1"/>
      <protection locked="0"/>
    </xf>
    <xf numFmtId="0" fontId="0" fillId="0" borderId="9" xfId="0" applyBorder="1" applyProtection="1">
      <protection locked="0"/>
    </xf>
    <xf numFmtId="3" fontId="0" fillId="0" borderId="0" xfId="0" applyNumberFormat="1" applyAlignment="1" applyProtection="1">
      <alignment wrapText="1"/>
      <protection locked="0"/>
    </xf>
    <xf numFmtId="0" fontId="6" fillId="3" borderId="6" xfId="0" applyFont="1" applyFill="1" applyBorder="1" applyAlignment="1">
      <alignment wrapText="1"/>
    </xf>
    <xf numFmtId="0" fontId="2" fillId="5" borderId="1" xfId="0" applyFont="1" applyFill="1" applyBorder="1" applyAlignment="1">
      <alignment horizontal="left" vertical="center" wrapText="1" indent="1"/>
    </xf>
    <xf numFmtId="0" fontId="0" fillId="0" borderId="1" xfId="0" applyBorder="1"/>
    <xf numFmtId="0" fontId="2" fillId="5" borderId="1" xfId="0" applyFont="1" applyFill="1" applyBorder="1" applyAlignment="1">
      <alignment wrapText="1"/>
    </xf>
    <xf numFmtId="0" fontId="16" fillId="3" borderId="5" xfId="0" applyFont="1" applyFill="1" applyBorder="1" applyAlignment="1">
      <alignment wrapText="1"/>
    </xf>
    <xf numFmtId="0" fontId="15" fillId="2" borderId="10" xfId="0" applyFont="1" applyFill="1" applyBorder="1" applyAlignment="1">
      <alignment wrapText="1"/>
    </xf>
    <xf numFmtId="0" fontId="15" fillId="2" borderId="11" xfId="0" applyFont="1" applyFill="1" applyBorder="1" applyAlignment="1">
      <alignment wrapText="1"/>
    </xf>
    <xf numFmtId="3" fontId="15" fillId="2" borderId="11" xfId="0" applyNumberFormat="1" applyFont="1" applyFill="1" applyBorder="1" applyAlignment="1">
      <alignment wrapText="1"/>
    </xf>
    <xf numFmtId="0" fontId="16" fillId="6" borderId="12" xfId="0" applyFont="1" applyFill="1" applyBorder="1" applyAlignment="1">
      <alignment wrapText="1"/>
    </xf>
    <xf numFmtId="0" fontId="1" fillId="2" borderId="15" xfId="0" applyFont="1" applyFill="1" applyBorder="1" applyAlignment="1">
      <alignment wrapText="1"/>
    </xf>
    <xf numFmtId="0" fontId="18" fillId="2" borderId="16" xfId="0" applyFont="1" applyFill="1" applyBorder="1" applyAlignment="1">
      <alignment wrapText="1"/>
    </xf>
    <xf numFmtId="0" fontId="0" fillId="6" borderId="17" xfId="0" applyFill="1" applyBorder="1" applyAlignment="1">
      <alignment wrapText="1"/>
    </xf>
    <xf numFmtId="0" fontId="26" fillId="7" borderId="47" xfId="0" applyFont="1" applyFill="1" applyBorder="1" applyAlignment="1">
      <alignment wrapText="1"/>
    </xf>
    <xf numFmtId="0" fontId="26" fillId="7" borderId="48" xfId="0" applyFont="1" applyFill="1" applyBorder="1" applyAlignment="1">
      <alignment wrapText="1"/>
    </xf>
    <xf numFmtId="3" fontId="26" fillId="7" borderId="49" xfId="0" applyNumberFormat="1" applyFont="1" applyFill="1" applyBorder="1" applyAlignment="1">
      <alignment wrapText="1"/>
    </xf>
    <xf numFmtId="0" fontId="0" fillId="3" borderId="14" xfId="0" applyFill="1" applyBorder="1"/>
    <xf numFmtId="0" fontId="18" fillId="2" borderId="2" xfId="0" applyFont="1" applyFill="1" applyBorder="1" applyAlignment="1">
      <alignment wrapText="1"/>
    </xf>
    <xf numFmtId="0" fontId="1" fillId="2" borderId="8" xfId="0" applyFont="1" applyFill="1" applyBorder="1" applyAlignment="1">
      <alignment wrapText="1"/>
    </xf>
    <xf numFmtId="0" fontId="14" fillId="2" borderId="2" xfId="0" applyFont="1" applyFill="1" applyBorder="1" applyAlignment="1">
      <alignment wrapText="1"/>
    </xf>
    <xf numFmtId="0" fontId="6" fillId="2" borderId="2" xfId="0" applyFont="1" applyFill="1" applyBorder="1" applyAlignment="1">
      <alignment wrapText="1"/>
    </xf>
    <xf numFmtId="0" fontId="0" fillId="6" borderId="9" xfId="0" applyFill="1" applyBorder="1" applyAlignment="1">
      <alignment wrapText="1"/>
    </xf>
    <xf numFmtId="0" fontId="0" fillId="3" borderId="10" xfId="0" applyFill="1" applyBorder="1" applyAlignment="1">
      <alignment wrapText="1"/>
    </xf>
    <xf numFmtId="0" fontId="6" fillId="0" borderId="14" xfId="0" applyFont="1" applyBorder="1" applyAlignment="1">
      <alignment wrapText="1"/>
    </xf>
    <xf numFmtId="0" fontId="0" fillId="3" borderId="13" xfId="0" applyFill="1" applyBorder="1" applyAlignment="1">
      <alignment wrapText="1"/>
    </xf>
    <xf numFmtId="0" fontId="1" fillId="2" borderId="18" xfId="0" applyFont="1" applyFill="1" applyBorder="1" applyAlignment="1" applyProtection="1">
      <alignment wrapText="1"/>
      <protection locked="0"/>
    </xf>
    <xf numFmtId="0" fontId="1" fillId="2" borderId="2" xfId="0" applyFont="1" applyFill="1" applyBorder="1" applyAlignment="1" applyProtection="1">
      <alignment wrapText="1"/>
      <protection locked="0"/>
    </xf>
    <xf numFmtId="3" fontId="1" fillId="2" borderId="2" xfId="0" applyNumberFormat="1" applyFont="1" applyFill="1" applyBorder="1" applyAlignment="1" applyProtection="1">
      <alignment wrapText="1"/>
      <protection locked="0"/>
    </xf>
    <xf numFmtId="0" fontId="11" fillId="2" borderId="2" xfId="0" applyFont="1" applyFill="1" applyBorder="1" applyAlignment="1" applyProtection="1">
      <alignment wrapText="1"/>
      <protection locked="0"/>
    </xf>
    <xf numFmtId="0" fontId="12" fillId="2" borderId="2" xfId="0" applyFont="1" applyFill="1" applyBorder="1" applyAlignment="1" applyProtection="1">
      <alignment wrapText="1"/>
      <protection locked="0"/>
    </xf>
    <xf numFmtId="0" fontId="14" fillId="2" borderId="2" xfId="0" applyFont="1" applyFill="1" applyBorder="1" applyAlignment="1" applyProtection="1">
      <alignment wrapText="1"/>
      <protection locked="0"/>
    </xf>
    <xf numFmtId="0" fontId="6" fillId="2" borderId="2" xfId="0" applyFont="1" applyFill="1" applyBorder="1" applyAlignment="1" applyProtection="1">
      <alignment wrapText="1"/>
      <protection locked="0"/>
    </xf>
    <xf numFmtId="0" fontId="22" fillId="2" borderId="2" xfId="0" applyFont="1" applyFill="1" applyBorder="1" applyAlignment="1" applyProtection="1">
      <alignment wrapText="1"/>
      <protection locked="0"/>
    </xf>
    <xf numFmtId="0" fontId="0" fillId="6" borderId="19" xfId="0" applyFill="1" applyBorder="1" applyAlignment="1" applyProtection="1">
      <alignment wrapText="1"/>
      <protection locked="0"/>
    </xf>
    <xf numFmtId="0" fontId="15" fillId="7" borderId="50" xfId="0" applyFont="1" applyFill="1" applyBorder="1" applyAlignment="1" applyProtection="1">
      <alignment wrapText="1"/>
      <protection locked="0"/>
    </xf>
    <xf numFmtId="0" fontId="15" fillId="7" borderId="51" xfId="0" applyFont="1" applyFill="1" applyBorder="1" applyAlignment="1" applyProtection="1">
      <alignment wrapText="1"/>
      <protection locked="0"/>
    </xf>
    <xf numFmtId="3" fontId="15" fillId="7" borderId="52" xfId="0" applyNumberFormat="1" applyFont="1" applyFill="1" applyBorder="1" applyAlignment="1" applyProtection="1">
      <alignment wrapText="1"/>
      <protection locked="0"/>
    </xf>
    <xf numFmtId="0" fontId="0" fillId="0" borderId="39" xfId="0" applyBorder="1" applyAlignment="1" applyProtection="1">
      <alignment wrapText="1"/>
      <protection locked="0"/>
    </xf>
    <xf numFmtId="0" fontId="0" fillId="0" borderId="34" xfId="0" applyBorder="1" applyAlignment="1" applyProtection="1">
      <alignment horizontal="right" wrapText="1"/>
      <protection locked="0"/>
    </xf>
    <xf numFmtId="0" fontId="0" fillId="0" borderId="34" xfId="0" applyBorder="1" applyAlignment="1" applyProtection="1">
      <alignment wrapText="1"/>
      <protection locked="0"/>
    </xf>
    <xf numFmtId="0" fontId="6" fillId="0" borderId="34" xfId="0" applyFont="1" applyBorder="1" applyAlignment="1" applyProtection="1">
      <alignment wrapText="1"/>
      <protection locked="0"/>
    </xf>
    <xf numFmtId="0" fontId="0" fillId="0" borderId="40" xfId="0" applyBorder="1" applyProtection="1">
      <protection locked="0"/>
    </xf>
    <xf numFmtId="0" fontId="0" fillId="3" borderId="1" xfId="0" applyFill="1" applyBorder="1" applyAlignment="1" applyProtection="1">
      <alignment wrapText="1"/>
      <protection locked="0"/>
    </xf>
    <xf numFmtId="3" fontId="0" fillId="3" borderId="1" xfId="0" applyNumberFormat="1" applyFill="1" applyBorder="1" applyAlignment="1" applyProtection="1">
      <alignment wrapText="1"/>
      <protection locked="0"/>
    </xf>
    <xf numFmtId="0" fontId="16" fillId="3" borderId="1" xfId="0" applyFont="1" applyFill="1" applyBorder="1" applyAlignment="1" applyProtection="1">
      <alignment wrapText="1"/>
      <protection locked="0"/>
    </xf>
    <xf numFmtId="0" fontId="0" fillId="0" borderId="1" xfId="0" applyBorder="1" applyProtection="1">
      <protection locked="0"/>
    </xf>
    <xf numFmtId="0" fontId="0" fillId="3" borderId="1" xfId="0" applyFill="1" applyBorder="1" applyAlignment="1" applyProtection="1">
      <alignment horizontal="right" wrapText="1"/>
      <protection locked="0"/>
    </xf>
    <xf numFmtId="0" fontId="0" fillId="3" borderId="13" xfId="0" applyFill="1" applyBorder="1" applyAlignment="1" applyProtection="1">
      <alignment wrapText="1"/>
      <protection locked="0"/>
    </xf>
    <xf numFmtId="0" fontId="0" fillId="3" borderId="14" xfId="0" applyFill="1" applyBorder="1" applyProtection="1">
      <protection locked="0"/>
    </xf>
    <xf numFmtId="0" fontId="17" fillId="0" borderId="16" xfId="0" applyFont="1" applyBorder="1" applyAlignment="1">
      <alignment horizontal="center" vertical="top" wrapText="1"/>
    </xf>
    <xf numFmtId="0" fontId="6" fillId="0" borderId="37" xfId="0" applyFont="1" applyBorder="1" applyAlignment="1">
      <alignment wrapText="1"/>
    </xf>
    <xf numFmtId="0" fontId="6" fillId="0" borderId="22" xfId="0" applyFont="1" applyBorder="1" applyAlignment="1">
      <alignment wrapText="1"/>
    </xf>
    <xf numFmtId="0" fontId="6" fillId="0" borderId="34" xfId="0" applyFont="1" applyBorder="1" applyAlignment="1">
      <alignment wrapText="1"/>
    </xf>
    <xf numFmtId="49" fontId="6" fillId="0" borderId="1" xfId="0" applyNumberFormat="1" applyFont="1" applyBorder="1" applyAlignment="1">
      <alignment horizontal="center" wrapText="1"/>
    </xf>
    <xf numFmtId="0" fontId="17" fillId="5" borderId="2" xfId="0" applyFont="1" applyFill="1" applyBorder="1" applyAlignment="1">
      <alignment wrapText="1"/>
    </xf>
    <xf numFmtId="49" fontId="6" fillId="0" borderId="16" xfId="0" applyNumberFormat="1" applyFont="1" applyBorder="1" applyAlignment="1">
      <alignment horizontal="center" wrapText="1"/>
    </xf>
    <xf numFmtId="0" fontId="2" fillId="0" borderId="34" xfId="0" applyFont="1" applyBorder="1" applyAlignment="1">
      <alignment wrapText="1"/>
    </xf>
    <xf numFmtId="0" fontId="17" fillId="5" borderId="36" xfId="0" applyFont="1" applyFill="1" applyBorder="1" applyAlignment="1">
      <alignment wrapText="1"/>
    </xf>
    <xf numFmtId="0" fontId="17" fillId="5" borderId="1" xfId="0" applyFont="1" applyFill="1" applyBorder="1" applyAlignment="1">
      <alignment wrapText="1"/>
    </xf>
    <xf numFmtId="2" fontId="6" fillId="0" borderId="1" xfId="0" applyNumberFormat="1" applyFont="1" applyBorder="1" applyProtection="1">
      <protection locked="0"/>
    </xf>
    <xf numFmtId="0" fontId="0" fillId="0" borderId="4" xfId="0" applyBorder="1" applyProtection="1">
      <protection locked="0"/>
    </xf>
    <xf numFmtId="0" fontId="16" fillId="3" borderId="18" xfId="0" applyFont="1" applyFill="1" applyBorder="1" applyAlignment="1" applyProtection="1">
      <alignment wrapText="1"/>
      <protection locked="0"/>
    </xf>
    <xf numFmtId="0" fontId="0" fillId="3" borderId="2" xfId="0" applyFill="1" applyBorder="1" applyAlignment="1" applyProtection="1">
      <alignment wrapText="1"/>
      <protection locked="0"/>
    </xf>
    <xf numFmtId="3" fontId="0" fillId="3" borderId="2" xfId="0" applyNumberFormat="1" applyFill="1" applyBorder="1" applyAlignment="1" applyProtection="1">
      <alignment wrapText="1"/>
      <protection locked="0"/>
    </xf>
    <xf numFmtId="0" fontId="0" fillId="3" borderId="2" xfId="0" applyFill="1" applyBorder="1" applyAlignment="1" applyProtection="1">
      <alignment horizontal="right" wrapText="1"/>
      <protection locked="0"/>
    </xf>
    <xf numFmtId="0" fontId="16" fillId="3" borderId="2" xfId="0" applyFont="1" applyFill="1" applyBorder="1" applyAlignment="1" applyProtection="1">
      <alignment wrapText="1"/>
      <protection locked="0"/>
    </xf>
    <xf numFmtId="0" fontId="0" fillId="3" borderId="19" xfId="0" applyFill="1" applyBorder="1" applyProtection="1">
      <protection locked="0"/>
    </xf>
    <xf numFmtId="0" fontId="16" fillId="3" borderId="18" xfId="0" applyFont="1" applyFill="1" applyBorder="1" applyAlignment="1">
      <alignment wrapText="1"/>
    </xf>
    <xf numFmtId="0" fontId="0" fillId="3" borderId="2" xfId="0" applyFill="1" applyBorder="1" applyAlignment="1">
      <alignment wrapText="1"/>
    </xf>
    <xf numFmtId="3" fontId="0" fillId="3" borderId="2" xfId="0" applyNumberFormat="1" applyFill="1" applyBorder="1" applyAlignment="1">
      <alignment wrapText="1"/>
    </xf>
    <xf numFmtId="0" fontId="6" fillId="3" borderId="2" xfId="0" applyFont="1" applyFill="1" applyBorder="1" applyAlignment="1">
      <alignment wrapText="1"/>
    </xf>
    <xf numFmtId="0" fontId="0" fillId="3" borderId="19" xfId="0" applyFill="1" applyBorder="1"/>
    <xf numFmtId="165" fontId="15" fillId="7" borderId="27" xfId="0" applyNumberFormat="1" applyFont="1" applyFill="1" applyBorder="1" applyAlignment="1">
      <alignment wrapText="1"/>
    </xf>
    <xf numFmtId="0" fontId="6" fillId="0" borderId="0" xfId="0" applyFont="1" applyAlignment="1">
      <alignment wrapText="1"/>
    </xf>
    <xf numFmtId="0" fontId="0" fillId="5" borderId="1" xfId="0" applyFill="1" applyBorder="1" applyAlignment="1" applyProtection="1">
      <alignment horizontal="right" wrapText="1"/>
      <protection locked="0"/>
    </xf>
    <xf numFmtId="0" fontId="0" fillId="2" borderId="14" xfId="0" applyFill="1" applyBorder="1" applyProtection="1">
      <protection locked="0"/>
    </xf>
    <xf numFmtId="0" fontId="6" fillId="2" borderId="14" xfId="0" applyFont="1" applyFill="1" applyBorder="1" applyAlignment="1">
      <alignment wrapText="1"/>
    </xf>
    <xf numFmtId="0" fontId="6" fillId="2" borderId="4" xfId="0" applyFont="1" applyFill="1" applyBorder="1" applyAlignment="1">
      <alignment wrapText="1"/>
    </xf>
    <xf numFmtId="0" fontId="0" fillId="2" borderId="14" xfId="0" applyFill="1" applyBorder="1"/>
    <xf numFmtId="0" fontId="0" fillId="2" borderId="4" xfId="0" applyFill="1" applyBorder="1"/>
    <xf numFmtId="0" fontId="2" fillId="0" borderId="0" xfId="0" applyFont="1" applyAlignment="1">
      <alignment wrapText="1"/>
    </xf>
    <xf numFmtId="0" fontId="28" fillId="0" borderId="1" xfId="0" applyFont="1" applyBorder="1" applyAlignment="1">
      <alignment wrapText="1"/>
    </xf>
    <xf numFmtId="16" fontId="0" fillId="0" borderId="1" xfId="0" applyNumberFormat="1" applyBorder="1" applyAlignment="1">
      <alignment horizontal="left" wrapText="1"/>
    </xf>
    <xf numFmtId="0" fontId="0" fillId="0" borderId="4" xfId="0" applyBorder="1" applyAlignment="1">
      <alignment wrapText="1"/>
    </xf>
    <xf numFmtId="0" fontId="0" fillId="3" borderId="7" xfId="0" applyFill="1" applyBorder="1" applyAlignment="1">
      <alignment wrapText="1"/>
    </xf>
    <xf numFmtId="0" fontId="17" fillId="0" borderId="3" xfId="0" applyFont="1" applyBorder="1" applyAlignment="1">
      <alignment wrapText="1"/>
    </xf>
    <xf numFmtId="0" fontId="0" fillId="3" borderId="53" xfId="0" applyFill="1" applyBorder="1"/>
    <xf numFmtId="0" fontId="0" fillId="0" borderId="3" xfId="0" applyBorder="1"/>
    <xf numFmtId="0" fontId="0" fillId="3" borderId="34" xfId="0" applyFill="1" applyBorder="1" applyAlignment="1">
      <alignment wrapText="1"/>
    </xf>
    <xf numFmtId="0" fontId="0" fillId="5" borderId="6" xfId="0" applyFill="1" applyBorder="1" applyAlignment="1">
      <alignment wrapText="1"/>
    </xf>
    <xf numFmtId="0" fontId="29" fillId="11" borderId="14" xfId="2" applyBorder="1" applyProtection="1">
      <protection locked="0"/>
    </xf>
    <xf numFmtId="0" fontId="29" fillId="11" borderId="14" xfId="2" applyBorder="1" applyAlignment="1" applyProtection="1">
      <alignment wrapText="1"/>
      <protection locked="0"/>
    </xf>
    <xf numFmtId="0" fontId="29" fillId="11" borderId="4" xfId="2" applyBorder="1" applyProtection="1">
      <protection locked="0"/>
    </xf>
    <xf numFmtId="0" fontId="30" fillId="0" borderId="1" xfId="0" applyFont="1" applyBorder="1" applyAlignment="1" applyProtection="1">
      <alignment wrapText="1"/>
      <protection locked="0"/>
    </xf>
    <xf numFmtId="3" fontId="30" fillId="0" borderId="1" xfId="0" applyNumberFormat="1" applyFont="1" applyBorder="1" applyAlignment="1" applyProtection="1">
      <alignment wrapText="1"/>
      <protection locked="0"/>
    </xf>
    <xf numFmtId="3" fontId="30" fillId="0" borderId="0" xfId="0" applyNumberFormat="1" applyFont="1" applyAlignment="1">
      <alignment wrapText="1"/>
    </xf>
    <xf numFmtId="0" fontId="30" fillId="0" borderId="0" xfId="0" applyFont="1" applyAlignment="1">
      <alignment wrapText="1"/>
    </xf>
    <xf numFmtId="0" fontId="23" fillId="12" borderId="1" xfId="0" applyFont="1" applyFill="1" applyBorder="1" applyAlignment="1">
      <alignment wrapText="1"/>
    </xf>
    <xf numFmtId="0" fontId="6" fillId="12" borderId="3" xfId="0" applyFont="1" applyFill="1" applyBorder="1" applyAlignment="1">
      <alignment wrapText="1"/>
    </xf>
    <xf numFmtId="0" fontId="6" fillId="12" borderId="3" xfId="0" applyFont="1" applyFill="1" applyBorder="1"/>
    <xf numFmtId="0" fontId="6" fillId="0" borderId="5" xfId="0" applyFont="1" applyBorder="1" applyAlignment="1">
      <alignment wrapText="1"/>
    </xf>
    <xf numFmtId="0" fontId="9" fillId="0" borderId="5" xfId="0" applyFont="1" applyBorder="1" applyAlignment="1">
      <alignment wrapText="1"/>
    </xf>
    <xf numFmtId="0" fontId="6" fillId="0" borderId="5" xfId="0" applyFont="1" applyBorder="1"/>
    <xf numFmtId="0" fontId="23" fillId="12" borderId="6" xfId="0" applyFont="1" applyFill="1" applyBorder="1" applyAlignment="1">
      <alignment wrapText="1"/>
    </xf>
    <xf numFmtId="0" fontId="6" fillId="12" borderId="5" xfId="0" applyFont="1" applyFill="1" applyBorder="1" applyAlignment="1">
      <alignment wrapText="1"/>
    </xf>
    <xf numFmtId="0" fontId="6" fillId="12" borderId="5" xfId="0" applyFont="1" applyFill="1" applyBorder="1"/>
    <xf numFmtId="0" fontId="21" fillId="0" borderId="6" xfId="0" applyFont="1" applyBorder="1" applyAlignment="1">
      <alignment wrapText="1"/>
    </xf>
    <xf numFmtId="0" fontId="21" fillId="0" borderId="5" xfId="0" applyFont="1" applyBorder="1" applyAlignment="1">
      <alignment wrapText="1"/>
    </xf>
    <xf numFmtId="0" fontId="21" fillId="0" borderId="5" xfId="0" applyFont="1" applyBorder="1"/>
    <xf numFmtId="0" fontId="31" fillId="0" borderId="5" xfId="0" applyFont="1" applyBorder="1" applyAlignment="1">
      <alignment wrapText="1"/>
    </xf>
    <xf numFmtId="0" fontId="32" fillId="0" borderId="5" xfId="0" applyFont="1" applyBorder="1" applyAlignment="1">
      <alignment wrapText="1"/>
    </xf>
    <xf numFmtId="0" fontId="6" fillId="13" borderId="5" xfId="0" applyFont="1" applyFill="1" applyBorder="1" applyAlignment="1">
      <alignment wrapText="1"/>
    </xf>
    <xf numFmtId="0" fontId="25" fillId="0" borderId="5" xfId="0" applyFont="1" applyBorder="1" applyAlignment="1">
      <alignment wrapText="1"/>
    </xf>
    <xf numFmtId="0" fontId="5" fillId="0" borderId="5" xfId="0" applyFont="1" applyBorder="1" applyAlignment="1">
      <alignment wrapText="1"/>
    </xf>
    <xf numFmtId="0" fontId="5" fillId="0" borderId="5" xfId="0" applyFont="1" applyBorder="1"/>
    <xf numFmtId="0" fontId="6" fillId="12" borderId="6" xfId="0" applyFont="1" applyFill="1" applyBorder="1" applyAlignment="1">
      <alignment wrapText="1"/>
    </xf>
    <xf numFmtId="3" fontId="6" fillId="0" borderId="5" xfId="0" applyNumberFormat="1" applyFont="1" applyBorder="1" applyAlignment="1">
      <alignment wrapText="1"/>
    </xf>
    <xf numFmtId="3" fontId="6" fillId="12" borderId="5" xfId="0" applyNumberFormat="1" applyFont="1" applyFill="1" applyBorder="1" applyAlignment="1">
      <alignment wrapText="1"/>
    </xf>
    <xf numFmtId="3" fontId="21" fillId="0" borderId="5" xfId="0" applyNumberFormat="1" applyFont="1" applyBorder="1" applyAlignment="1">
      <alignment wrapText="1"/>
    </xf>
    <xf numFmtId="0" fontId="26" fillId="2" borderId="11" xfId="0" applyFont="1" applyFill="1" applyBorder="1" applyAlignment="1">
      <alignment wrapText="1"/>
    </xf>
    <xf numFmtId="0" fontId="26" fillId="2" borderId="11" xfId="0" applyFont="1" applyFill="1" applyBorder="1" applyAlignment="1">
      <alignment horizontal="left" wrapText="1"/>
    </xf>
    <xf numFmtId="0" fontId="26" fillId="2" borderId="6" xfId="0" applyFont="1" applyFill="1" applyBorder="1" applyAlignment="1">
      <alignment horizontal="left" wrapText="1"/>
    </xf>
    <xf numFmtId="0" fontId="26" fillId="2" borderId="6" xfId="0" applyFont="1" applyFill="1" applyBorder="1" applyAlignment="1">
      <alignment wrapText="1"/>
    </xf>
    <xf numFmtId="0" fontId="26" fillId="2" borderId="11" xfId="0" applyFont="1" applyFill="1" applyBorder="1" applyAlignment="1" applyProtection="1">
      <alignment wrapText="1"/>
      <protection locked="0"/>
    </xf>
    <xf numFmtId="0" fontId="1" fillId="2" borderId="54" xfId="0" applyFont="1" applyFill="1" applyBorder="1" applyAlignment="1">
      <alignment wrapText="1"/>
    </xf>
    <xf numFmtId="0" fontId="13" fillId="2" borderId="34" xfId="0" applyFont="1" applyFill="1" applyBorder="1" applyAlignment="1">
      <alignment wrapText="1"/>
    </xf>
    <xf numFmtId="0" fontId="34" fillId="0" borderId="0" xfId="0" applyFont="1" applyAlignment="1">
      <alignment wrapText="1"/>
    </xf>
    <xf numFmtId="0" fontId="35" fillId="0" borderId="0" xfId="0" applyFont="1"/>
    <xf numFmtId="3" fontId="6" fillId="12" borderId="3" xfId="0" applyNumberFormat="1" applyFont="1" applyFill="1" applyBorder="1" applyAlignment="1">
      <alignment horizontal="right" wrapText="1"/>
    </xf>
    <xf numFmtId="3" fontId="0" fillId="0" borderId="2" xfId="0" applyNumberFormat="1" applyBorder="1" applyAlignment="1" applyProtection="1">
      <alignment wrapText="1"/>
      <protection locked="0"/>
    </xf>
    <xf numFmtId="0" fontId="36" fillId="0" borderId="5" xfId="0" applyFont="1" applyBorder="1" applyAlignment="1">
      <alignment wrapText="1"/>
    </xf>
    <xf numFmtId="0" fontId="6" fillId="0" borderId="36" xfId="0" applyFont="1" applyBorder="1" applyAlignment="1">
      <alignment wrapText="1"/>
    </xf>
    <xf numFmtId="3" fontId="37" fillId="0" borderId="36" xfId="0" applyNumberFormat="1" applyFont="1" applyBorder="1"/>
    <xf numFmtId="0" fontId="6" fillId="12" borderId="36" xfId="0" applyFont="1" applyFill="1" applyBorder="1" applyAlignment="1">
      <alignment wrapText="1"/>
    </xf>
    <xf numFmtId="3" fontId="6" fillId="12" borderId="36" xfId="0" applyNumberFormat="1" applyFont="1" applyFill="1" applyBorder="1" applyAlignment="1">
      <alignment wrapText="1"/>
    </xf>
    <xf numFmtId="0" fontId="6" fillId="0" borderId="7" xfId="0" applyFont="1" applyBorder="1" applyAlignment="1">
      <alignment wrapText="1"/>
    </xf>
    <xf numFmtId="0" fontId="23" fillId="12" borderId="7" xfId="0" applyFont="1" applyFill="1" applyBorder="1" applyAlignment="1">
      <alignment wrapText="1"/>
    </xf>
    <xf numFmtId="0" fontId="6" fillId="0" borderId="39" xfId="0" applyFont="1" applyBorder="1" applyAlignment="1">
      <alignment wrapText="1"/>
    </xf>
    <xf numFmtId="3" fontId="6" fillId="0" borderId="39" xfId="0" applyNumberFormat="1" applyFont="1" applyBorder="1" applyAlignment="1">
      <alignment wrapText="1"/>
    </xf>
    <xf numFmtId="0" fontId="0" fillId="0" borderId="36" xfId="0" applyBorder="1"/>
    <xf numFmtId="0" fontId="6" fillId="0" borderId="36" xfId="0" applyFont="1" applyBorder="1"/>
    <xf numFmtId="0" fontId="6" fillId="12" borderId="39" xfId="0" applyFont="1" applyFill="1" applyBorder="1" applyAlignment="1">
      <alignment wrapText="1"/>
    </xf>
    <xf numFmtId="3" fontId="6" fillId="12" borderId="39" xfId="0" applyNumberFormat="1" applyFont="1" applyFill="1" applyBorder="1" applyAlignment="1">
      <alignment wrapText="1"/>
    </xf>
    <xf numFmtId="0" fontId="27" fillId="12" borderId="39" xfId="0" applyFont="1" applyFill="1" applyBorder="1" applyAlignment="1">
      <alignment wrapText="1"/>
    </xf>
    <xf numFmtId="0" fontId="6" fillId="12" borderId="39" xfId="0" applyFont="1" applyFill="1" applyBorder="1"/>
    <xf numFmtId="0" fontId="33" fillId="0" borderId="36" xfId="0" applyFont="1" applyBorder="1" applyAlignment="1">
      <alignment wrapText="1"/>
    </xf>
    <xf numFmtId="0" fontId="0" fillId="0" borderId="55" xfId="0" applyBorder="1" applyAlignment="1">
      <alignment horizontal="center" wrapText="1"/>
    </xf>
    <xf numFmtId="0" fontId="23" fillId="12" borderId="34" xfId="0" applyFont="1" applyFill="1" applyBorder="1" applyAlignment="1">
      <alignment wrapText="1"/>
    </xf>
    <xf numFmtId="0" fontId="0" fillId="14" borderId="1" xfId="0" applyFill="1" applyBorder="1" applyAlignment="1" applyProtection="1">
      <alignment wrapText="1"/>
      <protection locked="0"/>
    </xf>
    <xf numFmtId="0" fontId="38" fillId="0" borderId="1" xfId="0" applyFont="1" applyBorder="1" applyAlignment="1" applyProtection="1">
      <alignment wrapText="1"/>
      <protection locked="0"/>
    </xf>
    <xf numFmtId="0" fontId="38" fillId="0" borderId="1" xfId="0" applyFont="1" applyBorder="1" applyAlignment="1">
      <alignment wrapText="1"/>
    </xf>
    <xf numFmtId="0" fontId="2" fillId="3" borderId="6" xfId="0" applyFont="1" applyFill="1" applyBorder="1" applyAlignment="1">
      <alignment horizontal="center" vertical="center" wrapText="1"/>
    </xf>
    <xf numFmtId="0" fontId="0" fillId="3" borderId="6" xfId="0" applyFill="1" applyBorder="1" applyAlignment="1">
      <alignment horizontal="center" wrapText="1"/>
    </xf>
    <xf numFmtId="0" fontId="0" fillId="14" borderId="1" xfId="0" applyFill="1" applyBorder="1" applyAlignment="1">
      <alignment wrapText="1"/>
    </xf>
    <xf numFmtId="0" fontId="39" fillId="0" borderId="1" xfId="0" applyFont="1" applyBorder="1" applyAlignment="1">
      <alignment wrapText="1"/>
    </xf>
    <xf numFmtId="0" fontId="39" fillId="0" borderId="1" xfId="0" applyFont="1" applyBorder="1" applyAlignment="1" applyProtection="1">
      <alignment wrapText="1"/>
      <protection locked="0"/>
    </xf>
    <xf numFmtId="0" fontId="38" fillId="0" borderId="2" xfId="0" applyFont="1" applyBorder="1" applyAlignment="1">
      <alignment wrapText="1"/>
    </xf>
    <xf numFmtId="0" fontId="35" fillId="0" borderId="1" xfId="0" applyFont="1" applyBorder="1" applyAlignment="1" applyProtection="1">
      <alignment wrapText="1"/>
      <protection locked="0"/>
    </xf>
    <xf numFmtId="0" fontId="2" fillId="0" borderId="3" xfId="0" applyFont="1" applyBorder="1" applyAlignment="1" applyProtection="1">
      <alignment wrapText="1"/>
      <protection locked="0"/>
    </xf>
    <xf numFmtId="0" fontId="38" fillId="0" borderId="5" xfId="0" applyFont="1" applyBorder="1"/>
    <xf numFmtId="0" fontId="39" fillId="0" borderId="5" xfId="0" applyFont="1" applyBorder="1" applyAlignment="1">
      <alignment wrapText="1"/>
    </xf>
    <xf numFmtId="3" fontId="38" fillId="0" borderId="5" xfId="0" applyNumberFormat="1" applyFont="1" applyBorder="1" applyAlignment="1">
      <alignment wrapText="1"/>
    </xf>
    <xf numFmtId="0" fontId="38" fillId="0" borderId="5" xfId="0" applyFont="1" applyBorder="1" applyAlignment="1">
      <alignment wrapText="1"/>
    </xf>
    <xf numFmtId="0" fontId="38" fillId="0" borderId="6" xfId="0" applyFont="1" applyBorder="1" applyAlignment="1">
      <alignment wrapText="1"/>
    </xf>
    <xf numFmtId="0" fontId="38" fillId="12" borderId="5" xfId="0" applyFont="1" applyFill="1" applyBorder="1"/>
    <xf numFmtId="0" fontId="36" fillId="12" borderId="5" xfId="0" applyFont="1" applyFill="1" applyBorder="1" applyAlignment="1">
      <alignment wrapText="1"/>
    </xf>
    <xf numFmtId="3" fontId="38" fillId="12" borderId="5" xfId="0" applyNumberFormat="1" applyFont="1" applyFill="1" applyBorder="1" applyAlignment="1">
      <alignment wrapText="1"/>
    </xf>
    <xf numFmtId="0" fontId="38" fillId="12" borderId="5" xfId="0" applyFont="1" applyFill="1" applyBorder="1" applyAlignment="1">
      <alignment wrapText="1"/>
    </xf>
    <xf numFmtId="0" fontId="40" fillId="12" borderId="6" xfId="0" applyFont="1" applyFill="1" applyBorder="1" applyAlignment="1">
      <alignment wrapText="1"/>
    </xf>
    <xf numFmtId="0" fontId="34" fillId="0" borderId="1" xfId="0" applyFont="1" applyBorder="1" applyAlignment="1">
      <alignment wrapText="1"/>
    </xf>
  </cellXfs>
  <cellStyles count="3">
    <cellStyle name="Good" xfId="2" builtinId="26"/>
    <cellStyle name="Hyperlink" xfId="1" builtinId="8"/>
    <cellStyle name="Normal" xfId="0" builtinId="0"/>
  </cellStyles>
  <dxfs count="175">
    <dxf>
      <border diagonalUp="0" diagonalDown="0" outline="0">
        <left style="thin">
          <color indexed="64"/>
        </left>
        <right/>
        <top style="thin">
          <color indexed="64"/>
        </top>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3" formatCode="#,##0"/>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outline="0">
        <left/>
        <right style="thin">
          <color indexed="64"/>
        </right>
        <top style="thin">
          <color indexed="64"/>
        </top>
        <bottom/>
      </border>
    </dxf>
    <dxf>
      <border diagonalUp="0" diagonalDown="0">
        <left style="thin">
          <color indexed="64"/>
        </left>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right" vertical="bottom" textRotation="0" wrapText="1" indent="0" justifyLastLine="0" shrinkToFit="0" readingOrder="0"/>
      <border diagonalUp="0" diagonalDown="0">
        <left style="thin">
          <color indexed="64"/>
        </left>
        <right style="thin">
          <color indexed="64"/>
        </right>
        <top style="thin">
          <color indexed="64"/>
        </top>
        <bottom style="medium">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protection locked="0" hidden="0"/>
    </dxf>
    <dxf>
      <border diagonalUp="0" diagonalDown="0" outline="0">
        <left style="thin">
          <color indexed="64"/>
        </left>
        <right/>
        <top style="thin">
          <color indexed="64"/>
        </top>
        <bottom/>
      </border>
      <protection locked="0" hidden="0"/>
    </dxf>
    <dxf>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charset val="186"/>
        <scheme val="minor"/>
      </font>
      <fill>
        <patternFill patternType="solid">
          <fgColor indexed="64"/>
          <bgColor rgb="FF0070C0"/>
        </patternFill>
      </fill>
      <alignment horizontal="general" vertical="bottom" textRotation="0" wrapText="1" indent="0" justifyLastLine="0" shrinkToFit="0" readingOrder="0"/>
      <border diagonalUp="0" diagonalDown="0" outline="0">
        <left style="thin">
          <color indexed="64"/>
        </left>
        <right style="medium">
          <color indexed="64"/>
        </right>
        <top style="medium">
          <color indexed="64"/>
        </top>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numFmt numFmtId="3" formatCode="#,##0"/>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numFmt numFmtId="3" formatCode="#,##0"/>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alignment horizontal="general" vertical="bottom" textRotation="0" wrapText="1" indent="0" justifyLastLine="0" shrinkToFit="0" readingOrder="0"/>
      <border diagonalUp="0" diagonalDown="0" outline="0">
        <left/>
        <right style="thin">
          <color indexed="64"/>
        </right>
        <top style="thin">
          <color indexed="64"/>
        </top>
        <bottom/>
      </border>
      <protection locked="0" hidden="0"/>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medium">
          <color indexed="64"/>
        </left>
        <right style="thin">
          <color indexed="64"/>
        </right>
        <top style="medium">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protection locked="0" hidden="0"/>
    </dxf>
    <dxf>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medium">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tint="4.9989318521683403E-2"/>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tint="4.9989318521683403E-2"/>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dxf>
    <dxf>
      <border>
        <bottom style="thin">
          <color rgb="FF000000"/>
        </bottom>
      </border>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dxf>
    <dxf>
      <border>
        <bottom style="thin">
          <color indexed="64"/>
        </bottom>
      </border>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Kati-Liis Vaarma" id="{96E56200-F80B-4C8F-9C7B-A6806F05C7E0}" userId="S::Kati-Liis.Vaarma@mkm.ee::30064b2f-f02f-4fd4-b268-466f9ef78fa1"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0F50FAF-6D2E-4321-B574-F085D37FA19E}" name="Table14" displayName="Table14" ref="A1:P15" totalsRowShown="0" headerRowDxfId="174" dataDxfId="172" headerRowBorderDxfId="173" tableBorderDxfId="171" totalsRowBorderDxfId="170">
  <tableColumns count="16">
    <tableColumn id="1" xr3:uid="{DB1C6F11-2EDE-4F09-BE89-3E5F8BEEC98E}" name="Tegevus - TAIE Fookusvaldkonnad (https://taie.ee/): " dataDxfId="169"/>
    <tableColumn id="2" xr3:uid="{C5904AFD-AA85-4F13-8EC1-C26C0B29E3AF}" name="Alategevused (lisada kõik alategevused)" dataDxfId="168"/>
    <tableColumn id="3" xr3:uid="{22E88C1A-2713-4DD5-9C4E-218491BDC2AB}" name="Eelarve" dataDxfId="167"/>
    <tableColumn id="4" xr3:uid="{B6DACA72-8070-4A64-90D5-6F62F0A236E6}" name="Tegevuste teostamise aeg" dataDxfId="166"/>
    <tableColumn id="15" xr3:uid="{9744E911-D513-4F9B-9C1B-6757EBD584DA}" name="Sihtgrupp" dataDxfId="165"/>
    <tableColumn id="5" xr3:uid="{F29963B1-C782-468B-A79F-839ACD415D43}" name="Oodatav tulemus, sh kolmikpööre" dataDxfId="164"/>
    <tableColumn id="6" xr3:uid="{E7D32A50-4834-4069-BE29-AF9AC3CE6CAF}" name="TAIE seos" dataDxfId="163"/>
    <tableColumn id="7" xr3:uid="{03667835-6183-4465-BD00-C59A9EBD4C3E}" name="Seos näitajaga: Tööjõu tootlikkus osakaaluna EL keskmisest" dataDxfId="162"/>
    <tableColumn id="8" xr3:uid="{B9DF390A-766A-46CB-B8D4-58A43C48EF60}" name="Seos näitajaga: TA kulud erasektoris " dataDxfId="161"/>
    <tableColumn id="16" xr3:uid="{88615254-A7C4-4CF9-ADCB-4F08E7CCD07B}" name="Seos horisontaalsete põhimõtetega: Väljaspool Harjumaad loodud SKP elaniku kohta EL 27 keskmisest" dataDxfId="160"/>
    <tableColumn id="9" xr3:uid="{A1555D5C-0387-4ED7-9C19-A20898E38A33}" name="Seos horisontaalsete põhimõtetega: Kasvuhoonegaaside netoheide CO2 ekvivalenttonnides" dataDxfId="159"/>
    <tableColumn id="10" xr3:uid="{BC0A31E9-55FF-4BDE-BF48-26E06A85A40C}" name="Seos horisontaalsete põhimõtetega: Soolise võrdõiguslikkuse indeks" dataDxfId="158"/>
    <tableColumn id="11" xr3:uid="{78C747C5-783F-4CCC-BF17-DD6C4BE7EB6A}" name="Seos horisontaalsete põhimõtetega: Hoolivuse ja koostöömeelsuse mõõdik" dataDxfId="157"/>
    <tableColumn id="12" xr3:uid="{DA9AE4CE-1648-48CB-9AD0-F9145AA563F9}" name="Seos horisontaalsete põhimõtetega: Ligipääsetavuse näitaja" dataDxfId="156"/>
    <tableColumn id="13" xr3:uid="{DA14F245-A62F-4398-A494-DDB1C89329C5}" name="Märkused ja täiendused" dataDxfId="155"/>
    <tableColumn id="14" xr3:uid="{CF13F841-0382-40E1-BA0D-9E908CB01D08}" name="Vastutaja" dataDxfId="154"/>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A698883-752F-4C0D-831E-DB68D2728F5B}" name="Table145" displayName="Table145" ref="A1:Q19" totalsRowShown="0" headerRowDxfId="153" dataDxfId="151" headerRowBorderDxfId="152" tableBorderDxfId="150" totalsRowBorderDxfId="149">
  <tableColumns count="17">
    <tableColumn id="1" xr3:uid="{A5E8C0F8-6E8B-42DB-9992-45A462722572}" name="Tegevus - TAIE Fookusvaldkonnad (https://taie.ee/): " dataDxfId="148"/>
    <tableColumn id="2" xr3:uid="{E3F95F26-658A-45B8-B008-37705223BB66}" name="Alategevused (lisada kõik alategevused)" dataDxfId="147"/>
    <tableColumn id="3" xr3:uid="{A591D976-DD26-4CCF-B1F8-9AC3C3F2D856}" name="Eelarve" dataDxfId="146"/>
    <tableColumn id="4" xr3:uid="{365F690A-4044-4A32-826E-E558757C52EC}" name="Tegevus on uus, jätkuv, lõppev" dataDxfId="145"/>
    <tableColumn id="15" xr3:uid="{94640205-4AB3-4D09-B7F3-EF54DA860CB9}" name="Sihtgrupp" dataDxfId="144"/>
    <tableColumn id="17" xr3:uid="{00AC9B65-BAC5-4F75-9773-E239958FEDBE}" name="Kasusaajate arv" dataDxfId="143"/>
    <tableColumn id="5" xr3:uid="{C52C035B-3429-4A63-AC0B-0DF6B84A2FF6}" name="Oodatav tulemus, sh kolmikpööre" dataDxfId="142"/>
    <tableColumn id="6" xr3:uid="{3A774365-F096-4B0B-B9C5-1E2B9A564A58}" name="TAIE seos" dataDxfId="141"/>
    <tableColumn id="7" xr3:uid="{18322748-D8E2-4C7B-8B91-9CEA95FB614B}" name="Seos näitajaga: Tööjõu tootlikkus osakaaluna EL keskmisest" dataDxfId="140"/>
    <tableColumn id="8" xr3:uid="{5D47DDCF-2315-486A-8DC6-2851EA0A2CE8}" name="Seos näitajaga: TA kulud erasektoris " dataDxfId="139"/>
    <tableColumn id="16" xr3:uid="{B1C9A071-A3EF-4A5A-BA24-7EAAB3EB81CF}" name="Seos horisontaalsete põhimõtetega: Väljaspool Harjumaad loodud SKP elaniku kohta EL 27 keskmisest" dataDxfId="138"/>
    <tableColumn id="9" xr3:uid="{E8B7D835-DB8A-4D05-B7CD-513F595022E6}" name="Seos horisontaalsete põhimõtetega: Kasvuhoonegaaside netoheide CO2 ekvivalenttonnides" dataDxfId="137"/>
    <tableColumn id="10" xr3:uid="{2A22BBC7-82B1-4765-81CD-2FBBEA13C22A}" name="Seos horisontaalsete põhimõtetega: Soolise võrdõiguslikkuse indeks" dataDxfId="136"/>
    <tableColumn id="11" xr3:uid="{2810A77A-F8F3-4152-9403-86CC3E8CD556}" name="Seos horisontaalsete põhimõtetega: Hoolivuse ja koostöömeelsuse mõõdik" dataDxfId="135"/>
    <tableColumn id="12" xr3:uid="{C41FACDF-15C6-4F36-B7A5-A1EF1154DD14}" name="Seos horisontaalsete põhimõtetega: Ligipääsetavuse näitaja" dataDxfId="134"/>
    <tableColumn id="13" xr3:uid="{144ACC6B-2F5D-4D71-80D4-9057129EFF69}" name="Märkused ja täiendused" dataDxfId="133"/>
    <tableColumn id="14" xr3:uid="{0CDB09FC-D676-4D32-AB1D-E0D9E9CA2201}" name="Vastutaja" dataDxfId="132"/>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B005594-B750-4693-BE58-7AAE329D003B}" name="Table2" displayName="Table2" ref="A1:Q21" totalsRowShown="0" headerRowDxfId="131" dataDxfId="129" headerRowBorderDxfId="130" tableBorderDxfId="128" totalsRowBorderDxfId="127">
  <tableColumns count="17">
    <tableColumn id="1" xr3:uid="{0428F548-6664-41C8-B5C7-615920638FEC}" name="Tegevus" dataDxfId="126"/>
    <tableColumn id="2" xr3:uid="{2BFEF343-7D28-4D45-907C-0438D4DF22DE}" name="Alategevused (lisada kõik alategevused)" dataDxfId="125"/>
    <tableColumn id="3" xr3:uid="{6CCA1ECE-2018-45D7-89BF-A0726B837E17}" name="Eelarve" dataDxfId="124"/>
    <tableColumn id="4" xr3:uid="{F99CFC31-571B-4F78-8D02-976198619E01}" name="Tegevuste teostamise aeg" dataDxfId="123"/>
    <tableColumn id="15" xr3:uid="{4875040F-ACA5-49E9-8D69-B2BA49630F84}" name="Sihtgrupp" dataDxfId="122"/>
    <tableColumn id="5" xr3:uid="{93584542-A64D-46DD-A4E6-529489D5E1DD}" name="Oodatav tulemus, sh kolmikpööre" dataDxfId="121"/>
    <tableColumn id="6" xr3:uid="{C279A53F-D912-4357-B841-514C08DB3B5B}" name="TAIE seos" dataDxfId="120"/>
    <tableColumn id="7" xr3:uid="{EC5B1D00-81BD-4988-A76D-9C3F1B8E07C2}" name="Seos näitajaga: Tööjõu tootlikkus osakaaluna EL keskmisest" dataDxfId="119"/>
    <tableColumn id="8" xr3:uid="{F15DDBEA-6E6C-4C09-89FC-32460073FC07}" name="Seos näitajaga: TA kulud erasektoris " dataDxfId="118"/>
    <tableColumn id="16" xr3:uid="{C3E4D506-1507-476C-B727-AB9FCC89334D}" name="Seos horisontaalsete põhimõtetega: Väljaspool Harjumaad loodud SKP elaniku kohta EL 27 keskmisest" dataDxfId="117"/>
    <tableColumn id="9" xr3:uid="{9BBCAA24-726A-40EF-B36F-0B9C1680AB72}" name="Seos horisontaalsete põhimõtetega: Kasvuhoonegaaside netoheide CO2 ekvivalenttonnides" dataDxfId="116"/>
    <tableColumn id="10" xr3:uid="{E8966C63-76CE-4FA3-B9EB-C417E0562E0E}" name="Seos horisontaalsete põhimõtetega: Soolise võrdõiguslikkuse indeks" dataDxfId="115"/>
    <tableColumn id="11" xr3:uid="{0CCAE5E7-3E0A-47A6-8C23-962E58753C89}" name="Seos horisontaalsete põhimõtetega: Hoolivuse ja koostöömeelsuse mõõdik" dataDxfId="114"/>
    <tableColumn id="12" xr3:uid="{8EAB68A5-B95A-4E68-B006-50D1CCA28F1F}" name="Seos horisontaalsete põhimõtetega: Ligipääsetavuse näitaja" dataDxfId="113"/>
    <tableColumn id="13" xr3:uid="{C64938BB-D921-4E80-A68E-70E5434D13E8}" name="Märkused ja täiendused" dataDxfId="112"/>
    <tableColumn id="14" xr3:uid="{EE5F19C1-FCDD-4DAB-8551-C6A9C5A1DD6C}" name="Vastutaja" dataDxfId="111"/>
    <tableColumn id="17" xr3:uid="{2A188B62-448D-4E76-A0F3-6AB95500580D}" name="Column1" dataDxfId="11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4279C57-1F1F-4763-A73B-12A8D14C132D}" name="Table26" displayName="Table26" ref="A1:Q29" totalsRowCount="1" headerRowDxfId="109" dataDxfId="107" headerRowBorderDxfId="108" tableBorderDxfId="106" totalsRowBorderDxfId="105">
  <autoFilter ref="A1:Q28" xr:uid="{04279C57-1F1F-4763-A73B-12A8D14C132D}">
    <filterColumn colId="0" hiddenButton="1"/>
  </autoFilter>
  <tableColumns count="17">
    <tableColumn id="1" xr3:uid="{3F7E32EC-183E-45D9-827E-C2FEDD88D4FA}" name="Tegevus" dataDxfId="104" totalsRowDxfId="16"/>
    <tableColumn id="2" xr3:uid="{E94C1A4A-CC49-4AFC-B048-7A6F50F852FC}" name="Alategevused (lisada kõik alategevused)" dataDxfId="103" totalsRowDxfId="15"/>
    <tableColumn id="3" xr3:uid="{B06CD8AA-D99F-4D59-AADB-6C8F51622583}" name="Eelarve" dataDxfId="102" totalsRowDxfId="14"/>
    <tableColumn id="4" xr3:uid="{0823C434-DA4E-48DC-9C5C-9AD9A59DA3D5}" name="Tegevus on uus, jätkuv, lõppev" dataDxfId="101" totalsRowDxfId="13"/>
    <tableColumn id="15" xr3:uid="{D235B9CF-D571-4054-9CB4-8C3E199580D9}" name="Sihtgrupp" dataDxfId="100" totalsRowDxfId="12"/>
    <tableColumn id="17" xr3:uid="{96B2BB31-48CE-4D7A-9345-DE653BD44D67}" name="Kasusaajate arv" dataDxfId="99" totalsRowDxfId="11"/>
    <tableColumn id="5" xr3:uid="{00169051-88D6-4B91-AD33-817BBC8A8363}" name="Oodatav tulemus, sh kolmikpööre" dataDxfId="98" totalsRowDxfId="10"/>
    <tableColumn id="6" xr3:uid="{AFED0A4D-3D49-4293-A6F1-398725C77496}" name="TAIE seos" dataDxfId="97" totalsRowDxfId="9"/>
    <tableColumn id="7" xr3:uid="{EA25F8C0-7F9E-40F7-AD6D-8F0032B8096C}" name="Seos näitajaga: Tööjõu tootlikkus osakaaluna EL keskmisest" dataDxfId="96" totalsRowDxfId="8"/>
    <tableColumn id="8" xr3:uid="{2800E436-55B5-4EC1-825B-1523819F33E7}" name="Seos näitajaga: TA kulud erasektoris " dataDxfId="95" totalsRowDxfId="7"/>
    <tableColumn id="16" xr3:uid="{B86B6503-711C-4EE4-BE0A-542C06803D16}" name="Seos horisontaalsete põhimõtetega: Väljaspool Harjumaad loodud SKP elaniku kohta EL 27 keskmisest" dataDxfId="94" totalsRowDxfId="6"/>
    <tableColumn id="9" xr3:uid="{6016AC09-E67D-410F-BD26-8C2E044CB695}" name="Seos horisontaalsete põhimõtetega: Kasvuhoonegaaside netoheide CO2 ekvivalenttonnides" dataDxfId="93" totalsRowDxfId="5"/>
    <tableColumn id="10" xr3:uid="{8CC8BF1D-F282-4D3F-AA20-6299E105A2AE}" name="Seos horisontaalsete põhimõtetega: Soolise võrdõiguslikkuse indeks" dataDxfId="92" totalsRowDxfId="4"/>
    <tableColumn id="11" xr3:uid="{60B32072-38D3-4532-A8D0-57871209905B}" name="Seos horisontaalsete põhimõtetega: Hoolivuse ja koostöömeelsuse mõõdik" dataDxfId="91" totalsRowDxfId="3"/>
    <tableColumn id="12" xr3:uid="{0F33EF4C-9B16-4B90-8334-3DA4E8D7935B}" name="Seos horisontaalsete põhimõtetega: Ligipääsetavuse näitaja" dataDxfId="90" totalsRowDxfId="2"/>
    <tableColumn id="13" xr3:uid="{9F3ACD96-F91C-4250-8F4A-E0274BAC2C98}" name="Märkused ja täiendused" dataDxfId="89" totalsRowDxfId="1"/>
    <tableColumn id="14" xr3:uid="{7C8F8FE7-4201-4CDA-8C64-679D2224CE41}" name="Vastutaja" dataDxfId="88" totalsRowDxfId="0"/>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54F7D6D-1E7A-40BC-A3C3-DDBA9AF76B8D}" name="Table1" displayName="Table1" ref="A3:P37" headerRowCount="0" totalsRowCount="1" headerRowDxfId="87" dataDxfId="86" tableBorderDxfId="85">
  <tableColumns count="16">
    <tableColumn id="1" xr3:uid="{2C08F988-F41A-4EDC-856E-ADEB07A2E42B}" name="Tegevus - TAIE Fookusvaldkonnad (https://taie.ee/): " headerRowDxfId="84" dataDxfId="83" totalsRowDxfId="82"/>
    <tableColumn id="2" xr3:uid="{1B1B6D51-D51B-4B6B-9D7B-E6C0359038AD}" name="Alategevused (lisada kõik alategevused)" headerRowDxfId="81" dataDxfId="80" totalsRowDxfId="79"/>
    <tableColumn id="3" xr3:uid="{BF913511-CC1A-4F10-B227-24E205D21556}" name="Eelarve" headerRowDxfId="78" dataDxfId="77" totalsRowDxfId="76"/>
    <tableColumn id="4" xr3:uid="{00A7FAB1-56DC-4410-9EB9-62646E4DE6FC}" name="Tegevuste teostamise aeg" headerRowDxfId="75" dataDxfId="74" totalsRowDxfId="73"/>
    <tableColumn id="15" xr3:uid="{5B25442A-EB71-4B64-9D23-CF5831FFB922}" name="Sihtgrupp" headerRowDxfId="72" dataDxfId="71" totalsRowDxfId="70"/>
    <tableColumn id="5" xr3:uid="{C6DBC263-90C9-4AC6-91D8-782615C2E88E}" name="Oodatav tulemus, sh kolmikpööre" headerRowDxfId="69" dataDxfId="68" totalsRowDxfId="67"/>
    <tableColumn id="6" xr3:uid="{E01F44E1-A0AB-41EA-B670-692CD597C876}" name="TAIE seos" headerRowDxfId="66" dataDxfId="65" totalsRowDxfId="64"/>
    <tableColumn id="7" xr3:uid="{8F3F48DD-573C-4ABC-B38F-093A10C7494B}" name="Seos näitajaga: Tööjõu tootlikkus osakaaluna EL keskmisest" headerRowDxfId="63" dataDxfId="62" totalsRowDxfId="61"/>
    <tableColumn id="8" xr3:uid="{F6F70248-D78D-493C-8602-9FFB9FB5B3A5}" name="Seos näitajaga: TA kulud erasektoris " headerRowDxfId="60" dataDxfId="59" totalsRowDxfId="58"/>
    <tableColumn id="16" xr3:uid="{43C5443C-A04E-4FB5-BB9A-52530531574C}" name="Seos horisontaalsete põhimõtetega: Väljaspool Harjumaad loodud SKP elaniku kohta EL 27 keskmisest" headerRowDxfId="57" dataDxfId="56" totalsRowDxfId="55"/>
    <tableColumn id="9" xr3:uid="{822461B3-4586-4C54-802F-3C93F0B15D1F}" name="Seos horisontaalsete põhimõtetega: Kasvuhoonegaaside netoheide CO2 ekvivalenttonnides" headerRowDxfId="54" dataDxfId="53" totalsRowDxfId="52"/>
    <tableColumn id="10" xr3:uid="{F6382CEE-E7D7-4EEC-83E7-93584DC2CA53}" name="Seos horisontaalsete põhimõtetega: Soolise võrdõiguslikkuse indeks" headerRowDxfId="51" dataDxfId="50" totalsRowDxfId="49"/>
    <tableColumn id="11" xr3:uid="{89F2CC3B-65B6-44B1-960E-19970C1155DB}" name="Seos horisontaalsete põhimõtetega: Hoolivuse ja koostöömeelsuse mõõdik" headerRowDxfId="48" dataDxfId="47" totalsRowDxfId="46"/>
    <tableColumn id="12" xr3:uid="{B302BF3E-2137-4BED-8FF8-627DFBDA3108}" name="Seos horisontaalsete põhimõtetega: Ligipääsetavuse näitaja" headerRowDxfId="45" dataDxfId="44" totalsRowDxfId="43"/>
    <tableColumn id="13" xr3:uid="{4480E280-56F9-4AD0-BC3E-0E79A54BE951}" name="Märkused ja täiendused" headerRowDxfId="42" dataDxfId="41" totalsRowDxfId="40"/>
    <tableColumn id="14" xr3:uid="{932E9785-4FBC-437F-AF67-41DBBAB3B080}" name="Vastutaja" headerRowDxfId="39" dataDxfId="38" totalsRowDxfId="37"/>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306137C-2555-47B2-B25C-9993D7D33B32}" name="Table17" displayName="Table17" ref="A2:Q36" totalsRowShown="0" headerRowDxfId="36" dataDxfId="35" tableBorderDxfId="34">
  <autoFilter ref="A2:Q36" xr:uid="{B306137C-2555-47B2-B25C-9993D7D33B32}"/>
  <tableColumns count="17">
    <tableColumn id="1" xr3:uid="{965A6574-6420-4599-A2F3-5048BB23B517}" name="Tegevus - TAIE Fookusvaldkonnad (https://taie.ee/): " dataDxfId="33"/>
    <tableColumn id="2" xr3:uid="{AC0C22DE-C12E-4333-8108-8EB3A02FEC3F}" name="Alategevused (lisada kõik alategevused)" dataDxfId="32"/>
    <tableColumn id="3" xr3:uid="{096AF650-2CF8-41E1-9722-DD49946E045B}" name="Eelarve" dataDxfId="31"/>
    <tableColumn id="4" xr3:uid="{398F6EF7-0D05-41F9-8658-B9C5B8581ED2}" name="Tegevuste teostamise aeg" dataDxfId="30"/>
    <tableColumn id="15" xr3:uid="{3EBA441D-C1BF-4BEE-A6C0-516C8EAA4CD9}" name="Sihtgrupp" dataDxfId="29"/>
    <tableColumn id="17" xr3:uid="{69895BEF-B530-4AA7-BA95-F3B1C0241C6E}" name="Veerg1" dataDxfId="28"/>
    <tableColumn id="5" xr3:uid="{C35C902E-917F-4B33-9500-390030757913}" name="Oodatav tulemus, sh kolmikpööre" dataDxfId="27"/>
    <tableColumn id="6" xr3:uid="{8DA8EA4D-7648-4AA2-B2CD-69DD6B128D97}" name="TAIE seos" dataDxfId="26"/>
    <tableColumn id="7" xr3:uid="{DBA3A5CB-61AD-4436-8E3C-09A747608A08}" name="Seos näitajaga: Tööjõu tootlikkus osakaaluna EL keskmisest" dataDxfId="25"/>
    <tableColumn id="8" xr3:uid="{88E8A343-A885-42AA-90A5-1DC4294F094E}" name="Seos näitajaga: TA kulud erasektoris " dataDxfId="24"/>
    <tableColumn id="16" xr3:uid="{20B7BB3A-61F8-4A0D-9778-DC752F2F78ED}" name="Seos horisontaalsete põhimõtetega: Väljaspool Harjumaad loodud SKP elaniku kohta EL 27 keskmisest" dataDxfId="23"/>
    <tableColumn id="9" xr3:uid="{A94D6DD4-B665-4BD3-AA9E-10346B6F7AC3}" name="Seos horisontaalsete põhimõtetega: Kasvuhoonegaaside netoheide CO2 ekvivalenttonnides" dataDxfId="22"/>
    <tableColumn id="10" xr3:uid="{55F0083F-BC1F-4932-8CCA-13302058FBA0}" name="Seos horisontaalsete põhimõtetega: Soolise võrdõiguslikkuse indeks" dataDxfId="21"/>
    <tableColumn id="11" xr3:uid="{3F12EA5F-F09D-43A7-B0EE-C308E14DB5E3}" name="Seos horisontaalsete põhimõtetega: Hoolivuse ja koostöömeelsuse mõõdik" dataDxfId="20"/>
    <tableColumn id="12" xr3:uid="{8DBE30B4-BA4E-480E-A52E-E7BA40B17502}" name="Seos horisontaalsete põhimõtetega: Ligipääsetavuse näitaja" dataDxfId="19"/>
    <tableColumn id="13" xr3:uid="{6E30CA7B-EF05-430A-BED5-D6130E096275}" name="Märkused ja täiendused" dataDxfId="18"/>
    <tableColumn id="14" xr3:uid="{FA43BF54-46D2-479F-B78C-8281C71DBA5C}" name="Vastutaja" dataDxfId="17"/>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 dT="2023-05-31T07:38:20.81" personId="{96E56200-F80B-4C8F-9C7B-A6806F05C7E0}" id="{0B94D641-1DDA-46AD-BC51-8AD2FD487903}">
    <text>Palun märkida sihtgrupp (sihtgrupi nr) kellele tegevus on suunatud vastavalt kaldkirjas toodule</text>
  </threadedComment>
</ThreadedComments>
</file>

<file path=xl/threadedComments/threadedComment2.xml><?xml version="1.0" encoding="utf-8"?>
<ThreadedComments xmlns="http://schemas.microsoft.com/office/spreadsheetml/2018/threadedcomments" xmlns:x="http://schemas.openxmlformats.org/spreadsheetml/2006/main">
  <threadedComment ref="E1" dT="2023-05-31T07:38:20.81" personId="{96E56200-F80B-4C8F-9C7B-A6806F05C7E0}" id="{9D37FC94-65B7-439B-AA17-F7A7115C2D29}">
    <text>Palun märkida sihtgrupp (sihtgrupi nr) kellele tegevus on suunatud vastavalt kaldkirjas toodule</text>
  </threadedComment>
</ThreadedComments>
</file>

<file path=xl/threadedComments/threadedComment3.xml><?xml version="1.0" encoding="utf-8"?>
<ThreadedComments xmlns="http://schemas.microsoft.com/office/spreadsheetml/2018/threadedcomments" xmlns:x="http://schemas.openxmlformats.org/spreadsheetml/2006/main">
  <threadedComment ref="N2" dT="2023-06-01T08:01:53.90" personId="{96E56200-F80B-4C8F-9C7B-A6806F05C7E0}" id="{F8A116BE-83AB-40F2-B151-983957BBE2BF}">
    <text>EIS, kas teil on sisekordi, organisatsiooni toimimise põhimõtteid, strateegiaid vms kus selline arvestamine sees oleks? Ma näeks, et selline arvestamine oleks läbivalt oluline</text>
  </threadedComment>
  <threadedComment ref="H5" dT="2023-05-30T13:10:45.40" personId="{96E56200-F80B-4C8F-9C7B-A6806F05C7E0}" id="{0AB1AD7A-CFC2-4863-B1B4-237182C2B470}">
    <text>Palun paari lausega selgitada</text>
  </threadedComment>
  <threadedComment ref="H5" dT="2023-05-30T13:11:06.87" personId="{96E56200-F80B-4C8F-9C7B-A6806F05C7E0}" id="{7ED62B8F-C542-4912-A13B-1C842D0AC691}" parentId="{0AB1AD7A-CFC2-4863-B1B4-237182C2B470}">
    <text>Seda kõikide lahtrite puhul kuhu on märgitud JAH</text>
  </threadedComment>
  <threadedComment ref="H11" dT="2023-05-30T13:10:45.40" personId="{96E56200-F80B-4C8F-9C7B-A6806F05C7E0}" id="{15DB8440-CFBF-46A4-93EA-4A39D7E2B277}">
    <text>Palun paari lausega selgitada</text>
  </threadedComment>
  <threadedComment ref="H11" dT="2023-05-30T13:11:06.87" personId="{96E56200-F80B-4C8F-9C7B-A6806F05C7E0}" id="{B065CC04-FAB4-4B3F-803B-9636449AD5A0}" parentId="{15DB8440-CFBF-46A4-93EA-4A39D7E2B277}">
    <text>Seda kõikide lahtrite puhul kuhu on märgitud JAH</text>
  </threadedComment>
  <threadedComment ref="H15" dT="2023-05-30T13:10:45.40" personId="{96E56200-F80B-4C8F-9C7B-A6806F05C7E0}" id="{4F7C3CF7-AAF6-4811-9A7F-DC13CA2B4148}">
    <text>Palun paari lausega selgitada</text>
  </threadedComment>
  <threadedComment ref="H15" dT="2023-05-30T13:11:06.87" personId="{96E56200-F80B-4C8F-9C7B-A6806F05C7E0}" id="{5409DEC2-B2F4-465B-BCFF-88F764251524}" parentId="{4F7C3CF7-AAF6-4811-9A7F-DC13CA2B4148}">
    <text>Seda kõikide lahtrite puhul kuhu on märgitud JAH</text>
  </threadedComment>
</ThreadedComments>
</file>

<file path=xl/threadedComments/threadedComment4.xml><?xml version="1.0" encoding="utf-8"?>
<ThreadedComments xmlns="http://schemas.microsoft.com/office/spreadsheetml/2018/threadedcomments" xmlns:x="http://schemas.openxmlformats.org/spreadsheetml/2006/main">
  <threadedComment ref="O2" dT="2023-06-01T08:01:53.90" personId="{96E56200-F80B-4C8F-9C7B-A6806F05C7E0}" id="{C3CD45FC-62A8-44BF-90D0-0C07D3FD6222}">
    <text>EIS, kas teil on sisekordi, organisatsiooni toimimise põhimõtteid, strateegiaid vms kus selline arvestamine sees oleks? Ma näeks, et selline arvestamine oleks läbivalt oluline</text>
  </threadedComment>
</ThreadedComment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A8F78-C06A-4A91-B2B7-A6A386C3B57B}">
  <dimension ref="A1:N21"/>
  <sheetViews>
    <sheetView tabSelected="1" zoomScaleNormal="100" workbookViewId="0">
      <selection activeCell="H6" sqref="H6"/>
    </sheetView>
  </sheetViews>
  <sheetFormatPr defaultColWidth="8.84375" defaultRowHeight="14.6" x14ac:dyDescent="0.4"/>
  <cols>
    <col min="1" max="1" width="24.3828125" customWidth="1"/>
    <col min="2" max="2" width="16" customWidth="1"/>
    <col min="3" max="3" width="15" customWidth="1"/>
    <col min="4" max="4" width="16" customWidth="1"/>
    <col min="5" max="6" width="14.3828125" customWidth="1"/>
    <col min="7" max="7" width="14.15234375" customWidth="1"/>
    <col min="8" max="8" width="13.84375" customWidth="1"/>
    <col min="9" max="9" width="16.3828125" customWidth="1"/>
    <col min="10" max="10" width="15.3828125" customWidth="1"/>
    <col min="13" max="13" width="17.3828125" customWidth="1"/>
    <col min="14" max="14" width="12.84375" customWidth="1"/>
  </cols>
  <sheetData>
    <row r="1" spans="1:14" ht="15" thickBot="1" x14ac:dyDescent="0.45">
      <c r="A1" s="120" t="s">
        <v>0</v>
      </c>
    </row>
    <row r="2" spans="1:14" x14ac:dyDescent="0.4">
      <c r="A2" s="119"/>
      <c r="B2" s="115">
        <v>2023</v>
      </c>
      <c r="C2" s="115">
        <v>2024</v>
      </c>
      <c r="D2" s="115">
        <v>2025</v>
      </c>
      <c r="E2" s="115">
        <v>2026</v>
      </c>
      <c r="F2" s="115">
        <v>2027</v>
      </c>
      <c r="G2" s="115">
        <v>2028</v>
      </c>
      <c r="H2" s="115">
        <v>2029</v>
      </c>
      <c r="I2" s="115" t="s">
        <v>1</v>
      </c>
      <c r="J2" s="116" t="s">
        <v>2</v>
      </c>
    </row>
    <row r="3" spans="1:14" x14ac:dyDescent="0.4">
      <c r="A3" s="117" t="s">
        <v>3</v>
      </c>
      <c r="B3" s="107">
        <f>'Ettevõtlusteadlikkus 2023'!C21</f>
        <v>669742.08000000007</v>
      </c>
      <c r="C3" s="107">
        <f>'Ettevõtlusteadlikkus 2024'!C28</f>
        <v>2019388.1322341897</v>
      </c>
      <c r="D3" s="108">
        <v>1200000</v>
      </c>
      <c r="E3" s="108">
        <v>1100000</v>
      </c>
      <c r="F3" s="108">
        <v>1000000</v>
      </c>
      <c r="G3" s="108">
        <v>652257.92000000004</v>
      </c>
      <c r="H3" s="108">
        <v>374611.87</v>
      </c>
      <c r="I3" s="108">
        <f>7016000</f>
        <v>7016000</v>
      </c>
      <c r="J3" s="109">
        <f>I3-B3-C3-D3-E3-F3-G3-H3</f>
        <v>-2.2341897711157799E-3</v>
      </c>
    </row>
    <row r="4" spans="1:14" x14ac:dyDescent="0.4">
      <c r="A4" s="117" t="s">
        <v>4</v>
      </c>
      <c r="B4" s="107">
        <f>'Rahvusvahelistumine 2023'!C32</f>
        <v>10027305</v>
      </c>
      <c r="C4" s="107">
        <f>'Rahvusvahelistumine 2024'!C28</f>
        <v>12694141</v>
      </c>
      <c r="D4" s="108">
        <v>12100000</v>
      </c>
      <c r="E4" s="108">
        <v>11850000</v>
      </c>
      <c r="F4" s="108">
        <v>11800000</v>
      </c>
      <c r="G4" s="108">
        <v>11500000</v>
      </c>
      <c r="H4" s="108">
        <v>3503892.95</v>
      </c>
      <c r="I4" s="108">
        <v>73475338.950000003</v>
      </c>
      <c r="J4" s="109">
        <f>I4-B4-C4-D4-E4-F4-G4-H4</f>
        <v>0</v>
      </c>
      <c r="M4" s="147"/>
      <c r="N4" s="148"/>
    </row>
    <row r="5" spans="1:14" x14ac:dyDescent="0.4">
      <c r="A5" s="117" t="s">
        <v>5</v>
      </c>
      <c r="B5" s="107">
        <f>'TAI_teadlikkus 2023'!C36</f>
        <v>644639</v>
      </c>
      <c r="C5" s="107">
        <f>'TAI_teadlikkus 2024'!C36</f>
        <v>5585510</v>
      </c>
      <c r="D5" s="108">
        <v>5950000</v>
      </c>
      <c r="E5" s="108">
        <v>5950000</v>
      </c>
      <c r="F5" s="108">
        <v>5950000</v>
      </c>
      <c r="G5" s="108">
        <v>5235024.2</v>
      </c>
      <c r="H5" s="108">
        <v>524826.80000000005</v>
      </c>
      <c r="I5" s="108">
        <v>29840000</v>
      </c>
      <c r="J5" s="109">
        <f>I5-B5-C5-D5-E5-F5-G5-H5</f>
        <v>0</v>
      </c>
      <c r="M5" s="148"/>
    </row>
    <row r="6" spans="1:14" ht="21" customHeight="1" thickBot="1" x14ac:dyDescent="0.45">
      <c r="A6" s="118" t="s">
        <v>6</v>
      </c>
      <c r="B6" s="111">
        <f>'Innohanked 2023'!C15</f>
        <v>71700</v>
      </c>
      <c r="C6" s="111">
        <f>'Innohanked 2024'!C19</f>
        <v>198906.7</v>
      </c>
      <c r="D6" s="112">
        <v>345000</v>
      </c>
      <c r="E6" s="112">
        <v>450000</v>
      </c>
      <c r="F6" s="112">
        <v>450000</v>
      </c>
      <c r="G6" s="112">
        <v>916093.3</v>
      </c>
      <c r="H6" s="112">
        <v>746586</v>
      </c>
      <c r="I6" s="112">
        <v>3178286</v>
      </c>
      <c r="J6" s="113">
        <f>I6-B6-C6-D6-E6-F6-G6-H6</f>
        <v>0</v>
      </c>
      <c r="M6" s="148"/>
    </row>
    <row r="7" spans="1:14" ht="15" thickBot="1" x14ac:dyDescent="0.45">
      <c r="A7" s="110" t="s">
        <v>1</v>
      </c>
      <c r="B7" s="114">
        <f>SUM(B3:B6)</f>
        <v>11413386.08</v>
      </c>
      <c r="C7" s="114">
        <f t="shared" ref="C7:H7" si="0">SUM(C3:C6)</f>
        <v>20497945.832234189</v>
      </c>
      <c r="D7" s="114">
        <f t="shared" si="0"/>
        <v>19595000</v>
      </c>
      <c r="E7" s="114">
        <f t="shared" si="0"/>
        <v>19350000</v>
      </c>
      <c r="F7" s="114">
        <f t="shared" si="0"/>
        <v>19200000</v>
      </c>
      <c r="G7" s="114">
        <f t="shared" si="0"/>
        <v>18303375.420000002</v>
      </c>
      <c r="H7" s="114">
        <f t="shared" si="0"/>
        <v>5149917.62</v>
      </c>
      <c r="I7" s="114">
        <f>SUM(I3:I6)</f>
        <v>113509624.95</v>
      </c>
      <c r="J7" s="121">
        <f>SUM(J3:J6)</f>
        <v>-2.2341897711157799E-3</v>
      </c>
    </row>
    <row r="11" spans="1:14" x14ac:dyDescent="0.4">
      <c r="G11" s="147"/>
    </row>
    <row r="12" spans="1:14" x14ac:dyDescent="0.4">
      <c r="H12" s="148"/>
    </row>
    <row r="21" spans="9:9" x14ac:dyDescent="0.4">
      <c r="I21" s="148"/>
    </row>
  </sheetData>
  <hyperlinks>
    <hyperlink ref="B3" location="'Ettevõtlusteadlikkus 2023'!A1" display="'Ettevõtlusteadlikkus 2023'!A1" xr:uid="{679EEEF9-8525-4922-A54A-32D4E63ACFAB}"/>
    <hyperlink ref="B4" location="'Rahvusvahelistumine 2023'!A1" display="'Rahvusvahelistumine 2023'!A1" xr:uid="{FD5FBC2A-178E-4BD1-B011-6AB0B9EFB67D}"/>
    <hyperlink ref="B5" location="'TAI_teadlikkus 2023'!A1" display="'TAI_teadlikkus 2023'!A1" xr:uid="{A733BF50-34AF-4235-90DC-418156537FCF}"/>
    <hyperlink ref="B6" location="'Innohanked 2023'!A1" display="'Innohanked 2023'!A1" xr:uid="{C8C3CB16-B4B1-4267-86ED-94653191BF45}"/>
    <hyperlink ref="C6" location="'Innohanked 2024'!A1" display="'Innohanked 2024'!A1" xr:uid="{7F465902-A2E4-48B8-95C1-4D3EE3DF1BCC}"/>
    <hyperlink ref="C4" location="'Rahvusvahelistumine 2024'!A1" display="'Rahvusvahelistumine 2024'!A1" xr:uid="{F0A3EA15-2F44-40D7-8D49-4337C10FC397}"/>
    <hyperlink ref="C5" location="'TAI_teadlikkus 2024'!A1" display="'TAI_teadlikkus 2024'!A1" xr:uid="{6CB8AEF7-C309-418B-813C-4C460F408C89}"/>
    <hyperlink ref="C3" location="'Ettevõtlusteadlikkus 2024'!A1" display="'Ettevõtlusteadlikkus 2024'!A1" xr:uid="{871403EE-5AE9-4120-A490-B1D3F4F55EC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7797-EB2C-42AB-8E7B-FA74A58581B8}">
  <dimension ref="A1:P15"/>
  <sheetViews>
    <sheetView zoomScale="97" zoomScaleNormal="50" workbookViewId="0">
      <pane ySplit="1" topLeftCell="A5" activePane="bottomLeft" state="frozen"/>
      <selection pane="bottomLeft" activeCell="M6" sqref="M6"/>
    </sheetView>
  </sheetViews>
  <sheetFormatPr defaultColWidth="9.15234375" defaultRowHeight="14.6" x14ac:dyDescent="0.4"/>
  <cols>
    <col min="1" max="1" width="31.3828125" style="1" customWidth="1"/>
    <col min="2" max="2" width="33" style="1" bestFit="1" customWidth="1"/>
    <col min="3" max="3" width="12.15234375" style="2" customWidth="1"/>
    <col min="4" max="4" width="14.3828125" style="1" bestFit="1" customWidth="1"/>
    <col min="5" max="5" width="30.3828125" style="1" customWidth="1"/>
    <col min="6" max="6" width="41.3828125" style="1" customWidth="1"/>
    <col min="7" max="7" width="26.3828125" style="1" customWidth="1"/>
    <col min="8" max="8" width="39" style="1" bestFit="1" customWidth="1"/>
    <col min="9" max="10" width="33.3828125" style="1" customWidth="1"/>
    <col min="11" max="11" width="39" style="1" bestFit="1" customWidth="1"/>
    <col min="12" max="12" width="33.3828125" style="1" customWidth="1"/>
    <col min="13" max="13" width="32.3828125" style="1" customWidth="1"/>
    <col min="14" max="14" width="33.3828125" style="1" customWidth="1"/>
    <col min="15" max="15" width="30" style="1" customWidth="1"/>
    <col min="16" max="16" width="22.15234375" customWidth="1"/>
  </cols>
  <sheetData>
    <row r="1" spans="1:16" s="76" customFormat="1" ht="75" customHeight="1" x14ac:dyDescent="0.4">
      <c r="A1" s="85" t="s">
        <v>7</v>
      </c>
      <c r="B1" s="86" t="s">
        <v>8</v>
      </c>
      <c r="C1" s="87" t="s">
        <v>9</v>
      </c>
      <c r="D1" s="86" t="s">
        <v>10</v>
      </c>
      <c r="E1" s="86" t="s">
        <v>11</v>
      </c>
      <c r="F1" s="86" t="s">
        <v>12</v>
      </c>
      <c r="G1" s="86" t="s">
        <v>13</v>
      </c>
      <c r="H1" s="86" t="s">
        <v>14</v>
      </c>
      <c r="I1" s="86" t="s">
        <v>15</v>
      </c>
      <c r="J1" s="86" t="s">
        <v>16</v>
      </c>
      <c r="K1" s="86" t="s">
        <v>17</v>
      </c>
      <c r="L1" s="86" t="s">
        <v>18</v>
      </c>
      <c r="M1" s="86" t="s">
        <v>19</v>
      </c>
      <c r="N1" s="86" t="s">
        <v>20</v>
      </c>
      <c r="O1" s="86" t="s">
        <v>21</v>
      </c>
      <c r="P1" s="80" t="s">
        <v>22</v>
      </c>
    </row>
    <row r="2" spans="1:16" s="1" customFormat="1" ht="200.25" customHeight="1" thickBot="1" x14ac:dyDescent="0.45">
      <c r="A2" s="91"/>
      <c r="B2" s="72"/>
      <c r="C2" s="73"/>
      <c r="D2" s="72"/>
      <c r="E2" s="78" t="s">
        <v>23</v>
      </c>
      <c r="F2" s="77" t="s">
        <v>24</v>
      </c>
      <c r="G2" s="79" t="s">
        <v>25</v>
      </c>
      <c r="H2" s="74"/>
      <c r="I2" s="74"/>
      <c r="J2" s="74"/>
      <c r="K2" s="74"/>
      <c r="L2" s="74"/>
      <c r="M2" s="74"/>
      <c r="N2" s="98"/>
      <c r="O2" s="72"/>
      <c r="P2" s="92"/>
    </row>
    <row r="3" spans="1:16" ht="43.75" x14ac:dyDescent="0.4">
      <c r="A3" s="93" t="s">
        <v>26</v>
      </c>
      <c r="B3" s="81"/>
      <c r="C3" s="82"/>
      <c r="D3" s="81"/>
      <c r="E3" s="81"/>
      <c r="F3" s="90"/>
      <c r="G3" s="81"/>
      <c r="H3" s="81"/>
      <c r="I3" s="81"/>
      <c r="J3" s="81"/>
      <c r="K3" s="81"/>
      <c r="L3" s="81"/>
      <c r="M3" s="81"/>
      <c r="N3" s="81"/>
      <c r="O3" s="81"/>
      <c r="P3" s="94"/>
    </row>
    <row r="4" spans="1:16" ht="131.6" thickBot="1" x14ac:dyDescent="0.45">
      <c r="A4" s="14" t="s">
        <v>27</v>
      </c>
      <c r="B4" s="45" t="s">
        <v>28</v>
      </c>
      <c r="C4" s="6">
        <v>40000</v>
      </c>
      <c r="D4" s="5">
        <v>2023</v>
      </c>
      <c r="E4" s="5" t="s">
        <v>29</v>
      </c>
      <c r="F4" s="5" t="s">
        <v>30</v>
      </c>
      <c r="G4" s="5" t="s">
        <v>31</v>
      </c>
      <c r="H4" s="5" t="s">
        <v>32</v>
      </c>
      <c r="I4" s="5" t="s">
        <v>33</v>
      </c>
      <c r="J4" s="5" t="s">
        <v>34</v>
      </c>
      <c r="K4" s="5" t="s">
        <v>35</v>
      </c>
      <c r="L4" s="83" t="s">
        <v>34</v>
      </c>
      <c r="M4" s="83" t="s">
        <v>34</v>
      </c>
      <c r="N4" s="83" t="s">
        <v>36</v>
      </c>
      <c r="O4" s="5"/>
      <c r="P4" s="88" t="s">
        <v>37</v>
      </c>
    </row>
    <row r="5" spans="1:16" ht="58.3" x14ac:dyDescent="0.4">
      <c r="A5" s="96" t="s">
        <v>38</v>
      </c>
      <c r="B5" s="50"/>
      <c r="C5" s="51"/>
      <c r="D5" s="50"/>
      <c r="E5" s="50"/>
      <c r="F5" s="50"/>
      <c r="G5" s="50"/>
      <c r="H5" s="50"/>
      <c r="I5" s="50"/>
      <c r="J5" s="50"/>
      <c r="K5" s="50"/>
      <c r="L5" s="50"/>
      <c r="M5" s="50"/>
      <c r="N5" s="50"/>
      <c r="O5" s="50"/>
      <c r="P5" s="97"/>
    </row>
    <row r="6" spans="1:16" ht="117" thickBot="1" x14ac:dyDescent="0.45">
      <c r="A6" s="132" t="s">
        <v>27</v>
      </c>
      <c r="B6" s="45" t="s">
        <v>39</v>
      </c>
      <c r="C6" s="46">
        <v>10000</v>
      </c>
      <c r="D6" s="45">
        <v>2023</v>
      </c>
      <c r="E6" s="5" t="s">
        <v>29</v>
      </c>
      <c r="F6" s="45" t="s">
        <v>40</v>
      </c>
      <c r="G6" s="45" t="s">
        <v>31</v>
      </c>
      <c r="H6" s="45" t="s">
        <v>32</v>
      </c>
      <c r="I6" s="45" t="s">
        <v>33</v>
      </c>
      <c r="J6" s="45" t="s">
        <v>34</v>
      </c>
      <c r="K6" s="45" t="s">
        <v>34</v>
      </c>
      <c r="L6" s="45" t="s">
        <v>34</v>
      </c>
      <c r="M6" s="45" t="s">
        <v>34</v>
      </c>
      <c r="N6" s="45" t="s">
        <v>41</v>
      </c>
      <c r="O6" s="45"/>
      <c r="P6" s="95" t="s">
        <v>42</v>
      </c>
    </row>
    <row r="7" spans="1:16" ht="46.5" customHeight="1" x14ac:dyDescent="0.4">
      <c r="A7" s="96" t="s">
        <v>43</v>
      </c>
      <c r="B7" s="50"/>
      <c r="C7" s="51"/>
      <c r="D7" s="50"/>
      <c r="E7" s="50"/>
      <c r="F7" s="50"/>
      <c r="G7" s="50"/>
      <c r="H7" s="50"/>
      <c r="I7" s="50"/>
      <c r="J7" s="50"/>
      <c r="K7" s="50"/>
      <c r="L7" s="50"/>
      <c r="M7" s="50"/>
      <c r="N7" s="50"/>
      <c r="O7" s="50"/>
      <c r="P7" s="97"/>
    </row>
    <row r="8" spans="1:16" ht="73.3" thickBot="1" x14ac:dyDescent="0.45">
      <c r="A8" s="71" t="s">
        <v>27</v>
      </c>
      <c r="B8" s="5" t="s">
        <v>44</v>
      </c>
      <c r="C8" s="6">
        <v>4800</v>
      </c>
      <c r="D8" s="45">
        <v>2023</v>
      </c>
      <c r="E8" s="133">
        <v>6</v>
      </c>
      <c r="F8" s="5" t="s">
        <v>45</v>
      </c>
      <c r="G8" s="45" t="s">
        <v>31</v>
      </c>
      <c r="H8" s="5" t="s">
        <v>32</v>
      </c>
      <c r="I8" s="5" t="s">
        <v>33</v>
      </c>
      <c r="J8" s="45" t="s">
        <v>34</v>
      </c>
      <c r="K8" s="45" t="s">
        <v>34</v>
      </c>
      <c r="L8" s="45" t="s">
        <v>34</v>
      </c>
      <c r="M8" s="45" t="s">
        <v>34</v>
      </c>
      <c r="N8" s="45" t="s">
        <v>34</v>
      </c>
      <c r="O8" s="7"/>
      <c r="P8" s="15" t="s">
        <v>46</v>
      </c>
    </row>
    <row r="9" spans="1:16" ht="72.900000000000006" x14ac:dyDescent="0.4">
      <c r="A9" s="96" t="s">
        <v>47</v>
      </c>
      <c r="B9" s="50"/>
      <c r="C9" s="51"/>
      <c r="D9" s="50"/>
      <c r="E9" s="50"/>
      <c r="F9" s="50"/>
      <c r="G9" s="89"/>
      <c r="H9" s="89"/>
      <c r="I9" s="89"/>
      <c r="J9" s="89"/>
      <c r="K9" s="89"/>
      <c r="L9" s="89"/>
      <c r="M9" s="89"/>
      <c r="N9" s="89"/>
      <c r="O9" s="50"/>
      <c r="P9" s="97"/>
    </row>
    <row r="10" spans="1:16" ht="117" thickBot="1" x14ac:dyDescent="0.45">
      <c r="A10" s="71" t="s">
        <v>27</v>
      </c>
      <c r="B10" s="7" t="s">
        <v>48</v>
      </c>
      <c r="C10" s="84">
        <v>2400</v>
      </c>
      <c r="D10" s="45">
        <v>2023</v>
      </c>
      <c r="E10" s="5" t="s">
        <v>29</v>
      </c>
      <c r="F10" s="7" t="s">
        <v>49</v>
      </c>
      <c r="G10" s="45" t="s">
        <v>31</v>
      </c>
      <c r="H10" s="5" t="s">
        <v>32</v>
      </c>
      <c r="I10" s="5" t="s">
        <v>33</v>
      </c>
      <c r="J10" s="45" t="s">
        <v>34</v>
      </c>
      <c r="K10" s="5" t="s">
        <v>50</v>
      </c>
      <c r="L10" s="45" t="s">
        <v>34</v>
      </c>
      <c r="M10" s="45" t="s">
        <v>34</v>
      </c>
      <c r="N10" s="45" t="s">
        <v>41</v>
      </c>
      <c r="O10" s="7"/>
      <c r="P10" s="95" t="s">
        <v>42</v>
      </c>
    </row>
    <row r="11" spans="1:16" x14ac:dyDescent="0.4">
      <c r="A11" s="96" t="s">
        <v>51</v>
      </c>
      <c r="B11" s="50"/>
      <c r="C11" s="51"/>
      <c r="D11" s="50"/>
      <c r="E11" s="50"/>
      <c r="F11" s="50"/>
      <c r="G11" s="50"/>
      <c r="H11" s="50"/>
      <c r="I11" s="50"/>
      <c r="J11" s="50"/>
      <c r="K11" s="50"/>
      <c r="L11" s="50"/>
      <c r="M11" s="50"/>
      <c r="N11" s="50"/>
      <c r="O11" s="50"/>
      <c r="P11" s="97"/>
    </row>
    <row r="12" spans="1:16" ht="29.15" x14ac:dyDescent="0.4">
      <c r="A12" s="14"/>
      <c r="B12" s="5" t="s">
        <v>52</v>
      </c>
      <c r="C12" s="6">
        <v>2000</v>
      </c>
      <c r="D12" s="5">
        <v>2023</v>
      </c>
      <c r="E12" s="5"/>
      <c r="F12" s="5" t="s">
        <v>53</v>
      </c>
      <c r="G12" s="8" t="s">
        <v>34</v>
      </c>
      <c r="H12" s="8" t="s">
        <v>34</v>
      </c>
      <c r="I12" s="8" t="s">
        <v>34</v>
      </c>
      <c r="J12" s="8" t="s">
        <v>34</v>
      </c>
      <c r="K12" s="8" t="s">
        <v>34</v>
      </c>
      <c r="L12" s="8" t="s">
        <v>34</v>
      </c>
      <c r="M12" s="8" t="s">
        <v>34</v>
      </c>
      <c r="N12" s="8" t="s">
        <v>34</v>
      </c>
      <c r="O12" s="5"/>
      <c r="P12" s="15" t="s">
        <v>54</v>
      </c>
    </row>
    <row r="13" spans="1:16" x14ac:dyDescent="0.4">
      <c r="A13" s="14"/>
      <c r="B13" s="5" t="s">
        <v>55</v>
      </c>
      <c r="C13" s="6">
        <f>C14*0.25</f>
        <v>2500</v>
      </c>
      <c r="D13" s="5">
        <v>2023</v>
      </c>
      <c r="E13" s="5"/>
      <c r="F13" s="5" t="s">
        <v>56</v>
      </c>
      <c r="G13" s="8" t="s">
        <v>34</v>
      </c>
      <c r="H13" s="8" t="s">
        <v>34</v>
      </c>
      <c r="I13" s="8" t="s">
        <v>34</v>
      </c>
      <c r="J13" s="8" t="s">
        <v>34</v>
      </c>
      <c r="K13" s="8" t="s">
        <v>34</v>
      </c>
      <c r="L13" s="8" t="s">
        <v>34</v>
      </c>
      <c r="M13" s="8" t="s">
        <v>34</v>
      </c>
      <c r="N13" s="8" t="s">
        <v>34</v>
      </c>
      <c r="O13" s="5"/>
      <c r="P13" s="15" t="s">
        <v>57</v>
      </c>
    </row>
    <row r="14" spans="1:16" ht="15" thickBot="1" x14ac:dyDescent="0.45">
      <c r="A14" s="17"/>
      <c r="B14" s="10" t="s">
        <v>58</v>
      </c>
      <c r="C14" s="11">
        <v>10000</v>
      </c>
      <c r="D14" s="10">
        <v>2023</v>
      </c>
      <c r="E14" s="10"/>
      <c r="F14" s="10" t="s">
        <v>59</v>
      </c>
      <c r="G14" s="12" t="s">
        <v>34</v>
      </c>
      <c r="H14" s="12" t="s">
        <v>34</v>
      </c>
      <c r="I14" s="12" t="s">
        <v>34</v>
      </c>
      <c r="J14" s="12" t="s">
        <v>34</v>
      </c>
      <c r="K14" s="12" t="s">
        <v>34</v>
      </c>
      <c r="L14" s="12" t="s">
        <v>34</v>
      </c>
      <c r="M14" s="12" t="s">
        <v>34</v>
      </c>
      <c r="N14" s="12" t="s">
        <v>34</v>
      </c>
      <c r="O14" s="10"/>
      <c r="P14" s="18" t="s">
        <v>57</v>
      </c>
    </row>
    <row r="15" spans="1:16" ht="15" thickBot="1" x14ac:dyDescent="0.45">
      <c r="A15" s="103" t="s">
        <v>60</v>
      </c>
      <c r="B15" s="104"/>
      <c r="C15" s="105">
        <f>SUM(C4:C14)</f>
        <v>71700</v>
      </c>
      <c r="D15" s="106"/>
      <c r="E15" s="99"/>
      <c r="F15" s="99"/>
      <c r="G15" s="100"/>
      <c r="H15" s="100"/>
      <c r="I15" s="100"/>
      <c r="J15" s="100"/>
      <c r="K15" s="100"/>
      <c r="L15" s="100"/>
      <c r="M15" s="100"/>
      <c r="N15" s="100"/>
      <c r="O15" s="99"/>
      <c r="P15" s="101"/>
    </row>
  </sheetData>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728E1-D269-4B9E-BE6B-84989408D458}">
  <dimension ref="A1:Q22"/>
  <sheetViews>
    <sheetView zoomScale="80" zoomScaleNormal="80" workbookViewId="0">
      <pane ySplit="1" topLeftCell="A2" activePane="bottomLeft" state="frozen"/>
      <selection pane="bottomLeft" activeCell="F8" sqref="F8"/>
    </sheetView>
  </sheetViews>
  <sheetFormatPr defaultColWidth="9.15234375" defaultRowHeight="14.6" x14ac:dyDescent="0.4"/>
  <cols>
    <col min="1" max="1" width="31.3828125" style="1" customWidth="1"/>
    <col min="2" max="2" width="33" style="1" bestFit="1" customWidth="1"/>
    <col min="3" max="3" width="12.15234375" style="2" customWidth="1"/>
    <col min="4" max="4" width="14.3828125" style="1" bestFit="1" customWidth="1"/>
    <col min="5" max="5" width="47.3828125" style="1" customWidth="1"/>
    <col min="6" max="6" width="13.84375" style="1" customWidth="1"/>
    <col min="7" max="7" width="41.3828125" style="1" customWidth="1"/>
    <col min="8" max="8" width="26.3828125" style="1" customWidth="1"/>
    <col min="9" max="9" width="39" style="1" bestFit="1" customWidth="1"/>
    <col min="10" max="11" width="33.3828125" style="1" customWidth="1"/>
    <col min="12" max="12" width="39" style="1" bestFit="1" customWidth="1"/>
    <col min="13" max="13" width="33.3828125" style="1" customWidth="1"/>
    <col min="14" max="14" width="32.3828125" style="1" customWidth="1"/>
    <col min="15" max="15" width="33.3828125" style="1" customWidth="1"/>
    <col min="16" max="16" width="30" style="1" customWidth="1"/>
    <col min="17" max="17" width="22.15234375" customWidth="1"/>
  </cols>
  <sheetData>
    <row r="1" spans="1:17" s="76" customFormat="1" ht="75" customHeight="1" x14ac:dyDescent="0.4">
      <c r="A1" s="264" t="s">
        <v>7</v>
      </c>
      <c r="B1" s="265" t="s">
        <v>8</v>
      </c>
      <c r="C1" s="266" t="s">
        <v>9</v>
      </c>
      <c r="D1" s="377" t="s">
        <v>61</v>
      </c>
      <c r="E1" s="265" t="s">
        <v>11</v>
      </c>
      <c r="F1" s="377" t="s">
        <v>62</v>
      </c>
      <c r="G1" s="265" t="s">
        <v>12</v>
      </c>
      <c r="H1" s="265" t="s">
        <v>13</v>
      </c>
      <c r="I1" s="265" t="s">
        <v>14</v>
      </c>
      <c r="J1" s="265" t="s">
        <v>15</v>
      </c>
      <c r="K1" s="265" t="s">
        <v>16</v>
      </c>
      <c r="L1" s="265" t="s">
        <v>17</v>
      </c>
      <c r="M1" s="265" t="s">
        <v>18</v>
      </c>
      <c r="N1" s="265" t="s">
        <v>19</v>
      </c>
      <c r="O1" s="265" t="s">
        <v>20</v>
      </c>
      <c r="P1" s="265" t="s">
        <v>21</v>
      </c>
      <c r="Q1" s="267" t="s">
        <v>22</v>
      </c>
    </row>
    <row r="2" spans="1:17" s="1" customFormat="1" ht="140.25" customHeight="1" thickBot="1" x14ac:dyDescent="0.45">
      <c r="A2" s="268"/>
      <c r="B2" s="72"/>
      <c r="C2" s="73"/>
      <c r="D2" s="72"/>
      <c r="E2" s="78" t="s">
        <v>23</v>
      </c>
      <c r="F2" s="78"/>
      <c r="G2" s="77" t="s">
        <v>63</v>
      </c>
      <c r="H2" s="79" t="s">
        <v>25</v>
      </c>
      <c r="I2" s="74"/>
      <c r="J2" s="74"/>
      <c r="K2" s="74"/>
      <c r="L2" s="74"/>
      <c r="M2" s="74"/>
      <c r="N2" s="74"/>
      <c r="O2" s="269"/>
      <c r="P2" s="72"/>
      <c r="Q2" s="270"/>
    </row>
    <row r="3" spans="1:17" ht="43.75" x14ac:dyDescent="0.4">
      <c r="A3" s="93" t="s">
        <v>26</v>
      </c>
      <c r="B3" s="81" t="s">
        <v>64</v>
      </c>
      <c r="C3" s="82">
        <f>C4+C5+C6</f>
        <v>110000</v>
      </c>
      <c r="D3" s="81"/>
      <c r="E3" s="81"/>
      <c r="F3" s="81"/>
      <c r="G3" s="409">
        <v>4</v>
      </c>
      <c r="H3" s="81"/>
      <c r="I3" s="81"/>
      <c r="J3" s="81"/>
      <c r="K3" s="81"/>
      <c r="L3" s="81"/>
      <c r="M3" s="81"/>
      <c r="N3" s="81"/>
      <c r="O3" s="81"/>
      <c r="P3" s="81"/>
      <c r="Q3" s="94"/>
    </row>
    <row r="4" spans="1:17" ht="212.25" customHeight="1" x14ac:dyDescent="0.4">
      <c r="A4" s="5" t="s">
        <v>65</v>
      </c>
      <c r="B4" s="5" t="s">
        <v>66</v>
      </c>
      <c r="C4" s="6">
        <v>45000</v>
      </c>
      <c r="D4" s="5" t="s">
        <v>67</v>
      </c>
      <c r="E4" s="5" t="s">
        <v>68</v>
      </c>
      <c r="F4" s="5">
        <v>150</v>
      </c>
      <c r="G4" s="5" t="s">
        <v>69</v>
      </c>
      <c r="H4" s="5">
        <v>2</v>
      </c>
      <c r="I4" s="5" t="s">
        <v>32</v>
      </c>
      <c r="J4" s="5" t="s">
        <v>33</v>
      </c>
      <c r="K4" s="5" t="s">
        <v>70</v>
      </c>
      <c r="L4" s="215" t="s">
        <v>71</v>
      </c>
      <c r="M4" s="339" t="s">
        <v>72</v>
      </c>
      <c r="N4" s="339" t="s">
        <v>73</v>
      </c>
      <c r="O4" s="83" t="s">
        <v>74</v>
      </c>
      <c r="P4" s="5" t="s">
        <v>75</v>
      </c>
      <c r="Q4" s="83" t="s">
        <v>76</v>
      </c>
    </row>
    <row r="5" spans="1:17" ht="220.5" customHeight="1" x14ac:dyDescent="0.4">
      <c r="A5" s="5"/>
      <c r="B5" s="5" t="s">
        <v>77</v>
      </c>
      <c r="C5" s="6">
        <v>15000</v>
      </c>
      <c r="D5" s="5" t="s">
        <v>67</v>
      </c>
      <c r="E5" s="5" t="s">
        <v>68</v>
      </c>
      <c r="F5" s="5" t="s">
        <v>78</v>
      </c>
      <c r="G5" s="5" t="s">
        <v>69</v>
      </c>
      <c r="H5" s="5">
        <v>3</v>
      </c>
      <c r="I5" s="5" t="s">
        <v>32</v>
      </c>
      <c r="J5" s="5" t="s">
        <v>33</v>
      </c>
      <c r="K5" s="5" t="s">
        <v>79</v>
      </c>
      <c r="L5" s="215" t="s">
        <v>71</v>
      </c>
      <c r="M5" s="83" t="s">
        <v>72</v>
      </c>
      <c r="N5" s="83" t="s">
        <v>73</v>
      </c>
      <c r="O5" s="83" t="s">
        <v>74</v>
      </c>
      <c r="P5" s="5" t="s">
        <v>75</v>
      </c>
      <c r="Q5" s="83" t="s">
        <v>76</v>
      </c>
    </row>
    <row r="6" spans="1:17" x14ac:dyDescent="0.4">
      <c r="A6" s="5"/>
      <c r="B6" s="5" t="s">
        <v>80</v>
      </c>
      <c r="C6" s="84">
        <v>50000</v>
      </c>
      <c r="D6" s="5"/>
      <c r="E6" s="5"/>
      <c r="F6" s="5" t="s">
        <v>78</v>
      </c>
      <c r="G6" s="5"/>
      <c r="H6" s="8"/>
      <c r="I6" s="8"/>
      <c r="J6" s="8"/>
      <c r="K6" s="8"/>
      <c r="L6" s="8"/>
      <c r="M6" s="8"/>
      <c r="N6" s="8"/>
      <c r="O6" s="8"/>
      <c r="P6" s="5"/>
      <c r="Q6" s="83" t="s">
        <v>81</v>
      </c>
    </row>
    <row r="7" spans="1:17" ht="58.3" x14ac:dyDescent="0.4">
      <c r="A7" s="93" t="s">
        <v>38</v>
      </c>
      <c r="B7" s="81" t="s">
        <v>64</v>
      </c>
      <c r="C7" s="82">
        <f>C8+C9</f>
        <v>60000</v>
      </c>
      <c r="D7" s="81"/>
      <c r="E7" s="81"/>
      <c r="F7" s="81"/>
      <c r="G7" s="410">
        <v>4</v>
      </c>
      <c r="H7" s="81"/>
      <c r="I7" s="346"/>
      <c r="J7" s="346"/>
      <c r="K7" s="346"/>
      <c r="L7" s="346"/>
      <c r="M7" s="346"/>
      <c r="N7" s="346"/>
      <c r="O7" s="346"/>
      <c r="P7" s="346"/>
      <c r="Q7" s="94"/>
    </row>
    <row r="8" spans="1:17" ht="131.15" x14ac:dyDescent="0.4">
      <c r="A8" s="7" t="s">
        <v>65</v>
      </c>
      <c r="B8" s="5" t="s">
        <v>82</v>
      </c>
      <c r="C8" s="6">
        <v>10000</v>
      </c>
      <c r="D8" s="5" t="s">
        <v>67</v>
      </c>
      <c r="E8" s="5" t="s">
        <v>68</v>
      </c>
      <c r="F8" s="5">
        <v>20</v>
      </c>
      <c r="G8" s="5" t="s">
        <v>83</v>
      </c>
      <c r="H8" s="341">
        <v>2</v>
      </c>
      <c r="I8" s="5" t="s">
        <v>32</v>
      </c>
      <c r="J8" s="5" t="s">
        <v>33</v>
      </c>
      <c r="K8" s="136" t="s">
        <v>34</v>
      </c>
      <c r="L8" s="136" t="s">
        <v>34</v>
      </c>
      <c r="M8" s="136" t="s">
        <v>34</v>
      </c>
      <c r="N8" s="136" t="s">
        <v>34</v>
      </c>
      <c r="O8" s="339" t="s">
        <v>74</v>
      </c>
      <c r="P8" s="5" t="s">
        <v>84</v>
      </c>
      <c r="Q8" s="343" t="s">
        <v>85</v>
      </c>
    </row>
    <row r="9" spans="1:17" x14ac:dyDescent="0.4">
      <c r="A9" s="7"/>
      <c r="B9" s="5" t="s">
        <v>86</v>
      </c>
      <c r="C9" s="6">
        <v>50000</v>
      </c>
      <c r="D9" s="5"/>
      <c r="E9" s="5"/>
      <c r="F9" s="5" t="s">
        <v>78</v>
      </c>
      <c r="G9" s="5"/>
      <c r="H9" s="16"/>
      <c r="I9" s="8"/>
      <c r="J9" s="8"/>
      <c r="K9" s="8"/>
      <c r="L9" s="8"/>
      <c r="M9" s="8"/>
      <c r="N9" s="8"/>
      <c r="O9" s="8"/>
      <c r="P9" s="5"/>
      <c r="Q9" s="343" t="s">
        <v>85</v>
      </c>
    </row>
    <row r="10" spans="1:17" ht="46.5" customHeight="1" x14ac:dyDescent="0.4">
      <c r="A10" s="93" t="s">
        <v>43</v>
      </c>
      <c r="B10" s="81" t="s">
        <v>64</v>
      </c>
      <c r="C10" s="82">
        <f>C11+C12</f>
        <v>4829</v>
      </c>
      <c r="D10" s="81"/>
      <c r="E10" s="81"/>
      <c r="F10" s="81"/>
      <c r="G10" s="410">
        <v>4</v>
      </c>
      <c r="H10" s="342"/>
      <c r="I10" s="4"/>
      <c r="J10" s="4"/>
      <c r="K10" s="4"/>
      <c r="L10" s="4"/>
      <c r="M10" s="4"/>
      <c r="N10" s="4"/>
      <c r="O10" s="4"/>
      <c r="P10" s="4"/>
      <c r="Q10" s="344"/>
    </row>
    <row r="11" spans="1:17" ht="43.75" x14ac:dyDescent="0.4">
      <c r="A11" s="260" t="s">
        <v>65</v>
      </c>
      <c r="B11" s="338" t="s">
        <v>44</v>
      </c>
      <c r="C11" s="6">
        <v>4000</v>
      </c>
      <c r="D11" s="5" t="s">
        <v>67</v>
      </c>
      <c r="E11" s="133">
        <v>6</v>
      </c>
      <c r="F11" s="340" t="s">
        <v>78</v>
      </c>
      <c r="G11" s="5" t="s">
        <v>87</v>
      </c>
      <c r="H11" s="341">
        <v>2</v>
      </c>
      <c r="I11" s="136" t="s">
        <v>34</v>
      </c>
      <c r="J11" s="136" t="s">
        <v>34</v>
      </c>
      <c r="K11" s="136" t="s">
        <v>34</v>
      </c>
      <c r="L11" s="136" t="s">
        <v>34</v>
      </c>
      <c r="M11" s="136" t="s">
        <v>34</v>
      </c>
      <c r="N11" s="136" t="s">
        <v>34</v>
      </c>
      <c r="O11" s="136" t="s">
        <v>34</v>
      </c>
      <c r="P11" s="136" t="s">
        <v>34</v>
      </c>
      <c r="Q11" s="345" t="s">
        <v>76</v>
      </c>
    </row>
    <row r="12" spans="1:17" x14ac:dyDescent="0.4">
      <c r="A12" s="262"/>
      <c r="B12" s="5" t="s">
        <v>80</v>
      </c>
      <c r="C12" s="6">
        <v>829</v>
      </c>
      <c r="D12" s="5"/>
      <c r="E12" s="5"/>
      <c r="F12" s="5" t="s">
        <v>78</v>
      </c>
      <c r="G12" s="5"/>
      <c r="H12" s="8"/>
      <c r="I12" s="127"/>
      <c r="J12" s="127"/>
      <c r="K12" s="127"/>
      <c r="L12" s="127"/>
      <c r="M12" s="127"/>
      <c r="N12" s="127"/>
      <c r="O12" s="127"/>
      <c r="P12" s="347"/>
      <c r="Q12" s="261"/>
    </row>
    <row r="13" spans="1:17" ht="72.900000000000006" x14ac:dyDescent="0.4">
      <c r="A13" s="93" t="s">
        <v>47</v>
      </c>
      <c r="B13" s="81" t="s">
        <v>64</v>
      </c>
      <c r="C13" s="82">
        <f>C14+C15</f>
        <v>4829</v>
      </c>
      <c r="D13" s="81"/>
      <c r="E13" s="81"/>
      <c r="F13" s="81"/>
      <c r="G13" s="410">
        <v>4</v>
      </c>
      <c r="H13" s="259"/>
      <c r="I13" s="259"/>
      <c r="J13" s="259"/>
      <c r="K13" s="259"/>
      <c r="L13" s="259"/>
      <c r="M13" s="259"/>
      <c r="N13" s="259"/>
      <c r="O13" s="259"/>
      <c r="P13" s="81"/>
      <c r="Q13" s="94"/>
    </row>
    <row r="14" spans="1:17" ht="215.25" customHeight="1" x14ac:dyDescent="0.4">
      <c r="A14" s="262" t="s">
        <v>65</v>
      </c>
      <c r="B14" s="5" t="s">
        <v>88</v>
      </c>
      <c r="C14" s="84">
        <v>4000</v>
      </c>
      <c r="D14" s="5" t="s">
        <v>67</v>
      </c>
      <c r="E14" s="5" t="s">
        <v>68</v>
      </c>
      <c r="F14" s="5">
        <v>20</v>
      </c>
      <c r="G14" s="7" t="s">
        <v>89</v>
      </c>
      <c r="H14" s="8">
        <v>2</v>
      </c>
      <c r="I14" s="5" t="s">
        <v>32</v>
      </c>
      <c r="J14" s="5" t="s">
        <v>33</v>
      </c>
      <c r="K14" s="5" t="s">
        <v>79</v>
      </c>
      <c r="L14" s="215" t="s">
        <v>71</v>
      </c>
      <c r="M14" s="339" t="s">
        <v>72</v>
      </c>
      <c r="N14" s="339" t="s">
        <v>73</v>
      </c>
      <c r="O14" s="339" t="s">
        <v>74</v>
      </c>
      <c r="P14" s="5" t="s">
        <v>75</v>
      </c>
      <c r="Q14" s="83" t="s">
        <v>76</v>
      </c>
    </row>
    <row r="15" spans="1:17" x14ac:dyDescent="0.4">
      <c r="A15" s="260"/>
      <c r="B15" s="7" t="s">
        <v>80</v>
      </c>
      <c r="C15" s="84">
        <v>829</v>
      </c>
      <c r="D15" s="5" t="s">
        <v>67</v>
      </c>
      <c r="E15" s="5"/>
      <c r="F15" s="5" t="s">
        <v>78</v>
      </c>
      <c r="G15" s="7"/>
      <c r="H15" s="5"/>
      <c r="I15" s="5"/>
      <c r="J15" s="5"/>
      <c r="K15" s="5"/>
      <c r="L15" s="5"/>
      <c r="M15" s="5"/>
      <c r="N15" s="5"/>
      <c r="O15" s="5"/>
      <c r="P15" s="7"/>
      <c r="Q15" s="83" t="s">
        <v>81</v>
      </c>
    </row>
    <row r="16" spans="1:17" x14ac:dyDescent="0.4">
      <c r="A16" s="263" t="s">
        <v>90</v>
      </c>
      <c r="B16" s="81" t="s">
        <v>64</v>
      </c>
      <c r="C16" s="82">
        <f>C18+C17</f>
        <v>19248.699999999997</v>
      </c>
      <c r="D16" s="81"/>
      <c r="E16" s="81"/>
      <c r="F16" s="81"/>
      <c r="G16" s="81"/>
      <c r="H16" s="81"/>
      <c r="I16" s="81"/>
      <c r="J16" s="81"/>
      <c r="K16" s="81"/>
      <c r="L16" s="81"/>
      <c r="M16" s="81"/>
      <c r="N16" s="81"/>
      <c r="O16" s="81"/>
      <c r="P16" s="81"/>
      <c r="Q16" s="94"/>
    </row>
    <row r="17" spans="1:17" ht="29.15" x14ac:dyDescent="0.4">
      <c r="A17" s="14"/>
      <c r="B17" s="5" t="s">
        <v>52</v>
      </c>
      <c r="C17" s="6">
        <v>4000</v>
      </c>
      <c r="D17" s="5"/>
      <c r="E17" s="5"/>
      <c r="F17" s="5" t="s">
        <v>78</v>
      </c>
      <c r="G17" s="5" t="s">
        <v>53</v>
      </c>
      <c r="H17" s="8"/>
      <c r="I17" s="8" t="s">
        <v>34</v>
      </c>
      <c r="J17" s="8" t="s">
        <v>34</v>
      </c>
      <c r="K17" s="8" t="s">
        <v>34</v>
      </c>
      <c r="L17" s="8" t="s">
        <v>34</v>
      </c>
      <c r="M17" s="8" t="s">
        <v>34</v>
      </c>
      <c r="N17" s="8" t="s">
        <v>34</v>
      </c>
      <c r="O17" s="8" t="s">
        <v>34</v>
      </c>
      <c r="P17" s="5"/>
      <c r="Q17" s="15" t="s">
        <v>81</v>
      </c>
    </row>
    <row r="18" spans="1:17" ht="15" thickBot="1" x14ac:dyDescent="0.45">
      <c r="A18" s="14"/>
      <c r="B18" s="5" t="s">
        <v>55</v>
      </c>
      <c r="C18" s="6">
        <f>(C6+C9+C15+C12)*0.15</f>
        <v>15248.699999999999</v>
      </c>
      <c r="D18" s="5"/>
      <c r="E18" s="5"/>
      <c r="F18" s="5" t="s">
        <v>78</v>
      </c>
      <c r="G18" s="5" t="s">
        <v>56</v>
      </c>
      <c r="H18" s="8"/>
      <c r="I18" s="8" t="s">
        <v>34</v>
      </c>
      <c r="J18" s="8" t="s">
        <v>34</v>
      </c>
      <c r="K18" s="8" t="s">
        <v>34</v>
      </c>
      <c r="L18" s="8" t="s">
        <v>34</v>
      </c>
      <c r="M18" s="8" t="s">
        <v>34</v>
      </c>
      <c r="N18" s="8" t="s">
        <v>34</v>
      </c>
      <c r="O18" s="8" t="s">
        <v>34</v>
      </c>
      <c r="P18" s="5"/>
      <c r="Q18" s="15" t="s">
        <v>91</v>
      </c>
    </row>
    <row r="19" spans="1:17" ht="15" thickBot="1" x14ac:dyDescent="0.45">
      <c r="A19" s="103" t="s">
        <v>60</v>
      </c>
      <c r="B19" s="104"/>
      <c r="C19" s="105">
        <f>C16+C13+C10+C7+C3</f>
        <v>198906.7</v>
      </c>
      <c r="D19" s="106"/>
      <c r="E19" s="99"/>
      <c r="F19" s="99"/>
      <c r="G19" s="99"/>
      <c r="H19" s="100"/>
      <c r="I19" s="100"/>
      <c r="J19" s="100"/>
      <c r="K19" s="100"/>
      <c r="L19" s="100"/>
      <c r="M19" s="100"/>
      <c r="N19" s="100"/>
      <c r="O19" s="100"/>
      <c r="P19" s="99"/>
      <c r="Q19" s="101"/>
    </row>
    <row r="22" spans="1:17" x14ac:dyDescent="0.4">
      <c r="E22" s="2"/>
    </row>
  </sheetData>
  <dataConsolidate/>
  <phoneticPr fontId="3" type="noConversion"/>
  <dataValidations count="5">
    <dataValidation type="list" allowBlank="1" showInputMessage="1" showErrorMessage="1" sqref="H14:H15 H8:H9 H11:H12 H4:H6" xr:uid="{EAB285FA-558D-42DD-ABC7-D9A946432D89}">
      <formula1>"1,2,3,1 2,1 3, 2 3, 1 2 3"</formula1>
    </dataValidation>
    <dataValidation type="list" allowBlank="1" showInputMessage="1" showErrorMessage="1" sqref="A4:A6 A8:A9 A11:A12 A14:A15" xr:uid="{0A668903-7278-4481-B2FC-7ADF543AED86}">
      <formula1>"digilahendused igas eluvaldkonnas, tervisetehnoloogiad ja -teenused, kohalike ressursside väärindamine, nutikad ja kestlikud energialahendused, kõik TAIE valdkonnad"</formula1>
    </dataValidation>
    <dataValidation type="list" allowBlank="1" showInputMessage="1" showErrorMessage="1" sqref="D4:D6 D8:D9 D11:D12 D14:D15" xr:uid="{A8929D95-28CC-4956-B7A0-1FC802021FEB}">
      <formula1>"uus, jätkuv, lõppev"</formula1>
    </dataValidation>
    <dataValidation type="list" allowBlank="1" showInputMessage="1" showErrorMessage="1" sqref="G3 G7 G10 G13" xr:uid="{D39664C2-5F5B-4CD4-B63E-D68BD262B029}">
      <formula1>"1,2,3,1 2,1 3, 2 3, 1 2 3, 4"</formula1>
    </dataValidation>
    <dataValidation type="list" allowBlank="1" showInputMessage="1" showErrorMessage="1" sqref="H17" xr:uid="{28CE7C43-B3D8-42CC-BEE5-A3E65D6E39D3}">
      <formula1>"1, 2, 3, 1,2, 1,3, 2,3, 1,2,3"</formula1>
    </dataValidation>
  </dataValidations>
  <pageMargins left="0.7" right="0.7" top="0.75" bottom="0.75" header="0.3" footer="0.3"/>
  <pageSetup paperSize="9" orientation="portrait"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D3F5A-E42B-424F-B498-28179BB103D8}">
  <dimension ref="A1:P36"/>
  <sheetViews>
    <sheetView zoomScale="80" zoomScaleNormal="80" workbookViewId="0">
      <pane ySplit="1" topLeftCell="A27" activePane="bottomLeft" state="frozen"/>
      <selection pane="bottomLeft" activeCell="B27" sqref="B27"/>
    </sheetView>
  </sheetViews>
  <sheetFormatPr defaultColWidth="9.15234375" defaultRowHeight="14.6" x14ac:dyDescent="0.4"/>
  <cols>
    <col min="1" max="1" width="27.3828125" style="1" customWidth="1"/>
    <col min="2" max="2" width="60.3828125" style="1" customWidth="1"/>
    <col min="3" max="3" width="18.3828125" style="2" customWidth="1"/>
    <col min="4" max="4" width="14.3828125" style="1" customWidth="1"/>
    <col min="5" max="5" width="42.3828125" style="29" customWidth="1"/>
    <col min="6" max="6" width="46" style="1" customWidth="1"/>
    <col min="7" max="7" width="29.3828125" style="1" customWidth="1"/>
    <col min="8" max="15" width="34.3828125" style="1" customWidth="1"/>
    <col min="16" max="16" width="21.3828125" customWidth="1"/>
  </cols>
  <sheetData>
    <row r="1" spans="1:16" s="1" customFormat="1" ht="43.75" x14ac:dyDescent="0.4">
      <c r="A1" s="37" t="s">
        <v>92</v>
      </c>
      <c r="B1" s="38" t="s">
        <v>8</v>
      </c>
      <c r="C1" s="39" t="s">
        <v>9</v>
      </c>
      <c r="D1" s="38" t="s">
        <v>10</v>
      </c>
      <c r="E1" s="40" t="s">
        <v>11</v>
      </c>
      <c r="F1" s="38" t="s">
        <v>12</v>
      </c>
      <c r="G1" s="38" t="s">
        <v>13</v>
      </c>
      <c r="H1" s="38" t="s">
        <v>14</v>
      </c>
      <c r="I1" s="38" t="s">
        <v>15</v>
      </c>
      <c r="J1" s="38" t="s">
        <v>16</v>
      </c>
      <c r="K1" s="38" t="s">
        <v>17</v>
      </c>
      <c r="L1" s="38" t="s">
        <v>18</v>
      </c>
      <c r="M1" s="38" t="s">
        <v>19</v>
      </c>
      <c r="N1" s="38" t="s">
        <v>20</v>
      </c>
      <c r="O1" s="38" t="s">
        <v>21</v>
      </c>
      <c r="P1" s="41" t="s">
        <v>22</v>
      </c>
    </row>
    <row r="2" spans="1:16" s="1" customFormat="1" ht="165.75" customHeight="1" thickBot="1" x14ac:dyDescent="0.45">
      <c r="A2" s="60"/>
      <c r="B2" s="61"/>
      <c r="C2" s="62"/>
      <c r="D2" s="61"/>
      <c r="E2" s="63" t="s">
        <v>23</v>
      </c>
      <c r="F2" s="64" t="s">
        <v>93</v>
      </c>
      <c r="G2" s="64" t="s">
        <v>94</v>
      </c>
      <c r="H2" s="61"/>
      <c r="I2" s="61"/>
      <c r="J2" s="61"/>
      <c r="K2" s="61"/>
      <c r="L2" s="61"/>
      <c r="M2" s="61"/>
      <c r="N2" s="98"/>
      <c r="O2" s="61"/>
      <c r="P2" s="65"/>
    </row>
    <row r="3" spans="1:16" s="3" customFormat="1" x14ac:dyDescent="0.4">
      <c r="A3" s="54" t="s">
        <v>95</v>
      </c>
      <c r="B3" s="50"/>
      <c r="C3" s="172"/>
      <c r="D3" s="50"/>
      <c r="E3" s="66" t="s">
        <v>96</v>
      </c>
      <c r="F3" s="50" t="s">
        <v>97</v>
      </c>
      <c r="G3" s="50"/>
      <c r="H3" s="50"/>
      <c r="I3" s="50"/>
      <c r="J3" s="50"/>
      <c r="K3" s="50"/>
      <c r="L3" s="50"/>
      <c r="M3" s="50"/>
      <c r="N3" s="50"/>
      <c r="O3" s="50"/>
      <c r="P3" s="53"/>
    </row>
    <row r="4" spans="1:16" ht="229.5" customHeight="1" x14ac:dyDescent="0.4">
      <c r="A4" s="44"/>
      <c r="B4" s="158" t="s">
        <v>98</v>
      </c>
      <c r="C4" s="159">
        <v>20000</v>
      </c>
      <c r="D4" s="171" t="s">
        <v>99</v>
      </c>
      <c r="E4" s="156" t="s">
        <v>100</v>
      </c>
      <c r="F4" s="48" t="s">
        <v>101</v>
      </c>
      <c r="G4" s="307" t="s">
        <v>102</v>
      </c>
      <c r="H4" s="67" t="s">
        <v>103</v>
      </c>
      <c r="I4" s="169" t="s">
        <v>104</v>
      </c>
      <c r="J4" s="67" t="s">
        <v>105</v>
      </c>
      <c r="K4" s="67" t="s">
        <v>106</v>
      </c>
      <c r="L4" s="169" t="s">
        <v>107</v>
      </c>
      <c r="M4" s="169" t="s">
        <v>108</v>
      </c>
      <c r="N4" s="169" t="s">
        <v>109</v>
      </c>
      <c r="O4" s="10" t="s">
        <v>110</v>
      </c>
      <c r="P4" s="49" t="s">
        <v>111</v>
      </c>
    </row>
    <row r="5" spans="1:16" ht="229.5" customHeight="1" x14ac:dyDescent="0.4">
      <c r="A5" s="140"/>
      <c r="B5" s="158" t="s">
        <v>112</v>
      </c>
      <c r="C5" s="157">
        <v>10000</v>
      </c>
      <c r="D5" s="308" t="s">
        <v>113</v>
      </c>
      <c r="E5" s="170" t="s">
        <v>100</v>
      </c>
      <c r="F5" s="309" t="s">
        <v>114</v>
      </c>
      <c r="G5" s="307" t="s">
        <v>102</v>
      </c>
      <c r="H5" s="5" t="s">
        <v>115</v>
      </c>
      <c r="I5" s="45" t="s">
        <v>116</v>
      </c>
      <c r="J5" s="162" t="s">
        <v>105</v>
      </c>
      <c r="K5" s="164" t="s">
        <v>34</v>
      </c>
      <c r="L5" s="160" t="s">
        <v>107</v>
      </c>
      <c r="M5" s="160" t="s">
        <v>34</v>
      </c>
      <c r="N5" s="160" t="s">
        <v>109</v>
      </c>
      <c r="O5" s="163"/>
      <c r="P5" s="167" t="s">
        <v>117</v>
      </c>
    </row>
    <row r="6" spans="1:16" ht="229.5" customHeight="1" x14ac:dyDescent="0.4">
      <c r="A6" s="140"/>
      <c r="B6" s="158" t="s">
        <v>118</v>
      </c>
      <c r="C6" s="173">
        <v>36000</v>
      </c>
      <c r="D6" s="308" t="s">
        <v>113</v>
      </c>
      <c r="E6" s="170" t="s">
        <v>100</v>
      </c>
      <c r="F6" s="309" t="s">
        <v>119</v>
      </c>
      <c r="G6" s="307" t="s">
        <v>102</v>
      </c>
      <c r="H6" s="67" t="s">
        <v>120</v>
      </c>
      <c r="I6" s="143" t="s">
        <v>121</v>
      </c>
      <c r="J6" s="143" t="s">
        <v>105</v>
      </c>
      <c r="K6" s="164" t="s">
        <v>122</v>
      </c>
      <c r="L6" s="160" t="s">
        <v>107</v>
      </c>
      <c r="M6" s="160" t="s">
        <v>123</v>
      </c>
      <c r="N6" s="160" t="s">
        <v>109</v>
      </c>
      <c r="O6" s="163"/>
      <c r="P6" s="167" t="s">
        <v>124</v>
      </c>
    </row>
    <row r="7" spans="1:16" ht="123.75" customHeight="1" x14ac:dyDescent="0.4">
      <c r="A7" s="140"/>
      <c r="B7" s="158" t="s">
        <v>125</v>
      </c>
      <c r="C7" s="157">
        <v>15250</v>
      </c>
      <c r="D7" s="308" t="s">
        <v>113</v>
      </c>
      <c r="E7" s="155" t="s">
        <v>100</v>
      </c>
      <c r="F7" s="309" t="s">
        <v>126</v>
      </c>
      <c r="G7" s="307" t="s">
        <v>102</v>
      </c>
      <c r="H7" s="161" t="s">
        <v>127</v>
      </c>
      <c r="I7" s="160" t="s">
        <v>121</v>
      </c>
      <c r="J7" s="160" t="s">
        <v>105</v>
      </c>
      <c r="K7" s="165" t="s">
        <v>128</v>
      </c>
      <c r="L7" s="160" t="s">
        <v>107</v>
      </c>
      <c r="M7" s="160" t="s">
        <v>123</v>
      </c>
      <c r="N7" s="160" t="s">
        <v>109</v>
      </c>
      <c r="O7" s="163"/>
      <c r="P7" s="167" t="s">
        <v>124</v>
      </c>
    </row>
    <row r="8" spans="1:16" ht="229.5" customHeight="1" x14ac:dyDescent="0.4">
      <c r="A8" s="140"/>
      <c r="B8" s="48" t="s">
        <v>129</v>
      </c>
      <c r="C8" s="152">
        <v>700000</v>
      </c>
      <c r="D8" s="8" t="s">
        <v>113</v>
      </c>
      <c r="E8" s="142" t="s">
        <v>100</v>
      </c>
      <c r="F8" s="48" t="s">
        <v>119</v>
      </c>
      <c r="G8" s="307" t="s">
        <v>102</v>
      </c>
      <c r="H8" s="161" t="s">
        <v>120</v>
      </c>
      <c r="I8" s="160" t="s">
        <v>121</v>
      </c>
      <c r="J8" s="160" t="s">
        <v>105</v>
      </c>
      <c r="K8" s="166" t="s">
        <v>122</v>
      </c>
      <c r="L8" s="160" t="s">
        <v>107</v>
      </c>
      <c r="M8" s="160" t="s">
        <v>123</v>
      </c>
      <c r="N8" s="160" t="s">
        <v>109</v>
      </c>
      <c r="O8" s="163"/>
      <c r="P8" s="168" t="s">
        <v>130</v>
      </c>
    </row>
    <row r="9" spans="1:16" ht="297" customHeight="1" x14ac:dyDescent="0.4">
      <c r="A9" s="140"/>
      <c r="B9" s="310" t="s">
        <v>131</v>
      </c>
      <c r="C9" s="152">
        <v>66500</v>
      </c>
      <c r="D9" s="308" t="s">
        <v>113</v>
      </c>
      <c r="E9" s="170" t="s">
        <v>100</v>
      </c>
      <c r="F9" s="309" t="s">
        <v>119</v>
      </c>
      <c r="G9" s="307" t="s">
        <v>102</v>
      </c>
      <c r="H9" s="67" t="s">
        <v>120</v>
      </c>
      <c r="I9" s="143" t="s">
        <v>121</v>
      </c>
      <c r="J9" s="143" t="s">
        <v>105</v>
      </c>
      <c r="K9" s="164" t="s">
        <v>122</v>
      </c>
      <c r="L9" s="160" t="s">
        <v>107</v>
      </c>
      <c r="M9" s="160" t="s">
        <v>123</v>
      </c>
      <c r="N9" s="160" t="s">
        <v>109</v>
      </c>
      <c r="O9" s="163"/>
      <c r="P9" s="168" t="s">
        <v>132</v>
      </c>
    </row>
    <row r="10" spans="1:16" ht="115.5" customHeight="1" x14ac:dyDescent="0.4">
      <c r="A10" s="140"/>
      <c r="B10" s="310" t="s">
        <v>133</v>
      </c>
      <c r="C10" s="152">
        <v>15250</v>
      </c>
      <c r="D10" s="308" t="s">
        <v>113</v>
      </c>
      <c r="E10" s="155" t="s">
        <v>100</v>
      </c>
      <c r="F10" s="309" t="s">
        <v>126</v>
      </c>
      <c r="G10" s="307" t="s">
        <v>102</v>
      </c>
      <c r="H10" s="161" t="s">
        <v>127</v>
      </c>
      <c r="I10" s="160" t="s">
        <v>121</v>
      </c>
      <c r="J10" s="160" t="s">
        <v>105</v>
      </c>
      <c r="K10" s="165" t="s">
        <v>128</v>
      </c>
      <c r="L10" s="160" t="s">
        <v>107</v>
      </c>
      <c r="M10" s="160" t="s">
        <v>123</v>
      </c>
      <c r="N10" s="160" t="s">
        <v>109</v>
      </c>
      <c r="O10" s="163"/>
      <c r="P10" s="168" t="s">
        <v>132</v>
      </c>
    </row>
    <row r="11" spans="1:16" ht="115.5" customHeight="1" x14ac:dyDescent="0.4">
      <c r="A11" s="140"/>
      <c r="B11" s="310" t="s">
        <v>134</v>
      </c>
      <c r="C11" s="157">
        <v>10000</v>
      </c>
      <c r="D11" s="308" t="s">
        <v>113</v>
      </c>
      <c r="E11" s="170" t="s">
        <v>100</v>
      </c>
      <c r="F11" s="309" t="s">
        <v>114</v>
      </c>
      <c r="G11" s="307" t="s">
        <v>102</v>
      </c>
      <c r="H11" s="5" t="s">
        <v>115</v>
      </c>
      <c r="I11" s="45" t="s">
        <v>116</v>
      </c>
      <c r="J11" s="162" t="s">
        <v>105</v>
      </c>
      <c r="K11" s="164" t="s">
        <v>34</v>
      </c>
      <c r="L11" s="160" t="s">
        <v>107</v>
      </c>
      <c r="M11" s="160" t="s">
        <v>34</v>
      </c>
      <c r="N11" s="160" t="s">
        <v>109</v>
      </c>
      <c r="O11" s="163"/>
      <c r="P11" s="168" t="s">
        <v>132</v>
      </c>
    </row>
    <row r="12" spans="1:16" s="3" customFormat="1" x14ac:dyDescent="0.4">
      <c r="A12" s="54" t="s">
        <v>135</v>
      </c>
      <c r="B12" s="50"/>
      <c r="C12" s="51"/>
      <c r="D12" s="50"/>
      <c r="E12" s="52"/>
      <c r="F12" s="50" t="s">
        <v>97</v>
      </c>
      <c r="G12" s="50"/>
      <c r="H12" s="50"/>
      <c r="I12" s="81"/>
      <c r="J12" s="81"/>
      <c r="K12" s="50"/>
      <c r="L12" s="81"/>
      <c r="M12" s="81"/>
      <c r="N12" s="81"/>
      <c r="O12" s="81"/>
      <c r="P12" s="53"/>
    </row>
    <row r="13" spans="1:16" ht="289.5" customHeight="1" x14ac:dyDescent="0.4">
      <c r="A13" s="44"/>
      <c r="B13" s="57" t="s">
        <v>136</v>
      </c>
      <c r="C13" s="46">
        <v>300000</v>
      </c>
      <c r="D13" s="45" t="s">
        <v>113</v>
      </c>
      <c r="E13" s="134" t="s">
        <v>100</v>
      </c>
      <c r="F13" s="48" t="s">
        <v>137</v>
      </c>
      <c r="G13" s="58" t="s">
        <v>138</v>
      </c>
      <c r="H13" s="59" t="s">
        <v>139</v>
      </c>
      <c r="I13" s="59" t="s">
        <v>140</v>
      </c>
      <c r="J13" s="59" t="s">
        <v>105</v>
      </c>
      <c r="K13" s="59" t="s">
        <v>141</v>
      </c>
      <c r="L13" s="59" t="s">
        <v>142</v>
      </c>
      <c r="M13" s="59" t="s">
        <v>143</v>
      </c>
      <c r="N13" s="59" t="s">
        <v>144</v>
      </c>
      <c r="O13" s="45" t="s">
        <v>145</v>
      </c>
      <c r="P13" s="49" t="s">
        <v>146</v>
      </c>
    </row>
    <row r="14" spans="1:16" s="3" customFormat="1" x14ac:dyDescent="0.4">
      <c r="A14" s="54" t="s">
        <v>147</v>
      </c>
      <c r="B14" s="50"/>
      <c r="C14" s="51"/>
      <c r="D14" s="50"/>
      <c r="E14" s="52"/>
      <c r="F14" s="50" t="s">
        <v>97</v>
      </c>
      <c r="G14" s="50"/>
      <c r="H14" s="50"/>
      <c r="I14" s="50"/>
      <c r="J14" s="50"/>
      <c r="K14" s="50"/>
      <c r="L14" s="50"/>
      <c r="M14" s="50"/>
      <c r="N14" s="50"/>
      <c r="O14" s="50"/>
      <c r="P14" s="53"/>
    </row>
    <row r="15" spans="1:16" ht="276.89999999999998" x14ac:dyDescent="0.4">
      <c r="A15" s="42"/>
      <c r="B15" s="25" t="s">
        <v>148</v>
      </c>
      <c r="C15" s="6">
        <v>2840000</v>
      </c>
      <c r="D15" s="5" t="s">
        <v>113</v>
      </c>
      <c r="E15" s="311" t="s">
        <v>100</v>
      </c>
      <c r="F15" s="8" t="s">
        <v>149</v>
      </c>
      <c r="G15" s="23" t="s">
        <v>138</v>
      </c>
      <c r="H15" s="5" t="s">
        <v>115</v>
      </c>
      <c r="I15" s="5" t="s">
        <v>150</v>
      </c>
      <c r="J15" s="67" t="s">
        <v>105</v>
      </c>
      <c r="K15" s="5" t="s">
        <v>151</v>
      </c>
      <c r="L15" s="5" t="s">
        <v>34</v>
      </c>
      <c r="M15" s="5" t="s">
        <v>34</v>
      </c>
      <c r="N15" s="5" t="s">
        <v>152</v>
      </c>
      <c r="O15" s="5"/>
      <c r="P15" s="43" t="s">
        <v>153</v>
      </c>
    </row>
    <row r="16" spans="1:16" ht="174.9" x14ac:dyDescent="0.4">
      <c r="A16" s="42"/>
      <c r="B16" s="5" t="s">
        <v>154</v>
      </c>
      <c r="C16" s="6">
        <v>1200000</v>
      </c>
      <c r="D16" s="5" t="s">
        <v>113</v>
      </c>
      <c r="E16" s="311" t="s">
        <v>155</v>
      </c>
      <c r="F16" s="26" t="s">
        <v>156</v>
      </c>
      <c r="G16" s="22" t="s">
        <v>138</v>
      </c>
      <c r="H16" s="24" t="s">
        <v>157</v>
      </c>
      <c r="I16" s="24" t="s">
        <v>158</v>
      </c>
      <c r="J16" s="67" t="s">
        <v>105</v>
      </c>
      <c r="K16" s="24" t="s">
        <v>159</v>
      </c>
      <c r="L16" s="24" t="s">
        <v>142</v>
      </c>
      <c r="M16" s="7" t="s">
        <v>160</v>
      </c>
      <c r="N16" s="312" t="s">
        <v>152</v>
      </c>
      <c r="O16" s="10"/>
      <c r="P16" s="183" t="s">
        <v>146</v>
      </c>
    </row>
    <row r="17" spans="1:16" ht="87.45" x14ac:dyDescent="0.4">
      <c r="A17" s="44"/>
      <c r="B17" s="45" t="s">
        <v>161</v>
      </c>
      <c r="C17" s="46">
        <v>600000</v>
      </c>
      <c r="D17" s="45" t="s">
        <v>113</v>
      </c>
      <c r="E17" s="313" t="s">
        <v>162</v>
      </c>
      <c r="F17" s="139" t="s">
        <v>163</v>
      </c>
      <c r="G17" s="45" t="s">
        <v>138</v>
      </c>
      <c r="H17" s="45" t="s">
        <v>164</v>
      </c>
      <c r="I17" s="45" t="s">
        <v>116</v>
      </c>
      <c r="J17" s="45" t="s">
        <v>165</v>
      </c>
      <c r="K17" s="45" t="s">
        <v>34</v>
      </c>
      <c r="L17" s="45" t="s">
        <v>34</v>
      </c>
      <c r="M17" s="158" t="s">
        <v>166</v>
      </c>
      <c r="N17" s="163" t="s">
        <v>152</v>
      </c>
      <c r="O17" s="180" t="s">
        <v>167</v>
      </c>
      <c r="P17" s="181" t="s">
        <v>168</v>
      </c>
    </row>
    <row r="18" spans="1:16" ht="83.25" customHeight="1" x14ac:dyDescent="0.4">
      <c r="A18" s="140"/>
      <c r="B18" s="314" t="s">
        <v>169</v>
      </c>
      <c r="C18" s="151">
        <f>12450</f>
        <v>12450</v>
      </c>
      <c r="D18" s="5" t="s">
        <v>113</v>
      </c>
      <c r="E18" s="311" t="s">
        <v>155</v>
      </c>
      <c r="F18" s="26" t="s">
        <v>170</v>
      </c>
      <c r="G18" s="22" t="s">
        <v>138</v>
      </c>
      <c r="H18" s="24" t="s">
        <v>171</v>
      </c>
      <c r="I18" s="24" t="s">
        <v>158</v>
      </c>
      <c r="J18" s="67" t="s">
        <v>105</v>
      </c>
      <c r="K18" s="24" t="s">
        <v>159</v>
      </c>
      <c r="L18" s="24" t="s">
        <v>142</v>
      </c>
      <c r="M18" s="182" t="s">
        <v>160</v>
      </c>
      <c r="N18" s="315" t="s">
        <v>152</v>
      </c>
      <c r="O18" s="180"/>
      <c r="P18" s="181" t="s">
        <v>124</v>
      </c>
    </row>
    <row r="19" spans="1:16" ht="83.25" customHeight="1" x14ac:dyDescent="0.4">
      <c r="A19" s="140"/>
      <c r="B19" s="141" t="s">
        <v>172</v>
      </c>
      <c r="C19" s="151">
        <f>7500+7500</f>
        <v>15000</v>
      </c>
      <c r="D19" s="5" t="s">
        <v>113</v>
      </c>
      <c r="E19" s="313" t="s">
        <v>162</v>
      </c>
      <c r="F19" s="139" t="s">
        <v>173</v>
      </c>
      <c r="G19" s="45" t="s">
        <v>138</v>
      </c>
      <c r="H19" s="45" t="s">
        <v>164</v>
      </c>
      <c r="I19" s="45" t="s">
        <v>116</v>
      </c>
      <c r="J19" s="45" t="s">
        <v>165</v>
      </c>
      <c r="K19" s="45" t="s">
        <v>34</v>
      </c>
      <c r="L19" s="45" t="s">
        <v>34</v>
      </c>
      <c r="M19" s="45" t="s">
        <v>166</v>
      </c>
      <c r="N19" s="184" t="s">
        <v>152</v>
      </c>
      <c r="O19" s="185" t="s">
        <v>174</v>
      </c>
      <c r="P19" s="186" t="s">
        <v>124</v>
      </c>
    </row>
    <row r="20" spans="1:16" ht="83.25" customHeight="1" x14ac:dyDescent="0.4">
      <c r="A20" s="140"/>
      <c r="B20" s="141" t="s">
        <v>175</v>
      </c>
      <c r="C20" s="151">
        <f>12450</f>
        <v>12450</v>
      </c>
      <c r="D20" s="5" t="s">
        <v>113</v>
      </c>
      <c r="E20" s="311" t="s">
        <v>155</v>
      </c>
      <c r="F20" s="26" t="s">
        <v>170</v>
      </c>
      <c r="G20" s="22" t="s">
        <v>138</v>
      </c>
      <c r="H20" s="24" t="s">
        <v>171</v>
      </c>
      <c r="I20" s="24" t="s">
        <v>158</v>
      </c>
      <c r="J20" s="67" t="s">
        <v>105</v>
      </c>
      <c r="K20" s="24" t="s">
        <v>159</v>
      </c>
      <c r="L20" s="24" t="s">
        <v>142</v>
      </c>
      <c r="M20" s="7" t="s">
        <v>160</v>
      </c>
      <c r="N20" s="316" t="s">
        <v>152</v>
      </c>
      <c r="O20" s="153"/>
      <c r="P20" s="154" t="s">
        <v>132</v>
      </c>
    </row>
    <row r="21" spans="1:16" ht="83.25" customHeight="1" x14ac:dyDescent="0.4">
      <c r="A21" s="140"/>
      <c r="B21" s="141" t="s">
        <v>176</v>
      </c>
      <c r="C21" s="151">
        <f>7500+7500</f>
        <v>15000</v>
      </c>
      <c r="D21" s="5" t="s">
        <v>113</v>
      </c>
      <c r="E21" s="313" t="s">
        <v>162</v>
      </c>
      <c r="F21" s="139" t="s">
        <v>177</v>
      </c>
      <c r="G21" s="45" t="s">
        <v>138</v>
      </c>
      <c r="H21" s="45" t="s">
        <v>164</v>
      </c>
      <c r="I21" s="45" t="s">
        <v>116</v>
      </c>
      <c r="J21" s="45" t="s">
        <v>165</v>
      </c>
      <c r="K21" s="45" t="s">
        <v>34</v>
      </c>
      <c r="L21" s="45" t="s">
        <v>34</v>
      </c>
      <c r="M21" s="45" t="s">
        <v>166</v>
      </c>
      <c r="N21" s="45" t="s">
        <v>152</v>
      </c>
      <c r="O21" s="56" t="s">
        <v>174</v>
      </c>
      <c r="P21" s="154" t="s">
        <v>132</v>
      </c>
    </row>
    <row r="22" spans="1:16" s="3" customFormat="1" x14ac:dyDescent="0.4">
      <c r="A22" s="54" t="s">
        <v>178</v>
      </c>
      <c r="B22" s="50"/>
      <c r="C22" s="51"/>
      <c r="D22" s="50"/>
      <c r="E22" s="52"/>
      <c r="F22" s="50"/>
      <c r="G22" s="50"/>
      <c r="H22" s="50"/>
      <c r="I22" s="50"/>
      <c r="J22" s="50"/>
      <c r="K22" s="50"/>
      <c r="L22" s="50"/>
      <c r="M22" s="50"/>
      <c r="N22" s="50"/>
      <c r="O22" s="55"/>
      <c r="P22" s="53"/>
    </row>
    <row r="23" spans="1:16" ht="29.15" x14ac:dyDescent="0.4">
      <c r="A23" s="42"/>
      <c r="B23" s="5" t="s">
        <v>179</v>
      </c>
      <c r="C23" s="6"/>
      <c r="D23" s="5"/>
      <c r="E23" s="27"/>
      <c r="F23" s="5"/>
      <c r="G23" s="5"/>
      <c r="H23" s="5"/>
      <c r="I23" s="5"/>
      <c r="J23" s="5"/>
      <c r="K23" s="5"/>
      <c r="L23" s="5"/>
      <c r="M23" s="5"/>
      <c r="N23" s="5"/>
      <c r="O23" s="122" t="s">
        <v>180</v>
      </c>
      <c r="P23" s="43"/>
    </row>
    <row r="24" spans="1:16" x14ac:dyDescent="0.4">
      <c r="A24" s="42"/>
      <c r="B24" s="5" t="s">
        <v>181</v>
      </c>
      <c r="C24" s="6"/>
      <c r="D24" s="5"/>
      <c r="E24" s="27"/>
      <c r="F24" s="5"/>
      <c r="G24" s="5"/>
      <c r="H24" s="5"/>
      <c r="I24" s="5"/>
      <c r="J24" s="5"/>
      <c r="K24" s="5"/>
      <c r="L24" s="5"/>
      <c r="M24" s="5"/>
      <c r="N24" s="5"/>
      <c r="O24" s="5"/>
      <c r="P24" s="43"/>
    </row>
    <row r="25" spans="1:16" ht="15" thickBot="1" x14ac:dyDescent="0.45">
      <c r="A25" s="44"/>
      <c r="B25" s="45" t="s">
        <v>182</v>
      </c>
      <c r="C25" s="46"/>
      <c r="D25" s="45"/>
      <c r="E25" s="47"/>
      <c r="F25" s="45"/>
      <c r="G25" s="45"/>
      <c r="H25" s="45"/>
      <c r="I25" s="45"/>
      <c r="J25" s="45"/>
      <c r="K25" s="45"/>
      <c r="L25" s="45"/>
      <c r="M25" s="45"/>
      <c r="N25" s="45"/>
      <c r="O25" s="45"/>
      <c r="P25" s="49"/>
    </row>
    <row r="26" spans="1:16" s="3" customFormat="1" ht="29.15" x14ac:dyDescent="0.4">
      <c r="A26" s="54" t="s">
        <v>183</v>
      </c>
      <c r="B26" s="50"/>
      <c r="C26" s="51"/>
      <c r="D26" s="50"/>
      <c r="E26" s="52"/>
      <c r="F26" s="50"/>
      <c r="G26" s="50"/>
      <c r="H26" s="50"/>
      <c r="I26" s="50"/>
      <c r="J26" s="50"/>
      <c r="K26" s="50"/>
      <c r="L26" s="50"/>
      <c r="M26" s="50"/>
      <c r="N26" s="50"/>
      <c r="O26" s="55"/>
      <c r="P26" s="53"/>
    </row>
    <row r="27" spans="1:16" ht="102.45" thickBot="1" x14ac:dyDescent="0.45">
      <c r="B27" s="144" t="s">
        <v>184</v>
      </c>
      <c r="C27" s="2">
        <v>13571</v>
      </c>
      <c r="D27" s="1" t="s">
        <v>185</v>
      </c>
      <c r="E27" s="145">
        <v>4</v>
      </c>
      <c r="F27" s="1" t="s">
        <v>186</v>
      </c>
      <c r="G27" s="1" t="s">
        <v>187</v>
      </c>
      <c r="H27" s="1" t="s">
        <v>188</v>
      </c>
      <c r="I27" s="1" t="s">
        <v>189</v>
      </c>
      <c r="K27" s="1" t="s">
        <v>190</v>
      </c>
      <c r="L27" s="1" t="s">
        <v>191</v>
      </c>
      <c r="M27" s="1" t="s">
        <v>192</v>
      </c>
      <c r="N27" s="1" t="s">
        <v>193</v>
      </c>
      <c r="P27" t="s">
        <v>194</v>
      </c>
    </row>
    <row r="28" spans="1:16" s="3" customFormat="1" ht="29.15" x14ac:dyDescent="0.4">
      <c r="A28" s="175" t="s">
        <v>90</v>
      </c>
      <c r="B28" s="50"/>
      <c r="C28" s="51"/>
      <c r="D28" s="50"/>
      <c r="E28" s="52"/>
      <c r="F28" s="50"/>
      <c r="G28" s="50"/>
      <c r="H28" s="50"/>
      <c r="I28" s="50"/>
      <c r="J28" s="50"/>
      <c r="K28" s="50"/>
      <c r="L28" s="50"/>
      <c r="M28" s="50"/>
      <c r="N28" s="50"/>
      <c r="O28" s="50"/>
      <c r="P28" s="53"/>
    </row>
    <row r="29" spans="1:16" ht="43.75" x14ac:dyDescent="0.4">
      <c r="A29" s="42"/>
      <c r="B29" s="136" t="s">
        <v>195</v>
      </c>
      <c r="C29" s="149">
        <f>2000+8000+6950</f>
        <v>16950</v>
      </c>
      <c r="D29" s="136">
        <v>2023</v>
      </c>
      <c r="E29" s="137" t="s">
        <v>196</v>
      </c>
      <c r="F29" s="136" t="s">
        <v>53</v>
      </c>
      <c r="G29" s="45" t="s">
        <v>138</v>
      </c>
      <c r="H29" s="8" t="s">
        <v>34</v>
      </c>
      <c r="I29" s="1" t="s">
        <v>189</v>
      </c>
      <c r="J29" s="8" t="s">
        <v>197</v>
      </c>
      <c r="K29" s="8" t="s">
        <v>34</v>
      </c>
      <c r="L29" s="8" t="s">
        <v>198</v>
      </c>
      <c r="M29" s="8" t="s">
        <v>34</v>
      </c>
      <c r="N29" s="8" t="s">
        <v>34</v>
      </c>
      <c r="O29" s="5"/>
      <c r="P29" s="43"/>
    </row>
    <row r="30" spans="1:16" ht="43.75" x14ac:dyDescent="0.4">
      <c r="A30" s="42"/>
      <c r="B30" s="136" t="s">
        <v>55</v>
      </c>
      <c r="C30" s="149">
        <f>58170+91730+388650</f>
        <v>538550</v>
      </c>
      <c r="D30" s="136">
        <v>2023</v>
      </c>
      <c r="E30" s="138" t="s">
        <v>196</v>
      </c>
      <c r="F30" s="136" t="s">
        <v>56</v>
      </c>
      <c r="G30" s="45" t="s">
        <v>138</v>
      </c>
      <c r="H30" s="8" t="s">
        <v>34</v>
      </c>
      <c r="I30" s="1" t="s">
        <v>189</v>
      </c>
      <c r="J30" s="8"/>
      <c r="K30" s="8" t="s">
        <v>34</v>
      </c>
      <c r="L30" s="8" t="s">
        <v>34</v>
      </c>
      <c r="M30" s="8" t="s">
        <v>34</v>
      </c>
      <c r="N30" s="8" t="s">
        <v>34</v>
      </c>
      <c r="O30" s="5"/>
      <c r="P30" s="43"/>
    </row>
    <row r="31" spans="1:16" ht="58.3" x14ac:dyDescent="0.4">
      <c r="A31" s="44"/>
      <c r="B31" s="135" t="s">
        <v>199</v>
      </c>
      <c r="C31" s="150">
        <f>387802+611532+2591000</f>
        <v>3590334</v>
      </c>
      <c r="D31" s="135">
        <v>2023</v>
      </c>
      <c r="E31" s="134" t="s">
        <v>196</v>
      </c>
      <c r="F31" s="135" t="s">
        <v>59</v>
      </c>
      <c r="G31" s="45" t="s">
        <v>138</v>
      </c>
      <c r="H31" s="48" t="s">
        <v>34</v>
      </c>
      <c r="I31" s="1" t="s">
        <v>189</v>
      </c>
      <c r="J31" s="8" t="s">
        <v>200</v>
      </c>
      <c r="K31" s="48" t="s">
        <v>34</v>
      </c>
      <c r="L31" s="48" t="s">
        <v>198</v>
      </c>
      <c r="M31" s="48" t="s">
        <v>34</v>
      </c>
      <c r="N31" s="48" t="s">
        <v>34</v>
      </c>
      <c r="O31" s="45"/>
      <c r="P31" s="49"/>
    </row>
    <row r="32" spans="1:16" ht="32.25" customHeight="1" thickBot="1" x14ac:dyDescent="0.45">
      <c r="A32" s="176" t="s">
        <v>60</v>
      </c>
      <c r="B32" s="177"/>
      <c r="C32" s="178">
        <f>SUM(C4:C31)</f>
        <v>10027305</v>
      </c>
    </row>
    <row r="35" spans="4:5" x14ac:dyDescent="0.4">
      <c r="D35" s="2"/>
    </row>
    <row r="36" spans="4:5" x14ac:dyDescent="0.4">
      <c r="E36" s="146"/>
    </row>
  </sheetData>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D576E-51CF-4A8B-826E-C25E0AFC2DED}">
  <dimension ref="A1:Q32"/>
  <sheetViews>
    <sheetView zoomScale="59" zoomScaleNormal="90" workbookViewId="0">
      <selection activeCell="G10" sqref="G10"/>
    </sheetView>
  </sheetViews>
  <sheetFormatPr defaultColWidth="9.15234375" defaultRowHeight="14.6" x14ac:dyDescent="0.4"/>
  <cols>
    <col min="1" max="1" width="27.3828125" style="1" customWidth="1"/>
    <col min="2" max="2" width="66.69140625" style="1" customWidth="1"/>
    <col min="3" max="3" width="18.3828125" style="2" customWidth="1"/>
    <col min="4" max="4" width="14.3828125" style="1" customWidth="1"/>
    <col min="5" max="5" width="42.84375" style="29" customWidth="1"/>
    <col min="6" max="6" width="14.3828125" style="29" customWidth="1"/>
    <col min="7" max="7" width="46" style="1" customWidth="1"/>
    <col min="8" max="8" width="29.3828125" style="1" customWidth="1"/>
    <col min="9" max="11" width="34.3828125" style="1" customWidth="1"/>
    <col min="12" max="12" width="46.3828125" style="1" customWidth="1"/>
    <col min="13" max="16" width="34.3828125" style="1" customWidth="1"/>
    <col min="17" max="17" width="21.3828125" customWidth="1"/>
  </cols>
  <sheetData>
    <row r="1" spans="1:17" s="1" customFormat="1" ht="43.75" x14ac:dyDescent="0.4">
      <c r="A1" s="37" t="s">
        <v>92</v>
      </c>
      <c r="B1" s="38" t="s">
        <v>8</v>
      </c>
      <c r="C1" s="39" t="s">
        <v>9</v>
      </c>
      <c r="D1" s="377" t="s">
        <v>61</v>
      </c>
      <c r="E1" s="40" t="s">
        <v>11</v>
      </c>
      <c r="F1" s="378" t="s">
        <v>62</v>
      </c>
      <c r="G1" s="38" t="s">
        <v>12</v>
      </c>
      <c r="H1" s="38" t="s">
        <v>13</v>
      </c>
      <c r="I1" s="38" t="s">
        <v>14</v>
      </c>
      <c r="J1" s="38" t="s">
        <v>15</v>
      </c>
      <c r="K1" s="38" t="s">
        <v>16</v>
      </c>
      <c r="L1" s="38" t="s">
        <v>17</v>
      </c>
      <c r="M1" s="38" t="s">
        <v>18</v>
      </c>
      <c r="N1" s="38" t="s">
        <v>19</v>
      </c>
      <c r="O1" s="38" t="s">
        <v>20</v>
      </c>
      <c r="P1" s="38" t="s">
        <v>21</v>
      </c>
      <c r="Q1" s="41" t="s">
        <v>22</v>
      </c>
    </row>
    <row r="2" spans="1:17" s="1" customFormat="1" ht="165.75" customHeight="1" x14ac:dyDescent="0.4">
      <c r="A2" s="60"/>
      <c r="B2" s="61"/>
      <c r="C2" s="62"/>
      <c r="D2" s="61"/>
      <c r="E2" s="63" t="s">
        <v>23</v>
      </c>
      <c r="F2" s="63"/>
      <c r="G2" s="64" t="s">
        <v>93</v>
      </c>
      <c r="H2" s="64" t="s">
        <v>94</v>
      </c>
      <c r="I2" s="61"/>
      <c r="J2" s="61"/>
      <c r="K2" s="61"/>
      <c r="L2" s="61"/>
      <c r="M2" s="61"/>
      <c r="N2" s="61"/>
      <c r="O2" s="275"/>
      <c r="P2" s="61"/>
      <c r="Q2" s="65"/>
    </row>
    <row r="3" spans="1:17" s="3" customFormat="1" x14ac:dyDescent="0.4">
      <c r="A3" s="355" t="s">
        <v>95</v>
      </c>
      <c r="B3" s="356" t="s">
        <v>64</v>
      </c>
      <c r="C3" s="386">
        <f>SUM(C4:C9)</f>
        <v>4228928</v>
      </c>
      <c r="D3" s="356" t="s">
        <v>201</v>
      </c>
      <c r="E3" s="356"/>
      <c r="F3" s="356" t="s">
        <v>201</v>
      </c>
      <c r="G3" s="356" t="s">
        <v>202</v>
      </c>
      <c r="H3" s="356" t="s">
        <v>201</v>
      </c>
      <c r="I3" s="356" t="s">
        <v>201</v>
      </c>
      <c r="J3" s="356" t="s">
        <v>201</v>
      </c>
      <c r="K3" s="356" t="s">
        <v>201</v>
      </c>
      <c r="L3" s="356" t="s">
        <v>201</v>
      </c>
      <c r="M3" s="356" t="s">
        <v>201</v>
      </c>
      <c r="N3" s="356" t="s">
        <v>201</v>
      </c>
      <c r="O3" s="356" t="s">
        <v>201</v>
      </c>
      <c r="P3" s="356" t="s">
        <v>201</v>
      </c>
      <c r="Q3" s="357" t="s">
        <v>201</v>
      </c>
    </row>
    <row r="4" spans="1:17" ht="154.5" customHeight="1" x14ac:dyDescent="0.4">
      <c r="A4" s="127" t="s">
        <v>201</v>
      </c>
      <c r="B4" s="358" t="s">
        <v>203</v>
      </c>
      <c r="C4" s="374">
        <v>600000</v>
      </c>
      <c r="D4" s="358" t="s">
        <v>67</v>
      </c>
      <c r="E4" s="358" t="s">
        <v>155</v>
      </c>
      <c r="F4" s="358">
        <v>25</v>
      </c>
      <c r="G4" s="358" t="s">
        <v>114</v>
      </c>
      <c r="H4" s="358">
        <v>3</v>
      </c>
      <c r="I4" s="359" t="s">
        <v>103</v>
      </c>
      <c r="J4" s="359" t="s">
        <v>104</v>
      </c>
      <c r="K4" s="359" t="s">
        <v>105</v>
      </c>
      <c r="L4" s="359" t="s">
        <v>204</v>
      </c>
      <c r="M4" s="359" t="s">
        <v>205</v>
      </c>
      <c r="N4" s="359" t="s">
        <v>206</v>
      </c>
      <c r="O4" s="359" t="s">
        <v>207</v>
      </c>
      <c r="P4" s="358" t="s">
        <v>208</v>
      </c>
      <c r="Q4" s="360" t="s">
        <v>209</v>
      </c>
    </row>
    <row r="5" spans="1:17" ht="211.5" customHeight="1" x14ac:dyDescent="0.4">
      <c r="A5" s="127" t="s">
        <v>201</v>
      </c>
      <c r="B5" s="358" t="s">
        <v>210</v>
      </c>
      <c r="C5" s="374">
        <v>319000</v>
      </c>
      <c r="D5" s="358" t="s">
        <v>67</v>
      </c>
      <c r="E5" s="358" t="s">
        <v>155</v>
      </c>
      <c r="F5" s="358">
        <v>80</v>
      </c>
      <c r="G5" s="358" t="s">
        <v>137</v>
      </c>
      <c r="H5" s="358">
        <v>3</v>
      </c>
      <c r="I5" s="359" t="s">
        <v>120</v>
      </c>
      <c r="J5" s="359" t="s">
        <v>211</v>
      </c>
      <c r="K5" s="359" t="s">
        <v>105</v>
      </c>
      <c r="L5" s="359" t="s">
        <v>212</v>
      </c>
      <c r="M5" s="359" t="s">
        <v>205</v>
      </c>
      <c r="N5" s="359" t="s">
        <v>213</v>
      </c>
      <c r="O5" s="359" t="s">
        <v>207</v>
      </c>
      <c r="P5" s="358" t="s">
        <v>201</v>
      </c>
      <c r="Q5" s="358" t="s">
        <v>214</v>
      </c>
    </row>
    <row r="6" spans="1:17" ht="220.5" customHeight="1" x14ac:dyDescent="0.4">
      <c r="A6" s="127" t="s">
        <v>201</v>
      </c>
      <c r="B6" s="358" t="s">
        <v>215</v>
      </c>
      <c r="C6" s="374">
        <v>191000</v>
      </c>
      <c r="D6" s="358" t="s">
        <v>67</v>
      </c>
      <c r="E6" s="358" t="s">
        <v>155</v>
      </c>
      <c r="F6" s="358">
        <v>80</v>
      </c>
      <c r="G6" s="358" t="s">
        <v>137</v>
      </c>
      <c r="H6" s="358">
        <v>3</v>
      </c>
      <c r="I6" s="359" t="s">
        <v>120</v>
      </c>
      <c r="J6" s="359" t="s">
        <v>211</v>
      </c>
      <c r="K6" s="359" t="s">
        <v>105</v>
      </c>
      <c r="L6" s="359" t="s">
        <v>212</v>
      </c>
      <c r="M6" s="359" t="s">
        <v>205</v>
      </c>
      <c r="N6" s="359" t="s">
        <v>213</v>
      </c>
      <c r="O6" s="359" t="s">
        <v>207</v>
      </c>
      <c r="P6" s="358" t="s">
        <v>201</v>
      </c>
      <c r="Q6" s="358" t="s">
        <v>132</v>
      </c>
    </row>
    <row r="7" spans="1:17" ht="240" customHeight="1" x14ac:dyDescent="0.4">
      <c r="A7" s="127" t="s">
        <v>201</v>
      </c>
      <c r="B7" s="358" t="s">
        <v>216</v>
      </c>
      <c r="C7" s="374">
        <v>228000</v>
      </c>
      <c r="D7" s="358" t="s">
        <v>67</v>
      </c>
      <c r="E7" s="358" t="s">
        <v>155</v>
      </c>
      <c r="F7" s="358">
        <v>80</v>
      </c>
      <c r="G7" s="358" t="s">
        <v>137</v>
      </c>
      <c r="H7" s="358">
        <v>3</v>
      </c>
      <c r="I7" s="359" t="s">
        <v>120</v>
      </c>
      <c r="J7" s="359" t="s">
        <v>211</v>
      </c>
      <c r="K7" s="359" t="s">
        <v>105</v>
      </c>
      <c r="L7" s="359" t="s">
        <v>212</v>
      </c>
      <c r="M7" s="359" t="s">
        <v>205</v>
      </c>
      <c r="N7" s="359" t="s">
        <v>213</v>
      </c>
      <c r="O7" s="359" t="s">
        <v>207</v>
      </c>
      <c r="P7" s="358" t="s">
        <v>201</v>
      </c>
      <c r="Q7" s="358" t="s">
        <v>217</v>
      </c>
    </row>
    <row r="8" spans="1:17" ht="105.75" customHeight="1" x14ac:dyDescent="0.4">
      <c r="A8" s="127" t="s">
        <v>201</v>
      </c>
      <c r="B8" s="395" t="s">
        <v>218</v>
      </c>
      <c r="C8" s="396">
        <v>10000</v>
      </c>
      <c r="D8" s="395" t="s">
        <v>67</v>
      </c>
      <c r="E8" s="395" t="s">
        <v>155</v>
      </c>
      <c r="F8" s="358" t="s">
        <v>78</v>
      </c>
      <c r="G8" s="358" t="s">
        <v>114</v>
      </c>
      <c r="H8" s="358">
        <v>3</v>
      </c>
      <c r="I8" s="358" t="s">
        <v>115</v>
      </c>
      <c r="J8" s="358" t="s">
        <v>219</v>
      </c>
      <c r="K8" s="359" t="s">
        <v>105</v>
      </c>
      <c r="L8" s="359" t="s">
        <v>34</v>
      </c>
      <c r="M8" s="359" t="s">
        <v>205</v>
      </c>
      <c r="N8" s="359" t="s">
        <v>34</v>
      </c>
      <c r="O8" s="359" t="s">
        <v>207</v>
      </c>
      <c r="P8" s="358" t="s">
        <v>201</v>
      </c>
      <c r="Q8" s="358" t="s">
        <v>201</v>
      </c>
    </row>
    <row r="9" spans="1:17" ht="36.75" customHeight="1" x14ac:dyDescent="0.4">
      <c r="A9" s="393"/>
      <c r="B9" s="389" t="s">
        <v>220</v>
      </c>
      <c r="C9" s="390">
        <v>2880928</v>
      </c>
      <c r="D9" s="389"/>
      <c r="E9" s="389"/>
      <c r="F9" s="358" t="s">
        <v>78</v>
      </c>
      <c r="G9" s="358"/>
      <c r="H9" s="358"/>
      <c r="I9" s="358"/>
      <c r="J9" s="358"/>
      <c r="K9" s="359"/>
      <c r="L9" s="359"/>
      <c r="M9" s="359"/>
      <c r="N9" s="359"/>
      <c r="O9" s="359"/>
      <c r="P9" s="358"/>
      <c r="Q9" s="358"/>
    </row>
    <row r="10" spans="1:17" ht="24.75" customHeight="1" x14ac:dyDescent="0.4">
      <c r="A10" s="394" t="s">
        <v>135</v>
      </c>
      <c r="B10" s="391" t="s">
        <v>64</v>
      </c>
      <c r="C10" s="392">
        <f>SUM(C11:C13)</f>
        <v>832704</v>
      </c>
      <c r="D10" s="391" t="s">
        <v>201</v>
      </c>
      <c r="E10" s="391"/>
      <c r="F10" s="362" t="s">
        <v>201</v>
      </c>
      <c r="G10" s="362" t="s">
        <v>202</v>
      </c>
      <c r="H10" s="362" t="s">
        <v>201</v>
      </c>
      <c r="I10" s="362" t="s">
        <v>201</v>
      </c>
      <c r="J10" s="362" t="s">
        <v>201</v>
      </c>
      <c r="K10" s="362" t="s">
        <v>201</v>
      </c>
      <c r="L10" s="362" t="s">
        <v>201</v>
      </c>
      <c r="M10" s="362" t="s">
        <v>201</v>
      </c>
      <c r="N10" s="362" t="s">
        <v>201</v>
      </c>
      <c r="O10" s="362" t="s">
        <v>201</v>
      </c>
      <c r="P10" s="362" t="s">
        <v>201</v>
      </c>
      <c r="Q10" s="363" t="s">
        <v>201</v>
      </c>
    </row>
    <row r="11" spans="1:17" ht="265.5" customHeight="1" x14ac:dyDescent="0.4">
      <c r="A11" s="364" t="s">
        <v>201</v>
      </c>
      <c r="B11" s="365" t="s">
        <v>221</v>
      </c>
      <c r="C11" s="376">
        <v>490704</v>
      </c>
      <c r="D11" s="365" t="s">
        <v>67</v>
      </c>
      <c r="E11" s="365" t="s">
        <v>155</v>
      </c>
      <c r="F11" s="365">
        <v>20</v>
      </c>
      <c r="G11" s="358" t="s">
        <v>222</v>
      </c>
      <c r="H11" s="358">
        <v>3</v>
      </c>
      <c r="I11" s="359" t="s">
        <v>223</v>
      </c>
      <c r="J11" s="359" t="s">
        <v>140</v>
      </c>
      <c r="K11" s="359" t="s">
        <v>105</v>
      </c>
      <c r="L11" s="359" t="s">
        <v>585</v>
      </c>
      <c r="M11" s="359" t="s">
        <v>224</v>
      </c>
      <c r="N11" s="359" t="s">
        <v>225</v>
      </c>
      <c r="O11" s="359" t="s">
        <v>226</v>
      </c>
      <c r="P11" s="365" t="s">
        <v>201</v>
      </c>
      <c r="Q11" s="366" t="s">
        <v>146</v>
      </c>
    </row>
    <row r="12" spans="1:17" ht="219" customHeight="1" x14ac:dyDescent="0.4">
      <c r="A12" s="364" t="s">
        <v>201</v>
      </c>
      <c r="B12" s="365" t="s">
        <v>227</v>
      </c>
      <c r="C12" s="376">
        <v>217000</v>
      </c>
      <c r="D12" s="365" t="s">
        <v>67</v>
      </c>
      <c r="E12" s="365" t="s">
        <v>155</v>
      </c>
      <c r="F12" s="365" t="s">
        <v>78</v>
      </c>
      <c r="G12" s="358" t="s">
        <v>228</v>
      </c>
      <c r="H12" s="358">
        <v>3</v>
      </c>
      <c r="I12" s="359" t="s">
        <v>223</v>
      </c>
      <c r="J12" s="359" t="s">
        <v>140</v>
      </c>
      <c r="K12" s="359" t="s">
        <v>105</v>
      </c>
      <c r="L12" s="359" t="s">
        <v>585</v>
      </c>
      <c r="M12" s="359" t="s">
        <v>224</v>
      </c>
      <c r="N12" s="359" t="s">
        <v>225</v>
      </c>
      <c r="O12" s="359" t="s">
        <v>226</v>
      </c>
      <c r="P12" s="365" t="s">
        <v>201</v>
      </c>
      <c r="Q12" s="366" t="s">
        <v>214</v>
      </c>
    </row>
    <row r="13" spans="1:17" s="3" customFormat="1" x14ac:dyDescent="0.4">
      <c r="A13" s="364" t="s">
        <v>201</v>
      </c>
      <c r="B13" s="365" t="s">
        <v>229</v>
      </c>
      <c r="C13" s="376">
        <v>125000</v>
      </c>
      <c r="D13" s="365" t="s">
        <v>201</v>
      </c>
      <c r="E13" s="365" t="s">
        <v>201</v>
      </c>
      <c r="F13" s="365" t="s">
        <v>78</v>
      </c>
      <c r="G13" s="365" t="s">
        <v>201</v>
      </c>
      <c r="H13" s="365" t="s">
        <v>201</v>
      </c>
      <c r="I13" s="367" t="s">
        <v>201</v>
      </c>
      <c r="J13" s="367" t="s">
        <v>201</v>
      </c>
      <c r="K13" s="367" t="s">
        <v>201</v>
      </c>
      <c r="L13" s="367" t="s">
        <v>201</v>
      </c>
      <c r="M13" s="367" t="s">
        <v>201</v>
      </c>
      <c r="N13" s="367" t="s">
        <v>201</v>
      </c>
      <c r="O13" s="367" t="s">
        <v>201</v>
      </c>
      <c r="P13" s="365" t="s">
        <v>201</v>
      </c>
      <c r="Q13" s="366" t="s">
        <v>124</v>
      </c>
    </row>
    <row r="14" spans="1:17" ht="19.5" customHeight="1" x14ac:dyDescent="0.4">
      <c r="A14" s="361" t="s">
        <v>147</v>
      </c>
      <c r="B14" s="362" t="s">
        <v>64</v>
      </c>
      <c r="C14" s="375">
        <f>SUM(C15:C19)</f>
        <v>6378678</v>
      </c>
      <c r="D14" s="362" t="s">
        <v>201</v>
      </c>
      <c r="E14" s="362"/>
      <c r="F14" s="362" t="s">
        <v>201</v>
      </c>
      <c r="G14" s="362" t="s">
        <v>202</v>
      </c>
      <c r="H14" s="362" t="s">
        <v>201</v>
      </c>
      <c r="I14" s="362" t="s">
        <v>201</v>
      </c>
      <c r="J14" s="362" t="s">
        <v>201</v>
      </c>
      <c r="K14" s="362" t="s">
        <v>201</v>
      </c>
      <c r="L14" s="362" t="s">
        <v>201</v>
      </c>
      <c r="M14" s="362" t="s">
        <v>201</v>
      </c>
      <c r="N14" s="362" t="s">
        <v>201</v>
      </c>
      <c r="O14" s="362" t="s">
        <v>201</v>
      </c>
      <c r="P14" s="362" t="s">
        <v>201</v>
      </c>
      <c r="Q14" s="363" t="s">
        <v>201</v>
      </c>
    </row>
    <row r="15" spans="1:17" s="3" customFormat="1" ht="408.75" customHeight="1" x14ac:dyDescent="0.4">
      <c r="A15" s="127" t="s">
        <v>201</v>
      </c>
      <c r="B15" s="358" t="s">
        <v>230</v>
      </c>
      <c r="C15" s="374">
        <v>3598000</v>
      </c>
      <c r="D15" s="358" t="s">
        <v>67</v>
      </c>
      <c r="E15" s="358" t="s">
        <v>155</v>
      </c>
      <c r="F15" s="358">
        <v>140</v>
      </c>
      <c r="G15" s="358" t="s">
        <v>231</v>
      </c>
      <c r="H15" s="358">
        <v>3</v>
      </c>
      <c r="I15" s="358" t="s">
        <v>115</v>
      </c>
      <c r="J15" s="358" t="s">
        <v>150</v>
      </c>
      <c r="K15" s="359" t="s">
        <v>105</v>
      </c>
      <c r="L15" s="358" t="s">
        <v>586</v>
      </c>
      <c r="M15" s="358" t="s">
        <v>34</v>
      </c>
      <c r="N15" s="358" t="s">
        <v>34</v>
      </c>
      <c r="O15" s="358" t="s">
        <v>152</v>
      </c>
      <c r="P15" s="358" t="s">
        <v>201</v>
      </c>
      <c r="Q15" s="360" t="s">
        <v>153</v>
      </c>
    </row>
    <row r="16" spans="1:17" ht="175.5" customHeight="1" x14ac:dyDescent="0.4">
      <c r="A16" s="127" t="s">
        <v>201</v>
      </c>
      <c r="B16" s="358" t="s">
        <v>232</v>
      </c>
      <c r="C16" s="374">
        <v>1340000</v>
      </c>
      <c r="D16" s="358" t="s">
        <v>67</v>
      </c>
      <c r="E16" s="358" t="s">
        <v>155</v>
      </c>
      <c r="F16" s="358">
        <v>72</v>
      </c>
      <c r="G16" s="368" t="s">
        <v>233</v>
      </c>
      <c r="H16" s="358">
        <v>3</v>
      </c>
      <c r="I16" s="359" t="s">
        <v>157</v>
      </c>
      <c r="J16" s="359" t="s">
        <v>158</v>
      </c>
      <c r="K16" s="359" t="s">
        <v>105</v>
      </c>
      <c r="L16" s="359" t="s">
        <v>587</v>
      </c>
      <c r="M16" s="359" t="s">
        <v>224</v>
      </c>
      <c r="N16" s="369" t="s">
        <v>160</v>
      </c>
      <c r="O16" s="369" t="s">
        <v>152</v>
      </c>
      <c r="P16" s="358" t="s">
        <v>201</v>
      </c>
      <c r="Q16" s="360" t="s">
        <v>146</v>
      </c>
    </row>
    <row r="17" spans="1:17" ht="87.45" x14ac:dyDescent="0.4">
      <c r="A17" s="127" t="s">
        <v>201</v>
      </c>
      <c r="B17" s="358" t="s">
        <v>234</v>
      </c>
      <c r="C17" s="374">
        <v>590000</v>
      </c>
      <c r="D17" s="358" t="s">
        <v>67</v>
      </c>
      <c r="E17" s="358" t="s">
        <v>162</v>
      </c>
      <c r="F17" s="358" t="s">
        <v>78</v>
      </c>
      <c r="G17" s="370" t="s">
        <v>163</v>
      </c>
      <c r="H17" s="358">
        <v>3</v>
      </c>
      <c r="I17" s="358" t="s">
        <v>164</v>
      </c>
      <c r="J17" s="358" t="s">
        <v>116</v>
      </c>
      <c r="K17" s="358" t="s">
        <v>165</v>
      </c>
      <c r="L17" s="358" t="s">
        <v>34</v>
      </c>
      <c r="M17" s="358" t="s">
        <v>34</v>
      </c>
      <c r="N17" s="358" t="s">
        <v>166</v>
      </c>
      <c r="O17" s="358" t="s">
        <v>152</v>
      </c>
      <c r="P17" s="358" t="s">
        <v>201</v>
      </c>
      <c r="Q17" s="360" t="s">
        <v>168</v>
      </c>
    </row>
    <row r="18" spans="1:17" ht="87.45" x14ac:dyDescent="0.4">
      <c r="A18" s="127" t="s">
        <v>201</v>
      </c>
      <c r="B18" s="365" t="s">
        <v>235</v>
      </c>
      <c r="C18" s="376">
        <v>10000</v>
      </c>
      <c r="D18" s="358" t="s">
        <v>236</v>
      </c>
      <c r="E18" s="358" t="s">
        <v>162</v>
      </c>
      <c r="F18" s="358" t="s">
        <v>78</v>
      </c>
      <c r="G18" s="370" t="s">
        <v>177</v>
      </c>
      <c r="H18" s="358">
        <v>3</v>
      </c>
      <c r="I18" s="358" t="s">
        <v>164</v>
      </c>
      <c r="J18" s="358" t="s">
        <v>116</v>
      </c>
      <c r="K18" s="358" t="s">
        <v>165</v>
      </c>
      <c r="L18" s="358" t="s">
        <v>237</v>
      </c>
      <c r="M18" s="358" t="s">
        <v>34</v>
      </c>
      <c r="N18" s="358" t="s">
        <v>166</v>
      </c>
      <c r="O18" s="358" t="s">
        <v>238</v>
      </c>
      <c r="P18" s="371" t="s">
        <v>174</v>
      </c>
      <c r="Q18" s="372" t="s">
        <v>239</v>
      </c>
    </row>
    <row r="19" spans="1:17" ht="13.5" customHeight="1" x14ac:dyDescent="0.4">
      <c r="A19" s="127" t="s">
        <v>201</v>
      </c>
      <c r="B19" s="365" t="s">
        <v>229</v>
      </c>
      <c r="C19" s="376">
        <v>840678</v>
      </c>
      <c r="D19" s="358" t="s">
        <v>201</v>
      </c>
      <c r="E19" s="358" t="s">
        <v>201</v>
      </c>
      <c r="F19" s="358" t="s">
        <v>78</v>
      </c>
      <c r="G19" s="370" t="s">
        <v>201</v>
      </c>
      <c r="H19" s="358" t="s">
        <v>201</v>
      </c>
      <c r="I19" s="358" t="s">
        <v>201</v>
      </c>
      <c r="J19" s="358" t="s">
        <v>201</v>
      </c>
      <c r="K19" s="358" t="s">
        <v>201</v>
      </c>
      <c r="L19" s="358" t="s">
        <v>201</v>
      </c>
      <c r="M19" s="358" t="s">
        <v>201</v>
      </c>
      <c r="N19" s="358" t="s">
        <v>201</v>
      </c>
      <c r="O19" s="358" t="s">
        <v>201</v>
      </c>
      <c r="P19" s="371" t="s">
        <v>201</v>
      </c>
      <c r="Q19" s="372" t="s">
        <v>201</v>
      </c>
    </row>
    <row r="20" spans="1:17" ht="15.75" hidden="1" customHeight="1" x14ac:dyDescent="0.4">
      <c r="A20" s="426" t="s">
        <v>178</v>
      </c>
      <c r="B20" s="425" t="s">
        <v>64</v>
      </c>
      <c r="C20" s="424">
        <f>SUM(C21:C22)</f>
        <v>0</v>
      </c>
      <c r="D20" s="425" t="s">
        <v>201</v>
      </c>
      <c r="E20" s="425" t="s">
        <v>201</v>
      </c>
      <c r="F20" s="425" t="s">
        <v>201</v>
      </c>
      <c r="G20" s="425" t="s">
        <v>201</v>
      </c>
      <c r="H20" s="425" t="s">
        <v>201</v>
      </c>
      <c r="I20" s="425" t="s">
        <v>201</v>
      </c>
      <c r="J20" s="425" t="s">
        <v>201</v>
      </c>
      <c r="K20" s="425" t="s">
        <v>201</v>
      </c>
      <c r="L20" s="425" t="s">
        <v>201</v>
      </c>
      <c r="M20" s="425" t="s">
        <v>201</v>
      </c>
      <c r="N20" s="425" t="s">
        <v>201</v>
      </c>
      <c r="O20" s="425" t="s">
        <v>201</v>
      </c>
      <c r="P20" s="423" t="s">
        <v>201</v>
      </c>
      <c r="Q20" s="422" t="s">
        <v>201</v>
      </c>
    </row>
    <row r="21" spans="1:17" ht="41.25" hidden="1" customHeight="1" x14ac:dyDescent="0.4">
      <c r="A21" s="421" t="s">
        <v>201</v>
      </c>
      <c r="B21" s="420" t="s">
        <v>201</v>
      </c>
      <c r="C21" s="419" t="s">
        <v>201</v>
      </c>
      <c r="D21" s="420" t="s">
        <v>201</v>
      </c>
      <c r="E21" s="420" t="s">
        <v>201</v>
      </c>
      <c r="F21" s="420" t="s">
        <v>201</v>
      </c>
      <c r="G21" s="420" t="s">
        <v>201</v>
      </c>
      <c r="H21" s="420" t="s">
        <v>201</v>
      </c>
      <c r="I21" s="420" t="s">
        <v>201</v>
      </c>
      <c r="J21" s="420" t="s">
        <v>201</v>
      </c>
      <c r="K21" s="420" t="s">
        <v>201</v>
      </c>
      <c r="L21" s="420" t="s">
        <v>201</v>
      </c>
      <c r="M21" s="420" t="s">
        <v>201</v>
      </c>
      <c r="N21" s="420" t="s">
        <v>201</v>
      </c>
      <c r="O21" s="420" t="s">
        <v>201</v>
      </c>
      <c r="P21" s="418" t="s">
        <v>240</v>
      </c>
      <c r="Q21" s="417" t="s">
        <v>241</v>
      </c>
    </row>
    <row r="22" spans="1:17" ht="19.5" hidden="1" customHeight="1" x14ac:dyDescent="0.4">
      <c r="A22" s="421" t="s">
        <v>201</v>
      </c>
      <c r="B22" s="420" t="s">
        <v>229</v>
      </c>
      <c r="C22" s="419" t="s">
        <v>201</v>
      </c>
      <c r="D22" s="420" t="s">
        <v>201</v>
      </c>
      <c r="E22" s="420" t="s">
        <v>201</v>
      </c>
      <c r="F22" s="420" t="s">
        <v>201</v>
      </c>
      <c r="G22" s="420" t="s">
        <v>201</v>
      </c>
      <c r="H22" s="420" t="s">
        <v>201</v>
      </c>
      <c r="I22" s="420" t="s">
        <v>201</v>
      </c>
      <c r="J22" s="420" t="s">
        <v>201</v>
      </c>
      <c r="K22" s="420" t="s">
        <v>201</v>
      </c>
      <c r="L22" s="420" t="s">
        <v>201</v>
      </c>
      <c r="M22" s="420" t="s">
        <v>201</v>
      </c>
      <c r="N22" s="420" t="s">
        <v>201</v>
      </c>
      <c r="O22" s="420" t="s">
        <v>201</v>
      </c>
      <c r="P22" s="388"/>
      <c r="Q22" s="417"/>
    </row>
    <row r="23" spans="1:17" s="3" customFormat="1" ht="29.15" x14ac:dyDescent="0.4">
      <c r="A23" s="405" t="s">
        <v>183</v>
      </c>
      <c r="B23" s="399" t="s">
        <v>64</v>
      </c>
      <c r="C23" s="400">
        <f>SUM(C24:C24)</f>
        <v>404174</v>
      </c>
      <c r="D23" s="399" t="s">
        <v>201</v>
      </c>
      <c r="E23" s="399" t="s">
        <v>201</v>
      </c>
      <c r="F23" s="399" t="s">
        <v>201</v>
      </c>
      <c r="G23" s="399" t="s">
        <v>201</v>
      </c>
      <c r="H23" s="399" t="s">
        <v>201</v>
      </c>
      <c r="I23" s="399" t="s">
        <v>201</v>
      </c>
      <c r="J23" s="399" t="s">
        <v>201</v>
      </c>
      <c r="K23" s="399" t="s">
        <v>201</v>
      </c>
      <c r="L23" s="399" t="s">
        <v>201</v>
      </c>
      <c r="M23" s="399" t="s">
        <v>201</v>
      </c>
      <c r="N23" s="399" t="s">
        <v>201</v>
      </c>
      <c r="O23" s="399" t="s">
        <v>201</v>
      </c>
      <c r="P23" s="401" t="s">
        <v>201</v>
      </c>
      <c r="Q23" s="402" t="s">
        <v>201</v>
      </c>
    </row>
    <row r="24" spans="1:17" ht="124.5" customHeight="1" x14ac:dyDescent="0.4">
      <c r="A24" s="389" t="s">
        <v>201</v>
      </c>
      <c r="B24" s="403" t="s">
        <v>229</v>
      </c>
      <c r="C24" s="398">
        <v>404174</v>
      </c>
      <c r="D24" s="163" t="s">
        <v>67</v>
      </c>
      <c r="E24" s="404">
        <v>4</v>
      </c>
      <c r="F24" s="163" t="s">
        <v>78</v>
      </c>
      <c r="G24" s="163" t="s">
        <v>242</v>
      </c>
      <c r="H24" s="163">
        <v>3</v>
      </c>
      <c r="I24" s="163" t="s">
        <v>188</v>
      </c>
      <c r="J24" s="163" t="s">
        <v>189</v>
      </c>
      <c r="K24" s="163" t="s">
        <v>243</v>
      </c>
      <c r="L24" s="163" t="s">
        <v>244</v>
      </c>
      <c r="M24" s="163" t="s">
        <v>245</v>
      </c>
      <c r="N24" s="163" t="s">
        <v>246</v>
      </c>
      <c r="O24" s="163" t="s">
        <v>34</v>
      </c>
      <c r="P24" s="397"/>
      <c r="Q24" s="398" t="s">
        <v>194</v>
      </c>
    </row>
    <row r="25" spans="1:17" ht="29.15" x14ac:dyDescent="0.4">
      <c r="A25" s="373" t="s">
        <v>90</v>
      </c>
      <c r="B25" s="362" t="s">
        <v>64</v>
      </c>
      <c r="C25" s="375">
        <f>SUM(C26:C27)</f>
        <v>849657</v>
      </c>
      <c r="D25" s="362" t="s">
        <v>201</v>
      </c>
      <c r="E25" s="362" t="s">
        <v>201</v>
      </c>
      <c r="F25" s="362" t="s">
        <v>201</v>
      </c>
      <c r="G25" s="362" t="s">
        <v>201</v>
      </c>
      <c r="H25" s="362" t="s">
        <v>201</v>
      </c>
      <c r="I25" s="362" t="s">
        <v>201</v>
      </c>
      <c r="J25" s="362" t="s">
        <v>201</v>
      </c>
      <c r="K25" s="362" t="s">
        <v>201</v>
      </c>
      <c r="L25" s="362" t="s">
        <v>201</v>
      </c>
      <c r="M25" s="362" t="s">
        <v>201</v>
      </c>
      <c r="N25" s="362" t="s">
        <v>201</v>
      </c>
      <c r="O25" s="362" t="s">
        <v>201</v>
      </c>
      <c r="P25" s="362" t="s">
        <v>201</v>
      </c>
      <c r="Q25" s="363" t="s">
        <v>201</v>
      </c>
    </row>
    <row r="26" spans="1:17" s="3" customFormat="1" ht="43.75" x14ac:dyDescent="0.4">
      <c r="A26" s="127" t="s">
        <v>201</v>
      </c>
      <c r="B26" s="358" t="s">
        <v>195</v>
      </c>
      <c r="C26" s="374">
        <v>212040</v>
      </c>
      <c r="D26" s="358" t="s">
        <v>67</v>
      </c>
      <c r="E26" s="358" t="s">
        <v>97</v>
      </c>
      <c r="F26" s="358" t="s">
        <v>78</v>
      </c>
      <c r="G26" s="358" t="s">
        <v>53</v>
      </c>
      <c r="H26" s="358">
        <v>3</v>
      </c>
      <c r="I26" s="358" t="s">
        <v>34</v>
      </c>
      <c r="J26" s="358" t="s">
        <v>189</v>
      </c>
      <c r="K26" s="358" t="s">
        <v>197</v>
      </c>
      <c r="L26" s="358" t="s">
        <v>237</v>
      </c>
      <c r="M26" s="358" t="s">
        <v>245</v>
      </c>
      <c r="N26" s="358" t="s">
        <v>34</v>
      </c>
      <c r="O26" s="358" t="s">
        <v>34</v>
      </c>
      <c r="P26" s="358" t="s">
        <v>201</v>
      </c>
      <c r="Q26" s="360" t="s">
        <v>201</v>
      </c>
    </row>
    <row r="27" spans="1:17" ht="29.15" x14ac:dyDescent="0.4">
      <c r="A27" s="127" t="s">
        <v>201</v>
      </c>
      <c r="B27" s="358" t="s">
        <v>55</v>
      </c>
      <c r="C27" s="374">
        <v>637617</v>
      </c>
      <c r="D27" s="358" t="s">
        <v>67</v>
      </c>
      <c r="E27" s="358" t="s">
        <v>97</v>
      </c>
      <c r="F27" s="358" t="s">
        <v>78</v>
      </c>
      <c r="G27" s="358" t="s">
        <v>56</v>
      </c>
      <c r="H27" s="358">
        <v>3</v>
      </c>
      <c r="I27" s="358" t="s">
        <v>34</v>
      </c>
      <c r="J27" s="358" t="s">
        <v>189</v>
      </c>
      <c r="K27" s="358" t="s">
        <v>34</v>
      </c>
      <c r="L27" s="358" t="s">
        <v>34</v>
      </c>
      <c r="M27" s="358" t="s">
        <v>34</v>
      </c>
      <c r="N27" s="358" t="s">
        <v>34</v>
      </c>
      <c r="O27" s="358" t="s">
        <v>34</v>
      </c>
      <c r="P27" s="358" t="s">
        <v>201</v>
      </c>
      <c r="Q27" s="360" t="s">
        <v>201</v>
      </c>
    </row>
    <row r="28" spans="1:17" ht="32.25" customHeight="1" x14ac:dyDescent="0.4">
      <c r="A28" s="271" t="s">
        <v>60</v>
      </c>
      <c r="B28" s="272"/>
      <c r="C28" s="273">
        <f>C3+C10+C14+C20+C23+C25</f>
        <v>12694141</v>
      </c>
    </row>
    <row r="29" spans="1:17" x14ac:dyDescent="0.4">
      <c r="E29" s="146"/>
    </row>
    <row r="31" spans="1:17" s="1" customFormat="1" x14ac:dyDescent="0.4">
      <c r="C31" s="2"/>
      <c r="D31" s="2"/>
      <c r="E31" s="29"/>
      <c r="F31" s="29"/>
      <c r="Q31"/>
    </row>
    <row r="32" spans="1:17" s="1" customFormat="1" x14ac:dyDescent="0.4">
      <c r="C32" s="2"/>
      <c r="E32" s="146"/>
      <c r="F32" s="146"/>
      <c r="Q32"/>
    </row>
  </sheetData>
  <dataValidations count="1">
    <dataValidation type="list" allowBlank="1" showInputMessage="1" showErrorMessage="1" sqref="H4:H9 H11:H13 H15:H18 G3 G10 G14 G20 G23" xr:uid="{B621289C-2A15-406E-B034-B26AC81D2DAA}">
      <formula1>"1,2,3,1 2,1 3, 2 3, 1 2 3"</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B4DCF-3CE6-4422-A6C7-1FF75DEC29E8}">
  <dimension ref="A1:Q21"/>
  <sheetViews>
    <sheetView zoomScale="77" zoomScaleNormal="70" workbookViewId="0">
      <pane ySplit="1" topLeftCell="A2" activePane="bottomLeft" state="frozen"/>
      <selection pane="bottomLeft" activeCell="F14" sqref="F14"/>
    </sheetView>
  </sheetViews>
  <sheetFormatPr defaultColWidth="9.15234375" defaultRowHeight="14.6" x14ac:dyDescent="0.4"/>
  <cols>
    <col min="1" max="1" width="34.3828125" style="1" customWidth="1"/>
    <col min="2" max="2" width="34" style="1" bestFit="1" customWidth="1"/>
    <col min="3" max="3" width="18.3828125" style="2" customWidth="1"/>
    <col min="4" max="4" width="16.84375" style="1" bestFit="1" customWidth="1"/>
    <col min="5" max="5" width="41.3828125" style="1" customWidth="1"/>
    <col min="6" max="6" width="43.84375" style="1" customWidth="1"/>
    <col min="7" max="7" width="24.3828125" style="1" customWidth="1"/>
    <col min="8" max="8" width="32.84375" style="1" customWidth="1"/>
    <col min="9" max="9" width="25.84375" style="1" customWidth="1"/>
    <col min="10" max="10" width="29.15234375" style="1" customWidth="1"/>
    <col min="11" max="11" width="31" style="1" customWidth="1"/>
    <col min="12" max="12" width="27.3828125" style="1" customWidth="1"/>
    <col min="13" max="13" width="26.3828125" style="1" customWidth="1"/>
    <col min="14" max="14" width="34.84375" style="1" customWidth="1"/>
    <col min="15" max="15" width="27.3828125" style="1" customWidth="1"/>
    <col min="16" max="16" width="21.3828125" customWidth="1"/>
  </cols>
  <sheetData>
    <row r="1" spans="1:17" s="1" customFormat="1" ht="40.5" customHeight="1" x14ac:dyDescent="0.4">
      <c r="A1" s="33" t="s">
        <v>92</v>
      </c>
      <c r="B1" s="34" t="s">
        <v>8</v>
      </c>
      <c r="C1" s="35" t="s">
        <v>9</v>
      </c>
      <c r="D1" s="34" t="s">
        <v>10</v>
      </c>
      <c r="E1" s="36" t="s">
        <v>11</v>
      </c>
      <c r="F1" s="34" t="s">
        <v>12</v>
      </c>
      <c r="G1" s="34" t="s">
        <v>13</v>
      </c>
      <c r="H1" s="34" t="s">
        <v>14</v>
      </c>
      <c r="I1" s="34" t="s">
        <v>15</v>
      </c>
      <c r="J1" s="34" t="s">
        <v>16</v>
      </c>
      <c r="K1" s="34" t="s">
        <v>17</v>
      </c>
      <c r="L1" s="34" t="s">
        <v>18</v>
      </c>
      <c r="M1" s="34" t="s">
        <v>19</v>
      </c>
      <c r="N1" s="34" t="s">
        <v>20</v>
      </c>
      <c r="O1" s="34" t="s">
        <v>21</v>
      </c>
      <c r="P1" s="80" t="s">
        <v>22</v>
      </c>
      <c r="Q1" s="34" t="s">
        <v>247</v>
      </c>
    </row>
    <row r="2" spans="1:17" s="1" customFormat="1" ht="72" customHeight="1" x14ac:dyDescent="0.4">
      <c r="A2" s="31"/>
      <c r="B2" s="19"/>
      <c r="C2" s="20"/>
      <c r="D2" s="19"/>
      <c r="E2" s="28" t="s">
        <v>23</v>
      </c>
      <c r="F2" s="30" t="s">
        <v>93</v>
      </c>
      <c r="G2" s="68" t="s">
        <v>25</v>
      </c>
      <c r="H2" s="32"/>
      <c r="I2" s="32"/>
      <c r="J2" s="32"/>
      <c r="K2" s="32"/>
      <c r="L2" s="32"/>
      <c r="M2" s="32"/>
      <c r="N2" s="98" t="s">
        <v>248</v>
      </c>
      <c r="O2" s="19"/>
      <c r="P2" s="75"/>
      <c r="Q2" s="127"/>
    </row>
    <row r="3" spans="1:17" ht="40.5" customHeight="1" x14ac:dyDescent="0.4">
      <c r="A3" s="13" t="s">
        <v>249</v>
      </c>
      <c r="B3" s="4"/>
      <c r="C3" s="21"/>
      <c r="D3" s="4"/>
      <c r="E3" s="4"/>
      <c r="F3" s="4" t="s">
        <v>250</v>
      </c>
      <c r="G3" s="4"/>
      <c r="H3" s="4"/>
      <c r="I3" s="4"/>
      <c r="J3" s="4"/>
      <c r="K3" s="4"/>
      <c r="L3" s="4"/>
      <c r="M3" s="4"/>
      <c r="N3" s="4"/>
      <c r="O3" s="4"/>
      <c r="P3" s="69"/>
      <c r="Q3" s="8"/>
    </row>
    <row r="4" spans="1:17" ht="119.25" customHeight="1" x14ac:dyDescent="0.4">
      <c r="A4" s="14"/>
      <c r="B4" s="5" t="s">
        <v>251</v>
      </c>
      <c r="C4" s="6">
        <v>10000</v>
      </c>
      <c r="D4" s="5">
        <v>2023</v>
      </c>
      <c r="E4" s="123" t="s">
        <v>252</v>
      </c>
      <c r="F4" s="122" t="s">
        <v>253</v>
      </c>
      <c r="G4" s="124" t="s">
        <v>254</v>
      </c>
      <c r="H4" s="5" t="s">
        <v>255</v>
      </c>
      <c r="I4" s="122" t="s">
        <v>256</v>
      </c>
      <c r="J4" s="122" t="s">
        <v>257</v>
      </c>
      <c r="K4" s="122" t="s">
        <v>258</v>
      </c>
      <c r="L4" s="125" t="s">
        <v>259</v>
      </c>
      <c r="M4" s="125" t="s">
        <v>260</v>
      </c>
      <c r="N4" s="125" t="s">
        <v>261</v>
      </c>
      <c r="O4" s="5" t="s">
        <v>262</v>
      </c>
      <c r="P4" s="16" t="s">
        <v>263</v>
      </c>
      <c r="Q4" s="8" t="s">
        <v>264</v>
      </c>
    </row>
    <row r="5" spans="1:17" ht="118.75" customHeight="1" x14ac:dyDescent="0.4">
      <c r="A5" s="14"/>
      <c r="B5" s="411" t="s">
        <v>265</v>
      </c>
      <c r="C5" s="6">
        <v>120000</v>
      </c>
      <c r="D5" s="5">
        <v>2023</v>
      </c>
      <c r="E5" s="122" t="s">
        <v>252</v>
      </c>
      <c r="F5" s="122" t="s">
        <v>266</v>
      </c>
      <c r="G5" s="5" t="s">
        <v>267</v>
      </c>
      <c r="H5" s="122" t="s">
        <v>268</v>
      </c>
      <c r="I5" s="122" t="s">
        <v>256</v>
      </c>
      <c r="J5" s="8" t="s">
        <v>34</v>
      </c>
      <c r="K5" s="122" t="s">
        <v>269</v>
      </c>
      <c r="L5" s="8" t="s">
        <v>34</v>
      </c>
      <c r="M5" s="125" t="s">
        <v>270</v>
      </c>
      <c r="N5" s="125" t="s">
        <v>261</v>
      </c>
      <c r="O5" s="5" t="s">
        <v>271</v>
      </c>
      <c r="P5" s="16" t="s">
        <v>272</v>
      </c>
      <c r="Q5" s="8" t="s">
        <v>264</v>
      </c>
    </row>
    <row r="6" spans="1:17" ht="40.5" customHeight="1" x14ac:dyDescent="0.4">
      <c r="A6" s="14"/>
      <c r="B6" s="5" t="s">
        <v>273</v>
      </c>
      <c r="C6" s="6">
        <v>0</v>
      </c>
      <c r="D6" s="5">
        <v>2023</v>
      </c>
      <c r="E6" s="122" t="s">
        <v>252</v>
      </c>
      <c r="F6" s="5" t="s">
        <v>274</v>
      </c>
      <c r="G6" s="124" t="s">
        <v>254</v>
      </c>
      <c r="H6" s="8" t="s">
        <v>275</v>
      </c>
      <c r="I6" s="8" t="s">
        <v>34</v>
      </c>
      <c r="J6" s="8" t="s">
        <v>34</v>
      </c>
      <c r="K6" s="8" t="s">
        <v>34</v>
      </c>
      <c r="L6" s="8" t="s">
        <v>34</v>
      </c>
      <c r="M6" s="8" t="s">
        <v>34</v>
      </c>
      <c r="N6" s="125" t="s">
        <v>261</v>
      </c>
      <c r="O6" s="5" t="s">
        <v>276</v>
      </c>
      <c r="P6" s="16" t="s">
        <v>277</v>
      </c>
      <c r="Q6" s="8" t="s">
        <v>278</v>
      </c>
    </row>
    <row r="7" spans="1:17" ht="40.5" customHeight="1" x14ac:dyDescent="0.4">
      <c r="A7" s="14"/>
      <c r="B7" s="5" t="s">
        <v>279</v>
      </c>
      <c r="C7" s="126">
        <v>0</v>
      </c>
      <c r="D7" s="5">
        <v>2023</v>
      </c>
      <c r="E7" s="122" t="s">
        <v>252</v>
      </c>
      <c r="F7" s="122" t="s">
        <v>280</v>
      </c>
      <c r="G7" s="124" t="s">
        <v>254</v>
      </c>
      <c r="H7" s="8" t="s">
        <v>281</v>
      </c>
      <c r="I7" s="8" t="s">
        <v>34</v>
      </c>
      <c r="J7" s="8" t="s">
        <v>34</v>
      </c>
      <c r="K7" s="8" t="s">
        <v>34</v>
      </c>
      <c r="L7" s="8" t="s">
        <v>34</v>
      </c>
      <c r="M7" s="8" t="s">
        <v>34</v>
      </c>
      <c r="N7" s="125" t="s">
        <v>261</v>
      </c>
      <c r="O7" s="5" t="s">
        <v>282</v>
      </c>
      <c r="P7" s="16" t="s">
        <v>277</v>
      </c>
      <c r="Q7" s="8"/>
    </row>
    <row r="8" spans="1:17" s="209" customFormat="1" ht="248.15" x14ac:dyDescent="0.45">
      <c r="A8" s="222"/>
      <c r="B8" s="406" t="s">
        <v>283</v>
      </c>
      <c r="C8" s="213">
        <v>216470</v>
      </c>
      <c r="D8" s="5">
        <v>2023</v>
      </c>
      <c r="E8" s="214" t="s">
        <v>284</v>
      </c>
      <c r="F8" s="212" t="s">
        <v>285</v>
      </c>
      <c r="G8" s="124" t="s">
        <v>254</v>
      </c>
      <c r="H8" s="212" t="s">
        <v>286</v>
      </c>
      <c r="I8" s="215" t="s">
        <v>287</v>
      </c>
      <c r="J8" s="215" t="s">
        <v>288</v>
      </c>
      <c r="K8" s="215" t="s">
        <v>289</v>
      </c>
      <c r="L8" s="216" t="s">
        <v>72</v>
      </c>
      <c r="M8" s="216" t="s">
        <v>260</v>
      </c>
      <c r="N8" s="216" t="s">
        <v>290</v>
      </c>
      <c r="O8" s="216" t="s">
        <v>290</v>
      </c>
      <c r="P8" s="221"/>
      <c r="Q8" s="348"/>
    </row>
    <row r="9" spans="1:17" ht="40.5" customHeight="1" x14ac:dyDescent="0.4">
      <c r="A9" s="13" t="s">
        <v>291</v>
      </c>
      <c r="B9" s="4"/>
      <c r="C9" s="21"/>
      <c r="D9" s="4"/>
      <c r="E9" s="4"/>
      <c r="F9" s="4" t="s">
        <v>97</v>
      </c>
      <c r="G9" s="4"/>
      <c r="H9" s="4"/>
      <c r="I9" s="4"/>
      <c r="J9" s="4"/>
      <c r="K9" s="4"/>
      <c r="L9" s="4"/>
      <c r="M9" s="4"/>
      <c r="N9" s="4"/>
      <c r="O9" s="4"/>
      <c r="P9" s="69"/>
      <c r="Q9" s="8"/>
    </row>
    <row r="10" spans="1:17" ht="63.75" customHeight="1" x14ac:dyDescent="0.4">
      <c r="A10" s="14"/>
      <c r="B10" s="5" t="s">
        <v>292</v>
      </c>
      <c r="C10" s="6">
        <v>62000</v>
      </c>
      <c r="D10" s="5" t="s">
        <v>293</v>
      </c>
      <c r="E10" s="187" t="s">
        <v>100</v>
      </c>
      <c r="F10" s="122" t="s">
        <v>294</v>
      </c>
      <c r="G10" s="5" t="s">
        <v>295</v>
      </c>
      <c r="H10" s="122" t="s">
        <v>296</v>
      </c>
      <c r="I10" s="122" t="s">
        <v>256</v>
      </c>
      <c r="J10" s="8" t="s">
        <v>34</v>
      </c>
      <c r="K10" s="5" t="s">
        <v>297</v>
      </c>
      <c r="L10" s="8" t="s">
        <v>34</v>
      </c>
      <c r="M10" s="125" t="s">
        <v>298</v>
      </c>
      <c r="N10" s="125" t="s">
        <v>261</v>
      </c>
      <c r="O10" s="5" t="s">
        <v>299</v>
      </c>
      <c r="P10" s="16" t="s">
        <v>300</v>
      </c>
      <c r="Q10" s="8" t="s">
        <v>301</v>
      </c>
    </row>
    <row r="11" spans="1:17" ht="77.25" customHeight="1" x14ac:dyDescent="0.4">
      <c r="A11" s="14"/>
      <c r="B11" s="411" t="s">
        <v>302</v>
      </c>
      <c r="C11" s="6">
        <v>66800</v>
      </c>
      <c r="D11" s="5">
        <v>2023</v>
      </c>
      <c r="E11" s="187" t="s">
        <v>100</v>
      </c>
      <c r="F11" s="5" t="s">
        <v>303</v>
      </c>
      <c r="G11" s="5" t="s">
        <v>295</v>
      </c>
      <c r="H11" s="122" t="s">
        <v>296</v>
      </c>
      <c r="I11" s="122" t="s">
        <v>256</v>
      </c>
      <c r="J11" s="8" t="s">
        <v>34</v>
      </c>
      <c r="K11" s="5" t="s">
        <v>297</v>
      </c>
      <c r="L11" s="8" t="s">
        <v>34</v>
      </c>
      <c r="M11" s="125" t="s">
        <v>298</v>
      </c>
      <c r="N11" s="125" t="s">
        <v>261</v>
      </c>
      <c r="O11" s="5"/>
      <c r="P11" s="16" t="s">
        <v>304</v>
      </c>
      <c r="Q11" s="8"/>
    </row>
    <row r="12" spans="1:17" ht="61.5" customHeight="1" x14ac:dyDescent="0.4">
      <c r="A12" s="14"/>
      <c r="B12" s="5" t="s">
        <v>305</v>
      </c>
      <c r="C12" s="6">
        <v>0</v>
      </c>
      <c r="D12" s="9" t="s">
        <v>293</v>
      </c>
      <c r="E12" s="187" t="s">
        <v>100</v>
      </c>
      <c r="F12" s="122" t="s">
        <v>306</v>
      </c>
      <c r="G12" s="5" t="s">
        <v>295</v>
      </c>
      <c r="H12" s="122" t="s">
        <v>296</v>
      </c>
      <c r="I12" s="122" t="s">
        <v>256</v>
      </c>
      <c r="J12" s="8" t="s">
        <v>34</v>
      </c>
      <c r="K12" s="5" t="s">
        <v>297</v>
      </c>
      <c r="L12" s="8" t="s">
        <v>34</v>
      </c>
      <c r="M12" s="125" t="s">
        <v>298</v>
      </c>
      <c r="N12" s="125" t="s">
        <v>261</v>
      </c>
      <c r="O12" s="5" t="s">
        <v>307</v>
      </c>
      <c r="P12" s="15" t="s">
        <v>300</v>
      </c>
      <c r="Q12" s="8"/>
    </row>
    <row r="13" spans="1:17" ht="61.5" customHeight="1" x14ac:dyDescent="0.4">
      <c r="A13" s="14"/>
      <c r="B13" s="5" t="s">
        <v>308</v>
      </c>
      <c r="C13" s="6">
        <v>5272.08</v>
      </c>
      <c r="D13" s="5">
        <v>2023</v>
      </c>
      <c r="E13" s="136" t="s">
        <v>100</v>
      </c>
      <c r="F13" s="122" t="s">
        <v>309</v>
      </c>
      <c r="G13" s="8" t="s">
        <v>310</v>
      </c>
      <c r="H13" s="8" t="s">
        <v>311</v>
      </c>
      <c r="I13" s="8" t="s">
        <v>312</v>
      </c>
      <c r="J13" s="8" t="s">
        <v>313</v>
      </c>
      <c r="K13" s="8" t="s">
        <v>314</v>
      </c>
      <c r="L13" s="8" t="s">
        <v>259</v>
      </c>
      <c r="M13" s="8" t="s">
        <v>259</v>
      </c>
      <c r="N13" s="8" t="s">
        <v>261</v>
      </c>
      <c r="O13" s="5" t="s">
        <v>315</v>
      </c>
      <c r="P13" s="15" t="s">
        <v>316</v>
      </c>
      <c r="Q13" s="8"/>
    </row>
    <row r="14" spans="1:17" ht="40.5" customHeight="1" x14ac:dyDescent="0.4">
      <c r="A14" s="13" t="s">
        <v>317</v>
      </c>
      <c r="B14" s="4"/>
      <c r="C14" s="21"/>
      <c r="D14" s="4"/>
      <c r="E14" s="4"/>
      <c r="F14" s="4" t="s">
        <v>318</v>
      </c>
      <c r="G14" s="4"/>
      <c r="H14" s="4"/>
      <c r="I14" s="4"/>
      <c r="J14" s="4"/>
      <c r="K14" s="4"/>
      <c r="L14" s="4"/>
      <c r="M14" s="4"/>
      <c r="N14" s="4"/>
      <c r="O14" s="4"/>
      <c r="P14" s="69"/>
      <c r="Q14" s="8"/>
    </row>
    <row r="15" spans="1:17" ht="40.5" customHeight="1" x14ac:dyDescent="0.4">
      <c r="A15" s="14"/>
      <c r="B15" s="5" t="s">
        <v>319</v>
      </c>
      <c r="C15" s="174">
        <v>67200</v>
      </c>
      <c r="D15" s="9" t="s">
        <v>293</v>
      </c>
      <c r="E15" s="5" t="s">
        <v>100</v>
      </c>
      <c r="F15" s="5" t="s">
        <v>320</v>
      </c>
      <c r="G15" s="122" t="s">
        <v>295</v>
      </c>
      <c r="H15" s="122" t="s">
        <v>296</v>
      </c>
      <c r="I15" s="122" t="s">
        <v>256</v>
      </c>
      <c r="J15" s="5" t="s">
        <v>34</v>
      </c>
      <c r="K15" s="5" t="s">
        <v>321</v>
      </c>
      <c r="L15" s="8" t="s">
        <v>34</v>
      </c>
      <c r="M15" s="125" t="s">
        <v>298</v>
      </c>
      <c r="N15" s="125" t="s">
        <v>261</v>
      </c>
      <c r="O15" s="5" t="s">
        <v>322</v>
      </c>
      <c r="P15" s="15" t="s">
        <v>300</v>
      </c>
      <c r="Q15" s="8"/>
    </row>
    <row r="16" spans="1:17" ht="40.5" customHeight="1" x14ac:dyDescent="0.4">
      <c r="A16" s="131" t="s">
        <v>90</v>
      </c>
      <c r="B16" s="4"/>
      <c r="C16" s="21"/>
      <c r="D16" s="4"/>
      <c r="E16" s="4"/>
      <c r="F16" s="4"/>
      <c r="G16" s="70"/>
      <c r="H16" s="70"/>
      <c r="I16" s="70"/>
      <c r="J16" s="70"/>
      <c r="K16" s="70"/>
      <c r="L16" s="70"/>
      <c r="M16" s="70"/>
      <c r="N16" s="70"/>
      <c r="O16" s="4"/>
      <c r="P16" s="69"/>
      <c r="Q16" s="8"/>
    </row>
    <row r="17" spans="1:17" ht="96.75" customHeight="1" x14ac:dyDescent="0.4">
      <c r="A17" s="14"/>
      <c r="B17" s="5" t="s">
        <v>323</v>
      </c>
      <c r="C17" s="6">
        <v>5000</v>
      </c>
      <c r="D17" s="5">
        <v>2023</v>
      </c>
      <c r="E17" s="5" t="s">
        <v>324</v>
      </c>
      <c r="F17" s="122" t="s">
        <v>325</v>
      </c>
      <c r="G17" s="5" t="s">
        <v>295</v>
      </c>
      <c r="H17" s="5" t="s">
        <v>326</v>
      </c>
      <c r="I17" s="5" t="s">
        <v>327</v>
      </c>
      <c r="J17" s="122" t="s">
        <v>328</v>
      </c>
      <c r="K17" s="5" t="s">
        <v>329</v>
      </c>
      <c r="L17" s="8" t="s">
        <v>34</v>
      </c>
      <c r="M17" s="8" t="s">
        <v>34</v>
      </c>
      <c r="N17" s="8" t="s">
        <v>34</v>
      </c>
      <c r="O17" s="5" t="s">
        <v>330</v>
      </c>
      <c r="P17" s="16" t="s">
        <v>54</v>
      </c>
      <c r="Q17" s="8"/>
    </row>
    <row r="18" spans="1:17" ht="40.5" customHeight="1" x14ac:dyDescent="0.4">
      <c r="A18" s="14"/>
      <c r="B18" s="5" t="s">
        <v>331</v>
      </c>
      <c r="C18" s="6">
        <v>2000</v>
      </c>
      <c r="D18" s="5">
        <v>2023</v>
      </c>
      <c r="E18" s="5" t="s">
        <v>196</v>
      </c>
      <c r="F18" s="122" t="s">
        <v>53</v>
      </c>
      <c r="G18" s="8" t="s">
        <v>34</v>
      </c>
      <c r="H18" s="8" t="s">
        <v>34</v>
      </c>
      <c r="I18" s="8" t="s">
        <v>34</v>
      </c>
      <c r="J18" s="8" t="s">
        <v>34</v>
      </c>
      <c r="K18" s="8" t="s">
        <v>34</v>
      </c>
      <c r="L18" s="8" t="s">
        <v>34</v>
      </c>
      <c r="M18" s="8" t="s">
        <v>34</v>
      </c>
      <c r="N18" s="8" t="s">
        <v>34</v>
      </c>
      <c r="O18" s="5"/>
      <c r="P18" s="15"/>
      <c r="Q18" s="8"/>
    </row>
    <row r="19" spans="1:17" ht="40.5" customHeight="1" x14ac:dyDescent="0.4">
      <c r="A19" s="14"/>
      <c r="B19" s="5" t="s">
        <v>332</v>
      </c>
      <c r="C19" s="6">
        <f>C20*0.15</f>
        <v>15000</v>
      </c>
      <c r="D19" s="5">
        <v>2023</v>
      </c>
      <c r="E19" s="5" t="s">
        <v>196</v>
      </c>
      <c r="F19" s="122" t="s">
        <v>56</v>
      </c>
      <c r="G19" s="8" t="s">
        <v>34</v>
      </c>
      <c r="H19" s="8" t="s">
        <v>34</v>
      </c>
      <c r="I19" s="8" t="s">
        <v>34</v>
      </c>
      <c r="J19" s="8" t="s">
        <v>34</v>
      </c>
      <c r="K19" s="8" t="s">
        <v>34</v>
      </c>
      <c r="L19" s="8" t="s">
        <v>34</v>
      </c>
      <c r="M19" s="8" t="s">
        <v>34</v>
      </c>
      <c r="N19" s="8" t="s">
        <v>34</v>
      </c>
      <c r="O19" s="5" t="s">
        <v>333</v>
      </c>
      <c r="P19" s="15" t="s">
        <v>57</v>
      </c>
      <c r="Q19" s="8"/>
    </row>
    <row r="20" spans="1:17" ht="40.5" customHeight="1" thickBot="1" x14ac:dyDescent="0.45">
      <c r="A20" s="2"/>
      <c r="B20" s="10" t="s">
        <v>334</v>
      </c>
      <c r="C20" s="11">
        <v>100000</v>
      </c>
      <c r="D20" s="10">
        <v>2023</v>
      </c>
      <c r="E20" s="10" t="s">
        <v>196</v>
      </c>
      <c r="F20" s="128" t="s">
        <v>59</v>
      </c>
      <c r="G20" s="12" t="s">
        <v>34</v>
      </c>
      <c r="H20" s="12" t="s">
        <v>34</v>
      </c>
      <c r="I20" s="12" t="s">
        <v>34</v>
      </c>
      <c r="J20" s="12" t="s">
        <v>34</v>
      </c>
      <c r="K20" s="12" t="s">
        <v>34</v>
      </c>
      <c r="L20" s="12" t="s">
        <v>34</v>
      </c>
      <c r="M20" s="12" t="s">
        <v>34</v>
      </c>
      <c r="N20" s="12" t="s">
        <v>34</v>
      </c>
      <c r="O20" s="10" t="s">
        <v>335</v>
      </c>
      <c r="P20" s="18" t="s">
        <v>57</v>
      </c>
      <c r="Q20" s="8"/>
    </row>
    <row r="21" spans="1:17" ht="40.5" customHeight="1" thickBot="1" x14ac:dyDescent="0.45">
      <c r="A21" s="129" t="s">
        <v>60</v>
      </c>
      <c r="B21" s="130"/>
      <c r="C21" s="179">
        <f>SUBTOTAL(109,C2:C20)</f>
        <v>669742.08000000007</v>
      </c>
      <c r="D21" s="102"/>
      <c r="E21" s="99"/>
      <c r="F21" s="99"/>
      <c r="G21" s="100"/>
      <c r="H21" s="100"/>
      <c r="I21" s="100"/>
      <c r="J21" s="100"/>
      <c r="K21" s="100"/>
      <c r="L21" s="100"/>
      <c r="M21" s="100"/>
      <c r="N21" s="100"/>
      <c r="O21" s="99"/>
      <c r="P21" s="101"/>
      <c r="Q21" s="12"/>
    </row>
  </sheetData>
  <phoneticPr fontId="3" type="noConversion"/>
  <dataValidations count="1">
    <dataValidation type="list" allowBlank="1" showInputMessage="1" showErrorMessage="1" sqref="A8" xr:uid="{3360AF04-72EC-48B1-A8EA-E0165C1C1F3A}">
      <formula1>"digilahendused igas eluvaldkonnas, tervisetehnoloogiad ja -teenused, kohalike ressursside väärindamine, nutikad ja kestlikud energialahendused, kõik TAIE valdkonnad"</formula1>
    </dataValidation>
  </dataValidation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38A80-875D-4ED3-A5DC-5C181642D74D}">
  <dimension ref="A1:Q35"/>
  <sheetViews>
    <sheetView topLeftCell="B1" zoomScale="80" zoomScaleNormal="80" workbookViewId="0">
      <pane ySplit="1" topLeftCell="A6" activePane="bottomLeft" state="frozen"/>
      <selection pane="bottomLeft" activeCell="G7" sqref="G7"/>
    </sheetView>
  </sheetViews>
  <sheetFormatPr defaultColWidth="9.15234375" defaultRowHeight="14.6" x14ac:dyDescent="0.4"/>
  <cols>
    <col min="1" max="1" width="34.3828125" style="1" customWidth="1"/>
    <col min="2" max="2" width="34" style="1" bestFit="1" customWidth="1"/>
    <col min="3" max="3" width="18.3828125" style="2" customWidth="1"/>
    <col min="4" max="4" width="16.84375" style="1" bestFit="1" customWidth="1"/>
    <col min="5" max="5" width="41.3828125" style="1" customWidth="1"/>
    <col min="6" max="6" width="14.3828125" style="1" customWidth="1"/>
    <col min="7" max="7" width="43.84375" style="1" customWidth="1"/>
    <col min="8" max="8" width="24.3828125" style="1" customWidth="1"/>
    <col min="9" max="9" width="32.84375" style="1" customWidth="1"/>
    <col min="10" max="10" width="25.84375" style="1" customWidth="1"/>
    <col min="11" max="11" width="29.15234375" style="1" customWidth="1"/>
    <col min="12" max="12" width="31" style="1" customWidth="1"/>
    <col min="13" max="13" width="27.3828125" style="1" customWidth="1"/>
    <col min="14" max="14" width="26.3828125" style="1" customWidth="1"/>
    <col min="15" max="15" width="34.84375" style="1" customWidth="1"/>
    <col min="16" max="16" width="36.69140625" style="1" customWidth="1"/>
    <col min="17" max="17" width="21.3828125" customWidth="1"/>
  </cols>
  <sheetData>
    <row r="1" spans="1:17" s="1" customFormat="1" ht="57.75" customHeight="1" x14ac:dyDescent="0.4">
      <c r="A1" s="33" t="s">
        <v>92</v>
      </c>
      <c r="B1" s="383" t="s">
        <v>8</v>
      </c>
      <c r="C1" s="35" t="s">
        <v>9</v>
      </c>
      <c r="D1" s="380" t="s">
        <v>61</v>
      </c>
      <c r="E1" s="36" t="s">
        <v>11</v>
      </c>
      <c r="F1" s="379" t="s">
        <v>62</v>
      </c>
      <c r="G1" s="34" t="s">
        <v>12</v>
      </c>
      <c r="H1" s="34" t="s">
        <v>13</v>
      </c>
      <c r="I1" s="34" t="s">
        <v>14</v>
      </c>
      <c r="J1" s="34" t="s">
        <v>15</v>
      </c>
      <c r="K1" s="34" t="s">
        <v>16</v>
      </c>
      <c r="L1" s="34" t="s">
        <v>17</v>
      </c>
      <c r="M1" s="34" t="s">
        <v>18</v>
      </c>
      <c r="N1" s="34" t="s">
        <v>19</v>
      </c>
      <c r="O1" s="34" t="s">
        <v>20</v>
      </c>
      <c r="P1" s="34" t="s">
        <v>21</v>
      </c>
      <c r="Q1" s="80" t="s">
        <v>22</v>
      </c>
    </row>
    <row r="2" spans="1:17" s="1" customFormat="1" ht="72.75" customHeight="1" x14ac:dyDescent="0.4">
      <c r="A2" s="276"/>
      <c r="B2" s="382"/>
      <c r="C2" s="62"/>
      <c r="D2" s="61"/>
      <c r="E2" s="63" t="s">
        <v>23</v>
      </c>
      <c r="F2" s="63"/>
      <c r="G2" s="64" t="s">
        <v>93</v>
      </c>
      <c r="H2" s="277" t="s">
        <v>25</v>
      </c>
      <c r="I2" s="278"/>
      <c r="J2" s="278"/>
      <c r="K2" s="278"/>
      <c r="L2" s="278"/>
      <c r="M2" s="278"/>
      <c r="N2" s="278"/>
      <c r="O2" s="275"/>
      <c r="P2" s="61"/>
      <c r="Q2" s="279"/>
    </row>
    <row r="3" spans="1:17" ht="40.5" customHeight="1" x14ac:dyDescent="0.4">
      <c r="A3" s="280" t="s">
        <v>249</v>
      </c>
      <c r="B3" s="238" t="s">
        <v>64</v>
      </c>
      <c r="C3" s="51">
        <f>C4+C6+C8+C9+C5+C7</f>
        <v>179759.03614457831</v>
      </c>
      <c r="D3" s="50"/>
      <c r="E3" s="50"/>
      <c r="F3" s="50"/>
      <c r="G3" s="50" t="s">
        <v>583</v>
      </c>
      <c r="H3" s="50"/>
      <c r="I3" s="50"/>
      <c r="J3" s="50"/>
      <c r="K3" s="50"/>
      <c r="L3" s="50"/>
      <c r="M3" s="50"/>
      <c r="N3" s="50"/>
      <c r="O3" s="50"/>
      <c r="P3" s="50"/>
      <c r="Q3" s="53"/>
    </row>
    <row r="4" spans="1:17" ht="189.75" customHeight="1" x14ac:dyDescent="0.4">
      <c r="A4" s="42"/>
      <c r="B4" s="5" t="s">
        <v>336</v>
      </c>
      <c r="C4" s="6">
        <v>40000</v>
      </c>
      <c r="D4" s="5" t="s">
        <v>67</v>
      </c>
      <c r="E4" s="123" t="s">
        <v>252</v>
      </c>
      <c r="F4" s="214" t="s">
        <v>78</v>
      </c>
      <c r="G4" s="122" t="s">
        <v>337</v>
      </c>
      <c r="H4" s="5">
        <v>3</v>
      </c>
      <c r="I4" s="5" t="s">
        <v>338</v>
      </c>
      <c r="J4" s="122" t="s">
        <v>256</v>
      </c>
      <c r="K4" s="122" t="s">
        <v>70</v>
      </c>
      <c r="L4" s="215" t="s">
        <v>71</v>
      </c>
      <c r="M4" s="125" t="s">
        <v>339</v>
      </c>
      <c r="N4" s="125" t="s">
        <v>340</v>
      </c>
      <c r="O4" s="339" t="s">
        <v>74</v>
      </c>
      <c r="P4" s="384"/>
      <c r="Q4" s="281" t="s">
        <v>341</v>
      </c>
    </row>
    <row r="5" spans="1:17" s="209" customFormat="1" ht="195.75" customHeight="1" x14ac:dyDescent="0.4">
      <c r="A5" s="42"/>
      <c r="B5" s="212" t="s">
        <v>342</v>
      </c>
      <c r="C5" s="213">
        <v>10000</v>
      </c>
      <c r="D5" s="212" t="s">
        <v>67</v>
      </c>
      <c r="E5" s="214" t="s">
        <v>284</v>
      </c>
      <c r="F5" s="214" t="s">
        <v>78</v>
      </c>
      <c r="G5" s="215" t="s">
        <v>343</v>
      </c>
      <c r="H5" s="219">
        <v>3</v>
      </c>
      <c r="I5" s="212" t="s">
        <v>344</v>
      </c>
      <c r="J5" s="215" t="s">
        <v>256</v>
      </c>
      <c r="K5" s="215" t="s">
        <v>345</v>
      </c>
      <c r="L5" s="215" t="s">
        <v>71</v>
      </c>
      <c r="M5" s="412" t="s">
        <v>339</v>
      </c>
      <c r="N5" s="412" t="s">
        <v>340</v>
      </c>
      <c r="O5" s="339" t="s">
        <v>74</v>
      </c>
      <c r="P5" s="221" t="s">
        <v>346</v>
      </c>
      <c r="Q5" s="217" t="s">
        <v>341</v>
      </c>
    </row>
    <row r="6" spans="1:17" ht="107.25" customHeight="1" x14ac:dyDescent="0.4">
      <c r="A6" s="42"/>
      <c r="B6" s="5" t="s">
        <v>347</v>
      </c>
      <c r="C6" s="6">
        <v>50000</v>
      </c>
      <c r="D6" s="5" t="s">
        <v>67</v>
      </c>
      <c r="E6" s="122" t="s">
        <v>348</v>
      </c>
      <c r="F6" s="214" t="s">
        <v>78</v>
      </c>
      <c r="G6" s="122" t="s">
        <v>349</v>
      </c>
      <c r="H6" s="5">
        <v>3</v>
      </c>
      <c r="I6" s="5" t="s">
        <v>338</v>
      </c>
      <c r="J6" s="122" t="s">
        <v>256</v>
      </c>
      <c r="K6" s="122" t="s">
        <v>288</v>
      </c>
      <c r="L6" s="215" t="s">
        <v>71</v>
      </c>
      <c r="M6" s="412" t="s">
        <v>339</v>
      </c>
      <c r="N6" s="412" t="s">
        <v>340</v>
      </c>
      <c r="O6" s="339" t="s">
        <v>74</v>
      </c>
      <c r="P6" s="384" t="s">
        <v>350</v>
      </c>
      <c r="Q6" s="334" t="s">
        <v>351</v>
      </c>
    </row>
    <row r="7" spans="1:17" ht="107.25" customHeight="1" thickBot="1" x14ac:dyDescent="0.45">
      <c r="A7" s="14"/>
      <c r="B7" s="5" t="s">
        <v>572</v>
      </c>
      <c r="C7" s="6">
        <v>20000</v>
      </c>
      <c r="D7" s="5" t="s">
        <v>67</v>
      </c>
      <c r="E7" s="122">
        <v>5.6</v>
      </c>
      <c r="F7" s="229" t="s">
        <v>78</v>
      </c>
      <c r="G7" s="122" t="s">
        <v>588</v>
      </c>
      <c r="H7" s="8" t="s">
        <v>202</v>
      </c>
      <c r="I7" s="8" t="s">
        <v>573</v>
      </c>
      <c r="J7" s="8" t="s">
        <v>256</v>
      </c>
      <c r="K7" s="8" t="s">
        <v>574</v>
      </c>
      <c r="L7" s="219" t="s">
        <v>71</v>
      </c>
      <c r="M7" s="8" t="s">
        <v>72</v>
      </c>
      <c r="N7" s="8" t="s">
        <v>73</v>
      </c>
      <c r="O7" s="8" t="s">
        <v>74</v>
      </c>
      <c r="P7" s="427"/>
      <c r="Q7" s="335" t="s">
        <v>424</v>
      </c>
    </row>
    <row r="8" spans="1:17" ht="212.25" customHeight="1" x14ac:dyDescent="0.4">
      <c r="A8" s="42"/>
      <c r="B8" s="5" t="s">
        <v>352</v>
      </c>
      <c r="C8" s="126">
        <v>20000</v>
      </c>
      <c r="D8" s="5" t="s">
        <v>67</v>
      </c>
      <c r="E8" s="123" t="s">
        <v>348</v>
      </c>
      <c r="F8" s="214" t="s">
        <v>78</v>
      </c>
      <c r="G8" s="5" t="s">
        <v>353</v>
      </c>
      <c r="H8" s="124">
        <v>3</v>
      </c>
      <c r="I8" s="5" t="s">
        <v>338</v>
      </c>
      <c r="J8" s="122" t="s">
        <v>256</v>
      </c>
      <c r="K8" s="122" t="s">
        <v>354</v>
      </c>
      <c r="L8" s="215" t="s">
        <v>71</v>
      </c>
      <c r="M8" s="412" t="s">
        <v>339</v>
      </c>
      <c r="N8" s="412" t="s">
        <v>340</v>
      </c>
      <c r="O8" s="339" t="s">
        <v>74</v>
      </c>
      <c r="P8" s="5"/>
      <c r="Q8" s="281" t="s">
        <v>355</v>
      </c>
    </row>
    <row r="9" spans="1:17" ht="33" customHeight="1" x14ac:dyDescent="0.4">
      <c r="A9" s="42"/>
      <c r="B9" s="5" t="s">
        <v>220</v>
      </c>
      <c r="C9" s="126">
        <v>39759.036144578313</v>
      </c>
      <c r="D9" s="5"/>
      <c r="E9" s="122"/>
      <c r="F9" s="122" t="s">
        <v>78</v>
      </c>
      <c r="G9" s="10" t="s">
        <v>59</v>
      </c>
      <c r="H9" s="414" t="s">
        <v>34</v>
      </c>
      <c r="I9" s="414" t="s">
        <v>34</v>
      </c>
      <c r="J9" s="414" t="s">
        <v>34</v>
      </c>
      <c r="K9" s="414" t="s">
        <v>34</v>
      </c>
      <c r="L9" s="414" t="s">
        <v>34</v>
      </c>
      <c r="M9" s="414" t="s">
        <v>34</v>
      </c>
      <c r="N9" s="414" t="s">
        <v>34</v>
      </c>
      <c r="O9" s="414" t="s">
        <v>34</v>
      </c>
      <c r="P9" s="5"/>
      <c r="Q9" s="281"/>
    </row>
    <row r="10" spans="1:17" ht="40.5" customHeight="1" x14ac:dyDescent="0.4">
      <c r="A10" s="282" t="s">
        <v>291</v>
      </c>
      <c r="B10" s="300" t="s">
        <v>64</v>
      </c>
      <c r="C10" s="21">
        <f>C11+C12+C13++C14+C15+C16</f>
        <v>528999.17791189626</v>
      </c>
      <c r="D10" s="4"/>
      <c r="E10" s="4"/>
      <c r="F10" s="4"/>
      <c r="G10" s="4" t="s">
        <v>583</v>
      </c>
      <c r="H10" s="4"/>
      <c r="I10" s="4"/>
      <c r="J10" s="4"/>
      <c r="K10" s="4"/>
      <c r="L10" s="4"/>
      <c r="M10" s="4"/>
      <c r="N10" s="4"/>
      <c r="O10" s="4"/>
      <c r="P10" s="4"/>
      <c r="Q10" s="274"/>
    </row>
    <row r="11" spans="1:17" ht="247.75" x14ac:dyDescent="0.4">
      <c r="A11" s="42"/>
      <c r="B11" s="5" t="s">
        <v>356</v>
      </c>
      <c r="C11" s="6">
        <v>280000</v>
      </c>
      <c r="D11" s="5" t="s">
        <v>67</v>
      </c>
      <c r="E11" s="187" t="s">
        <v>284</v>
      </c>
      <c r="F11" s="135">
        <v>20</v>
      </c>
      <c r="G11" s="122" t="s">
        <v>357</v>
      </c>
      <c r="H11" s="5">
        <v>3</v>
      </c>
      <c r="I11" s="5" t="s">
        <v>338</v>
      </c>
      <c r="J11" s="122" t="s">
        <v>256</v>
      </c>
      <c r="K11" s="122" t="s">
        <v>288</v>
      </c>
      <c r="L11" s="215" t="s">
        <v>71</v>
      </c>
      <c r="M11" s="216" t="s">
        <v>339</v>
      </c>
      <c r="N11" s="412" t="s">
        <v>340</v>
      </c>
      <c r="O11" s="339" t="s">
        <v>74</v>
      </c>
      <c r="P11" s="5" t="s">
        <v>358</v>
      </c>
      <c r="Q11" s="334" t="s">
        <v>351</v>
      </c>
    </row>
    <row r="12" spans="1:17" ht="153" customHeight="1" x14ac:dyDescent="0.4">
      <c r="A12" s="42"/>
      <c r="B12" s="5" t="s">
        <v>359</v>
      </c>
      <c r="C12" s="6">
        <v>30000</v>
      </c>
      <c r="D12" s="5" t="s">
        <v>236</v>
      </c>
      <c r="E12" s="187" t="s">
        <v>284</v>
      </c>
      <c r="F12" s="135">
        <v>10</v>
      </c>
      <c r="G12" s="122" t="s">
        <v>360</v>
      </c>
      <c r="H12" s="8">
        <v>3</v>
      </c>
      <c r="I12" s="5" t="s">
        <v>338</v>
      </c>
      <c r="J12" s="122" t="s">
        <v>256</v>
      </c>
      <c r="K12" s="122" t="s">
        <v>70</v>
      </c>
      <c r="L12" s="215" t="s">
        <v>71</v>
      </c>
      <c r="M12" s="216" t="s">
        <v>339</v>
      </c>
      <c r="N12" s="412" t="s">
        <v>340</v>
      </c>
      <c r="O12" s="339" t="s">
        <v>74</v>
      </c>
      <c r="P12" s="5"/>
      <c r="Q12" s="335" t="s">
        <v>351</v>
      </c>
    </row>
    <row r="13" spans="1:17" ht="165.75" customHeight="1" x14ac:dyDescent="0.4">
      <c r="A13" s="42"/>
      <c r="B13" s="5" t="s">
        <v>361</v>
      </c>
      <c r="C13" s="6">
        <v>50000</v>
      </c>
      <c r="D13" s="5" t="s">
        <v>236</v>
      </c>
      <c r="E13" s="187" t="s">
        <v>284</v>
      </c>
      <c r="F13" s="135">
        <v>10</v>
      </c>
      <c r="G13" s="122" t="s">
        <v>362</v>
      </c>
      <c r="H13" s="8">
        <v>3</v>
      </c>
      <c r="I13" s="5" t="s">
        <v>338</v>
      </c>
      <c r="J13" s="122" t="s">
        <v>256</v>
      </c>
      <c r="K13" s="122" t="s">
        <v>70</v>
      </c>
      <c r="L13" s="215" t="s">
        <v>71</v>
      </c>
      <c r="M13" s="216" t="s">
        <v>339</v>
      </c>
      <c r="N13" s="412" t="s">
        <v>340</v>
      </c>
      <c r="O13" s="339" t="s">
        <v>74</v>
      </c>
      <c r="P13" s="5" t="s">
        <v>363</v>
      </c>
      <c r="Q13" s="335" t="s">
        <v>351</v>
      </c>
    </row>
    <row r="14" spans="1:17" ht="247.75" x14ac:dyDescent="0.4">
      <c r="A14" s="42"/>
      <c r="B14" s="5" t="s">
        <v>364</v>
      </c>
      <c r="C14" s="6">
        <v>20000</v>
      </c>
      <c r="D14" s="5" t="s">
        <v>236</v>
      </c>
      <c r="E14" s="187" t="s">
        <v>284</v>
      </c>
      <c r="F14" s="135">
        <v>10</v>
      </c>
      <c r="G14" s="5" t="s">
        <v>365</v>
      </c>
      <c r="H14" s="5">
        <v>3</v>
      </c>
      <c r="I14" s="5" t="s">
        <v>366</v>
      </c>
      <c r="J14" s="122" t="s">
        <v>256</v>
      </c>
      <c r="K14" s="122" t="s">
        <v>367</v>
      </c>
      <c r="L14" s="215" t="s">
        <v>71</v>
      </c>
      <c r="M14" s="216" t="s">
        <v>339</v>
      </c>
      <c r="N14" s="412" t="s">
        <v>340</v>
      </c>
      <c r="O14" s="339" t="s">
        <v>74</v>
      </c>
      <c r="P14" s="5"/>
      <c r="Q14" s="334" t="s">
        <v>351</v>
      </c>
    </row>
    <row r="15" spans="1:17" ht="247.75" x14ac:dyDescent="0.4">
      <c r="A15" s="42"/>
      <c r="B15" s="5" t="s">
        <v>368</v>
      </c>
      <c r="C15" s="6">
        <v>12000</v>
      </c>
      <c r="D15" s="9" t="s">
        <v>67</v>
      </c>
      <c r="E15" s="187" t="s">
        <v>284</v>
      </c>
      <c r="F15" s="135">
        <v>60</v>
      </c>
      <c r="G15" s="122" t="s">
        <v>369</v>
      </c>
      <c r="H15" s="5">
        <v>3</v>
      </c>
      <c r="I15" s="5" t="s">
        <v>366</v>
      </c>
      <c r="J15" s="122" t="s">
        <v>256</v>
      </c>
      <c r="K15" s="122" t="s">
        <v>367</v>
      </c>
      <c r="L15" s="215" t="s">
        <v>71</v>
      </c>
      <c r="M15" s="216" t="s">
        <v>339</v>
      </c>
      <c r="N15" s="412" t="s">
        <v>340</v>
      </c>
      <c r="O15" s="339" t="s">
        <v>74</v>
      </c>
      <c r="P15" s="5"/>
      <c r="Q15" s="336" t="s">
        <v>351</v>
      </c>
    </row>
    <row r="16" spans="1:17" ht="37.5" customHeight="1" thickBot="1" x14ac:dyDescent="0.45">
      <c r="A16" s="14"/>
      <c r="B16" s="5" t="s">
        <v>220</v>
      </c>
      <c r="C16" s="6">
        <v>136999.17791189623</v>
      </c>
      <c r="D16" s="5"/>
      <c r="E16" s="136"/>
      <c r="F16" s="135" t="s">
        <v>78</v>
      </c>
      <c r="G16" s="10" t="s">
        <v>59</v>
      </c>
      <c r="H16" s="414" t="s">
        <v>34</v>
      </c>
      <c r="I16" s="414" t="s">
        <v>34</v>
      </c>
      <c r="J16" s="414" t="s">
        <v>34</v>
      </c>
      <c r="K16" s="414" t="s">
        <v>34</v>
      </c>
      <c r="L16" s="414" t="s">
        <v>34</v>
      </c>
      <c r="M16" s="414" t="s">
        <v>34</v>
      </c>
      <c r="N16" s="414" t="s">
        <v>34</v>
      </c>
      <c r="O16" s="414" t="s">
        <v>34</v>
      </c>
      <c r="P16" s="5"/>
      <c r="Q16" s="15"/>
    </row>
    <row r="17" spans="1:17" ht="40.5" customHeight="1" x14ac:dyDescent="0.4">
      <c r="A17" s="282" t="s">
        <v>317</v>
      </c>
      <c r="B17" s="300" t="s">
        <v>64</v>
      </c>
      <c r="C17" s="21">
        <f>C18+C19+C21+C22+C20</f>
        <v>1247057.5531036903</v>
      </c>
      <c r="D17" s="4"/>
      <c r="E17" s="4"/>
      <c r="F17" s="4"/>
      <c r="G17" s="4" t="s">
        <v>584</v>
      </c>
      <c r="H17" s="4"/>
      <c r="I17" s="4"/>
      <c r="J17" s="4"/>
      <c r="K17" s="4"/>
      <c r="L17" s="4"/>
      <c r="M17" s="4"/>
      <c r="N17" s="4"/>
      <c r="O17" s="4"/>
      <c r="P17" s="4"/>
      <c r="Q17" s="274"/>
    </row>
    <row r="18" spans="1:17" ht="247.75" x14ac:dyDescent="0.4">
      <c r="A18" s="42"/>
      <c r="B18" s="5" t="s">
        <v>370</v>
      </c>
      <c r="C18" s="174">
        <v>160000</v>
      </c>
      <c r="D18" s="9" t="s">
        <v>371</v>
      </c>
      <c r="E18" s="5" t="s">
        <v>100</v>
      </c>
      <c r="F18" s="5">
        <v>16</v>
      </c>
      <c r="G18" s="5" t="s">
        <v>372</v>
      </c>
      <c r="H18" s="122">
        <v>3</v>
      </c>
      <c r="I18" s="5" t="s">
        <v>366</v>
      </c>
      <c r="J18" s="122" t="s">
        <v>256</v>
      </c>
      <c r="K18" s="122" t="s">
        <v>367</v>
      </c>
      <c r="L18" s="215" t="s">
        <v>71</v>
      </c>
      <c r="M18" s="216" t="s">
        <v>339</v>
      </c>
      <c r="N18" s="412" t="s">
        <v>340</v>
      </c>
      <c r="O18" s="339" t="s">
        <v>74</v>
      </c>
      <c r="P18" s="5" t="s">
        <v>373</v>
      </c>
      <c r="Q18" s="336" t="s">
        <v>351</v>
      </c>
    </row>
    <row r="19" spans="1:17" ht="248.15" thickBot="1" x14ac:dyDescent="0.45">
      <c r="A19" s="42"/>
      <c r="B19" s="5" t="s">
        <v>374</v>
      </c>
      <c r="C19" s="6">
        <v>250000</v>
      </c>
      <c r="D19" s="5" t="s">
        <v>371</v>
      </c>
      <c r="E19" s="5" t="s">
        <v>100</v>
      </c>
      <c r="F19" s="45">
        <v>20</v>
      </c>
      <c r="G19" s="5" t="s">
        <v>375</v>
      </c>
      <c r="H19" s="8">
        <v>3</v>
      </c>
      <c r="I19" s="5" t="s">
        <v>366</v>
      </c>
      <c r="J19" s="122" t="s">
        <v>256</v>
      </c>
      <c r="K19" s="122" t="s">
        <v>70</v>
      </c>
      <c r="L19" s="215" t="s">
        <v>71</v>
      </c>
      <c r="M19" s="216" t="s">
        <v>339</v>
      </c>
      <c r="N19" s="412" t="s">
        <v>340</v>
      </c>
      <c r="O19" s="339" t="s">
        <v>74</v>
      </c>
      <c r="P19" s="5" t="s">
        <v>376</v>
      </c>
      <c r="Q19" s="337" t="s">
        <v>351</v>
      </c>
    </row>
    <row r="20" spans="1:17" s="209" customFormat="1" ht="146.25" customHeight="1" x14ac:dyDescent="0.4">
      <c r="A20" s="42"/>
      <c r="B20" s="212" t="s">
        <v>377</v>
      </c>
      <c r="C20" s="213">
        <v>380000</v>
      </c>
      <c r="D20" s="212" t="s">
        <v>67</v>
      </c>
      <c r="E20" s="214" t="s">
        <v>100</v>
      </c>
      <c r="F20" s="214">
        <v>40</v>
      </c>
      <c r="G20" s="212" t="s">
        <v>378</v>
      </c>
      <c r="H20" s="219">
        <v>3</v>
      </c>
      <c r="I20" s="212" t="s">
        <v>366</v>
      </c>
      <c r="J20" s="215" t="s">
        <v>256</v>
      </c>
      <c r="K20" s="215" t="s">
        <v>70</v>
      </c>
      <c r="L20" s="215" t="s">
        <v>71</v>
      </c>
      <c r="M20" s="216" t="s">
        <v>339</v>
      </c>
      <c r="N20" s="216" t="s">
        <v>73</v>
      </c>
      <c r="O20" s="339" t="s">
        <v>74</v>
      </c>
      <c r="P20" s="221"/>
      <c r="Q20" s="333" t="s">
        <v>379</v>
      </c>
    </row>
    <row r="21" spans="1:17" ht="248.15" thickBot="1" x14ac:dyDescent="0.45">
      <c r="A21" s="42"/>
      <c r="B21" s="5" t="s">
        <v>380</v>
      </c>
      <c r="C21" s="6">
        <v>250000</v>
      </c>
      <c r="D21" s="5" t="s">
        <v>371</v>
      </c>
      <c r="E21" s="5" t="s">
        <v>100</v>
      </c>
      <c r="F21" s="45">
        <v>20</v>
      </c>
      <c r="G21" s="5" t="s">
        <v>381</v>
      </c>
      <c r="H21" s="8">
        <v>3</v>
      </c>
      <c r="I21" s="5" t="s">
        <v>366</v>
      </c>
      <c r="J21" s="122" t="s">
        <v>256</v>
      </c>
      <c r="K21" s="122" t="s">
        <v>70</v>
      </c>
      <c r="L21" s="215" t="s">
        <v>71</v>
      </c>
      <c r="M21" s="216" t="s">
        <v>339</v>
      </c>
      <c r="N21" s="412" t="s">
        <v>340</v>
      </c>
      <c r="O21" s="339" t="s">
        <v>74</v>
      </c>
      <c r="P21" s="5" t="s">
        <v>382</v>
      </c>
      <c r="Q21" s="337" t="s">
        <v>351</v>
      </c>
    </row>
    <row r="22" spans="1:17" ht="22.5" customHeight="1" thickBot="1" x14ac:dyDescent="0.45">
      <c r="A22" s="14"/>
      <c r="B22" s="5" t="s">
        <v>220</v>
      </c>
      <c r="C22" s="2">
        <v>207057.55310369021</v>
      </c>
      <c r="D22" s="5"/>
      <c r="E22" s="5"/>
      <c r="F22" s="45" t="s">
        <v>78</v>
      </c>
      <c r="G22" s="10" t="s">
        <v>59</v>
      </c>
      <c r="H22" s="414"/>
      <c r="I22" s="414" t="s">
        <v>34</v>
      </c>
      <c r="J22" s="414" t="s">
        <v>34</v>
      </c>
      <c r="K22" s="414" t="s">
        <v>34</v>
      </c>
      <c r="L22" s="414" t="s">
        <v>34</v>
      </c>
      <c r="M22" s="414" t="s">
        <v>34</v>
      </c>
      <c r="N22" s="414" t="s">
        <v>34</v>
      </c>
      <c r="O22" s="414" t="s">
        <v>34</v>
      </c>
      <c r="P22" s="5"/>
      <c r="Q22" s="15"/>
    </row>
    <row r="23" spans="1:17" ht="33" customHeight="1" x14ac:dyDescent="0.4">
      <c r="A23" s="325" t="s">
        <v>90</v>
      </c>
      <c r="B23" s="300" t="s">
        <v>64</v>
      </c>
      <c r="C23" s="327">
        <f>C24+C25</f>
        <v>63572.365074024703</v>
      </c>
      <c r="D23" s="326"/>
      <c r="E23" s="326"/>
      <c r="F23" s="326"/>
      <c r="G23" s="326"/>
      <c r="H23" s="328"/>
      <c r="I23" s="328"/>
      <c r="J23" s="328"/>
      <c r="K23" s="328"/>
      <c r="L23" s="328"/>
      <c r="M23" s="328"/>
      <c r="N23" s="328"/>
      <c r="O23" s="328"/>
      <c r="P23" s="326"/>
      <c r="Q23" s="329"/>
    </row>
    <row r="24" spans="1:17" ht="31.5" customHeight="1" x14ac:dyDescent="0.4">
      <c r="A24" s="5"/>
      <c r="B24" s="5" t="s">
        <v>383</v>
      </c>
      <c r="C24" s="6">
        <v>6000</v>
      </c>
      <c r="D24" s="5"/>
      <c r="E24" s="5"/>
      <c r="F24" s="5" t="s">
        <v>78</v>
      </c>
      <c r="G24" s="5" t="s">
        <v>53</v>
      </c>
      <c r="H24" s="408"/>
      <c r="I24" s="408" t="s">
        <v>34</v>
      </c>
      <c r="J24" s="408" t="s">
        <v>34</v>
      </c>
      <c r="K24" s="408" t="s">
        <v>34</v>
      </c>
      <c r="L24" s="408" t="s">
        <v>34</v>
      </c>
      <c r="M24" s="8" t="s">
        <v>34</v>
      </c>
      <c r="N24" s="8" t="s">
        <v>34</v>
      </c>
      <c r="O24" s="8" t="s">
        <v>34</v>
      </c>
      <c r="P24" s="5"/>
      <c r="Q24" s="8" t="s">
        <v>81</v>
      </c>
    </row>
    <row r="25" spans="1:17" ht="24.75" customHeight="1" thickBot="1" x14ac:dyDescent="0.45">
      <c r="A25" s="5"/>
      <c r="B25" s="5" t="s">
        <v>384</v>
      </c>
      <c r="C25" s="6">
        <f>(C22+C16+C9)*0.15</f>
        <v>57572.365074024703</v>
      </c>
      <c r="D25" s="6"/>
      <c r="E25" s="5"/>
      <c r="F25" s="5" t="s">
        <v>78</v>
      </c>
      <c r="G25" s="5" t="s">
        <v>56</v>
      </c>
      <c r="H25" s="8"/>
      <c r="I25" s="8" t="s">
        <v>34</v>
      </c>
      <c r="J25" s="8" t="s">
        <v>34</v>
      </c>
      <c r="K25" s="8" t="s">
        <v>34</v>
      </c>
      <c r="L25" s="8" t="s">
        <v>34</v>
      </c>
      <c r="M25" s="8" t="s">
        <v>34</v>
      </c>
      <c r="N25" s="8" t="s">
        <v>34</v>
      </c>
      <c r="O25" s="8" t="s">
        <v>34</v>
      </c>
      <c r="P25" s="5"/>
      <c r="Q25" s="261" t="s">
        <v>91</v>
      </c>
    </row>
    <row r="26" spans="1:17" s="209" customFormat="1" ht="29.15" hidden="1" x14ac:dyDescent="0.4">
      <c r="A26" s="212"/>
      <c r="B26" s="351" t="s">
        <v>385</v>
      </c>
      <c r="C26" s="352">
        <v>300000</v>
      </c>
      <c r="D26" s="212"/>
      <c r="E26" s="212"/>
      <c r="F26" s="214"/>
      <c r="G26" s="215"/>
      <c r="H26" s="407"/>
      <c r="I26" s="407"/>
      <c r="J26" s="407"/>
      <c r="K26" s="407"/>
      <c r="L26" s="407"/>
      <c r="M26" s="407"/>
      <c r="N26" s="407"/>
      <c r="O26" s="407"/>
      <c r="P26" s="212"/>
      <c r="Q26" s="303"/>
    </row>
    <row r="27" spans="1:17" s="209" customFormat="1" ht="43.75" hidden="1" x14ac:dyDescent="0.4">
      <c r="A27" s="212"/>
      <c r="B27" s="351" t="s">
        <v>386</v>
      </c>
      <c r="C27" s="352">
        <v>100000</v>
      </c>
      <c r="D27" s="212"/>
      <c r="E27" s="212"/>
      <c r="F27" s="214"/>
      <c r="G27" s="215"/>
      <c r="H27" s="407"/>
      <c r="I27" s="407"/>
      <c r="J27" s="407"/>
      <c r="K27" s="407"/>
      <c r="L27" s="407"/>
      <c r="M27" s="407"/>
      <c r="N27" s="407"/>
      <c r="O27" s="407"/>
      <c r="P27" s="212"/>
      <c r="Q27" s="303"/>
    </row>
    <row r="28" spans="1:17" ht="40.5" customHeight="1" thickBot="1" x14ac:dyDescent="0.45">
      <c r="A28" s="129" t="s">
        <v>60</v>
      </c>
      <c r="B28" s="130"/>
      <c r="C28" s="330">
        <f>C3+C10+C17+C23</f>
        <v>2019388.1322341897</v>
      </c>
      <c r="D28" s="99"/>
      <c r="E28" s="99"/>
      <c r="F28" s="99">
        <f>SUBTOTAL(109,F2:F27)</f>
        <v>206</v>
      </c>
      <c r="G28" s="99"/>
      <c r="H28" s="100"/>
      <c r="I28" s="100"/>
      <c r="J28" s="100"/>
      <c r="K28" s="100"/>
      <c r="L28" s="100"/>
      <c r="M28" s="100"/>
      <c r="N28" s="100"/>
      <c r="O28" s="100"/>
      <c r="P28" s="99"/>
      <c r="Q28" s="101"/>
    </row>
    <row r="29" spans="1:17" x14ac:dyDescent="0.4">
      <c r="A29" s="17"/>
      <c r="B29" s="10"/>
      <c r="C29" s="11"/>
      <c r="D29" s="10"/>
      <c r="E29" s="10"/>
      <c r="F29" s="10"/>
      <c r="G29" s="10"/>
      <c r="H29" s="12"/>
      <c r="I29" s="12"/>
      <c r="J29" s="12"/>
      <c r="K29" s="12"/>
      <c r="L29" s="12"/>
      <c r="M29" s="12"/>
      <c r="N29" s="12"/>
      <c r="O29" s="12"/>
      <c r="P29" s="10"/>
      <c r="Q29" s="18"/>
    </row>
    <row r="30" spans="1:17" x14ac:dyDescent="0.4">
      <c r="B30" s="353" t="e">
        <f>C26+C27+#REF!</f>
        <v>#REF!</v>
      </c>
      <c r="C30" s="353">
        <f>C28-C23</f>
        <v>1955815.7671601649</v>
      </c>
      <c r="D30" s="354"/>
      <c r="E30" s="354"/>
    </row>
    <row r="31" spans="1:17" x14ac:dyDescent="0.4">
      <c r="B31" s="354"/>
      <c r="C31" s="353">
        <f>C3</f>
        <v>179759.03614457831</v>
      </c>
      <c r="D31" s="354">
        <f>C31*100/$C$30</f>
        <v>9.191000459393349</v>
      </c>
      <c r="E31" s="354" t="e">
        <f>$B$30*D31/100</f>
        <v>#REF!</v>
      </c>
    </row>
    <row r="32" spans="1:17" x14ac:dyDescent="0.4">
      <c r="B32" s="354"/>
      <c r="C32" s="353">
        <f>C10</f>
        <v>528999.17791189626</v>
      </c>
      <c r="D32" s="354">
        <f>C32*100/$C$30</f>
        <v>27.047495310869721</v>
      </c>
      <c r="E32" s="354" t="e">
        <f>$B$30*D32/100</f>
        <v>#REF!</v>
      </c>
    </row>
    <row r="33" spans="2:5" x14ac:dyDescent="0.4">
      <c r="B33" s="354"/>
      <c r="C33" s="353">
        <f>C17</f>
        <v>1247057.5531036903</v>
      </c>
      <c r="D33" s="354">
        <f>C33*100/$C$30</f>
        <v>63.761504229736929</v>
      </c>
      <c r="E33" s="354" t="e">
        <f>$B$30*D33/100</f>
        <v>#REF!</v>
      </c>
    </row>
    <row r="34" spans="2:5" x14ac:dyDescent="0.4">
      <c r="B34" s="354"/>
      <c r="C34" s="353"/>
      <c r="D34" s="354"/>
      <c r="E34" s="354"/>
    </row>
    <row r="35" spans="2:5" x14ac:dyDescent="0.4">
      <c r="B35" s="354"/>
      <c r="C35" s="353"/>
      <c r="D35" s="354"/>
      <c r="E35" s="354"/>
    </row>
  </sheetData>
  <phoneticPr fontId="3" type="noConversion"/>
  <dataValidations count="3">
    <dataValidation type="list" allowBlank="1" showInputMessage="1" showErrorMessage="1" sqref="H24" xr:uid="{42294AA3-001D-4525-AC1F-B22702C4FC60}">
      <formula1>"1, 2, 3, 1,2, 1,3, 2,3, 1,2,3"</formula1>
    </dataValidation>
    <dataValidation type="list" allowBlank="1" showInputMessage="1" showErrorMessage="1" sqref="D24 D11:D16 D4:D9 D18:D22" xr:uid="{6B81843C-871A-4549-80BB-A7ED7042304A}">
      <formula1>"uus, jätkuv, lõppev"</formula1>
    </dataValidation>
    <dataValidation type="list" allowBlank="1" showInputMessage="1" showErrorMessage="1" sqref="G10 G17 G3 H4:H9 H11:H16 H18:H22" xr:uid="{9FB5D988-46B0-4D1F-B512-939ABA187EE8}">
      <formula1>"1,2,3,1 2,1 3, 2 3, 1 2 3"</formula1>
    </dataValidation>
  </dataValidation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243E0-2C24-4C87-B26E-9A431A25E9BE}">
  <dimension ref="A1:S37"/>
  <sheetViews>
    <sheetView topLeftCell="A2" zoomScale="90" zoomScaleNormal="90" workbookViewId="0">
      <pane xSplit="2" ySplit="3" topLeftCell="C26" activePane="bottomRight" state="frozen"/>
      <selection pane="topRight" activeCell="C2" sqref="C2"/>
      <selection pane="bottomLeft" activeCell="A4" sqref="A4"/>
      <selection pane="bottomRight" activeCell="A19" sqref="A19"/>
    </sheetView>
  </sheetViews>
  <sheetFormatPr defaultColWidth="9.15234375" defaultRowHeight="14.6" x14ac:dyDescent="0.4"/>
  <cols>
    <col min="1" max="1" width="31.3828125" style="202" customWidth="1"/>
    <col min="2" max="2" width="33" style="202" bestFit="1" customWidth="1"/>
    <col min="3" max="3" width="12.15234375" style="258" customWidth="1"/>
    <col min="4" max="4" width="14.3828125" style="202" bestFit="1" customWidth="1"/>
    <col min="5" max="5" width="30.3828125" style="202" customWidth="1"/>
    <col min="6" max="6" width="59" style="202" customWidth="1"/>
    <col min="7" max="7" width="27.3828125" style="202" customWidth="1"/>
    <col min="8" max="8" width="39" style="202" bestFit="1" customWidth="1"/>
    <col min="9" max="10" width="33.3828125" style="202" customWidth="1"/>
    <col min="11" max="11" width="39" style="202" bestFit="1" customWidth="1"/>
    <col min="12" max="12" width="30.3828125" style="202" bestFit="1" customWidth="1"/>
    <col min="13" max="13" width="24.3828125" style="202" customWidth="1"/>
    <col min="14" max="14" width="28.3828125" style="202" customWidth="1"/>
    <col min="15" max="15" width="52.84375" style="202" customWidth="1"/>
    <col min="16" max="16" width="27.3828125" style="209" bestFit="1" customWidth="1"/>
    <col min="17" max="18" width="9.15234375" style="209"/>
    <col min="19" max="19" width="45" style="209" customWidth="1"/>
    <col min="20" max="16384" width="9.15234375" style="209"/>
  </cols>
  <sheetData>
    <row r="1" spans="1:19" s="192" customFormat="1" ht="75" customHeight="1" thickBot="1" x14ac:dyDescent="0.45">
      <c r="A1" s="209"/>
      <c r="B1" s="209"/>
      <c r="C1" s="209"/>
      <c r="D1" s="209"/>
      <c r="E1" s="209"/>
      <c r="F1" s="209"/>
      <c r="G1" s="209"/>
      <c r="H1" s="209"/>
      <c r="I1" s="209"/>
      <c r="J1" s="209"/>
      <c r="K1" s="209"/>
      <c r="L1" s="209"/>
      <c r="M1" s="209"/>
      <c r="N1" s="209"/>
      <c r="O1" s="209"/>
      <c r="P1" s="209"/>
      <c r="S1" s="192" t="s">
        <v>387</v>
      </c>
    </row>
    <row r="2" spans="1:19" s="192" customFormat="1" ht="75" customHeight="1" x14ac:dyDescent="0.4">
      <c r="A2" s="188" t="s">
        <v>7</v>
      </c>
      <c r="B2" s="189" t="s">
        <v>8</v>
      </c>
      <c r="C2" s="190" t="s">
        <v>9</v>
      </c>
      <c r="D2" s="189" t="s">
        <v>10</v>
      </c>
      <c r="E2" s="189" t="s">
        <v>11</v>
      </c>
      <c r="F2" s="189" t="s">
        <v>12</v>
      </c>
      <c r="G2" s="189" t="s">
        <v>13</v>
      </c>
      <c r="H2" s="189" t="s">
        <v>14</v>
      </c>
      <c r="I2" s="189" t="s">
        <v>15</v>
      </c>
      <c r="J2" s="189" t="s">
        <v>16</v>
      </c>
      <c r="K2" s="189" t="s">
        <v>17</v>
      </c>
      <c r="L2" s="189" t="s">
        <v>18</v>
      </c>
      <c r="M2" s="189" t="s">
        <v>19</v>
      </c>
      <c r="N2" s="189" t="s">
        <v>20</v>
      </c>
      <c r="O2" s="189" t="s">
        <v>21</v>
      </c>
      <c r="P2" s="191" t="s">
        <v>22</v>
      </c>
      <c r="S2" s="192" t="s">
        <v>387</v>
      </c>
    </row>
    <row r="3" spans="1:19" s="202" customFormat="1" ht="40.5" customHeight="1" thickBot="1" x14ac:dyDescent="0.45">
      <c r="A3" s="193"/>
      <c r="B3" s="194"/>
      <c r="C3" s="195"/>
      <c r="D3" s="194"/>
      <c r="E3" s="196" t="s">
        <v>23</v>
      </c>
      <c r="F3" s="197" t="s">
        <v>93</v>
      </c>
      <c r="G3" s="198" t="s">
        <v>25</v>
      </c>
      <c r="H3" s="199"/>
      <c r="I3" s="199"/>
      <c r="J3" s="199"/>
      <c r="K3" s="199"/>
      <c r="L3" s="199"/>
      <c r="M3" s="199"/>
      <c r="N3" s="200"/>
      <c r="O3" s="194"/>
      <c r="P3" s="201"/>
    </row>
    <row r="4" spans="1:19" x14ac:dyDescent="0.4">
      <c r="A4" s="203" t="s">
        <v>388</v>
      </c>
      <c r="B4" s="204"/>
      <c r="C4" s="205"/>
      <c r="D4" s="204"/>
      <c r="E4" s="204"/>
      <c r="F4" s="206" t="s">
        <v>318</v>
      </c>
      <c r="G4" s="204"/>
      <c r="H4" s="204"/>
      <c r="I4" s="204"/>
      <c r="J4" s="204"/>
      <c r="K4" s="204"/>
      <c r="L4" s="204"/>
      <c r="M4" s="204"/>
      <c r="N4" s="207"/>
      <c r="O4" s="204"/>
      <c r="P4" s="208"/>
      <c r="S4" s="210" t="s">
        <v>389</v>
      </c>
    </row>
    <row r="5" spans="1:19" ht="102" x14ac:dyDescent="0.4">
      <c r="A5" s="211" t="s">
        <v>27</v>
      </c>
      <c r="B5" s="212" t="s">
        <v>390</v>
      </c>
      <c r="C5" s="213">
        <v>20000</v>
      </c>
      <c r="D5" s="212">
        <v>2023</v>
      </c>
      <c r="E5" s="214" t="s">
        <v>252</v>
      </c>
      <c r="F5" s="215" t="s">
        <v>391</v>
      </c>
      <c r="G5" s="212" t="s">
        <v>392</v>
      </c>
      <c r="H5" s="212" t="s">
        <v>338</v>
      </c>
      <c r="I5" s="215" t="s">
        <v>256</v>
      </c>
      <c r="J5" s="215" t="s">
        <v>393</v>
      </c>
      <c r="K5" s="215" t="s">
        <v>394</v>
      </c>
      <c r="L5" s="216" t="s">
        <v>259</v>
      </c>
      <c r="M5" s="216" t="s">
        <v>260</v>
      </c>
      <c r="N5" s="216" t="s">
        <v>290</v>
      </c>
      <c r="O5" s="212" t="s">
        <v>395</v>
      </c>
      <c r="P5" s="217" t="s">
        <v>263</v>
      </c>
      <c r="S5" s="210" t="s">
        <v>396</v>
      </c>
    </row>
    <row r="6" spans="1:19" ht="116.6" x14ac:dyDescent="0.4">
      <c r="A6" s="218" t="s">
        <v>27</v>
      </c>
      <c r="B6" s="212" t="s">
        <v>397</v>
      </c>
      <c r="C6" s="213">
        <v>0</v>
      </c>
      <c r="D6" s="212">
        <v>2023</v>
      </c>
      <c r="E6" s="214" t="s">
        <v>252</v>
      </c>
      <c r="F6" s="215" t="s">
        <v>398</v>
      </c>
      <c r="G6" s="219" t="s">
        <v>267</v>
      </c>
      <c r="H6" s="212" t="s">
        <v>34</v>
      </c>
      <c r="I6" s="212" t="s">
        <v>34</v>
      </c>
      <c r="J6" s="212" t="s">
        <v>34</v>
      </c>
      <c r="K6" s="215" t="s">
        <v>399</v>
      </c>
      <c r="L6" s="212" t="s">
        <v>34</v>
      </c>
      <c r="M6" s="215" t="s">
        <v>400</v>
      </c>
      <c r="N6" s="216" t="s">
        <v>261</v>
      </c>
      <c r="O6" s="212" t="s">
        <v>401</v>
      </c>
      <c r="P6" s="220" t="s">
        <v>402</v>
      </c>
      <c r="S6" s="210" t="s">
        <v>403</v>
      </c>
    </row>
    <row r="7" spans="1:19" ht="116.6" x14ac:dyDescent="0.4">
      <c r="A7" s="218" t="s">
        <v>27</v>
      </c>
      <c r="B7" s="212" t="s">
        <v>404</v>
      </c>
      <c r="C7" s="213">
        <v>5000</v>
      </c>
      <c r="D7" s="214" t="s">
        <v>293</v>
      </c>
      <c r="E7" s="214" t="s">
        <v>252</v>
      </c>
      <c r="F7" s="212" t="s">
        <v>405</v>
      </c>
      <c r="G7" s="212" t="s">
        <v>310</v>
      </c>
      <c r="H7" s="215" t="s">
        <v>406</v>
      </c>
      <c r="I7" s="215" t="s">
        <v>256</v>
      </c>
      <c r="J7" s="215" t="s">
        <v>407</v>
      </c>
      <c r="K7" s="215" t="s">
        <v>408</v>
      </c>
      <c r="L7" s="216" t="s">
        <v>259</v>
      </c>
      <c r="M7" s="216" t="s">
        <v>260</v>
      </c>
      <c r="N7" s="216" t="s">
        <v>261</v>
      </c>
      <c r="O7" s="221" t="s">
        <v>409</v>
      </c>
      <c r="P7" s="220" t="s">
        <v>410</v>
      </c>
      <c r="S7" s="210" t="s">
        <v>411</v>
      </c>
    </row>
    <row r="8" spans="1:19" ht="116.6" x14ac:dyDescent="0.4">
      <c r="A8" s="218" t="s">
        <v>389</v>
      </c>
      <c r="B8" s="212" t="s">
        <v>412</v>
      </c>
      <c r="C8" s="213">
        <v>0</v>
      </c>
      <c r="D8" s="212">
        <v>2024</v>
      </c>
      <c r="E8" s="214" t="s">
        <v>348</v>
      </c>
      <c r="F8" s="215" t="s">
        <v>413</v>
      </c>
      <c r="G8" s="212" t="s">
        <v>310</v>
      </c>
      <c r="H8" s="215" t="s">
        <v>406</v>
      </c>
      <c r="I8" s="215" t="s">
        <v>414</v>
      </c>
      <c r="J8" s="215" t="s">
        <v>407</v>
      </c>
      <c r="K8" s="215" t="s">
        <v>408</v>
      </c>
      <c r="L8" s="216" t="s">
        <v>259</v>
      </c>
      <c r="M8" s="216" t="s">
        <v>259</v>
      </c>
      <c r="N8" s="216" t="s">
        <v>261</v>
      </c>
      <c r="O8" s="221" t="s">
        <v>415</v>
      </c>
      <c r="P8" s="220" t="s">
        <v>416</v>
      </c>
    </row>
    <row r="9" spans="1:19" ht="72.900000000000006" x14ac:dyDescent="0.4">
      <c r="A9" s="222" t="s">
        <v>27</v>
      </c>
      <c r="B9" s="212" t="s">
        <v>417</v>
      </c>
      <c r="C9" s="213">
        <v>0</v>
      </c>
      <c r="D9" s="214" t="s">
        <v>418</v>
      </c>
      <c r="E9" s="214"/>
      <c r="F9" s="212" t="s">
        <v>419</v>
      </c>
      <c r="G9" s="219" t="s">
        <v>267</v>
      </c>
      <c r="H9" s="212" t="s">
        <v>420</v>
      </c>
      <c r="I9" s="212" t="s">
        <v>421</v>
      </c>
      <c r="J9" s="212" t="s">
        <v>34</v>
      </c>
      <c r="K9" s="215" t="s">
        <v>422</v>
      </c>
      <c r="L9" s="215" t="s">
        <v>34</v>
      </c>
      <c r="M9" s="215" t="s">
        <v>34</v>
      </c>
      <c r="N9" s="216" t="s">
        <v>261</v>
      </c>
      <c r="O9" s="221" t="s">
        <v>423</v>
      </c>
      <c r="P9" s="220" t="s">
        <v>424</v>
      </c>
      <c r="S9" s="223"/>
    </row>
    <row r="10" spans="1:19" ht="116.6" x14ac:dyDescent="0.4">
      <c r="A10" s="218" t="s">
        <v>389</v>
      </c>
      <c r="B10" s="212" t="s">
        <v>425</v>
      </c>
      <c r="C10" s="213">
        <v>0</v>
      </c>
      <c r="D10" s="214" t="s">
        <v>293</v>
      </c>
      <c r="E10" s="214" t="s">
        <v>426</v>
      </c>
      <c r="F10" s="215" t="s">
        <v>427</v>
      </c>
      <c r="G10" s="219" t="s">
        <v>267</v>
      </c>
      <c r="H10" s="215" t="s">
        <v>428</v>
      </c>
      <c r="I10" s="215" t="s">
        <v>414</v>
      </c>
      <c r="J10" s="215" t="s">
        <v>407</v>
      </c>
      <c r="K10" s="215" t="s">
        <v>408</v>
      </c>
      <c r="L10" s="219" t="s">
        <v>34</v>
      </c>
      <c r="M10" s="219" t="s">
        <v>34</v>
      </c>
      <c r="N10" s="216" t="s">
        <v>261</v>
      </c>
      <c r="O10" s="221" t="s">
        <v>429</v>
      </c>
      <c r="P10" s="220" t="s">
        <v>416</v>
      </c>
      <c r="S10" s="224"/>
    </row>
    <row r="11" spans="1:19" ht="138.75" customHeight="1" x14ac:dyDescent="0.4">
      <c r="A11" s="222" t="s">
        <v>27</v>
      </c>
      <c r="B11" s="212" t="s">
        <v>430</v>
      </c>
      <c r="C11" s="213">
        <v>0</v>
      </c>
      <c r="D11" s="214" t="s">
        <v>431</v>
      </c>
      <c r="E11" s="214" t="s">
        <v>426</v>
      </c>
      <c r="F11" s="212" t="s">
        <v>432</v>
      </c>
      <c r="G11" s="219" t="s">
        <v>267</v>
      </c>
      <c r="H11" s="212" t="s">
        <v>433</v>
      </c>
      <c r="I11" s="212" t="s">
        <v>434</v>
      </c>
      <c r="J11" s="215" t="s">
        <v>407</v>
      </c>
      <c r="K11" s="215" t="s">
        <v>314</v>
      </c>
      <c r="L11" s="215" t="s">
        <v>34</v>
      </c>
      <c r="M11" s="215" t="s">
        <v>34</v>
      </c>
      <c r="N11" s="216" t="s">
        <v>261</v>
      </c>
      <c r="O11" s="221" t="s">
        <v>435</v>
      </c>
      <c r="P11" s="220" t="s">
        <v>424</v>
      </c>
      <c r="S11" s="223"/>
    </row>
    <row r="12" spans="1:19" ht="102" x14ac:dyDescent="0.4">
      <c r="A12" s="222" t="s">
        <v>27</v>
      </c>
      <c r="B12" s="212" t="s">
        <v>436</v>
      </c>
      <c r="C12" s="213">
        <v>10000</v>
      </c>
      <c r="D12" s="214"/>
      <c r="E12" s="225" t="s">
        <v>348</v>
      </c>
      <c r="F12" s="215" t="s">
        <v>437</v>
      </c>
      <c r="G12" s="212" t="s">
        <v>392</v>
      </c>
      <c r="H12" s="215" t="s">
        <v>438</v>
      </c>
      <c r="I12" s="215" t="s">
        <v>439</v>
      </c>
      <c r="J12" s="215" t="s">
        <v>407</v>
      </c>
      <c r="K12" s="215" t="s">
        <v>314</v>
      </c>
      <c r="L12" s="212" t="s">
        <v>34</v>
      </c>
      <c r="M12" s="212" t="s">
        <v>34</v>
      </c>
      <c r="N12" s="216" t="s">
        <v>261</v>
      </c>
      <c r="O12" s="221" t="s">
        <v>440</v>
      </c>
      <c r="P12" s="220" t="s">
        <v>441</v>
      </c>
      <c r="S12" s="223"/>
    </row>
    <row r="13" spans="1:19" ht="131.15" x14ac:dyDescent="0.4">
      <c r="A13" s="222" t="s">
        <v>27</v>
      </c>
      <c r="B13" s="212" t="s">
        <v>442</v>
      </c>
      <c r="C13" s="213">
        <v>0</v>
      </c>
      <c r="D13" s="214">
        <v>2023</v>
      </c>
      <c r="E13" s="225" t="s">
        <v>443</v>
      </c>
      <c r="F13" s="212" t="s">
        <v>444</v>
      </c>
      <c r="G13" s="212" t="s">
        <v>392</v>
      </c>
      <c r="H13" s="212" t="s">
        <v>433</v>
      </c>
      <c r="I13" s="215" t="s">
        <v>434</v>
      </c>
      <c r="J13" s="215" t="s">
        <v>34</v>
      </c>
      <c r="K13" s="215" t="s">
        <v>314</v>
      </c>
      <c r="L13" s="212" t="s">
        <v>34</v>
      </c>
      <c r="M13" s="212" t="s">
        <v>34</v>
      </c>
      <c r="N13" s="216" t="s">
        <v>261</v>
      </c>
      <c r="O13" s="221" t="s">
        <v>445</v>
      </c>
      <c r="P13" s="226" t="s">
        <v>424</v>
      </c>
      <c r="S13" s="224"/>
    </row>
    <row r="14" spans="1:19" ht="131.15" x14ac:dyDescent="0.4">
      <c r="A14" s="218" t="s">
        <v>411</v>
      </c>
      <c r="B14" s="212" t="s">
        <v>446</v>
      </c>
      <c r="C14" s="213">
        <v>0</v>
      </c>
      <c r="D14" s="214" t="s">
        <v>293</v>
      </c>
      <c r="E14" s="214" t="s">
        <v>348</v>
      </c>
      <c r="F14" s="215" t="s">
        <v>447</v>
      </c>
      <c r="G14" s="215" t="s">
        <v>310</v>
      </c>
      <c r="H14" s="215" t="s">
        <v>311</v>
      </c>
      <c r="I14" s="215" t="s">
        <v>312</v>
      </c>
      <c r="J14" s="215" t="s">
        <v>407</v>
      </c>
      <c r="K14" s="215" t="s">
        <v>448</v>
      </c>
      <c r="L14" s="212" t="s">
        <v>34</v>
      </c>
      <c r="M14" s="212" t="s">
        <v>34</v>
      </c>
      <c r="N14" s="216" t="s">
        <v>261</v>
      </c>
      <c r="O14" s="221" t="s">
        <v>449</v>
      </c>
      <c r="P14" s="220" t="s">
        <v>304</v>
      </c>
    </row>
    <row r="15" spans="1:19" ht="116.6" x14ac:dyDescent="0.4">
      <c r="A15" s="218" t="s">
        <v>411</v>
      </c>
      <c r="B15" s="212" t="s">
        <v>450</v>
      </c>
      <c r="C15" s="317">
        <v>0</v>
      </c>
      <c r="D15" s="214">
        <v>2023</v>
      </c>
      <c r="E15" s="214" t="s">
        <v>348</v>
      </c>
      <c r="F15" s="212" t="s">
        <v>451</v>
      </c>
      <c r="G15" s="219" t="s">
        <v>267</v>
      </c>
      <c r="H15" s="215" t="s">
        <v>311</v>
      </c>
      <c r="I15" s="215" t="s">
        <v>312</v>
      </c>
      <c r="J15" s="215" t="s">
        <v>407</v>
      </c>
      <c r="K15" s="215" t="s">
        <v>448</v>
      </c>
      <c r="L15" s="215" t="s">
        <v>259</v>
      </c>
      <c r="M15" s="212" t="s">
        <v>34</v>
      </c>
      <c r="N15" s="216" t="s">
        <v>261</v>
      </c>
      <c r="O15" s="221" t="s">
        <v>452</v>
      </c>
      <c r="P15" s="220" t="s">
        <v>304</v>
      </c>
    </row>
    <row r="16" spans="1:19" ht="145.75" x14ac:dyDescent="0.4">
      <c r="A16" s="211" t="s">
        <v>411</v>
      </c>
      <c r="B16" s="212" t="s">
        <v>453</v>
      </c>
      <c r="C16" s="227">
        <v>0</v>
      </c>
      <c r="D16" s="214" t="s">
        <v>454</v>
      </c>
      <c r="E16" s="214" t="s">
        <v>348</v>
      </c>
      <c r="F16" s="215" t="s">
        <v>455</v>
      </c>
      <c r="G16" s="219" t="s">
        <v>267</v>
      </c>
      <c r="H16" s="215" t="s">
        <v>311</v>
      </c>
      <c r="I16" s="215" t="s">
        <v>312</v>
      </c>
      <c r="J16" s="215" t="s">
        <v>407</v>
      </c>
      <c r="K16" s="215" t="s">
        <v>448</v>
      </c>
      <c r="L16" s="212" t="s">
        <v>259</v>
      </c>
      <c r="M16" s="212" t="s">
        <v>456</v>
      </c>
      <c r="N16" s="216" t="s">
        <v>261</v>
      </c>
      <c r="O16" s="221" t="s">
        <v>457</v>
      </c>
      <c r="P16" s="220" t="s">
        <v>304</v>
      </c>
    </row>
    <row r="17" spans="1:17" ht="87" customHeight="1" x14ac:dyDescent="0.4">
      <c r="A17" s="228" t="s">
        <v>27</v>
      </c>
      <c r="B17" s="229" t="s">
        <v>458</v>
      </c>
      <c r="C17" s="230">
        <v>2000</v>
      </c>
      <c r="D17" s="231">
        <v>2023</v>
      </c>
      <c r="E17" s="231" t="s">
        <v>252</v>
      </c>
      <c r="F17" s="229" t="s">
        <v>459</v>
      </c>
      <c r="G17" s="229" t="s">
        <v>310</v>
      </c>
      <c r="H17" s="232" t="s">
        <v>311</v>
      </c>
      <c r="I17" s="232" t="s">
        <v>312</v>
      </c>
      <c r="J17" s="232" t="s">
        <v>34</v>
      </c>
      <c r="K17" s="232" t="s">
        <v>460</v>
      </c>
      <c r="L17" s="229" t="s">
        <v>34</v>
      </c>
      <c r="M17" s="229" t="s">
        <v>34</v>
      </c>
      <c r="N17" s="233" t="s">
        <v>261</v>
      </c>
      <c r="O17" s="234" t="s">
        <v>461</v>
      </c>
      <c r="P17" s="235" t="s">
        <v>462</v>
      </c>
    </row>
    <row r="18" spans="1:17" ht="87" customHeight="1" thickBot="1" x14ac:dyDescent="0.45">
      <c r="A18" s="236" t="s">
        <v>463</v>
      </c>
      <c r="B18" s="212" t="s">
        <v>464</v>
      </c>
      <c r="C18" s="213">
        <v>0</v>
      </c>
      <c r="D18" s="212">
        <v>2024</v>
      </c>
      <c r="E18" s="214" t="s">
        <v>100</v>
      </c>
      <c r="F18" s="212" t="s">
        <v>465</v>
      </c>
      <c r="G18" s="229" t="s">
        <v>310</v>
      </c>
      <c r="H18" s="215" t="s">
        <v>311</v>
      </c>
      <c r="I18" s="215" t="s">
        <v>466</v>
      </c>
      <c r="J18" s="219" t="s">
        <v>313</v>
      </c>
      <c r="K18" s="215" t="s">
        <v>314</v>
      </c>
      <c r="L18" s="216" t="s">
        <v>259</v>
      </c>
      <c r="M18" s="216" t="s">
        <v>259</v>
      </c>
      <c r="N18" s="216" t="s">
        <v>261</v>
      </c>
      <c r="O18" s="221" t="s">
        <v>467</v>
      </c>
      <c r="P18" s="220" t="s">
        <v>416</v>
      </c>
    </row>
    <row r="19" spans="1:17" ht="114" customHeight="1" thickBot="1" x14ac:dyDescent="0.45">
      <c r="A19" s="236" t="s">
        <v>463</v>
      </c>
      <c r="B19" s="212" t="s">
        <v>468</v>
      </c>
      <c r="C19" s="213">
        <v>0</v>
      </c>
      <c r="D19" s="212">
        <v>2024</v>
      </c>
      <c r="E19" s="214" t="s">
        <v>100</v>
      </c>
      <c r="F19" s="212" t="s">
        <v>309</v>
      </c>
      <c r="G19" s="229" t="s">
        <v>310</v>
      </c>
      <c r="H19" s="215" t="s">
        <v>311</v>
      </c>
      <c r="I19" s="232" t="s">
        <v>312</v>
      </c>
      <c r="J19" s="219" t="s">
        <v>313</v>
      </c>
      <c r="K19" s="215" t="s">
        <v>314</v>
      </c>
      <c r="L19" s="216" t="s">
        <v>259</v>
      </c>
      <c r="M19" s="216" t="s">
        <v>259</v>
      </c>
      <c r="N19" s="216" t="s">
        <v>261</v>
      </c>
      <c r="O19" s="221" t="s">
        <v>315</v>
      </c>
      <c r="P19" s="220" t="s">
        <v>316</v>
      </c>
    </row>
    <row r="20" spans="1:17" ht="45.75" customHeight="1" x14ac:dyDescent="0.4">
      <c r="A20" s="222" t="s">
        <v>65</v>
      </c>
      <c r="B20" s="212" t="s">
        <v>469</v>
      </c>
      <c r="C20" s="213">
        <v>10000</v>
      </c>
      <c r="D20" s="212" t="s">
        <v>236</v>
      </c>
      <c r="E20" s="214" t="s">
        <v>284</v>
      </c>
      <c r="F20" s="214" t="s">
        <v>78</v>
      </c>
      <c r="G20" s="212" t="s">
        <v>470</v>
      </c>
      <c r="H20" s="219">
        <v>3</v>
      </c>
      <c r="I20" s="212" t="s">
        <v>366</v>
      </c>
      <c r="J20" s="215" t="s">
        <v>256</v>
      </c>
      <c r="K20" s="215" t="s">
        <v>70</v>
      </c>
      <c r="L20" s="215" t="s">
        <v>289</v>
      </c>
      <c r="M20" s="216" t="s">
        <v>72</v>
      </c>
      <c r="N20" s="216" t="s">
        <v>260</v>
      </c>
      <c r="O20" s="216" t="s">
        <v>261</v>
      </c>
      <c r="P20" s="221"/>
      <c r="Q20" s="333" t="s">
        <v>379</v>
      </c>
    </row>
    <row r="21" spans="1:17" ht="29.15" x14ac:dyDescent="0.4">
      <c r="A21" s="237" t="s">
        <v>471</v>
      </c>
      <c r="B21" s="238"/>
      <c r="C21" s="239"/>
      <c r="D21" s="238"/>
      <c r="E21" s="240"/>
      <c r="F21" s="238" t="s">
        <v>318</v>
      </c>
      <c r="G21" s="238"/>
      <c r="H21" s="238"/>
      <c r="I21" s="238"/>
      <c r="J21" s="238"/>
      <c r="K21" s="238"/>
      <c r="L21" s="238"/>
      <c r="M21" s="238"/>
      <c r="N21" s="241"/>
      <c r="O21" s="238"/>
      <c r="P21" s="242"/>
    </row>
    <row r="22" spans="1:17" ht="116.6" x14ac:dyDescent="0.4">
      <c r="A22" s="222" t="s">
        <v>27</v>
      </c>
      <c r="B22" s="212" t="s">
        <v>472</v>
      </c>
      <c r="C22" s="213">
        <v>154764</v>
      </c>
      <c r="D22" s="212">
        <v>2023</v>
      </c>
      <c r="E22" s="214" t="s">
        <v>348</v>
      </c>
      <c r="F22" s="215" t="s">
        <v>473</v>
      </c>
      <c r="G22" s="212" t="s">
        <v>310</v>
      </c>
      <c r="H22" s="215" t="s">
        <v>474</v>
      </c>
      <c r="I22" s="215" t="s">
        <v>256</v>
      </c>
      <c r="J22" s="215" t="s">
        <v>407</v>
      </c>
      <c r="K22" s="215" t="s">
        <v>408</v>
      </c>
      <c r="L22" s="219" t="s">
        <v>34</v>
      </c>
      <c r="M22" s="219" t="s">
        <v>34</v>
      </c>
      <c r="N22" s="243" t="s">
        <v>261</v>
      </c>
      <c r="O22" s="219" t="s">
        <v>475</v>
      </c>
      <c r="P22" s="220" t="s">
        <v>476</v>
      </c>
    </row>
    <row r="23" spans="1:17" ht="66" customHeight="1" x14ac:dyDescent="0.4">
      <c r="A23" s="222" t="s">
        <v>27</v>
      </c>
      <c r="B23" s="212" t="s">
        <v>477</v>
      </c>
      <c r="C23" s="213">
        <v>5000</v>
      </c>
      <c r="D23" s="212">
        <v>2023</v>
      </c>
      <c r="E23" s="214" t="s">
        <v>426</v>
      </c>
      <c r="F23" s="215" t="s">
        <v>478</v>
      </c>
      <c r="G23" s="219" t="s">
        <v>267</v>
      </c>
      <c r="H23" s="215" t="s">
        <v>479</v>
      </c>
      <c r="I23" s="215" t="s">
        <v>480</v>
      </c>
      <c r="J23" s="215" t="s">
        <v>407</v>
      </c>
      <c r="K23" s="215" t="s">
        <v>448</v>
      </c>
      <c r="L23" s="212" t="s">
        <v>34</v>
      </c>
      <c r="M23" s="212" t="s">
        <v>34</v>
      </c>
      <c r="N23" s="243" t="s">
        <v>261</v>
      </c>
      <c r="O23" s="221" t="s">
        <v>481</v>
      </c>
      <c r="P23" s="220" t="s">
        <v>424</v>
      </c>
    </row>
    <row r="24" spans="1:17" ht="58.3" x14ac:dyDescent="0.4">
      <c r="A24" s="222" t="s">
        <v>27</v>
      </c>
      <c r="B24" s="212" t="s">
        <v>482</v>
      </c>
      <c r="C24" s="213">
        <v>0</v>
      </c>
      <c r="D24" s="212">
        <v>2023</v>
      </c>
      <c r="E24" s="214" t="s">
        <v>426</v>
      </c>
      <c r="F24" s="212" t="s">
        <v>483</v>
      </c>
      <c r="G24" s="219" t="s">
        <v>267</v>
      </c>
      <c r="H24" s="215" t="s">
        <v>484</v>
      </c>
      <c r="I24" s="215" t="s">
        <v>485</v>
      </c>
      <c r="J24" s="215" t="s">
        <v>34</v>
      </c>
      <c r="K24" s="215" t="s">
        <v>448</v>
      </c>
      <c r="L24" s="212" t="s">
        <v>34</v>
      </c>
      <c r="M24" s="212" t="s">
        <v>34</v>
      </c>
      <c r="N24" s="243" t="s">
        <v>261</v>
      </c>
      <c r="O24" s="221" t="s">
        <v>486</v>
      </c>
      <c r="P24" s="220" t="s">
        <v>424</v>
      </c>
    </row>
    <row r="25" spans="1:17" ht="111.75" customHeight="1" thickBot="1" x14ac:dyDescent="0.45">
      <c r="A25" s="244" t="s">
        <v>27</v>
      </c>
      <c r="B25" s="229" t="s">
        <v>487</v>
      </c>
      <c r="C25" s="230">
        <v>0</v>
      </c>
      <c r="D25" s="229">
        <v>2023</v>
      </c>
      <c r="E25" s="214" t="s">
        <v>426</v>
      </c>
      <c r="F25" s="229" t="s">
        <v>488</v>
      </c>
      <c r="G25" s="219" t="s">
        <v>267</v>
      </c>
      <c r="H25" s="215" t="s">
        <v>311</v>
      </c>
      <c r="I25" s="232" t="s">
        <v>312</v>
      </c>
      <c r="J25" s="232" t="s">
        <v>34</v>
      </c>
      <c r="K25" s="215" t="s">
        <v>460</v>
      </c>
      <c r="L25" s="229" t="s">
        <v>34</v>
      </c>
      <c r="M25" s="229" t="s">
        <v>34</v>
      </c>
      <c r="N25" s="243" t="s">
        <v>261</v>
      </c>
      <c r="O25" s="234" t="s">
        <v>489</v>
      </c>
      <c r="P25" s="235" t="s">
        <v>424</v>
      </c>
    </row>
    <row r="26" spans="1:17" ht="80.25" customHeight="1" thickBot="1" x14ac:dyDescent="0.45">
      <c r="A26" s="245" t="s">
        <v>27</v>
      </c>
      <c r="B26" s="212" t="s">
        <v>490</v>
      </c>
      <c r="C26" s="213">
        <v>184375</v>
      </c>
      <c r="D26" s="212">
        <v>2023</v>
      </c>
      <c r="E26" s="214">
        <v>2</v>
      </c>
      <c r="F26" s="219" t="s">
        <v>491</v>
      </c>
      <c r="G26" s="219" t="s">
        <v>267</v>
      </c>
      <c r="H26" s="212" t="s">
        <v>492</v>
      </c>
      <c r="I26" s="212" t="s">
        <v>493</v>
      </c>
      <c r="J26" s="212" t="s">
        <v>34</v>
      </c>
      <c r="K26" s="212" t="s">
        <v>34</v>
      </c>
      <c r="L26" s="212" t="s">
        <v>34</v>
      </c>
      <c r="M26" s="221" t="s">
        <v>494</v>
      </c>
      <c r="N26" s="243" t="s">
        <v>261</v>
      </c>
      <c r="O26" s="209"/>
      <c r="P26" s="209" t="s">
        <v>495</v>
      </c>
    </row>
    <row r="27" spans="1:17" ht="46.5" customHeight="1" x14ac:dyDescent="0.4">
      <c r="A27" s="203" t="s">
        <v>496</v>
      </c>
      <c r="B27" s="204"/>
      <c r="C27" s="205"/>
      <c r="D27" s="204"/>
      <c r="E27" s="246"/>
      <c r="F27" s="204" t="s">
        <v>318</v>
      </c>
      <c r="G27" s="204"/>
      <c r="H27" s="204"/>
      <c r="I27" s="204"/>
      <c r="J27" s="204"/>
      <c r="K27" s="204"/>
      <c r="L27" s="204"/>
      <c r="M27" s="204"/>
      <c r="N27" s="207"/>
      <c r="O27" s="204"/>
      <c r="P27" s="208"/>
    </row>
    <row r="28" spans="1:17" ht="87.9" thickBot="1" x14ac:dyDescent="0.45">
      <c r="A28" s="222" t="s">
        <v>27</v>
      </c>
      <c r="B28" s="212" t="s">
        <v>497</v>
      </c>
      <c r="C28" s="213">
        <v>17000</v>
      </c>
      <c r="D28" s="212">
        <v>2023</v>
      </c>
      <c r="E28" s="214" t="s">
        <v>498</v>
      </c>
      <c r="F28" s="215" t="s">
        <v>499</v>
      </c>
      <c r="G28" s="219" t="s">
        <v>267</v>
      </c>
      <c r="H28" s="215" t="s">
        <v>311</v>
      </c>
      <c r="I28" s="232" t="s">
        <v>312</v>
      </c>
      <c r="J28" s="215" t="s">
        <v>34</v>
      </c>
      <c r="K28" s="215" t="s">
        <v>314</v>
      </c>
      <c r="L28" s="212" t="s">
        <v>34</v>
      </c>
      <c r="M28" s="212" t="s">
        <v>34</v>
      </c>
      <c r="N28" s="243" t="s">
        <v>261</v>
      </c>
      <c r="O28" s="221" t="s">
        <v>500</v>
      </c>
      <c r="P28" s="220" t="s">
        <v>501</v>
      </c>
    </row>
    <row r="29" spans="1:17" ht="87.9" thickBot="1" x14ac:dyDescent="0.45">
      <c r="A29" s="247" t="s">
        <v>27</v>
      </c>
      <c r="B29" s="212" t="s">
        <v>502</v>
      </c>
      <c r="C29" s="213">
        <v>35000</v>
      </c>
      <c r="D29" s="212">
        <v>2023</v>
      </c>
      <c r="E29" s="214" t="s">
        <v>426</v>
      </c>
      <c r="F29" s="215" t="s">
        <v>503</v>
      </c>
      <c r="G29" s="219" t="s">
        <v>267</v>
      </c>
      <c r="H29" s="215" t="s">
        <v>311</v>
      </c>
      <c r="I29" s="232" t="s">
        <v>312</v>
      </c>
      <c r="J29" s="215" t="s">
        <v>34</v>
      </c>
      <c r="K29" s="215" t="s">
        <v>314</v>
      </c>
      <c r="L29" s="212" t="s">
        <v>34</v>
      </c>
      <c r="M29" s="212" t="s">
        <v>34</v>
      </c>
      <c r="N29" s="243" t="s">
        <v>261</v>
      </c>
      <c r="O29" s="221" t="s">
        <v>504</v>
      </c>
      <c r="P29" s="220" t="s">
        <v>501</v>
      </c>
    </row>
    <row r="30" spans="1:17" ht="87.9" thickBot="1" x14ac:dyDescent="0.45">
      <c r="A30" s="247" t="s">
        <v>27</v>
      </c>
      <c r="B30" s="212" t="s">
        <v>505</v>
      </c>
      <c r="C30" s="213">
        <v>10000</v>
      </c>
      <c r="D30" s="212">
        <v>2023</v>
      </c>
      <c r="E30" s="214" t="s">
        <v>426</v>
      </c>
      <c r="F30" s="215" t="s">
        <v>506</v>
      </c>
      <c r="G30" s="219" t="s">
        <v>267</v>
      </c>
      <c r="H30" s="215" t="s">
        <v>311</v>
      </c>
      <c r="I30" s="232" t="s">
        <v>312</v>
      </c>
      <c r="J30" s="215" t="s">
        <v>34</v>
      </c>
      <c r="K30" s="215" t="s">
        <v>314</v>
      </c>
      <c r="L30" s="212" t="s">
        <v>34</v>
      </c>
      <c r="M30" s="212" t="s">
        <v>34</v>
      </c>
      <c r="N30" s="243" t="s">
        <v>261</v>
      </c>
      <c r="O30" s="221" t="s">
        <v>507</v>
      </c>
      <c r="P30" s="220" t="s">
        <v>501</v>
      </c>
    </row>
    <row r="31" spans="1:17" ht="87.9" thickBot="1" x14ac:dyDescent="0.45">
      <c r="A31" s="247" t="s">
        <v>27</v>
      </c>
      <c r="B31" s="212" t="s">
        <v>508</v>
      </c>
      <c r="C31" s="213">
        <v>1000</v>
      </c>
      <c r="D31" s="212">
        <v>2023</v>
      </c>
      <c r="E31" s="214" t="s">
        <v>426</v>
      </c>
      <c r="F31" s="215" t="s">
        <v>509</v>
      </c>
      <c r="G31" s="219" t="s">
        <v>267</v>
      </c>
      <c r="H31" s="215" t="s">
        <v>311</v>
      </c>
      <c r="I31" s="232" t="s">
        <v>312</v>
      </c>
      <c r="J31" s="215" t="s">
        <v>407</v>
      </c>
      <c r="K31" s="215" t="s">
        <v>314</v>
      </c>
      <c r="L31" s="212" t="s">
        <v>34</v>
      </c>
      <c r="M31" s="212" t="s">
        <v>34</v>
      </c>
      <c r="N31" s="243" t="s">
        <v>261</v>
      </c>
      <c r="O31" s="221" t="s">
        <v>510</v>
      </c>
      <c r="P31" s="220" t="s">
        <v>424</v>
      </c>
    </row>
    <row r="32" spans="1:17" x14ac:dyDescent="0.4">
      <c r="A32" s="248" t="s">
        <v>90</v>
      </c>
      <c r="B32" s="204"/>
      <c r="C32" s="205"/>
      <c r="D32" s="204"/>
      <c r="E32" s="246"/>
      <c r="F32" s="207"/>
      <c r="G32" s="204"/>
      <c r="H32" s="204"/>
      <c r="I32" s="204"/>
      <c r="J32" s="204"/>
      <c r="K32" s="204"/>
      <c r="L32" s="204"/>
      <c r="M32" s="204"/>
      <c r="N32" s="204"/>
      <c r="O32" s="204"/>
      <c r="P32" s="208"/>
    </row>
    <row r="33" spans="1:16" ht="29.15" x14ac:dyDescent="0.4">
      <c r="A33" s="211"/>
      <c r="B33" s="212" t="s">
        <v>52</v>
      </c>
      <c r="C33" s="213">
        <v>3000</v>
      </c>
      <c r="D33" s="212">
        <v>2023</v>
      </c>
      <c r="E33" s="214"/>
      <c r="F33" s="215" t="s">
        <v>53</v>
      </c>
      <c r="G33" s="219" t="s">
        <v>34</v>
      </c>
      <c r="H33" s="219" t="s">
        <v>34</v>
      </c>
      <c r="I33" s="219" t="s">
        <v>34</v>
      </c>
      <c r="J33" s="219" t="s">
        <v>34</v>
      </c>
      <c r="K33" s="219" t="s">
        <v>34</v>
      </c>
      <c r="L33" s="219" t="s">
        <v>34</v>
      </c>
      <c r="M33" s="219" t="s">
        <v>34</v>
      </c>
      <c r="N33" s="219" t="s">
        <v>34</v>
      </c>
      <c r="O33" s="212" t="s">
        <v>511</v>
      </c>
      <c r="P33" s="220" t="s">
        <v>54</v>
      </c>
    </row>
    <row r="34" spans="1:16" ht="29.15" x14ac:dyDescent="0.4">
      <c r="A34" s="211"/>
      <c r="B34" s="212" t="s">
        <v>55</v>
      </c>
      <c r="C34" s="213">
        <f>C35*0.25</f>
        <v>37500</v>
      </c>
      <c r="D34" s="212">
        <v>2023</v>
      </c>
      <c r="E34" s="214"/>
      <c r="F34" s="215" t="s">
        <v>56</v>
      </c>
      <c r="G34" s="219" t="s">
        <v>34</v>
      </c>
      <c r="H34" s="219" t="s">
        <v>34</v>
      </c>
      <c r="I34" s="219" t="s">
        <v>34</v>
      </c>
      <c r="J34" s="219" t="s">
        <v>34</v>
      </c>
      <c r="K34" s="219" t="s">
        <v>34</v>
      </c>
      <c r="L34" s="219" t="s">
        <v>34</v>
      </c>
      <c r="M34" s="219" t="s">
        <v>34</v>
      </c>
      <c r="N34" s="219" t="s">
        <v>34</v>
      </c>
      <c r="O34" s="212" t="s">
        <v>512</v>
      </c>
      <c r="P34" s="220" t="s">
        <v>57</v>
      </c>
    </row>
    <row r="35" spans="1:16" ht="29.6" thickBot="1" x14ac:dyDescent="0.45">
      <c r="A35" s="228"/>
      <c r="B35" s="229" t="s">
        <v>58</v>
      </c>
      <c r="C35" s="230">
        <v>150000</v>
      </c>
      <c r="D35" s="229">
        <v>2023</v>
      </c>
      <c r="E35" s="231"/>
      <c r="F35" s="232" t="s">
        <v>59</v>
      </c>
      <c r="G35" s="249" t="s">
        <v>34</v>
      </c>
      <c r="H35" s="249" t="s">
        <v>34</v>
      </c>
      <c r="I35" s="249" t="s">
        <v>34</v>
      </c>
      <c r="J35" s="219" t="s">
        <v>34</v>
      </c>
      <c r="K35" s="249" t="s">
        <v>34</v>
      </c>
      <c r="L35" s="249" t="s">
        <v>34</v>
      </c>
      <c r="M35" s="249" t="s">
        <v>34</v>
      </c>
      <c r="N35" s="249" t="s">
        <v>34</v>
      </c>
      <c r="O35" s="229" t="s">
        <v>335</v>
      </c>
      <c r="P35" s="235" t="s">
        <v>57</v>
      </c>
    </row>
    <row r="36" spans="1:16" ht="22.5" customHeight="1" thickBot="1" x14ac:dyDescent="0.45">
      <c r="A36" s="250" t="s">
        <v>60</v>
      </c>
      <c r="B36" s="251"/>
      <c r="C36" s="252">
        <f>SUBTOTAL(109,C3:C35)</f>
        <v>644639</v>
      </c>
      <c r="D36" s="253"/>
      <c r="E36" s="254"/>
      <c r="F36" s="255"/>
      <c r="G36" s="256"/>
      <c r="H36" s="256"/>
      <c r="I36" s="256"/>
      <c r="J36" s="256"/>
      <c r="K36" s="256"/>
      <c r="L36" s="256"/>
      <c r="M36" s="256"/>
      <c r="N36" s="256"/>
      <c r="O36" s="255"/>
      <c r="P36" s="257"/>
    </row>
    <row r="37" spans="1:16" x14ac:dyDescent="0.4">
      <c r="A37" s="253"/>
      <c r="B37" s="255"/>
      <c r="C37" s="387"/>
      <c r="D37" s="255"/>
      <c r="E37" s="255"/>
      <c r="F37" s="255"/>
      <c r="G37" s="256"/>
      <c r="H37" s="256"/>
      <c r="I37" s="256"/>
      <c r="J37" s="256"/>
      <c r="K37" s="256"/>
      <c r="L37" s="256"/>
      <c r="M37" s="256"/>
      <c r="N37" s="256"/>
      <c r="O37" s="255"/>
      <c r="P37" s="257"/>
    </row>
  </sheetData>
  <phoneticPr fontId="3" type="noConversion"/>
  <dataValidations count="3">
    <dataValidation type="list" allowBlank="1" showInputMessage="1" showErrorMessage="1" sqref="A20" xr:uid="{57F968A5-15D8-468F-9867-D0E8E7183B27}">
      <formula1>"digilahendused igas eluvaldkonnas, tervisetehnoloogiad ja -teenused, kohalike ressursside väärindamine, nutikad ja kestlikud energialahendused, kõik TAIE valdkonnad"</formula1>
    </dataValidation>
    <dataValidation type="list" allowBlank="1" showInputMessage="1" showErrorMessage="1" sqref="D20" xr:uid="{6B827B1F-4556-46E6-B000-A76045DEFB5C}">
      <formula1>"uus, jätkuv, lõppev"</formula1>
    </dataValidation>
    <dataValidation type="list" allowBlank="1" showInputMessage="1" showErrorMessage="1" sqref="H20" xr:uid="{74CD79BC-4747-4E03-AB98-4580797F3FF6}">
      <formula1>"1,2,3,1 2,1 3, 2 3, 1 2 3"</formula1>
    </dataValidation>
  </dataValidation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8831C-05A8-4737-8820-3B325C1E2BB8}">
  <dimension ref="A1:Q37"/>
  <sheetViews>
    <sheetView topLeftCell="C1" zoomScaleNormal="100" workbookViewId="0">
      <pane ySplit="1" topLeftCell="A26" activePane="bottomLeft" state="frozen"/>
      <selection pane="bottomLeft" activeCell="G26" sqref="G26"/>
    </sheetView>
  </sheetViews>
  <sheetFormatPr defaultColWidth="9.15234375" defaultRowHeight="14.6" x14ac:dyDescent="0.4"/>
  <cols>
    <col min="1" max="1" width="31.3828125" style="202" customWidth="1"/>
    <col min="2" max="2" width="33" style="202" bestFit="1" customWidth="1"/>
    <col min="3" max="3" width="12.15234375" style="258" customWidth="1"/>
    <col min="4" max="4" width="14.3828125" style="202" bestFit="1" customWidth="1"/>
    <col min="5" max="5" width="30.3828125" style="202" customWidth="1"/>
    <col min="6" max="6" width="14.3828125" style="202" customWidth="1"/>
    <col min="7" max="7" width="59" style="202" customWidth="1"/>
    <col min="8" max="8" width="17.3828125" style="202" customWidth="1"/>
    <col min="9" max="9" width="39" style="202" bestFit="1" customWidth="1"/>
    <col min="10" max="11" width="33.3828125" style="202" customWidth="1"/>
    <col min="12" max="12" width="39" style="202" bestFit="1" customWidth="1"/>
    <col min="13" max="13" width="30.3828125" style="202" bestFit="1" customWidth="1"/>
    <col min="14" max="14" width="24.3828125" style="202" customWidth="1"/>
    <col min="15" max="15" width="28.3828125" style="202" customWidth="1"/>
    <col min="16" max="16" width="52.84375" style="202" customWidth="1"/>
    <col min="17" max="17" width="27.3828125" style="209" bestFit="1" customWidth="1"/>
    <col min="18" max="16384" width="9.15234375" style="209"/>
  </cols>
  <sheetData>
    <row r="1" spans="1:17" s="192" customFormat="1" ht="62.25" customHeight="1" x14ac:dyDescent="0.4">
      <c r="A1" s="188" t="s">
        <v>7</v>
      </c>
      <c r="B1" s="189" t="s">
        <v>8</v>
      </c>
      <c r="C1" s="190" t="s">
        <v>9</v>
      </c>
      <c r="D1" s="381" t="s">
        <v>61</v>
      </c>
      <c r="E1" s="189" t="s">
        <v>11</v>
      </c>
      <c r="F1" s="381" t="s">
        <v>62</v>
      </c>
      <c r="G1" s="189" t="s">
        <v>12</v>
      </c>
      <c r="H1" s="189" t="s">
        <v>13</v>
      </c>
      <c r="I1" s="189" t="s">
        <v>14</v>
      </c>
      <c r="J1" s="189" t="s">
        <v>15</v>
      </c>
      <c r="K1" s="189" t="s">
        <v>16</v>
      </c>
      <c r="L1" s="189" t="s">
        <v>17</v>
      </c>
      <c r="M1" s="189" t="s">
        <v>18</v>
      </c>
      <c r="N1" s="189" t="s">
        <v>19</v>
      </c>
      <c r="O1" s="189" t="s">
        <v>20</v>
      </c>
      <c r="P1" s="189" t="s">
        <v>21</v>
      </c>
      <c r="Q1" s="191" t="s">
        <v>22</v>
      </c>
    </row>
    <row r="2" spans="1:17" s="202" customFormat="1" ht="43.75" x14ac:dyDescent="0.4">
      <c r="A2" s="264" t="s">
        <v>7</v>
      </c>
      <c r="B2" s="265" t="s">
        <v>8</v>
      </c>
      <c r="C2" s="266" t="s">
        <v>9</v>
      </c>
      <c r="D2" s="265" t="s">
        <v>10</v>
      </c>
      <c r="E2" s="265" t="s">
        <v>11</v>
      </c>
      <c r="F2" s="265" t="s">
        <v>513</v>
      </c>
      <c r="G2" s="265" t="s">
        <v>12</v>
      </c>
      <c r="H2" s="265" t="s">
        <v>13</v>
      </c>
      <c r="I2" s="265" t="s">
        <v>14</v>
      </c>
      <c r="J2" s="265" t="s">
        <v>15</v>
      </c>
      <c r="K2" s="265" t="s">
        <v>16</v>
      </c>
      <c r="L2" s="265" t="s">
        <v>17</v>
      </c>
      <c r="M2" s="265" t="s">
        <v>18</v>
      </c>
      <c r="N2" s="265" t="s">
        <v>19</v>
      </c>
      <c r="O2" s="265" t="s">
        <v>20</v>
      </c>
      <c r="P2" s="265" t="s">
        <v>21</v>
      </c>
      <c r="Q2" s="267" t="s">
        <v>22</v>
      </c>
    </row>
    <row r="3" spans="1:17" ht="180.45" x14ac:dyDescent="0.4">
      <c r="A3" s="283"/>
      <c r="B3" s="284"/>
      <c r="C3" s="285"/>
      <c r="D3" s="284"/>
      <c r="E3" s="286" t="s">
        <v>23</v>
      </c>
      <c r="F3" s="286"/>
      <c r="G3" s="287" t="s">
        <v>93</v>
      </c>
      <c r="H3" s="288" t="s">
        <v>514</v>
      </c>
      <c r="I3" s="289"/>
      <c r="J3" s="289"/>
      <c r="K3" s="289"/>
      <c r="L3" s="289"/>
      <c r="M3" s="289"/>
      <c r="N3" s="289"/>
      <c r="O3" s="290"/>
      <c r="P3" s="284"/>
      <c r="Q3" s="291"/>
    </row>
    <row r="4" spans="1:17" ht="57" customHeight="1" x14ac:dyDescent="0.4">
      <c r="A4" s="203" t="s">
        <v>388</v>
      </c>
      <c r="B4" s="300" t="s">
        <v>64</v>
      </c>
      <c r="C4" s="205">
        <f>C5+C6+C7+C8+C9+C10+C12+C11+C13+C14+C15+C16+C17</f>
        <v>2035303.1502903388</v>
      </c>
      <c r="D4" s="204"/>
      <c r="E4" s="204"/>
      <c r="F4" s="204"/>
      <c r="G4" s="206" t="s">
        <v>583</v>
      </c>
      <c r="H4" s="204"/>
      <c r="I4" s="204"/>
      <c r="J4" s="204"/>
      <c r="K4" s="204"/>
      <c r="L4" s="204"/>
      <c r="M4" s="204"/>
      <c r="N4" s="204"/>
      <c r="O4" s="207"/>
      <c r="P4" s="204"/>
      <c r="Q4" s="208"/>
    </row>
    <row r="5" spans="1:17" ht="205.5" customHeight="1" x14ac:dyDescent="0.4">
      <c r="A5" s="211" t="s">
        <v>65</v>
      </c>
      <c r="B5" s="212" t="s">
        <v>515</v>
      </c>
      <c r="C5" s="213">
        <v>160000</v>
      </c>
      <c r="D5" s="212" t="s">
        <v>67</v>
      </c>
      <c r="E5" s="214" t="s">
        <v>284</v>
      </c>
      <c r="F5" s="214" t="s">
        <v>78</v>
      </c>
      <c r="G5" s="215" t="s">
        <v>516</v>
      </c>
      <c r="H5" s="212">
        <v>3</v>
      </c>
      <c r="I5" s="212" t="s">
        <v>338</v>
      </c>
      <c r="J5" s="215" t="s">
        <v>256</v>
      </c>
      <c r="K5" s="215" t="s">
        <v>70</v>
      </c>
      <c r="L5" s="215" t="s">
        <v>71</v>
      </c>
      <c r="M5" s="216" t="s">
        <v>72</v>
      </c>
      <c r="N5" s="216" t="s">
        <v>73</v>
      </c>
      <c r="O5" s="339" t="s">
        <v>74</v>
      </c>
      <c r="P5" s="212"/>
      <c r="Q5" s="217" t="s">
        <v>341</v>
      </c>
    </row>
    <row r="6" spans="1:17" ht="189.45" x14ac:dyDescent="0.4">
      <c r="A6" s="218" t="s">
        <v>65</v>
      </c>
      <c r="B6" s="212" t="s">
        <v>517</v>
      </c>
      <c r="C6" s="213">
        <v>35000</v>
      </c>
      <c r="D6" s="212" t="s">
        <v>67</v>
      </c>
      <c r="E6" s="214" t="s">
        <v>284</v>
      </c>
      <c r="F6" s="214" t="s">
        <v>78</v>
      </c>
      <c r="G6" s="215" t="s">
        <v>518</v>
      </c>
      <c r="H6" s="219">
        <v>3</v>
      </c>
      <c r="I6" s="212" t="s">
        <v>344</v>
      </c>
      <c r="J6" s="215" t="s">
        <v>256</v>
      </c>
      <c r="K6" s="215" t="s">
        <v>519</v>
      </c>
      <c r="L6" s="215" t="s">
        <v>71</v>
      </c>
      <c r="M6" s="216" t="s">
        <v>339</v>
      </c>
      <c r="N6" s="216" t="s">
        <v>73</v>
      </c>
      <c r="O6" s="339" t="s">
        <v>74</v>
      </c>
      <c r="P6" s="221" t="s">
        <v>346</v>
      </c>
      <c r="Q6" s="217" t="s">
        <v>341</v>
      </c>
    </row>
    <row r="7" spans="1:17" ht="189.45" x14ac:dyDescent="0.4">
      <c r="A7" s="218" t="s">
        <v>520</v>
      </c>
      <c r="B7" s="212" t="s">
        <v>521</v>
      </c>
      <c r="C7" s="213">
        <v>60000</v>
      </c>
      <c r="D7" s="212" t="s">
        <v>236</v>
      </c>
      <c r="E7" s="214" t="s">
        <v>426</v>
      </c>
      <c r="F7" s="214">
        <v>20</v>
      </c>
      <c r="G7" s="212" t="s">
        <v>522</v>
      </c>
      <c r="H7" s="212">
        <v>3</v>
      </c>
      <c r="I7" s="212" t="s">
        <v>366</v>
      </c>
      <c r="J7" s="215" t="s">
        <v>256</v>
      </c>
      <c r="K7" s="215" t="s">
        <v>70</v>
      </c>
      <c r="L7" s="215" t="s">
        <v>71</v>
      </c>
      <c r="M7" s="216" t="s">
        <v>72</v>
      </c>
      <c r="N7" s="216" t="s">
        <v>73</v>
      </c>
      <c r="O7" s="339" t="s">
        <v>74</v>
      </c>
      <c r="P7" s="221"/>
      <c r="Q7" s="333" t="s">
        <v>379</v>
      </c>
    </row>
    <row r="8" spans="1:17" ht="189.45" x14ac:dyDescent="0.4">
      <c r="A8" s="218" t="s">
        <v>65</v>
      </c>
      <c r="B8" s="212" t="s">
        <v>523</v>
      </c>
      <c r="C8" s="213">
        <v>35000</v>
      </c>
      <c r="D8" s="212" t="s">
        <v>67</v>
      </c>
      <c r="E8" s="214" t="s">
        <v>348</v>
      </c>
      <c r="F8" s="214">
        <v>40</v>
      </c>
      <c r="G8" s="215" t="s">
        <v>524</v>
      </c>
      <c r="H8" s="212">
        <v>3</v>
      </c>
      <c r="I8" s="212" t="s">
        <v>366</v>
      </c>
      <c r="J8" s="215" t="s">
        <v>256</v>
      </c>
      <c r="K8" s="215" t="s">
        <v>525</v>
      </c>
      <c r="L8" s="215" t="s">
        <v>71</v>
      </c>
      <c r="M8" s="216" t="s">
        <v>339</v>
      </c>
      <c r="N8" s="216" t="s">
        <v>73</v>
      </c>
      <c r="O8" s="339" t="s">
        <v>526</v>
      </c>
      <c r="P8" s="221"/>
      <c r="Q8" s="220" t="s">
        <v>76</v>
      </c>
    </row>
    <row r="9" spans="1:17" ht="204" x14ac:dyDescent="0.4">
      <c r="A9" s="222" t="s">
        <v>65</v>
      </c>
      <c r="B9" s="212" t="s">
        <v>469</v>
      </c>
      <c r="C9" s="213">
        <v>100000</v>
      </c>
      <c r="D9" s="212" t="s">
        <v>236</v>
      </c>
      <c r="E9" s="214" t="s">
        <v>284</v>
      </c>
      <c r="F9" s="214" t="s">
        <v>78</v>
      </c>
      <c r="G9" s="212" t="s">
        <v>527</v>
      </c>
      <c r="H9" s="219">
        <v>3</v>
      </c>
      <c r="I9" s="212" t="s">
        <v>366</v>
      </c>
      <c r="J9" s="215" t="s">
        <v>256</v>
      </c>
      <c r="K9" s="215" t="s">
        <v>70</v>
      </c>
      <c r="L9" s="215" t="s">
        <v>71</v>
      </c>
      <c r="M9" s="216" t="s">
        <v>72</v>
      </c>
      <c r="N9" s="216" t="s">
        <v>73</v>
      </c>
      <c r="O9" s="339" t="s">
        <v>74</v>
      </c>
      <c r="P9" s="221"/>
      <c r="Q9" s="333" t="s">
        <v>379</v>
      </c>
    </row>
    <row r="10" spans="1:17" ht="189.45" x14ac:dyDescent="0.4">
      <c r="A10" s="218" t="s">
        <v>520</v>
      </c>
      <c r="B10" s="212" t="s">
        <v>528</v>
      </c>
      <c r="C10" s="213">
        <v>100000</v>
      </c>
      <c r="D10" s="212" t="s">
        <v>236</v>
      </c>
      <c r="E10" s="214" t="s">
        <v>100</v>
      </c>
      <c r="F10" s="214">
        <v>7</v>
      </c>
      <c r="G10" s="215" t="s">
        <v>529</v>
      </c>
      <c r="H10" s="219">
        <v>3</v>
      </c>
      <c r="I10" s="212" t="s">
        <v>366</v>
      </c>
      <c r="J10" s="215" t="s">
        <v>256</v>
      </c>
      <c r="K10" s="215" t="s">
        <v>70</v>
      </c>
      <c r="L10" s="215" t="s">
        <v>71</v>
      </c>
      <c r="M10" s="216" t="s">
        <v>339</v>
      </c>
      <c r="N10" s="216" t="s">
        <v>73</v>
      </c>
      <c r="O10" s="339" t="s">
        <v>74</v>
      </c>
      <c r="P10" s="221" t="s">
        <v>530</v>
      </c>
      <c r="Q10" s="333" t="s">
        <v>379</v>
      </c>
    </row>
    <row r="11" spans="1:17" ht="189.9" x14ac:dyDescent="0.45">
      <c r="A11" s="222" t="s">
        <v>65</v>
      </c>
      <c r="B11" s="212" t="s">
        <v>531</v>
      </c>
      <c r="C11" s="213">
        <v>659000</v>
      </c>
      <c r="D11" s="212" t="s">
        <v>67</v>
      </c>
      <c r="E11" s="214" t="s">
        <v>284</v>
      </c>
      <c r="F11" s="214">
        <v>100</v>
      </c>
      <c r="G11" s="212" t="s">
        <v>532</v>
      </c>
      <c r="H11" s="219" t="s">
        <v>202</v>
      </c>
      <c r="I11" s="212" t="s">
        <v>286</v>
      </c>
      <c r="J11" s="215" t="s">
        <v>287</v>
      </c>
      <c r="K11" s="215" t="s">
        <v>288</v>
      </c>
      <c r="L11" s="215" t="s">
        <v>71</v>
      </c>
      <c r="M11" s="216" t="s">
        <v>72</v>
      </c>
      <c r="N11" s="216" t="s">
        <v>73</v>
      </c>
      <c r="O11" s="339" t="s">
        <v>74</v>
      </c>
      <c r="P11" s="221"/>
      <c r="Q11" s="348" t="s">
        <v>424</v>
      </c>
    </row>
    <row r="12" spans="1:17" ht="248.15" x14ac:dyDescent="0.45">
      <c r="A12" s="222" t="s">
        <v>65</v>
      </c>
      <c r="B12" s="212" t="s">
        <v>533</v>
      </c>
      <c r="C12" s="213">
        <v>200200</v>
      </c>
      <c r="D12" s="212" t="s">
        <v>236</v>
      </c>
      <c r="E12" s="225" t="s">
        <v>426</v>
      </c>
      <c r="F12" s="225">
        <v>50</v>
      </c>
      <c r="G12" s="215" t="s">
        <v>534</v>
      </c>
      <c r="H12" s="212" t="s">
        <v>202</v>
      </c>
      <c r="I12" s="212" t="s">
        <v>286</v>
      </c>
      <c r="J12" s="215" t="s">
        <v>535</v>
      </c>
      <c r="K12" s="215" t="s">
        <v>70</v>
      </c>
      <c r="L12" s="215" t="s">
        <v>71</v>
      </c>
      <c r="M12" s="216" t="s">
        <v>339</v>
      </c>
      <c r="N12" s="216" t="s">
        <v>73</v>
      </c>
      <c r="O12" s="339" t="s">
        <v>74</v>
      </c>
      <c r="P12" s="221"/>
      <c r="Q12" s="348" t="s">
        <v>424</v>
      </c>
    </row>
    <row r="13" spans="1:17" ht="189.9" x14ac:dyDescent="0.45">
      <c r="A13" s="222" t="s">
        <v>65</v>
      </c>
      <c r="B13" s="212" t="s">
        <v>536</v>
      </c>
      <c r="C13" s="213">
        <v>120000</v>
      </c>
      <c r="D13" s="212" t="s">
        <v>236</v>
      </c>
      <c r="E13" s="225" t="s">
        <v>537</v>
      </c>
      <c r="F13" s="225">
        <v>100</v>
      </c>
      <c r="G13" s="212" t="s">
        <v>538</v>
      </c>
      <c r="H13" s="212" t="s">
        <v>202</v>
      </c>
      <c r="I13" s="212" t="s">
        <v>286</v>
      </c>
      <c r="J13" s="215" t="s">
        <v>539</v>
      </c>
      <c r="K13" s="215" t="s">
        <v>540</v>
      </c>
      <c r="L13" s="215" t="s">
        <v>71</v>
      </c>
      <c r="M13" s="216" t="s">
        <v>72</v>
      </c>
      <c r="N13" s="216" t="s">
        <v>73</v>
      </c>
      <c r="O13" s="339" t="s">
        <v>74</v>
      </c>
      <c r="P13" s="221"/>
      <c r="Q13" s="349" t="s">
        <v>424</v>
      </c>
    </row>
    <row r="14" spans="1:17" ht="189.45" x14ac:dyDescent="0.4">
      <c r="A14" s="218" t="s">
        <v>520</v>
      </c>
      <c r="B14" s="212" t="s">
        <v>541</v>
      </c>
      <c r="C14" s="213">
        <v>20000</v>
      </c>
      <c r="D14" s="212" t="s">
        <v>236</v>
      </c>
      <c r="E14" s="214" t="s">
        <v>100</v>
      </c>
      <c r="F14" s="214">
        <v>30</v>
      </c>
      <c r="G14" s="215" t="s">
        <v>542</v>
      </c>
      <c r="H14" s="215">
        <v>3</v>
      </c>
      <c r="I14" s="212" t="s">
        <v>366</v>
      </c>
      <c r="J14" s="215" t="s">
        <v>256</v>
      </c>
      <c r="K14" s="215" t="s">
        <v>70</v>
      </c>
      <c r="L14" s="215" t="s">
        <v>71</v>
      </c>
      <c r="M14" s="216" t="s">
        <v>72</v>
      </c>
      <c r="N14" s="216" t="s">
        <v>73</v>
      </c>
      <c r="O14" s="339" t="s">
        <v>74</v>
      </c>
      <c r="P14" s="221"/>
      <c r="Q14" s="333" t="s">
        <v>379</v>
      </c>
    </row>
    <row r="15" spans="1:17" ht="189.45" x14ac:dyDescent="0.4">
      <c r="A15" s="218" t="s">
        <v>520</v>
      </c>
      <c r="B15" s="212" t="s">
        <v>543</v>
      </c>
      <c r="C15" s="317">
        <v>20000</v>
      </c>
      <c r="D15" s="212" t="s">
        <v>236</v>
      </c>
      <c r="E15" s="214" t="s">
        <v>100</v>
      </c>
      <c r="F15" s="214">
        <v>40</v>
      </c>
      <c r="G15" s="212" t="s">
        <v>544</v>
      </c>
      <c r="H15" s="219">
        <v>3</v>
      </c>
      <c r="I15" s="212" t="s">
        <v>366</v>
      </c>
      <c r="J15" s="215" t="s">
        <v>256</v>
      </c>
      <c r="K15" s="215" t="s">
        <v>70</v>
      </c>
      <c r="L15" s="215" t="s">
        <v>71</v>
      </c>
      <c r="M15" s="216" t="s">
        <v>72</v>
      </c>
      <c r="N15" s="216" t="s">
        <v>73</v>
      </c>
      <c r="O15" s="339" t="s">
        <v>74</v>
      </c>
      <c r="P15" s="221"/>
      <c r="Q15" s="333" t="s">
        <v>379</v>
      </c>
    </row>
    <row r="16" spans="1:17" ht="189.45" x14ac:dyDescent="0.4">
      <c r="A16" s="211" t="s">
        <v>65</v>
      </c>
      <c r="B16" s="212" t="s">
        <v>545</v>
      </c>
      <c r="C16" s="227">
        <v>130000</v>
      </c>
      <c r="D16" s="212" t="s">
        <v>67</v>
      </c>
      <c r="E16" s="214" t="s">
        <v>284</v>
      </c>
      <c r="F16" s="214">
        <v>200</v>
      </c>
      <c r="G16" s="215" t="s">
        <v>546</v>
      </c>
      <c r="H16" s="219">
        <v>3</v>
      </c>
      <c r="I16" s="212" t="s">
        <v>366</v>
      </c>
      <c r="J16" s="215" t="s">
        <v>256</v>
      </c>
      <c r="K16" s="215" t="s">
        <v>70</v>
      </c>
      <c r="L16" s="215" t="s">
        <v>71</v>
      </c>
      <c r="M16" s="216" t="s">
        <v>339</v>
      </c>
      <c r="N16" s="216" t="s">
        <v>73</v>
      </c>
      <c r="O16" s="339" t="s">
        <v>74</v>
      </c>
      <c r="P16" s="221"/>
      <c r="Q16" s="333" t="s">
        <v>379</v>
      </c>
    </row>
    <row r="17" spans="1:17" ht="21" customHeight="1" x14ac:dyDescent="0.4">
      <c r="A17" s="211"/>
      <c r="B17" s="212" t="s">
        <v>220</v>
      </c>
      <c r="C17" s="213">
        <v>396103.15029033879</v>
      </c>
      <c r="D17" s="214"/>
      <c r="E17" s="214"/>
      <c r="F17" s="214" t="s">
        <v>78</v>
      </c>
      <c r="G17" s="10" t="s">
        <v>59</v>
      </c>
      <c r="H17" s="414"/>
      <c r="I17" s="414" t="s">
        <v>34</v>
      </c>
      <c r="J17" s="414" t="s">
        <v>34</v>
      </c>
      <c r="K17" s="414" t="s">
        <v>34</v>
      </c>
      <c r="L17" s="414" t="s">
        <v>34</v>
      </c>
      <c r="M17" s="414" t="s">
        <v>34</v>
      </c>
      <c r="N17" s="414" t="s">
        <v>34</v>
      </c>
      <c r="O17" s="414" t="s">
        <v>34</v>
      </c>
      <c r="P17" s="221"/>
      <c r="Q17" s="220" t="s">
        <v>81</v>
      </c>
    </row>
    <row r="18" spans="1:17" ht="34" customHeight="1" x14ac:dyDescent="0.4">
      <c r="A18" s="305" t="s">
        <v>471</v>
      </c>
      <c r="B18" s="300" t="s">
        <v>64</v>
      </c>
      <c r="C18" s="301">
        <f>C19+C20+C21+C22+C23+C24+C25+C27+C26</f>
        <v>3123911.5705729048</v>
      </c>
      <c r="D18" s="300"/>
      <c r="E18" s="304"/>
      <c r="F18" s="304"/>
      <c r="G18" s="300" t="s">
        <v>583</v>
      </c>
      <c r="H18" s="300"/>
      <c r="I18" s="300"/>
      <c r="J18" s="300"/>
      <c r="K18" s="300"/>
      <c r="L18" s="300"/>
      <c r="M18" s="300"/>
      <c r="N18" s="300"/>
      <c r="O18" s="302"/>
      <c r="P18" s="300"/>
      <c r="Q18" s="306"/>
    </row>
    <row r="19" spans="1:17" ht="189.45" x14ac:dyDescent="0.4">
      <c r="A19" s="222" t="s">
        <v>520</v>
      </c>
      <c r="B19" s="212" t="s">
        <v>547</v>
      </c>
      <c r="C19" s="213">
        <v>380000</v>
      </c>
      <c r="D19" s="212" t="s">
        <v>236</v>
      </c>
      <c r="E19" s="214" t="s">
        <v>498</v>
      </c>
      <c r="F19" s="214">
        <v>40</v>
      </c>
      <c r="G19" s="215" t="s">
        <v>548</v>
      </c>
      <c r="H19" s="212">
        <v>3</v>
      </c>
      <c r="I19" s="212" t="s">
        <v>366</v>
      </c>
      <c r="J19" s="215" t="s">
        <v>256</v>
      </c>
      <c r="K19" s="215" t="s">
        <v>70</v>
      </c>
      <c r="L19" s="215" t="s">
        <v>71</v>
      </c>
      <c r="M19" s="216" t="s">
        <v>72</v>
      </c>
      <c r="N19" s="216" t="s">
        <v>73</v>
      </c>
      <c r="O19" s="339" t="s">
        <v>74</v>
      </c>
      <c r="P19" s="219"/>
      <c r="Q19" s="333" t="s">
        <v>379</v>
      </c>
    </row>
    <row r="20" spans="1:17" ht="204" x14ac:dyDescent="0.4">
      <c r="A20" s="222" t="s">
        <v>65</v>
      </c>
      <c r="B20" s="212" t="s">
        <v>549</v>
      </c>
      <c r="C20" s="213">
        <v>325000</v>
      </c>
      <c r="D20" s="212" t="s">
        <v>67</v>
      </c>
      <c r="E20" s="214" t="s">
        <v>348</v>
      </c>
      <c r="F20" s="261">
        <v>20</v>
      </c>
      <c r="G20" s="331" t="s">
        <v>550</v>
      </c>
      <c r="H20" s="219">
        <v>3</v>
      </c>
      <c r="I20" s="212" t="s">
        <v>366</v>
      </c>
      <c r="J20" s="215" t="s">
        <v>256</v>
      </c>
      <c r="K20" s="215" t="s">
        <v>70</v>
      </c>
      <c r="L20" s="215" t="s">
        <v>71</v>
      </c>
      <c r="M20" s="216" t="s">
        <v>339</v>
      </c>
      <c r="N20" s="216" t="s">
        <v>73</v>
      </c>
      <c r="O20" s="339" t="s">
        <v>74</v>
      </c>
      <c r="P20" s="221"/>
      <c r="Q20" s="333" t="s">
        <v>379</v>
      </c>
    </row>
    <row r="21" spans="1:17" ht="189.45" x14ac:dyDescent="0.4">
      <c r="A21" s="222" t="s">
        <v>65</v>
      </c>
      <c r="B21" s="212" t="s">
        <v>551</v>
      </c>
      <c r="C21" s="213">
        <v>500000</v>
      </c>
      <c r="D21" s="212" t="s">
        <v>67</v>
      </c>
      <c r="E21" s="214" t="s">
        <v>348</v>
      </c>
      <c r="F21" s="214">
        <v>40</v>
      </c>
      <c r="G21" s="212" t="s">
        <v>552</v>
      </c>
      <c r="H21" s="219">
        <v>3</v>
      </c>
      <c r="I21" s="212" t="s">
        <v>366</v>
      </c>
      <c r="J21" s="215" t="s">
        <v>256</v>
      </c>
      <c r="K21" s="215" t="s">
        <v>553</v>
      </c>
      <c r="L21" s="215" t="s">
        <v>71</v>
      </c>
      <c r="M21" s="216" t="s">
        <v>72</v>
      </c>
      <c r="N21" s="216" t="s">
        <v>73</v>
      </c>
      <c r="O21" s="339" t="s">
        <v>74</v>
      </c>
      <c r="P21" s="221"/>
      <c r="Q21" s="333" t="s">
        <v>379</v>
      </c>
    </row>
    <row r="22" spans="1:17" ht="218.6" x14ac:dyDescent="0.4">
      <c r="A22" s="222" t="s">
        <v>65</v>
      </c>
      <c r="B22" s="212" t="s">
        <v>554</v>
      </c>
      <c r="C22" s="213">
        <v>600000</v>
      </c>
      <c r="D22" s="212" t="s">
        <v>67</v>
      </c>
      <c r="E22" s="214" t="s">
        <v>348</v>
      </c>
      <c r="F22" s="214">
        <v>20</v>
      </c>
      <c r="G22" s="219" t="s">
        <v>555</v>
      </c>
      <c r="H22" s="219">
        <v>3</v>
      </c>
      <c r="I22" s="212" t="s">
        <v>366</v>
      </c>
      <c r="J22" s="212" t="s">
        <v>256</v>
      </c>
      <c r="K22" s="212" t="s">
        <v>70</v>
      </c>
      <c r="L22" s="215" t="s">
        <v>71</v>
      </c>
      <c r="M22" s="216" t="s">
        <v>72</v>
      </c>
      <c r="N22" s="216" t="s">
        <v>73</v>
      </c>
      <c r="O22" s="339" t="s">
        <v>74</v>
      </c>
      <c r="P22" s="303" t="s">
        <v>556</v>
      </c>
      <c r="Q22" s="333" t="s">
        <v>379</v>
      </c>
    </row>
    <row r="23" spans="1:17" ht="189.9" x14ac:dyDescent="0.45">
      <c r="A23" s="236" t="s">
        <v>65</v>
      </c>
      <c r="B23" s="212" t="s">
        <v>557</v>
      </c>
      <c r="C23" s="213">
        <v>110000</v>
      </c>
      <c r="D23" s="212" t="s">
        <v>236</v>
      </c>
      <c r="E23" s="212" t="s">
        <v>558</v>
      </c>
      <c r="F23" s="214">
        <v>50</v>
      </c>
      <c r="G23" s="219" t="s">
        <v>559</v>
      </c>
      <c r="H23" s="219" t="s">
        <v>202</v>
      </c>
      <c r="I23" s="212" t="s">
        <v>286</v>
      </c>
      <c r="J23" s="219" t="s">
        <v>560</v>
      </c>
      <c r="K23" s="219" t="s">
        <v>561</v>
      </c>
      <c r="L23" s="215" t="s">
        <v>71</v>
      </c>
      <c r="M23" s="216" t="s">
        <v>339</v>
      </c>
      <c r="N23" s="216" t="s">
        <v>73</v>
      </c>
      <c r="O23" s="339" t="s">
        <v>74</v>
      </c>
      <c r="P23" s="212"/>
      <c r="Q23" s="350" t="s">
        <v>424</v>
      </c>
    </row>
    <row r="24" spans="1:17" ht="189.9" x14ac:dyDescent="0.45">
      <c r="A24" s="236" t="s">
        <v>65</v>
      </c>
      <c r="B24" s="212" t="s">
        <v>562</v>
      </c>
      <c r="C24" s="213">
        <v>200000</v>
      </c>
      <c r="D24" s="212" t="s">
        <v>236</v>
      </c>
      <c r="E24" s="212" t="s">
        <v>348</v>
      </c>
      <c r="F24" s="214">
        <v>40</v>
      </c>
      <c r="G24" s="219" t="s">
        <v>563</v>
      </c>
      <c r="H24" s="219" t="s">
        <v>202</v>
      </c>
      <c r="I24" s="212" t="s">
        <v>286</v>
      </c>
      <c r="J24" s="219" t="s">
        <v>564</v>
      </c>
      <c r="K24" s="219" t="s">
        <v>565</v>
      </c>
      <c r="L24" s="215" t="s">
        <v>71</v>
      </c>
      <c r="M24" s="216" t="s">
        <v>72</v>
      </c>
      <c r="N24" s="216" t="s">
        <v>73</v>
      </c>
      <c r="O24" s="339" t="s">
        <v>74</v>
      </c>
      <c r="P24" s="212"/>
      <c r="Q24" s="350" t="s">
        <v>424</v>
      </c>
    </row>
    <row r="25" spans="1:17" ht="190.3" x14ac:dyDescent="0.5">
      <c r="A25" s="416" t="s">
        <v>65</v>
      </c>
      <c r="B25" s="212" t="s">
        <v>566</v>
      </c>
      <c r="C25" s="213">
        <v>30000</v>
      </c>
      <c r="D25" s="212" t="s">
        <v>67</v>
      </c>
      <c r="E25" s="212" t="s">
        <v>348</v>
      </c>
      <c r="F25" s="214" t="s">
        <v>78</v>
      </c>
      <c r="G25" s="219" t="s">
        <v>567</v>
      </c>
      <c r="H25" s="219" t="s">
        <v>202</v>
      </c>
      <c r="I25" s="212" t="s">
        <v>568</v>
      </c>
      <c r="J25" s="219" t="s">
        <v>256</v>
      </c>
      <c r="K25" s="219" t="s">
        <v>569</v>
      </c>
      <c r="L25" s="215" t="s">
        <v>71</v>
      </c>
      <c r="M25" s="216" t="s">
        <v>339</v>
      </c>
      <c r="N25" s="216" t="s">
        <v>73</v>
      </c>
      <c r="O25" s="339" t="s">
        <v>74</v>
      </c>
      <c r="P25" s="385" t="s">
        <v>570</v>
      </c>
      <c r="Q25" s="350" t="s">
        <v>424</v>
      </c>
    </row>
    <row r="26" spans="1:17" ht="190.3" x14ac:dyDescent="0.5">
      <c r="A26" s="416" t="s">
        <v>65</v>
      </c>
      <c r="B26" s="212" t="s">
        <v>571</v>
      </c>
      <c r="C26" s="213">
        <v>368760</v>
      </c>
      <c r="D26" s="212" t="s">
        <v>67</v>
      </c>
      <c r="E26" s="212" t="s">
        <v>348</v>
      </c>
      <c r="F26" s="231">
        <v>150</v>
      </c>
      <c r="G26" s="216" t="s">
        <v>589</v>
      </c>
      <c r="H26" s="219" t="s">
        <v>202</v>
      </c>
      <c r="I26" s="212" t="s">
        <v>568</v>
      </c>
      <c r="J26" s="219" t="s">
        <v>256</v>
      </c>
      <c r="K26" s="219" t="s">
        <v>569</v>
      </c>
      <c r="L26" s="215" t="s">
        <v>71</v>
      </c>
      <c r="M26" s="413" t="s">
        <v>339</v>
      </c>
      <c r="N26" s="413" t="s">
        <v>73</v>
      </c>
      <c r="O26" s="339" t="s">
        <v>74</v>
      </c>
      <c r="P26" s="415"/>
      <c r="Q26" s="350" t="s">
        <v>424</v>
      </c>
    </row>
    <row r="27" spans="1:17" x14ac:dyDescent="0.4">
      <c r="A27" s="416"/>
      <c r="B27" s="212" t="s">
        <v>220</v>
      </c>
      <c r="C27" s="213">
        <v>610151.57057290478</v>
      </c>
      <c r="D27" s="212" t="s">
        <v>67</v>
      </c>
      <c r="E27" s="212"/>
      <c r="F27" s="214" t="s">
        <v>78</v>
      </c>
      <c r="G27" s="10" t="s">
        <v>59</v>
      </c>
      <c r="H27" s="414"/>
      <c r="I27" s="414" t="s">
        <v>34</v>
      </c>
      <c r="J27" s="414" t="s">
        <v>34</v>
      </c>
      <c r="K27" s="414" t="s">
        <v>34</v>
      </c>
      <c r="L27" s="414" t="s">
        <v>34</v>
      </c>
      <c r="M27" s="414" t="s">
        <v>34</v>
      </c>
      <c r="N27" s="414" t="s">
        <v>34</v>
      </c>
      <c r="O27" s="414" t="s">
        <v>34</v>
      </c>
      <c r="P27" s="212"/>
      <c r="Q27" s="318" t="s">
        <v>81</v>
      </c>
    </row>
    <row r="28" spans="1:17" ht="29.15" x14ac:dyDescent="0.4">
      <c r="A28" s="305" t="s">
        <v>496</v>
      </c>
      <c r="B28" s="300" t="s">
        <v>64</v>
      </c>
      <c r="C28" s="301">
        <f>C29+C30+C31</f>
        <v>240745.27913675641</v>
      </c>
      <c r="D28" s="300"/>
      <c r="E28" s="304"/>
      <c r="F28" s="304"/>
      <c r="G28" s="300" t="s">
        <v>583</v>
      </c>
      <c r="H28" s="300"/>
      <c r="I28" s="300"/>
      <c r="J28" s="300"/>
      <c r="K28" s="300"/>
      <c r="L28" s="300"/>
      <c r="M28" s="300"/>
      <c r="N28" s="300"/>
      <c r="O28" s="302"/>
      <c r="P28" s="300"/>
      <c r="Q28" s="306"/>
    </row>
    <row r="29" spans="1:17" ht="189.45" x14ac:dyDescent="0.4">
      <c r="A29" s="247" t="s">
        <v>65</v>
      </c>
      <c r="B29" s="212" t="s">
        <v>575</v>
      </c>
      <c r="C29" s="213">
        <v>50000</v>
      </c>
      <c r="D29" s="212" t="s">
        <v>67</v>
      </c>
      <c r="E29" s="214" t="s">
        <v>576</v>
      </c>
      <c r="F29" s="332">
        <v>60</v>
      </c>
      <c r="G29" s="215" t="s">
        <v>577</v>
      </c>
      <c r="H29" s="219" t="s">
        <v>202</v>
      </c>
      <c r="I29" s="212" t="s">
        <v>366</v>
      </c>
      <c r="J29" s="215" t="s">
        <v>256</v>
      </c>
      <c r="K29" s="215" t="s">
        <v>70</v>
      </c>
      <c r="L29" s="215" t="s">
        <v>71</v>
      </c>
      <c r="M29" s="216" t="s">
        <v>72</v>
      </c>
      <c r="N29" s="216" t="s">
        <v>73</v>
      </c>
      <c r="O29" s="339" t="s">
        <v>578</v>
      </c>
      <c r="P29" s="221"/>
      <c r="Q29" s="220" t="s">
        <v>76</v>
      </c>
    </row>
    <row r="30" spans="1:17" ht="189.45" x14ac:dyDescent="0.4">
      <c r="A30" s="247" t="s">
        <v>65</v>
      </c>
      <c r="B30" s="212" t="s">
        <v>579</v>
      </c>
      <c r="C30" s="213">
        <v>140000</v>
      </c>
      <c r="D30" s="212" t="s">
        <v>67</v>
      </c>
      <c r="E30" s="214" t="s">
        <v>576</v>
      </c>
      <c r="F30" s="214">
        <v>30</v>
      </c>
      <c r="G30" s="215" t="s">
        <v>580</v>
      </c>
      <c r="H30" s="219" t="s">
        <v>202</v>
      </c>
      <c r="I30" s="212" t="s">
        <v>366</v>
      </c>
      <c r="J30" s="215" t="s">
        <v>256</v>
      </c>
      <c r="K30" s="215" t="s">
        <v>70</v>
      </c>
      <c r="L30" s="215" t="s">
        <v>71</v>
      </c>
      <c r="M30" s="216" t="s">
        <v>72</v>
      </c>
      <c r="N30" s="216" t="s">
        <v>73</v>
      </c>
      <c r="O30" s="339" t="s">
        <v>526</v>
      </c>
      <c r="P30" s="221"/>
      <c r="Q30" s="220" t="s">
        <v>76</v>
      </c>
    </row>
    <row r="31" spans="1:17" x14ac:dyDescent="0.4">
      <c r="A31" s="247" t="s">
        <v>65</v>
      </c>
      <c r="B31" s="212" t="s">
        <v>220</v>
      </c>
      <c r="C31" s="213">
        <v>50745.279136756399</v>
      </c>
      <c r="D31" s="212"/>
      <c r="E31" s="214"/>
      <c r="F31" s="214" t="s">
        <v>78</v>
      </c>
      <c r="G31" s="10" t="s">
        <v>59</v>
      </c>
      <c r="H31" s="414"/>
      <c r="I31" s="414" t="s">
        <v>34</v>
      </c>
      <c r="J31" s="414" t="s">
        <v>34</v>
      </c>
      <c r="K31" s="414" t="s">
        <v>34</v>
      </c>
      <c r="L31" s="414" t="s">
        <v>34</v>
      </c>
      <c r="M31" s="414" t="s">
        <v>34</v>
      </c>
      <c r="N31" s="414" t="s">
        <v>34</v>
      </c>
      <c r="O31" s="414" t="s">
        <v>34</v>
      </c>
      <c r="P31" s="221"/>
      <c r="Q31" s="220" t="s">
        <v>81</v>
      </c>
    </row>
    <row r="32" spans="1:17" x14ac:dyDescent="0.4">
      <c r="A32" s="319" t="s">
        <v>90</v>
      </c>
      <c r="B32" s="300" t="s">
        <v>64</v>
      </c>
      <c r="C32" s="321">
        <f>C33+C34+C35</f>
        <v>185550</v>
      </c>
      <c r="D32" s="320"/>
      <c r="E32" s="322"/>
      <c r="F32" s="322"/>
      <c r="G32" s="323"/>
      <c r="H32" s="320"/>
      <c r="I32" s="320"/>
      <c r="J32" s="320"/>
      <c r="K32" s="320"/>
      <c r="L32" s="320"/>
      <c r="M32" s="320"/>
      <c r="N32" s="320"/>
      <c r="O32" s="320"/>
      <c r="P32" s="320"/>
      <c r="Q32" s="324"/>
    </row>
    <row r="33" spans="1:17" ht="29.15" x14ac:dyDescent="0.4">
      <c r="A33" s="212"/>
      <c r="B33" s="212" t="s">
        <v>383</v>
      </c>
      <c r="C33" s="213">
        <v>12000</v>
      </c>
      <c r="D33" s="212"/>
      <c r="E33" s="214"/>
      <c r="F33" s="214" t="s">
        <v>78</v>
      </c>
      <c r="G33" s="5" t="s">
        <v>53</v>
      </c>
      <c r="H33" s="408"/>
      <c r="I33" s="408" t="s">
        <v>34</v>
      </c>
      <c r="J33" s="408" t="s">
        <v>34</v>
      </c>
      <c r="K33" s="408" t="s">
        <v>34</v>
      </c>
      <c r="L33" s="408" t="s">
        <v>34</v>
      </c>
      <c r="M33" s="408" t="s">
        <v>34</v>
      </c>
      <c r="N33" s="408" t="s">
        <v>34</v>
      </c>
      <c r="O33" s="408" t="s">
        <v>34</v>
      </c>
      <c r="P33" s="212"/>
      <c r="Q33" s="303" t="s">
        <v>81</v>
      </c>
    </row>
    <row r="34" spans="1:17" x14ac:dyDescent="0.4">
      <c r="A34" s="212"/>
      <c r="B34" s="212" t="s">
        <v>581</v>
      </c>
      <c r="C34" s="213">
        <v>15000</v>
      </c>
      <c r="D34" s="212"/>
      <c r="E34" s="212"/>
      <c r="F34" s="214" t="s">
        <v>78</v>
      </c>
      <c r="G34" s="5" t="s">
        <v>53</v>
      </c>
      <c r="H34" s="408"/>
      <c r="I34" s="408" t="s">
        <v>34</v>
      </c>
      <c r="J34" s="408" t="s">
        <v>34</v>
      </c>
      <c r="K34" s="408" t="s">
        <v>34</v>
      </c>
      <c r="L34" s="408" t="s">
        <v>34</v>
      </c>
      <c r="M34" s="408" t="s">
        <v>34</v>
      </c>
      <c r="N34" s="408" t="s">
        <v>34</v>
      </c>
      <c r="O34" s="408" t="s">
        <v>34</v>
      </c>
      <c r="P34" s="212"/>
      <c r="Q34" s="303" t="s">
        <v>582</v>
      </c>
    </row>
    <row r="35" spans="1:17" x14ac:dyDescent="0.4">
      <c r="A35" s="212"/>
      <c r="B35" s="212" t="s">
        <v>384</v>
      </c>
      <c r="C35" s="213">
        <f>(C31+C27+C17)*0.15</f>
        <v>158550</v>
      </c>
      <c r="D35" s="213"/>
      <c r="E35" s="214"/>
      <c r="F35" s="214" t="s">
        <v>78</v>
      </c>
      <c r="G35" s="5" t="s">
        <v>56</v>
      </c>
      <c r="H35" s="408"/>
      <c r="I35" s="408" t="s">
        <v>34</v>
      </c>
      <c r="J35" s="408" t="s">
        <v>34</v>
      </c>
      <c r="K35" s="408" t="s">
        <v>34</v>
      </c>
      <c r="L35" s="408" t="s">
        <v>34</v>
      </c>
      <c r="M35" s="408" t="s">
        <v>34</v>
      </c>
      <c r="N35" s="408" t="s">
        <v>34</v>
      </c>
      <c r="O35" s="408" t="s">
        <v>34</v>
      </c>
      <c r="P35" s="212"/>
      <c r="Q35" s="303" t="s">
        <v>91</v>
      </c>
    </row>
    <row r="36" spans="1:17" ht="15" thickBot="1" x14ac:dyDescent="0.45">
      <c r="A36" s="292" t="s">
        <v>60</v>
      </c>
      <c r="B36" s="293"/>
      <c r="C36" s="294">
        <f>C4+C18+C28+C32</f>
        <v>5585510</v>
      </c>
      <c r="D36" s="295"/>
      <c r="E36" s="296"/>
      <c r="F36" s="296">
        <f>SUBTOTAL(109,F3:F35)</f>
        <v>1037</v>
      </c>
      <c r="G36" s="297"/>
      <c r="H36" s="298"/>
      <c r="I36" s="298"/>
      <c r="J36" s="298"/>
      <c r="K36" s="298"/>
      <c r="L36" s="298"/>
      <c r="M36" s="298"/>
      <c r="N36" s="298"/>
      <c r="O36" s="298"/>
      <c r="P36" s="297"/>
      <c r="Q36" s="299"/>
    </row>
    <row r="37" spans="1:17" ht="15.45" customHeight="1" x14ac:dyDescent="0.4"/>
  </sheetData>
  <dataValidations count="4">
    <dataValidation type="list" allowBlank="1" showInputMessage="1" showErrorMessage="1" sqref="H5:H17 G4 G18 G28 H19:H27 H29:H31" xr:uid="{DE15EB4E-08E9-42FF-A436-E89A293F4BDD}">
      <formula1>"1,2,3,1 2,1 3, 2 3, 1 2 3"</formula1>
    </dataValidation>
    <dataValidation type="list" allowBlank="1" showInputMessage="1" showErrorMessage="1" sqref="D5:D17 D19:D27 D29:D31" xr:uid="{FBB3B554-BA3C-45DB-ACDF-E1E1CB629583}">
      <formula1>"uus, jätkuv, lõppev"</formula1>
    </dataValidation>
    <dataValidation type="list" allowBlank="1" showInputMessage="1" showErrorMessage="1" sqref="A5:A17 A19:A27 A29:A31" xr:uid="{66ABA83C-EB83-4C6F-A72A-7F777316A872}">
      <formula1>"digilahendused igas eluvaldkonnas, tervisetehnoloogiad ja -teenused, kohalike ressursside väärindamine, nutikad ja kestlikud energialahendused, kõik TAIE valdkonnad"</formula1>
    </dataValidation>
    <dataValidation type="list" allowBlank="1" showInputMessage="1" showErrorMessage="1" sqref="H33:H34" xr:uid="{E07599A9-9D94-4250-9824-3FA7ED928AAE}">
      <formula1>"1, 2, 3, 1,2, 1,3, 2,3, 1,2,3"</formula1>
    </dataValidation>
  </dataValidation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TSProject xmlns="4898f624-6768-4636-80aa-3ca33811142c">false</ETSProject>
    <InSfos xmlns="4898f624-6768-4636-80aa-3ca33811142c">false</InSfos>
    <ClientType xmlns="4898f624-6768-4636-80aa-3ca33811142c">COMPANY</ClientType>
    <ClientNames xmlns="4898f624-6768-4636-80aa-3ca33811142c" xsi:nil="true"/>
    <Contact xmlns="4898f624-6768-4636-80aa-3ca33811142c">Sandra Särav</Contact>
    <SenderDate xmlns="4898f624-6768-4636-80aa-3ca33811142c" xsi:nil="true"/>
    <RelatedPurveys xmlns="4898f624-6768-4636-80aa-3ca33811142c" xsi:nil="true"/>
    <RelatedPurveyNames xmlns="4898f624-6768-4636-80aa-3ca33811142c" xsi:nil="true"/>
    <ARHolder xmlns="4898f624-6768-4636-80aa-3ca33811142c" xsi:nil="true"/>
    <RelatedCostReports xmlns="4898f624-6768-4636-80aa-3ca33811142c" xsi:nil="true"/>
    <ARBasis xmlns="4898f624-6768-4636-80aa-3ca33811142c" xsi:nil="true"/>
    <RelatedProjects xmlns="4898f624-6768-4636-80aa-3ca33811142c" xsi:nil="true"/>
    <SourceItemRegistrationDate xmlns="4898f624-6768-4636-80aa-3ca33811142c">2024-01-04T12:00:00+00:00</SourceItemRegistrationDate>
    <RelatedAuditNames xmlns="4898f624-6768-4636-80aa-3ca33811142c" xsi:nil="true"/>
    <RelatedProjectNames xmlns="4898f624-6768-4636-80aa-3ca33811142c" xsi:nil="true"/>
    <DocTypeInETS xmlns="4898f624-6768-4636-80aa-3ca33811142c">Projektidokument</DocTypeInETS>
    <DocumentID xmlns="4898f624-6768-4636-80aa-3ca33811142c">2395713</DocumentID>
    <RelatedAudits xmlns="4898f624-6768-4636-80aa-3ca33811142c" xsi:nil="true"/>
    <ClientEmail xmlns="4898f624-6768-4636-80aa-3ca33811142c">info@mkm.ee</ClientEmail>
    <ContactNames xmlns="4898f624-6768-4636-80aa-3ca33811142c" xsi:nil="true"/>
    <SourceItemRegistrationNumber xmlns="4898f624-6768-4636-80aa-3ca33811142c">14-12/24/92</SourceItemRegistrationNumber>
    <IFULetter xmlns="4898f624-6768-4636-80aa-3ca33811142c" xsi:nil="true"/>
    <CompanyDMS xmlns="4898f624-6768-4636-80aa-3ca33811142c">EAS</CompanyDMS>
    <ContactPhone xmlns="4898f624-6768-4636-80aa-3ca33811142c" xsi:nil="true"/>
    <SenderNumber xmlns="4898f624-6768-4636-80aa-3ca33811142c" xsi:nil="true"/>
    <RegistrationNumber xmlns="4898f624-6768-4636-80aa-3ca33811142c">14-12/24/92-1</RegistrationNumber>
    <ClientCoNo xmlns="4898f624-6768-4636-80aa-3ca33811142c">KN012492</ClientCoNo>
    <AssessmentCommission xmlns="4898f624-6768-4636-80aa-3ca33811142c">false</AssessmentCommission>
    <SfosID xmlns="4898f624-6768-4636-80aa-3ca33811142c" xsi:nil="true"/>
    <ContactEmail xmlns="4898f624-6768-4636-80aa-3ca33811142c">sandra.sarav@mkm.ee</ContactEmail>
    <RegistrantAsText xmlns="4898f624-6768-4636-80aa-3ca33811142c">Jadvi Tõntson</RegistrantAsText>
    <RelatedInternalProjects xmlns="4898f624-6768-4636-80aa-3ca33811142c" xsi:nil="true"/>
    <RelatedEmployees xmlns="4898f624-6768-4636-80aa-3ca33811142c" xsi:nil="true"/>
    <ShowInETS xmlns="4898f624-6768-4636-80aa-3ca33811142c">false</ShowInETS>
    <RelatedBusinessTrips xmlns="4898f624-6768-4636-80aa-3ca33811142c" xsi:nil="true"/>
    <AuditingDeactivator xmlns="4898f624-6768-4636-80aa-3ca33811142c" xsi:nil="true"/>
    <SfosLink xmlns="4898f624-6768-4636-80aa-3ca33811142c">
      <Url xsi:nil="true"/>
      <Description xsi:nil="true"/>
    </SfosLink>
    <InAccurate xmlns="4898f624-6768-4636-80aa-3ca33811142c">false</InAccurate>
    <ContentDMS xmlns="4898f624-6768-4636-80aa-3ca33811142c" xsi:nil="true"/>
    <AREndText xmlns="4898f624-6768-4636-80aa-3ca33811142c" xsi:nil="true"/>
    <DocumentSubTypeDMS xmlns="4898f624-6768-4636-80aa-3ca33811142c" xsi:nil="true"/>
    <Serie xmlns="4898f624-6768-4636-80aa-3ca33811142c">14-12 Ettevõtluse, innovatsiooni ja ekpordi valdkonna kirjavahetus</Serie>
    <SchemeNo xmlns="4898f624-6768-4636-80aa-3ca33811142c" xsi:nil="true"/>
    <AREnd xmlns="4898f624-6768-4636-80aa-3ca33811142c" xsi:nil="true"/>
    <RegistrationDate xmlns="4898f624-6768-4636-80aa-3ca33811142c">2024-01-04T12:00:00+00:00</RegistrationDate>
    <ContactWPos xmlns="4898f624-6768-4636-80aa-3ca33811142c" xsi:nil="true"/>
    <Auditing xmlns="4898f624-6768-4636-80aa-3ca33811142c">false</Auditing>
    <TopicDMS xmlns="4898f624-6768-4636-80aa-3ca33811142c">Tegevuskava_2024</TopicDMS>
    <AuditingDeactivatingDate xmlns="4898f624-6768-4636-80aa-3ca33811142c" xsi:nil="true"/>
    <ARBegin xmlns="4898f624-6768-4636-80aa-3ca33811142c" xsi:nil="true"/>
    <SchemeName xmlns="4898f624-6768-4636-80aa-3ca33811142c" xsi:nil="true"/>
    <SfosRelatedProject xmlns="4898f624-6768-4636-80aa-3ca33811142c">false</SfosRelatedProject>
    <Client xmlns="4898f624-6768-4636-80aa-3ca33811142c">Majandus- ja Kommunikatsiooniministeerium</Client>
    <ContactCoNo xmlns="4898f624-6768-4636-80aa-3ca33811142c">KN246595</ContactCoNo>
    <ExportInfo xmlns="4898f624-6768-4636-80aa-3ca33811142c" xsi:nil="true"/>
    <ETSClient xmlns="4898f624-6768-4636-80aa-3ca33811142c" xsi:nil="true"/>
    <Registrant xmlns="4898f624-6768-4636-80aa-3ca33811142c">
      <UserInfo>
        <DisplayName>Jadvi Tõntson</DisplayName>
        <AccountId>2235</AccountId>
        <AccountType/>
      </UserInfo>
    </Registrant>
    <AuditingActivator xmlns="4898f624-6768-4636-80aa-3ca33811142c" xsi:nil="true"/>
    <AuditingActivatingDate xmlns="4898f624-6768-4636-80aa-3ca33811142c" xsi:nil="true"/>
    <EASSignerWPos xmlns="4898f624-6768-4636-80aa-3ca33811142c" xsi:nil="true"/>
    <Coordinator xmlns="4898f624-6768-4636-80aa-3ca33811142c" xsi:nil="true"/>
    <ClientRegCode xmlns="4898f624-6768-4636-80aa-3ca33811142c">70003158</ClientRegCode>
    <ClientAddress xmlns="4898f624-6768-4636-80aa-3ca33811142c">Suur-Ameerika tn 1</ClientAddress>
    <GrantAmountText xmlns="4898f624-6768-4636-80aa-3ca33811142c" xsi:nil="true"/>
    <ClientPhone xmlns="4898f624-6768-4636-80aa-3ca33811142c">+372 6256342</ClientPhone>
    <AuthorNameDMS xmlns="4898f624-6768-4636-80aa-3ca33811142c">Jadvi Tõntson</AuthorNameDMS>
    <EstimatedEndDate xmlns="4898f624-6768-4636-80aa-3ca33811142c" xsi:nil="true"/>
    <SelfFinancingSum xmlns="4898f624-6768-4636-80aa-3ca33811142c" xsi:nil="true"/>
    <AuthorDMS xmlns="4898f624-6768-4636-80aa-3ca33811142c">
      <UserInfo>
        <DisplayName>Jadvi Tõntson</DisplayName>
        <AccountId>2235</AccountId>
        <AccountType/>
      </UserInfo>
    </AuthorDMS>
    <EASSignerAsText xmlns="4898f624-6768-4636-80aa-3ca33811142c" xsi:nil="true"/>
    <BeneficiaryEmail xmlns="4898f624-6768-4636-80aa-3ca33811142c" xsi:nil="true"/>
    <Proceeder xmlns="4898f624-6768-4636-80aa-3ca33811142c" xsi:nil="true"/>
    <ClientTown xmlns="4898f624-6768-4636-80aa-3ca33811142c">Tallinn</ClientTown>
    <AuthorEmailDMS xmlns="4898f624-6768-4636-80aa-3ca33811142c">Jadvi.Tontson@eas.ee</AuthorEmailDMS>
    <EASSignerNames xmlns="4898f624-6768-4636-80aa-3ca33811142c" xsi:nil="true"/>
    <AuthorStructureUnit xmlns="4898f624-6768-4636-80aa-3ca33811142c">innovatsiooni osakond</AuthorStructureUnit>
    <SelfFinancingSumText xmlns="4898f624-6768-4636-80aa-3ca33811142c" xsi:nil="true"/>
    <ApplicationDate xmlns="4898f624-6768-4636-80aa-3ca33811142c" xsi:nil="true"/>
    <EligibleTotalSum xmlns="4898f624-6768-4636-80aa-3ca33811142c" xsi:nil="true"/>
    <ClientCountry xmlns="4898f624-6768-4636-80aa-3ca33811142c">Eesti</ClientCountry>
    <AuthorDMSAsText xmlns="4898f624-6768-4636-80aa-3ca33811142c">Jadvi Tõntson</AuthorDMSAsText>
    <EASSigner xmlns="4898f624-6768-4636-80aa-3ca33811142c">
      <UserInfo>
        <DisplayName/>
        <AccountId xsi:nil="true"/>
        <AccountType/>
      </UserInfo>
    </EASSigner>
    <EASSignerName xmlns="4898f624-6768-4636-80aa-3ca33811142c" xsi:nil="true"/>
    <ProjectContent xmlns="4898f624-6768-4636-80aa-3ca33811142c" xsi:nil="true"/>
    <ClientCounty xmlns="4898f624-6768-4636-80aa-3ca33811142c">Harju maakond</ClientCounty>
    <EligibilityEndDate xmlns="4898f624-6768-4636-80aa-3ca33811142c" xsi:nil="true"/>
    <AuthorPhoneDMS xmlns="4898f624-6768-4636-80aa-3ca33811142c">+372 627 9413</AuthorPhoneDMS>
    <EligibleTotalSumText xmlns="4898f624-6768-4636-80aa-3ca33811142c" xsi:nil="true"/>
    <AuthorNamesDMS xmlns="4898f624-6768-4636-80aa-3ca33811142c">Jadvi Tõntson</AuthorNamesDMS>
    <EligibilityStartDate xmlns="4898f624-6768-4636-80aa-3ca33811142c" xsi:nil="true"/>
    <EstimatedStartDate xmlns="4898f624-6768-4636-80aa-3ca33811142c" xsi:nil="true"/>
    <GrantAmount xmlns="4898f624-6768-4636-80aa-3ca33811142c" xsi:nil="true"/>
    <ClientPostalCode xmlns="4898f624-6768-4636-80aa-3ca33811142c">10122</ClientPostalCode>
    <AuthorWPosDMS xmlns="4898f624-6768-4636-80aa-3ca33811142c">assistent</AuthorWPosDMS>
    <Specialist xmlns="4898f624-6768-4636-80aa-3ca33811142c" xsi:nil="true"/>
    <ContactPersonIdCode xmlns="37b653c2-32e7-495f-aeeb-910be1dce0f6" xsi:nil="true"/>
    <RetentionDeadline xmlns="37b653c2-32e7-495f-aeeb-910be1dce0f6" xsi:nil="true"/>
    <Signers xmlns="37b653c2-32e7-495f-aeeb-910be1dce0f6" xsi:nil="true"/>
    <Annex xmlns="37b653c2-32e7-495f-aeeb-910be1dce0f6">true</Annex>
    <Coordinators xmlns="37b653c2-32e7-495f-aeeb-910be1dce0f6">Inge Laas, osakonna juht, 04.01.2024, Eva-Kristiina Ponomarjov, Osakonna juht, 04.01.2024, Andres Kikas, juht, 04.01.2024, Helery Tasane, Osakonna juht, 04.01.2024, Monica Hankov, Osakonna juht, 04.01.2024, Birgit Vilippus, Osakonna juht, 04.01.2024, Kati Remmelkoor, Turundusvaldkonna juht, 04.01.2024, Sigrid Harjo, juhatuse liige, 05.01.2024</Coordinators>
    <SourceItemSFOSNumber xmlns="37b653c2-32e7-495f-aeeb-910be1dce0f6" xsi:nil="true"/>
    <DhxAttachmentIds xmlns="37b653c2-32e7-495f-aeeb-910be1dce0f6" xsi:nil="true"/>
    <RelatedDocumentsIds xmlns="37b653c2-32e7-495f-aeeb-910be1dce0f6" xsi:nil="true"/>
    <FromDhx xmlns="37b653c2-32e7-495f-aeeb-910be1dce0f6">false</FromDhx>
    <ReceivedDhxId xmlns="37b653c2-32e7-495f-aeeb-910be1dce0f6" xsi:nil="true"/>
  </documentManagement>
</p:properties>
</file>

<file path=customXml/item2.xml><?xml version="1.0" encoding="utf-8"?>
<?mso-contentType ?>
<FormTemplates xmlns="http://schemas.microsoft.com/sharepoint/v3/contenttype/forms">
  <Display>EASDocumentMetadataDisplayForm</Display>
  <Edit>EASDocumentMetadataDisplayForm</Edit>
  <New>EASDocumentMetadataDisplayForm</New>
</FormTemplates>
</file>

<file path=customXml/item3.xml><?xml version="1.0" encoding="utf-8"?>
<ct:contentTypeSchema xmlns:ct="http://schemas.microsoft.com/office/2006/metadata/contentType" xmlns:ma="http://schemas.microsoft.com/office/2006/metadata/properties/metaAttributes" ct:_="" ma:_="" ma:contentTypeName="Väljaminev kiri" ma:contentTypeID="0x0101CB0077A4334AE38D9E4BB7638017B280490B" ma:contentTypeVersion="23" ma:contentTypeDescription="Väljamineva kirja loomiseks" ma:contentTypeScope="" ma:versionID="179be796e3a3c7d46b54c27b5ef0f0f9">
  <xsd:schema xmlns:xsd="http://www.w3.org/2001/XMLSchema" xmlns:xs="http://www.w3.org/2001/XMLSchema" xmlns:p="http://schemas.microsoft.com/office/2006/metadata/properties" xmlns:ns2="4898f624-6768-4636-80aa-3ca33811142c" xmlns:ns3="37b653c2-32e7-495f-aeeb-910be1dce0f6" targetNamespace="http://schemas.microsoft.com/office/2006/metadata/properties" ma:root="true" ma:fieldsID="f56c6e072ed6f202ee784b406f545321" ns2:_="" ns3:_="">
    <xsd:import namespace="4898f624-6768-4636-80aa-3ca33811142c"/>
    <xsd:import namespace="37b653c2-32e7-495f-aeeb-910be1dce0f6"/>
    <xsd:element name="properties">
      <xsd:complexType>
        <xsd:sequence>
          <xsd:element name="documentManagement">
            <xsd:complexType>
              <xsd:all>
                <xsd:element ref="ns2:IFULetter" minOccurs="0"/>
                <xsd:element ref="ns2:DocumentSubTypeDMS" minOccurs="0"/>
                <xsd:element ref="ns2:InAccurate" minOccurs="0"/>
                <xsd:element ref="ns2:RegistrationNumber" minOccurs="0"/>
                <xsd:element ref="ns2:RegistrationDate" minOccurs="0"/>
                <xsd:element ref="ns2:Registrant" minOccurs="0"/>
                <xsd:element ref="ns2:Serie" minOccurs="0"/>
                <xsd:element ref="ns2:RegistrantAsText" minOccurs="0"/>
                <xsd:element ref="ns2:Client" minOccurs="0"/>
                <xsd:element ref="ns2:ClientType" minOccurs="0"/>
                <xsd:element ref="ns2:ClientCoNo" minOccurs="0"/>
                <xsd:element ref="ns2:ClientNames" minOccurs="0"/>
                <xsd:element ref="ns2:ClientRegCode" minOccurs="0"/>
                <xsd:element ref="ns2:ClientEmail" minOccurs="0"/>
                <xsd:element ref="ns2:ClientPhone" minOccurs="0"/>
                <xsd:element ref="ns2:ClientAddress" minOccurs="0"/>
                <xsd:element ref="ns2:ClientPostalCode" minOccurs="0"/>
                <xsd:element ref="ns2:ClientTown" minOccurs="0"/>
                <xsd:element ref="ns2:ClientCounty" minOccurs="0"/>
                <xsd:element ref="ns2:ClientCountry" minOccurs="0"/>
                <xsd:element ref="ns2:Contact" minOccurs="0"/>
                <xsd:element ref="ns2:ContactCoNo" minOccurs="0"/>
                <xsd:element ref="ns2:ContactNames" minOccurs="0"/>
                <xsd:element ref="ns2:ContactWPos" minOccurs="0"/>
                <xsd:element ref="ns3:ContactPersonIdCode" minOccurs="0"/>
                <xsd:element ref="ns2:ContactPhone" minOccurs="0"/>
                <xsd:element ref="ns2:ContactEmail" minOccurs="0"/>
                <xsd:element ref="ns2:TopicDMS" minOccurs="0"/>
                <xsd:element ref="ns2:ContentDMS" minOccurs="0"/>
                <xsd:element ref="ns2:RelatedProjects" minOccurs="0"/>
                <xsd:element ref="ns2:RelatedProjectNames" minOccurs="0"/>
                <xsd:element ref="ns2:RelatedInternalProjects" minOccurs="0"/>
                <xsd:element ref="ns2:SchemeNo" minOccurs="0"/>
                <xsd:element ref="ns2:SchemeName" minOccurs="0"/>
                <xsd:element ref="ns2:RelatedPurveys" minOccurs="0"/>
                <xsd:element ref="ns2:RelatedEmployees" minOccurs="0"/>
                <xsd:element ref="ns2:RelatedPurveyNames" minOccurs="0"/>
                <xsd:element ref="ns2:RelatedBusinessTrips" minOccurs="0"/>
                <xsd:element ref="ns2:RelatedCostReports" minOccurs="0"/>
                <xsd:element ref="ns2:AuthorDMS" minOccurs="0"/>
                <xsd:element ref="ns2:AuthorDMSAsText" minOccurs="0"/>
                <xsd:element ref="ns2:AuthorNameDMS" minOccurs="0"/>
                <xsd:element ref="ns2:AuthorNamesDMS" minOccurs="0"/>
                <xsd:element ref="ns2:AuthorWPosDMS" minOccurs="0"/>
                <xsd:element ref="ns2:AuthorStructureUnit" minOccurs="0"/>
                <xsd:element ref="ns2:AuthorEmailDMS" minOccurs="0"/>
                <xsd:element ref="ns2:AuthorPhoneDMS" minOccurs="0"/>
                <xsd:element ref="ns2:EASSigner" minOccurs="0"/>
                <xsd:element ref="ns2:EASSignerAsText" minOccurs="0"/>
                <xsd:element ref="ns2:EASSignerName" minOccurs="0"/>
                <xsd:element ref="ns2:EASSignerNames" minOccurs="0"/>
                <xsd:element ref="ns2:EASSignerWPos" minOccurs="0"/>
                <xsd:element ref="ns2:ShowInETS" minOccurs="0"/>
                <xsd:element ref="ns2:ETSClient" minOccurs="0"/>
                <xsd:element ref="ns2:ETSProject" minOccurs="0"/>
                <xsd:element ref="ns2:DocTypeInETS" minOccurs="0"/>
                <xsd:element ref="ns3:RetentionDeadline" minOccurs="0"/>
                <xsd:element ref="ns2:DocumentID" minOccurs="0"/>
                <xsd:element ref="ns2:SourceItemRegistrationNumber" minOccurs="0"/>
                <xsd:element ref="ns2:SourceItemRegistrationDate" minOccurs="0"/>
                <xsd:element ref="ns3:SourceItemSFOSNumber" minOccurs="0"/>
                <xsd:element ref="ns2:RelatedAudits" minOccurs="0"/>
                <xsd:element ref="ns2:RelatedAuditNames" minOccurs="0"/>
                <xsd:element ref="ns2:Auditing" minOccurs="0"/>
                <xsd:element ref="ns2:AuditingActivator" minOccurs="0"/>
                <xsd:element ref="ns2:AuditingActivatingDate" minOccurs="0"/>
                <xsd:element ref="ns2:AuditingDeactivator" minOccurs="0"/>
                <xsd:element ref="ns2:AuditingDeactivatingDate" minOccurs="0"/>
                <xsd:element ref="ns2:AssessmentCommission" minOccurs="0"/>
                <xsd:element ref="ns2:SenderNumber" minOccurs="0"/>
                <xsd:element ref="ns2:SenderDate" minOccurs="0"/>
                <xsd:element ref="ns2:ExportInfo" minOccurs="0"/>
                <xsd:element ref="ns2:CompanyDMS" minOccurs="0"/>
                <xsd:element ref="ns2:SfosRelatedProject" minOccurs="0"/>
                <xsd:element ref="ns2:InSfos" minOccurs="0"/>
                <xsd:element ref="ns2:SfosLink" minOccurs="0"/>
                <xsd:element ref="ns2:SfosID" minOccurs="0"/>
                <xsd:element ref="ns2:Coordinator" minOccurs="0"/>
                <xsd:element ref="ns2:Specialist" minOccurs="0"/>
                <xsd:element ref="ns2:Proceeder" minOccurs="0"/>
                <xsd:element ref="ns2:EligibilityStartDate" minOccurs="0"/>
                <xsd:element ref="ns2:EligibilityEndDate" minOccurs="0"/>
                <xsd:element ref="ns2:EstimatedStartDate" minOccurs="0"/>
                <xsd:element ref="ns2:EstimatedEndDate" minOccurs="0"/>
                <xsd:element ref="ns2:ProjectContent" minOccurs="0"/>
                <xsd:element ref="ns2:BeneficiaryEmail" minOccurs="0"/>
                <xsd:element ref="ns2:EligibleTotalSum" minOccurs="0"/>
                <xsd:element ref="ns2:EligibleTotalSumText" minOccurs="0"/>
                <xsd:element ref="ns2:SelfFinancingSum" minOccurs="0"/>
                <xsd:element ref="ns2:SelfFinancingSumText" minOccurs="0"/>
                <xsd:element ref="ns2:GrantAmount" minOccurs="0"/>
                <xsd:element ref="ns2:GrantAmountText" minOccurs="0"/>
                <xsd:element ref="ns2:ApplicationDate" minOccurs="0"/>
                <xsd:element ref="ns3:Coordinators" minOccurs="0"/>
                <xsd:element ref="ns3:Signers" minOccurs="0"/>
                <xsd:element ref="ns3:Annex" minOccurs="0"/>
                <xsd:element ref="ns3:FromDhx" minOccurs="0"/>
                <xsd:element ref="ns3:DhxAttachmentIds" minOccurs="0"/>
                <xsd:element ref="ns3:RelatedDocumentsIds" minOccurs="0"/>
                <xsd:element ref="ns3:ReceivedDhxId" minOccurs="0"/>
                <xsd:element ref="ns2:ARHolder" minOccurs="0"/>
                <xsd:element ref="ns2:ARBegin" minOccurs="0"/>
                <xsd:element ref="ns2:AREnd" minOccurs="0"/>
                <xsd:element ref="ns2:AREndText" minOccurs="0"/>
                <xsd:element ref="ns2:ARBasi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98f624-6768-4636-80aa-3ca33811142c" elementFormDefault="qualified">
    <xsd:import namespace="http://schemas.microsoft.com/office/2006/documentManagement/types"/>
    <xsd:import namespace="http://schemas.microsoft.com/office/infopath/2007/PartnerControls"/>
    <xsd:element name="IFULetter" ma:index="8" nillable="true" ma:displayName="Algatus-/jätkukiri" ma:default="Algatuskiri" ma:format="Dropdown" ma:internalName="IFULetter">
      <xsd:simpleType>
        <xsd:restriction base="dms:Choice">
          <xsd:enumeration value="Algatuskiri"/>
          <xsd:enumeration value="Jätkukiri"/>
          <xsd:enumeration value=""/>
        </xsd:restriction>
      </xsd:simpleType>
    </xsd:element>
    <xsd:element name="DocumentSubTypeDMS" ma:index="9" nillable="true" ma:displayName="Dokumendi alamliik" ma:internalName="DocumentSubTypeDMS">
      <xsd:simpleType>
        <xsd:restriction base="dms:Text"/>
      </xsd:simpleType>
    </xsd:element>
    <xsd:element name="InAccurate" ma:index="10" nillable="true" ma:displayName="Ekslik" ma:default="0" ma:hidden="true" ma:internalName="InAccurate" ma:readOnly="false">
      <xsd:simpleType>
        <xsd:restriction base="dms:Boolean"/>
      </xsd:simpleType>
    </xsd:element>
    <xsd:element name="RegistrationNumber" ma:index="11" nillable="true" ma:displayName="Registreerimisnumber" ma:description="Dokumendi number, mis koosneb sarja, aasta ja järjekorra numbrist" ma:internalName="RegistrationNumber">
      <xsd:simpleType>
        <xsd:restriction base="dms:Text"/>
      </xsd:simpleType>
    </xsd:element>
    <xsd:element name="RegistrationDate" ma:index="12" nillable="true" ma:displayName="Registreerimise kp" ma:format="DateOnly" ma:internalName="RegistrationDate">
      <xsd:simpleType>
        <xsd:restriction base="dms:DateTime"/>
      </xsd:simpleType>
    </xsd:element>
    <xsd:element name="Registrant" ma:index="13" nillable="true" ma:displayName="Registreerija" ma:list="UserInfo" ma:SharePointGroup="23" ma:internalName="Registran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erie" ma:index="14" nillable="true" ma:displayName="Sari" ma:internalName="Serie">
      <xsd:simpleType>
        <xsd:restriction base="dms:Text"/>
      </xsd:simpleType>
    </xsd:element>
    <xsd:element name="RegistrantAsText" ma:index="15" nillable="true" ma:displayName="Registreerija mallil" ma:internalName="RegistrantAsText">
      <xsd:simpleType>
        <xsd:restriction base="dms:Text"/>
      </xsd:simpleType>
    </xsd:element>
    <xsd:element name="Client" ma:index="16" nillable="true" ma:displayName="Klient" ma:internalName="Client">
      <xsd:simpleType>
        <xsd:restriction base="dms:Text"/>
      </xsd:simpleType>
    </xsd:element>
    <xsd:element name="ClientType" ma:index="17" nillable="true" ma:displayName="Kliendi tüüp" ma:internalName="ClientType">
      <xsd:simpleType>
        <xsd:restriction base="dms:Text"/>
      </xsd:simpleType>
    </xsd:element>
    <xsd:element name="ClientCoNo" ma:index="18" nillable="true" ma:displayName="Kliendi kontaktikaardi nr" ma:internalName="ClientCoNo">
      <xsd:simpleType>
        <xsd:restriction base="dms:Text"/>
      </xsd:simpleType>
    </xsd:element>
    <xsd:element name="ClientNames" ma:index="19" nillable="true" ma:displayName="Kliendi nimed" ma:internalName="ClientNames">
      <xsd:simpleType>
        <xsd:restriction base="dms:Note"/>
      </xsd:simpleType>
    </xsd:element>
    <xsd:element name="ClientRegCode" ma:index="20" nillable="true" ma:displayName="Registrikood" ma:internalName="ClientRegCode">
      <xsd:simpleType>
        <xsd:restriction base="dms:Text"/>
      </xsd:simpleType>
    </xsd:element>
    <xsd:element name="ClientEmail" ma:index="21" nillable="true" ma:displayName="Kliendi e-post" ma:internalName="ClientEmail">
      <xsd:simpleType>
        <xsd:restriction base="dms:Text"/>
      </xsd:simpleType>
    </xsd:element>
    <xsd:element name="ClientPhone" ma:index="22" nillable="true" ma:displayName="Kliendi telefon" ma:internalName="ClientPhone">
      <xsd:simpleType>
        <xsd:restriction base="dms:Text"/>
      </xsd:simpleType>
    </xsd:element>
    <xsd:element name="ClientAddress" ma:index="23" nillable="true" ma:displayName="Kliendi aadress" ma:internalName="ClientAddress">
      <xsd:simpleType>
        <xsd:restriction base="dms:Text"/>
      </xsd:simpleType>
    </xsd:element>
    <xsd:element name="ClientPostalCode" ma:index="24" nillable="true" ma:displayName="Kliendi postikood" ma:internalName="ClientPostalCode">
      <xsd:simpleType>
        <xsd:restriction base="dms:Text"/>
      </xsd:simpleType>
    </xsd:element>
    <xsd:element name="ClientTown" ma:index="25" nillable="true" ma:displayName="Kliendi linn/vald" ma:internalName="ClientTown">
      <xsd:simpleType>
        <xsd:restriction base="dms:Text"/>
      </xsd:simpleType>
    </xsd:element>
    <xsd:element name="ClientCounty" ma:index="26" nillable="true" ma:displayName="Kliendi maakond" ma:internalName="ClientCounty">
      <xsd:simpleType>
        <xsd:restriction base="dms:Text"/>
      </xsd:simpleType>
    </xsd:element>
    <xsd:element name="ClientCountry" ma:index="27" nillable="true" ma:displayName="Kliendi riik" ma:internalName="ClientCountry">
      <xsd:simpleType>
        <xsd:restriction base="dms:Text"/>
      </xsd:simpleType>
    </xsd:element>
    <xsd:element name="Contact" ma:index="28" nillable="true" ma:displayName="Kontaktisik" ma:internalName="Contact">
      <xsd:simpleType>
        <xsd:restriction base="dms:Text"/>
      </xsd:simpleType>
    </xsd:element>
    <xsd:element name="ContactCoNo" ma:index="29" nillable="true" ma:displayName="Kontaktisiku kontaktikaardi nr" ma:internalName="ContactCoNo">
      <xsd:simpleType>
        <xsd:restriction base="dms:Text"/>
      </xsd:simpleType>
    </xsd:element>
    <xsd:element name="ContactNames" ma:index="30" nillable="true" ma:displayName="Kontaktisiku nimed" ma:internalName="ContactNames">
      <xsd:simpleType>
        <xsd:restriction base="dms:Text"/>
      </xsd:simpleType>
    </xsd:element>
    <xsd:element name="ContactWPos" ma:index="31" nillable="true" ma:displayName="Kontaktisiku ametinimetus" ma:internalName="ContactWPos">
      <xsd:simpleType>
        <xsd:restriction base="dms:Text"/>
      </xsd:simpleType>
    </xsd:element>
    <xsd:element name="ContactPhone" ma:index="33" nillable="true" ma:displayName="Kontaktisiku telefon" ma:internalName="ContactPhone">
      <xsd:simpleType>
        <xsd:restriction base="dms:Text"/>
      </xsd:simpleType>
    </xsd:element>
    <xsd:element name="ContactEmail" ma:index="34" nillable="true" ma:displayName="Kontaktisiku e-post" ma:internalName="ContactEmail">
      <xsd:simpleType>
        <xsd:restriction base="dms:Text"/>
      </xsd:simpleType>
    </xsd:element>
    <xsd:element name="TopicDMS" ma:index="35" nillable="true" ma:displayName="Teema" ma:description="Dokumendi pealkiri ehk lühike sisu kokkuvõte" ma:internalName="TopicDMS">
      <xsd:simpleType>
        <xsd:restriction base="dms:Text"/>
      </xsd:simpleType>
    </xsd:element>
    <xsd:element name="ContentDMS" ma:index="36" nillable="true" ma:displayName="Sisu" ma:internalName="ContentDMS">
      <xsd:simpleType>
        <xsd:restriction base="dms:Note"/>
      </xsd:simpleType>
    </xsd:element>
    <xsd:element name="RelatedProjects" ma:index="37" nillable="true" ma:displayName="Projekti nr" ma:internalName="RelatedProjects">
      <xsd:simpleType>
        <xsd:restriction base="dms:Note"/>
      </xsd:simpleType>
    </xsd:element>
    <xsd:element name="RelatedProjectNames" ma:index="38" nillable="true" ma:displayName="Projekti nimi" ma:internalName="RelatedProjectNames">
      <xsd:simpleType>
        <xsd:restriction base="dms:Note"/>
      </xsd:simpleType>
    </xsd:element>
    <xsd:element name="RelatedInternalProjects" ma:index="39" nillable="true" ma:displayName="Alategevuse nr" ma:internalName="RelatedInternalProjects">
      <xsd:simpleType>
        <xsd:restriction base="dms:Note"/>
      </xsd:simpleType>
    </xsd:element>
    <xsd:element name="SchemeNo" ma:index="40" nillable="true" ma:displayName="Skeemi nr" ma:internalName="SchemeNo">
      <xsd:simpleType>
        <xsd:restriction base="dms:Text"/>
      </xsd:simpleType>
    </xsd:element>
    <xsd:element name="SchemeName" ma:index="41" nillable="true" ma:displayName="Skeemi nimi" ma:internalName="SchemeName">
      <xsd:simpleType>
        <xsd:restriction base="dms:Note"/>
      </xsd:simpleType>
    </xsd:element>
    <xsd:element name="RelatedPurveys" ma:index="42" nillable="true" ma:displayName="Hanke nr" ma:internalName="RelatedPurveys">
      <xsd:simpleType>
        <xsd:restriction base="dms:Note"/>
      </xsd:simpleType>
    </xsd:element>
    <xsd:element name="RelatedEmployees" ma:index="43" nillable="true" ma:displayName="Töötaja nr" ma:internalName="RelatedEmployees">
      <xsd:simpleType>
        <xsd:restriction base="dms:Note"/>
      </xsd:simpleType>
    </xsd:element>
    <xsd:element name="RelatedPurveyNames" ma:index="44" nillable="true" ma:displayName="Hanke nimetus" ma:internalName="RelatedPurveyNames">
      <xsd:simpleType>
        <xsd:restriction base="dms:Note"/>
      </xsd:simpleType>
    </xsd:element>
    <xsd:element name="RelatedBusinessTrips" ma:index="45" nillable="true" ma:displayName="Seotud lähetused" ma:internalName="RelatedBusinessTrips">
      <xsd:simpleType>
        <xsd:restriction base="dms:Note"/>
      </xsd:simpleType>
    </xsd:element>
    <xsd:element name="RelatedCostReports" ma:index="46" nillable="true" ma:displayName="Seotud kuluaruanded" ma:internalName="RelatedCostReports">
      <xsd:simpleType>
        <xsd:restriction base="dms:Note"/>
      </xsd:simpleType>
    </xsd:element>
    <xsd:element name="AuthorDMS" ma:index="47" nillable="true" ma:displayName="Koostaja" ma:list="UserInfo" ma:SharePointGroup="23" ma:internalName="AuthorDM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uthorDMSAsText" ma:index="48" nillable="true" ma:displayName="Koostaja mallil" ma:internalName="AuthorDMSAsText">
      <xsd:simpleType>
        <xsd:restriction base="dms:Text"/>
      </xsd:simpleType>
    </xsd:element>
    <xsd:element name="AuthorNameDMS" ma:index="49" nillable="true" ma:displayName="Koostaja nimi" ma:hidden="true" ma:internalName="AuthorNameDMS" ma:readOnly="false">
      <xsd:simpleType>
        <xsd:restriction base="dms:Text"/>
      </xsd:simpleType>
    </xsd:element>
    <xsd:element name="AuthorNamesDMS" ma:index="50" nillable="true" ma:displayName="Koostaja nimed" ma:hidden="true" ma:internalName="AuthorNamesDMS" ma:readOnly="false">
      <xsd:simpleType>
        <xsd:restriction base="dms:Text"/>
      </xsd:simpleType>
    </xsd:element>
    <xsd:element name="AuthorWPosDMS" ma:index="51" nillable="true" ma:displayName="Koostaja ametinimetus" ma:internalName="AuthorWPosDMS">
      <xsd:simpleType>
        <xsd:restriction base="dms:Text"/>
      </xsd:simpleType>
    </xsd:element>
    <xsd:element name="AuthorStructureUnit" ma:index="52" nillable="true" ma:displayName="Koostaja struktuuriüksus" ma:internalName="AuthorStructureUnit">
      <xsd:simpleType>
        <xsd:restriction base="dms:Text"/>
      </xsd:simpleType>
    </xsd:element>
    <xsd:element name="AuthorEmailDMS" ma:index="53" nillable="true" ma:displayName="Koostaja e-post" ma:internalName="AuthorEmailDMS">
      <xsd:simpleType>
        <xsd:restriction base="dms:Text"/>
      </xsd:simpleType>
    </xsd:element>
    <xsd:element name="AuthorPhoneDMS" ma:index="54" nillable="true" ma:displayName="Koostaja telefon" ma:internalName="AuthorPhoneDMS">
      <xsd:simpleType>
        <xsd:restriction base="dms:Text"/>
      </xsd:simpleType>
    </xsd:element>
    <xsd:element name="EASSigner" ma:index="55" nillable="true" ma:displayName="Allkirjastaja (asutuse sisene)" ma:list="UserInfo" ma:SharePointGroup="23" ma:internalName="EASSig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ASSignerAsText" ma:index="56" nillable="true" ma:displayName="Allkirjastaja (asutuse sisene) mallil" ma:internalName="EASSignerAsText">
      <xsd:simpleType>
        <xsd:restriction base="dms:Text"/>
      </xsd:simpleType>
    </xsd:element>
    <xsd:element name="EASSignerName" ma:index="57" nillable="true" ma:displayName="Allkirjastaja nimi (asutuse sisene)" ma:hidden="true" ma:internalName="EASSignerName" ma:readOnly="false">
      <xsd:simpleType>
        <xsd:restriction base="dms:Text"/>
      </xsd:simpleType>
    </xsd:element>
    <xsd:element name="EASSignerNames" ma:index="58" nillable="true" ma:displayName="Allkirjastaja nimed (asutuse sisene)" ma:hidden="true" ma:internalName="EASSignerNames" ma:readOnly="false">
      <xsd:simpleType>
        <xsd:restriction base="dms:Text"/>
      </xsd:simpleType>
    </xsd:element>
    <xsd:element name="EASSignerWPos" ma:index="59" nillable="true" ma:displayName="Allkirjastaja (asutuse sisene) ametinimetus" ma:internalName="EASSignerWPos" ma:readOnly="false">
      <xsd:simpleType>
        <xsd:restriction base="dms:Text"/>
      </xsd:simpleType>
    </xsd:element>
    <xsd:element name="ShowInETS" ma:index="60" nillable="true" ma:displayName="Kuva ETSis" ma:default="0" ma:internalName="ShowInETS">
      <xsd:simpleType>
        <xsd:restriction base="dms:Boolean"/>
      </xsd:simpleType>
    </xsd:element>
    <xsd:element name="ETSClient" ma:index="61" nillable="true" ma:displayName="ETS klient" ma:hidden="true" ma:internalName="ETSClient" ma:readOnly="false">
      <xsd:simpleType>
        <xsd:restriction base="dms:Text"/>
      </xsd:simpleType>
    </xsd:element>
    <xsd:element name="ETSProject" ma:index="62" nillable="true" ma:displayName="ETSga seotud projekt" ma:default="0" ma:internalName="ETSProject">
      <xsd:simpleType>
        <xsd:restriction base="dms:Boolean"/>
      </xsd:simpleType>
    </xsd:element>
    <xsd:element name="DocTypeInETS" ma:index="63" nillable="true" ma:displayName="Dokumenditüüp ETSis" ma:default="Projektidokument" ma:format="Dropdown" ma:internalName="DocTypeInETS">
      <xsd:simpleType>
        <xsd:restriction base="dms:Choice">
          <xsd:enumeration value="Projektidokument"/>
          <xsd:enumeration value="Organisatsioonidokument"/>
        </xsd:restriction>
      </xsd:simpleType>
    </xsd:element>
    <xsd:element name="DocumentID" ma:index="65" nillable="true" ma:displayName="Dokumendi ID" ma:decimals="0" ma:description="Dokumendi unikaalne number dokumentide sidumiseks ja otsimiseks DHSist" ma:indexed="true" ma:internalName="DocumentID">
      <xsd:simpleType>
        <xsd:restriction base="dms:Unknown"/>
      </xsd:simpleType>
    </xsd:element>
    <xsd:element name="SourceItemRegistrationNumber" ma:index="66" nillable="true" ma:displayName="Lähtedokumendi registreerimise nr" ma:hidden="true" ma:internalName="SourceItemRegistrationNumber" ma:readOnly="false">
      <xsd:simpleType>
        <xsd:restriction base="dms:Text"/>
      </xsd:simpleType>
    </xsd:element>
    <xsd:element name="SourceItemRegistrationDate" ma:index="67" nillable="true" ma:displayName="Lähtedokumendi registreerimise kp" ma:format="DateOnly" ma:hidden="true" ma:internalName="SourceItemRegistrationDate" ma:readOnly="false">
      <xsd:simpleType>
        <xsd:restriction base="dms:DateTime"/>
      </xsd:simpleType>
    </xsd:element>
    <xsd:element name="RelatedAudits" ma:index="69" nillable="true" ma:displayName="Auditi nr" ma:internalName="RelatedAudits">
      <xsd:simpleType>
        <xsd:restriction base="dms:Note"/>
      </xsd:simpleType>
    </xsd:element>
    <xsd:element name="RelatedAuditNames" ma:index="70" nillable="true" ma:displayName="Auditi nimetus" ma:internalName="RelatedAuditNames">
      <xsd:simpleType>
        <xsd:restriction base="dms:Note"/>
      </xsd:simpleType>
    </xsd:element>
    <xsd:element name="Auditing" ma:index="71" nillable="true" ma:displayName="Logi" ma:default="0" ma:internalName="Auditing">
      <xsd:simpleType>
        <xsd:restriction base="dms:Boolean"/>
      </xsd:simpleType>
    </xsd:element>
    <xsd:element name="AuditingActivator" ma:index="72" nillable="true" ma:displayName="Logimise sisselülitaja" ma:internalName="AuditingActivator">
      <xsd:simpleType>
        <xsd:restriction base="dms:Text"/>
      </xsd:simpleType>
    </xsd:element>
    <xsd:element name="AuditingActivatingDate" ma:index="73" nillable="true" ma:displayName="Logimise sisselülitamise aeg" ma:internalName="AuditingActivatingDate">
      <xsd:simpleType>
        <xsd:restriction base="dms:Text"/>
      </xsd:simpleType>
    </xsd:element>
    <xsd:element name="AuditingDeactivator" ma:index="74" nillable="true" ma:displayName="Logimise väljalülitaja" ma:internalName="AuditingDeactivator">
      <xsd:simpleType>
        <xsd:restriction base="dms:Text"/>
      </xsd:simpleType>
    </xsd:element>
    <xsd:element name="AuditingDeactivatingDate" ma:index="75" nillable="true" ma:displayName="Logimise väljalülitamise aeg" ma:internalName="AuditingDeactivatingDate">
      <xsd:simpleType>
        <xsd:restriction base="dms:Text"/>
      </xsd:simpleType>
    </xsd:element>
    <xsd:element name="AssessmentCommission" ma:index="76" nillable="true" ma:displayName="Hindamiskomisjon" ma:default="0" ma:internalName="AssessmentCommission" ma:readOnly="false">
      <xsd:simpleType>
        <xsd:restriction base="dms:Boolean"/>
      </xsd:simpleType>
    </xsd:element>
    <xsd:element name="SenderNumber" ma:index="77" nillable="true" ma:displayName="Saatja number" ma:internalName="SenderNumber" ma:readOnly="false">
      <xsd:simpleType>
        <xsd:restriction base="dms:Text"/>
      </xsd:simpleType>
    </xsd:element>
    <xsd:element name="SenderDate" ma:index="78" nillable="true" ma:displayName="Saatja kuupäev" ma:format="DateOnly" ma:internalName="SenderDate" ma:readOnly="false">
      <xsd:simpleType>
        <xsd:restriction base="dms:DateTime"/>
      </xsd:simpleType>
    </xsd:element>
    <xsd:element name="ExportInfo" ma:index="79" nillable="true" ma:displayName="Eksportimise info" ma:internalName="ExportInfo">
      <xsd:simpleType>
        <xsd:restriction base="dms:Note"/>
      </xsd:simpleType>
    </xsd:element>
    <xsd:element name="CompanyDMS" ma:index="80" nillable="true" ma:displayName="Ettevõte" ma:internalName="CompanyDMS">
      <xsd:simpleType>
        <xsd:restriction base="dms:Text"/>
      </xsd:simpleType>
    </xsd:element>
    <xsd:element name="SfosRelatedProject" ma:index="81" nillable="true" ma:displayName="SFOSiga seotud projekt" ma:default="0" ma:internalName="SfosRelatedProject">
      <xsd:simpleType>
        <xsd:restriction base="dms:Boolean"/>
      </xsd:simpleType>
    </xsd:element>
    <xsd:element name="InSfos" ma:index="82" nillable="true" ma:displayName="SFOSis" ma:default="0" ma:internalName="InSfos">
      <xsd:simpleType>
        <xsd:restriction base="dms:Boolean"/>
      </xsd:simpleType>
    </xsd:element>
    <xsd:element name="SfosLink" ma:index="83" nillable="true" ma:displayName="SFOSi link" ma:internalName="SfosLink">
      <xsd:complexType>
        <xsd:complexContent>
          <xsd:extension base="dms:URL">
            <xsd:sequence>
              <xsd:element name="Url" type="dms:ValidUrl" minOccurs="0" nillable="true"/>
              <xsd:element name="Description" type="xsd:string" nillable="true"/>
            </xsd:sequence>
          </xsd:extension>
        </xsd:complexContent>
      </xsd:complexType>
    </xsd:element>
    <xsd:element name="SfosID" ma:index="84" nillable="true" ma:displayName="SFOSi ID" ma:internalName="SfosID">
      <xsd:simpleType>
        <xsd:restriction base="dms:Text"/>
      </xsd:simpleType>
    </xsd:element>
    <xsd:element name="Coordinator" ma:index="85" nillable="true" ma:displayName="Projekti koordineerija" ma:internalName="Coordinator" ma:readOnly="false">
      <xsd:simpleType>
        <xsd:restriction base="dms:Text"/>
      </xsd:simpleType>
    </xsd:element>
    <xsd:element name="Specialist" ma:index="86" nillable="true" ma:displayName="JRÜ spetsialist" ma:internalName="Specialist" ma:readOnly="false">
      <xsd:simpleType>
        <xsd:restriction base="dms:Text"/>
      </xsd:simpleType>
    </xsd:element>
    <xsd:element name="Proceeder" ma:index="87" nillable="true" ma:displayName="EAS menetleja" ma:internalName="Proceeder" ma:readOnly="false">
      <xsd:simpleType>
        <xsd:restriction base="dms:Text"/>
      </xsd:simpleType>
    </xsd:element>
    <xsd:element name="EligibilityStartDate" ma:index="88" nillable="true" ma:displayName="Projekti abikõlblikkuse alguskuupäev" ma:format="DateOnly" ma:internalName="EligibilityStartDate" ma:readOnly="false">
      <xsd:simpleType>
        <xsd:restriction base="dms:DateTime"/>
      </xsd:simpleType>
    </xsd:element>
    <xsd:element name="EligibilityEndDate" ma:index="89" nillable="true" ma:displayName="Projekti abikõlblikkuse lõppkuupäev" ma:format="DateOnly" ma:internalName="EligibilityEndDate" ma:readOnly="false">
      <xsd:simpleType>
        <xsd:restriction base="dms:DateTime"/>
      </xsd:simpleType>
    </xsd:element>
    <xsd:element name="EstimatedStartDate" ma:index="90" nillable="true" ma:displayName="Projekti eeldatav alguskuupäev" ma:format="DateOnly" ma:internalName="EstimatedStartDate" ma:readOnly="false">
      <xsd:simpleType>
        <xsd:restriction base="dms:DateTime"/>
      </xsd:simpleType>
    </xsd:element>
    <xsd:element name="EstimatedEndDate" ma:index="91" nillable="true" ma:displayName="Projekti eeldatav lõppkuupäev" ma:format="DateOnly" ma:internalName="EstimatedEndDate" ma:readOnly="false">
      <xsd:simpleType>
        <xsd:restriction base="dms:DateTime"/>
      </xsd:simpleType>
    </xsd:element>
    <xsd:element name="ProjectContent" ma:index="92" nillable="true" ma:displayName="Projekti sisu" ma:internalName="ProjectContent" ma:readOnly="false">
      <xsd:simpleType>
        <xsd:restriction base="dms:Note"/>
      </xsd:simpleType>
    </xsd:element>
    <xsd:element name="BeneficiaryEmail" ma:index="93" nillable="true" ma:displayName="Toetuse saaja e-posti aadress" ma:internalName="BeneficiaryEmail" ma:readOnly="false">
      <xsd:simpleType>
        <xsd:restriction base="dms:Text"/>
      </xsd:simpleType>
    </xsd:element>
    <xsd:element name="EligibleTotalSum" ma:index="94" nillable="true" ma:displayName="Projekti abikõlblik kogusumma" ma:internalName="EligibleTotalSum" ma:readOnly="false">
      <xsd:simpleType>
        <xsd:restriction base="dms:Text"/>
      </xsd:simpleType>
    </xsd:element>
    <xsd:element name="EligibleTotalSumText" ma:index="95" nillable="true" ma:displayName="Projekti abikõlblik kogusumma tekstina" ma:internalName="EligibleTotalSumText">
      <xsd:simpleType>
        <xsd:restriction base="dms:Text"/>
      </xsd:simpleType>
    </xsd:element>
    <xsd:element name="SelfFinancingSum" ma:index="96" nillable="true" ma:displayName="Projekti omafinantseeringu summa" ma:internalName="SelfFinancingSum" ma:readOnly="false">
      <xsd:simpleType>
        <xsd:restriction base="dms:Text"/>
      </xsd:simpleType>
    </xsd:element>
    <xsd:element name="SelfFinancingSumText" ma:index="97" nillable="true" ma:displayName="Projekti omafinantseeringu summa tekstina" ma:internalName="SelfFinancingSumText">
      <xsd:simpleType>
        <xsd:restriction base="dms:Text"/>
      </xsd:simpleType>
    </xsd:element>
    <xsd:element name="GrantAmount" ma:index="98" nillable="true" ma:displayName="Projekti toetuse summa" ma:internalName="GrantAmount" ma:readOnly="false">
      <xsd:simpleType>
        <xsd:restriction base="dms:Text"/>
      </xsd:simpleType>
    </xsd:element>
    <xsd:element name="GrantAmountText" ma:index="99" nillable="true" ma:displayName="Projekti toetuse summa tekstina" ma:internalName="GrantAmountText">
      <xsd:simpleType>
        <xsd:restriction base="dms:Text"/>
      </xsd:simpleType>
    </xsd:element>
    <xsd:element name="ApplicationDate" ma:index="100" nillable="true" ma:displayName="Taotluse esitamise kuupäev" ma:format="DateOnly" ma:internalName="ApplicationDate">
      <xsd:simpleType>
        <xsd:restriction base="dms:DateTime"/>
      </xsd:simpleType>
    </xsd:element>
    <xsd:element name="ARHolder" ma:index="108" nillable="true" ma:displayName="JP teabevaldaja" ma:internalName="ARHolder">
      <xsd:simpleType>
        <xsd:restriction base="dms:Text"/>
      </xsd:simpleType>
    </xsd:element>
    <xsd:element name="ARBegin" ma:index="109" nillable="true" ma:displayName="JP kehtib alates" ma:format="DateOnly" ma:internalName="ARBegin">
      <xsd:simpleType>
        <xsd:restriction base="dms:DateTime"/>
      </xsd:simpleType>
    </xsd:element>
    <xsd:element name="AREnd" ma:index="110" nillable="true" ma:displayName="JP kehtib kuni" ma:format="DateOnly" ma:internalName="AREnd">
      <xsd:simpleType>
        <xsd:restriction base="dms:DateTime"/>
      </xsd:simpleType>
    </xsd:element>
    <xsd:element name="AREndText" ma:index="111" nillable="true" ma:displayName="JP kehtib kuni (text)" ma:internalName="AREndText">
      <xsd:simpleType>
        <xsd:restriction base="dms:Text"/>
      </xsd:simpleType>
    </xsd:element>
    <xsd:element name="ARBasis" ma:index="112" nillable="true" ma:displayName="JP alus" ma:internalName="ARBasi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b653c2-32e7-495f-aeeb-910be1dce0f6" elementFormDefault="qualified">
    <xsd:import namespace="http://schemas.microsoft.com/office/2006/documentManagement/types"/>
    <xsd:import namespace="http://schemas.microsoft.com/office/infopath/2007/PartnerControls"/>
    <xsd:element name="ContactPersonIdCode" ma:index="32" nillable="true" ma:displayName="Kontaktisiku isikood" ma:internalName="ContactPersonIdCode">
      <xsd:simpleType>
        <xsd:restriction base="dms:Text"/>
      </xsd:simpleType>
    </xsd:element>
    <xsd:element name="RetentionDeadline" ma:index="64" nillable="true" ma:displayName="Säilitustähtaeg" ma:format="DateOnly" ma:hidden="true" ma:internalName="RetentionDeadline" ma:readOnly="false">
      <xsd:simpleType>
        <xsd:restriction base="dms:DateTime"/>
      </xsd:simpleType>
    </xsd:element>
    <xsd:element name="SourceItemSFOSNumber" ma:index="68" nillable="true" ma:displayName="Lähtedokumendi SFOSi nr" ma:hidden="true" ma:internalName="SourceItemSFOSNumber" ma:readOnly="false">
      <xsd:simpleType>
        <xsd:restriction base="dms:Text"/>
      </xsd:simpleType>
    </xsd:element>
    <xsd:element name="Coordinators" ma:index="101" nillable="true" ma:displayName="Kooskõlastanud" ma:internalName="Coordinators">
      <xsd:simpleType>
        <xsd:restriction base="dms:Note"/>
      </xsd:simpleType>
    </xsd:element>
    <xsd:element name="Signers" ma:index="102" nillable="true" ma:displayName="Allkirjastanud" ma:internalName="Signers">
      <xsd:simpleType>
        <xsd:restriction base="dms:Note"/>
      </xsd:simpleType>
    </xsd:element>
    <xsd:element name="Annex" ma:index="103" nillable="true" ma:displayName="Lisa" ma:default="0" ma:internalName="Annex">
      <xsd:simpleType>
        <xsd:restriction base="dms:Boolean"/>
      </xsd:simpleType>
    </xsd:element>
    <xsd:element name="FromDhx" ma:index="104" nillable="true" ma:displayName="DHXist saabunud" ma:default="0" ma:internalName="FromDhx" ma:readOnly="true">
      <xsd:simpleType>
        <xsd:restriction base="dms:Boolean"/>
      </xsd:simpleType>
    </xsd:element>
    <xsd:element name="DhxAttachmentIds" ma:index="105" nillable="true" ma:displayName="DHXi lisad" ma:internalName="DhxAttachmentIds" ma:readOnly="true">
      <xsd:simpleType>
        <xsd:restriction base="dms:Text"/>
      </xsd:simpleType>
    </xsd:element>
    <xsd:element name="RelatedDocumentsIds" ma:index="106" nillable="true" ma:displayName="Seotud mustandid" ma:internalName="RelatedDocumentsIds" ma:readOnly="true">
      <xsd:simpleType>
        <xsd:restriction base="dms:Text"/>
      </xsd:simpleType>
    </xsd:element>
    <xsd:element name="ReceivedDhxId" ma:index="107" nillable="true" ma:displayName="Vastuvõetud DHX ID" ma:internalName="ReceivedDhxId"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7"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12D100-DC91-4601-BAC4-5DFEE371DD3C}">
  <ds:schemaRefs>
    <ds:schemaRef ds:uri="http://schemas.microsoft.com/office/2006/metadata/properties"/>
    <ds:schemaRef ds:uri="http://schemas.microsoft.com/office/infopath/2007/PartnerControls"/>
    <ds:schemaRef ds:uri="4898f624-6768-4636-80aa-3ca33811142c"/>
    <ds:schemaRef ds:uri="37b653c2-32e7-495f-aeeb-910be1dce0f6"/>
  </ds:schemaRefs>
</ds:datastoreItem>
</file>

<file path=customXml/itemProps2.xml><?xml version="1.0" encoding="utf-8"?>
<ds:datastoreItem xmlns:ds="http://schemas.openxmlformats.org/officeDocument/2006/customXml" ds:itemID="{893A1F18-FEA9-47F9-B5D8-B8877C0CCFE6}"/>
</file>

<file path=customXml/itemProps3.xml><?xml version="1.0" encoding="utf-8"?>
<ds:datastoreItem xmlns:ds="http://schemas.openxmlformats.org/officeDocument/2006/customXml" ds:itemID="{54B32CA5-166C-43F7-8F86-A3435C1A86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Koondkava</vt:lpstr>
      <vt:lpstr>Innohanked 2023</vt:lpstr>
      <vt:lpstr>Innohanked 2024</vt:lpstr>
      <vt:lpstr>Rahvusvahelistumine 2023</vt:lpstr>
      <vt:lpstr>Rahvusvahelistumine 2024</vt:lpstr>
      <vt:lpstr>Ettevõtlusteadlikkus 2023</vt:lpstr>
      <vt:lpstr>Ettevõtlusteadlikkus 2024</vt:lpstr>
      <vt:lpstr>TAI_teadlikkus 2023</vt:lpstr>
      <vt:lpstr>TAI_teadlikkus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Kaupo Sempelson</dc:creator>
  <cp:keywords/>
  <dc:description/>
  <cp:lastModifiedBy>Inge Laas</cp:lastModifiedBy>
  <cp:revision/>
  <dcterms:created xsi:type="dcterms:W3CDTF">2023-01-05T13:55:45Z</dcterms:created>
  <dcterms:modified xsi:type="dcterms:W3CDTF">2023-12-14T09:39:55Z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070b25-3e51-4c49-94ac-1c89225a19f8_Enabled">
    <vt:lpwstr>true</vt:lpwstr>
  </property>
  <property fmtid="{D5CDD505-2E9C-101B-9397-08002B2CF9AE}" pid="3" name="MSIP_Label_64070b25-3e51-4c49-94ac-1c89225a19f8_SetDate">
    <vt:lpwstr>2023-02-09T07:26:46Z</vt:lpwstr>
  </property>
  <property fmtid="{D5CDD505-2E9C-101B-9397-08002B2CF9AE}" pid="4" name="MSIP_Label_64070b25-3e51-4c49-94ac-1c89225a19f8_Method">
    <vt:lpwstr>Standard</vt:lpwstr>
  </property>
  <property fmtid="{D5CDD505-2E9C-101B-9397-08002B2CF9AE}" pid="5" name="MSIP_Label_64070b25-3e51-4c49-94ac-1c89225a19f8_Name">
    <vt:lpwstr>defa4170-0d19-0005-0004-bc88714345d2</vt:lpwstr>
  </property>
  <property fmtid="{D5CDD505-2E9C-101B-9397-08002B2CF9AE}" pid="6" name="MSIP_Label_64070b25-3e51-4c49-94ac-1c89225a19f8_SiteId">
    <vt:lpwstr>3c88e4d0-0f16-4fc9-9c9d-e75d2f2a6adc</vt:lpwstr>
  </property>
  <property fmtid="{D5CDD505-2E9C-101B-9397-08002B2CF9AE}" pid="7" name="MSIP_Label_64070b25-3e51-4c49-94ac-1c89225a19f8_ActionId">
    <vt:lpwstr>b0d9c23f-3e4a-4446-a1c6-8c79e5c764af</vt:lpwstr>
  </property>
  <property fmtid="{D5CDD505-2E9C-101B-9397-08002B2CF9AE}" pid="8" name="MSIP_Label_64070b25-3e51-4c49-94ac-1c89225a19f8_ContentBits">
    <vt:lpwstr>0</vt:lpwstr>
  </property>
  <property fmtid="{D5CDD505-2E9C-101B-9397-08002B2CF9AE}" pid="9" name="ContentTypeId">
    <vt:lpwstr>0x0101CB0077A4334AE38D9E4BB7638017B280490B</vt:lpwstr>
  </property>
  <property fmtid="{D5CDD505-2E9C-101B-9397-08002B2CF9AE}" pid="10" name="RespWorkerDMS">
    <vt:lpwstr/>
  </property>
  <property fmtid="{D5CDD505-2E9C-101B-9397-08002B2CF9AE}" pid="11" name="RespWorkerDMSAsText">
    <vt:lpwstr/>
  </property>
</Properties>
</file>