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mkm.ee/dhs/webdav/2d55688e4d8b56d6a1f120ea74ca28d2f994413d/47404015227/e339c2c9-536a-466c-b640-002cdb32d9ea/"/>
    </mc:Choice>
  </mc:AlternateContent>
  <xr:revisionPtr revIDLastSave="0" documentId="13_ncr:40000001_{2E613CCD-7B60-4114-89B8-0F849DDFF5EF}" xr6:coauthVersionLast="47" xr6:coauthVersionMax="47" xr10:uidLastSave="{00000000-0000-0000-0000-000000000000}"/>
  <bookViews>
    <workbookView xWindow="-103" yWindow="-103" windowWidth="16663" windowHeight="9772" xr2:uid="{05346B0E-B177-47DE-A134-491B3EF6CB2E}"/>
  </bookViews>
  <sheets>
    <sheet name="Lisa 6 MARU" sheetId="1" r:id="rId1"/>
  </sheets>
  <definedNames>
    <definedName name="_xlnm._FilterDatabase" localSheetId="0" hidden="1">'Lisa 6 MARU'!$A$15:$M$70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6" i="1" l="1"/>
  <c r="M67" i="1"/>
  <c r="M61" i="1"/>
  <c r="M58" i="1"/>
  <c r="M45" i="1"/>
  <c r="M46" i="1"/>
  <c r="M47" i="1"/>
  <c r="M48" i="1"/>
  <c r="M49" i="1"/>
  <c r="M50" i="1"/>
  <c r="M51" i="1"/>
  <c r="M42" i="1"/>
  <c r="M43" i="1"/>
  <c r="I10" i="1"/>
  <c r="J10" i="1"/>
  <c r="K10" i="1"/>
  <c r="L10" i="1"/>
  <c r="H10" i="1"/>
  <c r="M32" i="1"/>
  <c r="M31" i="1"/>
  <c r="M10" i="1" s="1"/>
  <c r="I30" i="1"/>
  <c r="J30" i="1"/>
  <c r="K30" i="1"/>
  <c r="L30" i="1"/>
  <c r="H30" i="1"/>
  <c r="I68" i="1"/>
  <c r="J68" i="1"/>
  <c r="K68" i="1"/>
  <c r="L68" i="1"/>
  <c r="I34" i="1"/>
  <c r="I33" i="1" s="1"/>
  <c r="J34" i="1"/>
  <c r="J33" i="1" s="1"/>
  <c r="K34" i="1"/>
  <c r="K33" i="1" s="1"/>
  <c r="L34" i="1"/>
  <c r="L33" i="1" s="1"/>
  <c r="I28" i="1"/>
  <c r="J28" i="1"/>
  <c r="K28" i="1"/>
  <c r="L28" i="1"/>
  <c r="M20" i="1"/>
  <c r="M21" i="1"/>
  <c r="M22" i="1"/>
  <c r="M23" i="1"/>
  <c r="M24" i="1"/>
  <c r="M25" i="1"/>
  <c r="M26" i="1"/>
  <c r="M27" i="1"/>
  <c r="M29" i="1"/>
  <c r="M28" i="1" s="1"/>
  <c r="M35" i="1"/>
  <c r="M36" i="1"/>
  <c r="M37" i="1"/>
  <c r="M38" i="1"/>
  <c r="M39" i="1"/>
  <c r="M40" i="1"/>
  <c r="M41" i="1"/>
  <c r="M44" i="1"/>
  <c r="M52" i="1"/>
  <c r="M53" i="1"/>
  <c r="M54" i="1"/>
  <c r="M55" i="1"/>
  <c r="M56" i="1"/>
  <c r="M57" i="1"/>
  <c r="M59" i="1"/>
  <c r="M60" i="1"/>
  <c r="M62" i="1"/>
  <c r="M63" i="1"/>
  <c r="M64" i="1"/>
  <c r="M65" i="1"/>
  <c r="M12" i="1" s="1"/>
  <c r="M69" i="1"/>
  <c r="M70" i="1"/>
  <c r="M19" i="1"/>
  <c r="I18" i="1"/>
  <c r="J18" i="1"/>
  <c r="K18" i="1"/>
  <c r="L18" i="1"/>
  <c r="I6" i="1"/>
  <c r="I7" i="1" s="1"/>
  <c r="J6" i="1"/>
  <c r="J7" i="1" s="1"/>
  <c r="K6" i="1"/>
  <c r="K7" i="1" s="1"/>
  <c r="L6" i="1"/>
  <c r="L7" i="1" s="1"/>
  <c r="I8" i="1"/>
  <c r="I9" i="1" s="1"/>
  <c r="J8" i="1"/>
  <c r="J9" i="1" s="1"/>
  <c r="K8" i="1"/>
  <c r="K9" i="1" s="1"/>
  <c r="L8" i="1"/>
  <c r="L9" i="1" s="1"/>
  <c r="I11" i="1"/>
  <c r="J11" i="1"/>
  <c r="K11" i="1"/>
  <c r="L11" i="1"/>
  <c r="I12" i="1"/>
  <c r="J12" i="1"/>
  <c r="K12" i="1"/>
  <c r="L12" i="1"/>
  <c r="I13" i="1"/>
  <c r="J13" i="1"/>
  <c r="K13" i="1"/>
  <c r="L13" i="1"/>
  <c r="M13" i="1" l="1"/>
  <c r="M68" i="1"/>
  <c r="M6" i="1"/>
  <c r="M7" i="1" s="1"/>
  <c r="M18" i="1"/>
  <c r="M8" i="1"/>
  <c r="M9" i="1" s="1"/>
  <c r="M34" i="1"/>
  <c r="M33" i="1" s="1"/>
  <c r="M30" i="1"/>
  <c r="M11" i="1"/>
  <c r="M14" i="1" s="1"/>
  <c r="K14" i="1"/>
  <c r="L14" i="1"/>
  <c r="J14" i="1"/>
  <c r="I14" i="1"/>
  <c r="H34" i="1"/>
  <c r="H33" i="1" s="1"/>
  <c r="H13" i="1" l="1"/>
  <c r="H12" i="1"/>
  <c r="H11" i="1"/>
  <c r="H28" i="1"/>
  <c r="H8" i="1"/>
  <c r="H9" i="1" s="1"/>
  <c r="H14" i="1" l="1"/>
  <c r="H6" i="1"/>
  <c r="H18" i="1"/>
  <c r="H68" i="1" l="1"/>
  <c r="H7" i="1"/>
</calcChain>
</file>

<file path=xl/sharedStrings.xml><?xml version="1.0" encoding="utf-8"?>
<sst xmlns="http://schemas.openxmlformats.org/spreadsheetml/2006/main" count="252" uniqueCount="111">
  <si>
    <t>Tulud</t>
  </si>
  <si>
    <t>Tulud kokku</t>
  </si>
  <si>
    <t>Investeeringud</t>
  </si>
  <si>
    <t>Kulud</t>
  </si>
  <si>
    <t>Põhivara kulum</t>
  </si>
  <si>
    <t>Käibemaks</t>
  </si>
  <si>
    <t>Kulud ja investeeringud kokku</t>
  </si>
  <si>
    <t>Programmi tegevus - kood</t>
  </si>
  <si>
    <t>Programmi tegevus - nimi</t>
  </si>
  <si>
    <t>Eelarve liik*</t>
  </si>
  <si>
    <t>Eelarve objekt</t>
  </si>
  <si>
    <t>Objekti nimi</t>
  </si>
  <si>
    <t>Majanduslik sisu</t>
  </si>
  <si>
    <t>Stsenaarium asutuse kulumudelis</t>
  </si>
  <si>
    <t/>
  </si>
  <si>
    <t>Periood asutuse kulumudelis</t>
  </si>
  <si>
    <t>TULUD KOKKU</t>
  </si>
  <si>
    <t>XX010000</t>
  </si>
  <si>
    <t>Programmide ülene</t>
  </si>
  <si>
    <t>10</t>
  </si>
  <si>
    <t>40</t>
  </si>
  <si>
    <t>44</t>
  </si>
  <si>
    <t>20</t>
  </si>
  <si>
    <t>SE000028</t>
  </si>
  <si>
    <t>Vahendid RKASile</t>
  </si>
  <si>
    <t>60</t>
  </si>
  <si>
    <t>KÄIBEMAKS  KOKKU</t>
  </si>
  <si>
    <t>* Eelarve liik: 10 - arvestuslikud vahendid, 20 - kindlaksmääratud vahendid, 32 - välistoetuste riiklik kaasfinantseerimine, 40 - välistoetustest ja moderniseerimisfondist saadavad vahendid, 41 - vahendatavad välistoetused, 43 - CO2 müügist saadavad vahendid, 44 - omatuludest saadavad vahendid, 45 - ebaregulaarsetest tuludest saadavad vahendid, 60 - mitterahalised vahendid (põhivara kulum)</t>
  </si>
  <si>
    <t>Konto</t>
  </si>
  <si>
    <t>320540</t>
  </si>
  <si>
    <t>359</t>
  </si>
  <si>
    <t>50</t>
  </si>
  <si>
    <t>Kulud - tööjõukulud</t>
  </si>
  <si>
    <t>Kulud - majandamiskulud</t>
  </si>
  <si>
    <t>55</t>
  </si>
  <si>
    <t>61</t>
  </si>
  <si>
    <t>Lisa 6</t>
  </si>
  <si>
    <t>3811</t>
  </si>
  <si>
    <t>Kasum/kahjum materiaalse põhivara müügist</t>
  </si>
  <si>
    <t>320040</t>
  </si>
  <si>
    <t>Maakatastri toimingute riigilõiv</t>
  </si>
  <si>
    <t>6550</t>
  </si>
  <si>
    <t>Intressitulu</t>
  </si>
  <si>
    <t>3226</t>
  </si>
  <si>
    <t>Tulu keskkonnaalasest tegevusest</t>
  </si>
  <si>
    <t>FINANTSEERIMISTEHINGUD  KOKKU</t>
  </si>
  <si>
    <t>1032</t>
  </si>
  <si>
    <t>Fin tehingud</t>
  </si>
  <si>
    <t>TULEMUSVALDKOND  ELUKESKKOND, LIIKUVUS JA MERENDUS</t>
  </si>
  <si>
    <t>ELMR0101</t>
  </si>
  <si>
    <t>Ruumilise planeerimise poliitika kujundamine ja korraldamine</t>
  </si>
  <si>
    <t>ELMR0102</t>
  </si>
  <si>
    <t>Maakasutuspoliitika kujundamine ja elluviimine</t>
  </si>
  <si>
    <t>ELMR0103</t>
  </si>
  <si>
    <t>Ruumiandmete hõive, analüüsid ja kättesaadavaks tegemine</t>
  </si>
  <si>
    <t>4130</t>
  </si>
  <si>
    <t>Kulud - peretoetused</t>
  </si>
  <si>
    <t>45</t>
  </si>
  <si>
    <t>SE070005</t>
  </si>
  <si>
    <t>SE070006</t>
  </si>
  <si>
    <t>ELMR0106</t>
  </si>
  <si>
    <t>Maaparanduse poliitika rakendamine</t>
  </si>
  <si>
    <t>Maa- ja Ruumiamet</t>
  </si>
  <si>
    <t>Tegevuslitsentside ja tegevuslubade väljastamise ja pikendamise riigilõiv</t>
  </si>
  <si>
    <t>Hoonestusõiguse seadmise tasu</t>
  </si>
  <si>
    <t>Saadud välistoetus</t>
  </si>
  <si>
    <t>Laenunõuded</t>
  </si>
  <si>
    <t>Fin tehingud kokku</t>
  </si>
  <si>
    <t>MAA JA RUUMILOOME  PROGRAMMI KULUD  KOKKU</t>
  </si>
  <si>
    <t>Käibemaksukulu majandamiskuludelt</t>
  </si>
  <si>
    <t>601000</t>
  </si>
  <si>
    <t>Kulud - muud toetused</t>
  </si>
  <si>
    <t>Kasutamisõiguse tasu</t>
  </si>
  <si>
    <t>Muu toodete ja teenuste müük</t>
  </si>
  <si>
    <t>Maareformi seadusest tulenev peretoetus</t>
  </si>
  <si>
    <t>Riigimaade maamaksu ja hooldamise kulud</t>
  </si>
  <si>
    <t>Kulud - muud tegevuskulud</t>
  </si>
  <si>
    <t>Kulud - tööjõukulud (taastuvenergia kasutuselevõtu kiirendam)</t>
  </si>
  <si>
    <t>Kulud - majandamiskulud (taastuvenergia kasutusele-võtu kiirendam)</t>
  </si>
  <si>
    <t xml:space="preserve">MKMi 31.12.2025 kk nr 128 kinnitatud 2026. aasta eelarve </t>
  </si>
  <si>
    <t>MKMi 23.01.2026 kk nr 4</t>
  </si>
  <si>
    <t>MKMi 05.05.2026 kk nr 35</t>
  </si>
  <si>
    <t>EELARVE_ ULE</t>
  </si>
  <si>
    <t>2026_01</t>
  </si>
  <si>
    <t>2026_05</t>
  </si>
  <si>
    <t>2026. aasta lisaeelarve seadus 17.06.2026</t>
  </si>
  <si>
    <t>Sisemised muudatused</t>
  </si>
  <si>
    <t>LISA-EELARVE</t>
  </si>
  <si>
    <t>MINISTRI_ LIIGENDUS</t>
  </si>
  <si>
    <t>2026_08</t>
  </si>
  <si>
    <t>2026_06</t>
  </si>
  <si>
    <t>Lõplik eelarve 2026</t>
  </si>
  <si>
    <t>Majandus- ja tööstusministri käskkirja "Majandus- ja Kommunikatsiooniministeeriumi 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tema valitsemisala asutuste 2026. a eelarvete kinnitamine" juurde (muudetud sõnastuses)</t>
  </si>
  <si>
    <t>INVESTEERINGUD KOKKU</t>
  </si>
  <si>
    <t>IN002000</t>
  </si>
  <si>
    <t>IT investeeringud</t>
  </si>
  <si>
    <t>OR070108</t>
  </si>
  <si>
    <t>Mõõdistuslennuki kapitaalremont</t>
  </si>
  <si>
    <t>15</t>
  </si>
  <si>
    <t>Materiaalse ja immateriaalse põhivara soetused</t>
  </si>
  <si>
    <t>OR070247</t>
  </si>
  <si>
    <t>Maareformi elluviim ja ettevõtl arendam</t>
  </si>
  <si>
    <t>OR070455</t>
  </si>
  <si>
    <t>Maareform ja ettevõtluse arendamine</t>
  </si>
  <si>
    <t>OR070016</t>
  </si>
  <si>
    <t>Hoonestusõiguse seadmine</t>
  </si>
  <si>
    <t>OR070165</t>
  </si>
  <si>
    <t>Maareformi kulutuste katteks</t>
  </si>
  <si>
    <t>OR070065</t>
  </si>
  <si>
    <t>OR070135</t>
  </si>
  <si>
    <t>Õigusvastaselt võõrandatud maa tagastami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</si>
</sst>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i/>
      <u/>
      <sz val="9"/>
      <name val="Times New Roman"/>
      <family val="1"/>
      <charset val="186"/>
    </font>
    <font>
      <i/>
      <u/>
      <sz val="9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8"/>
      <name val="Calibri"/>
      <family val="2"/>
      <scheme val="minor"/>
    </font>
    <font>
      <sz val="11"/>
      <color indexed="8"/>
      <name val="Times New Roman"/>
      <family val="1"/>
      <charset val="186"/>
    </font>
    <font>
      <sz val="11"/>
      <color rgb="FFFFFFFF"/>
      <name val="Times New Roman"/>
      <family val="1"/>
      <charset val="186"/>
    </font>
    <font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u/>
      <sz val="9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0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6" fillId="0" borderId="0" xfId="1" applyFont="1"/>
    <xf numFmtId="3" fontId="7" fillId="0" borderId="0" xfId="1" applyNumberFormat="1" applyFont="1" applyAlignment="1">
      <alignment horizontal="right" wrapText="1"/>
    </xf>
    <xf numFmtId="3" fontId="8" fillId="0" borderId="0" xfId="1" applyNumberFormat="1" applyFont="1" applyAlignment="1" applyProtection="1">
      <alignment horizontal="right"/>
      <protection hidden="1"/>
    </xf>
    <xf numFmtId="3" fontId="9" fillId="0" borderId="0" xfId="1" applyNumberFormat="1" applyFont="1" applyAlignment="1">
      <alignment horizontal="right" wrapText="1"/>
    </xf>
    <xf numFmtId="3" fontId="10" fillId="0" borderId="0" xfId="1" applyNumberFormat="1" applyFont="1" applyAlignment="1">
      <alignment horizontal="right" wrapText="1"/>
    </xf>
    <xf numFmtId="49" fontId="7" fillId="0" borderId="0" xfId="1" applyNumberFormat="1" applyFont="1" applyAlignment="1">
      <alignment horizontal="right"/>
    </xf>
    <xf numFmtId="3" fontId="10" fillId="0" borderId="0" xfId="1" applyNumberFormat="1" applyFont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0" borderId="1" xfId="2" applyFont="1" applyBorder="1" applyAlignment="1">
      <alignment vertical="center" wrapText="1"/>
    </xf>
    <xf numFmtId="0" fontId="11" fillId="0" borderId="1" xfId="2" applyFont="1" applyBorder="1" applyAlignment="1">
      <alignment horizontal="right" vertical="center" wrapText="1"/>
    </xf>
    <xf numFmtId="3" fontId="12" fillId="0" borderId="1" xfId="2" applyNumberFormat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right" vertical="center" wrapText="1"/>
    </xf>
    <xf numFmtId="0" fontId="3" fillId="0" borderId="1" xfId="0" applyFont="1" applyBorder="1"/>
    <xf numFmtId="0" fontId="1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1" xfId="0" quotePrefix="1" applyFont="1" applyBorder="1" applyAlignment="1">
      <alignment vertical="center"/>
    </xf>
    <xf numFmtId="0" fontId="17" fillId="0" borderId="1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right"/>
    </xf>
    <xf numFmtId="3" fontId="21" fillId="0" borderId="0" xfId="0" applyNumberFormat="1" applyFont="1"/>
    <xf numFmtId="0" fontId="17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3" fontId="14" fillId="0" borderId="1" xfId="1" applyNumberFormat="1" applyFont="1" applyBorder="1" applyAlignment="1">
      <alignment vertical="center"/>
    </xf>
    <xf numFmtId="0" fontId="22" fillId="0" borderId="0" xfId="0" applyFont="1"/>
    <xf numFmtId="3" fontId="22" fillId="0" borderId="0" xfId="0" applyNumberFormat="1" applyFont="1"/>
    <xf numFmtId="0" fontId="14" fillId="0" borderId="1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49" fontId="14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3" fontId="11" fillId="0" borderId="1" xfId="2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2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4" fillId="3" borderId="1" xfId="2" applyFont="1" applyFill="1" applyBorder="1" applyAlignment="1">
      <alignment horizontal="left" vertical="center" wrapText="1"/>
    </xf>
    <xf numFmtId="0" fontId="14" fillId="0" borderId="1" xfId="2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3" fillId="2" borderId="1" xfId="2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5">
    <cellStyle name="Normaallaad" xfId="0" builtinId="0"/>
    <cellStyle name="Normaallaad 2" xfId="1" xr:uid="{5B278C98-12C0-4749-BC09-1BD921F29625}"/>
    <cellStyle name="Normaallaad 4" xfId="2" xr:uid="{FF2256EE-252E-4964-B835-AAAF649D750F}"/>
    <cellStyle name="Normaallaad 4 2" xfId="3" xr:uid="{79BC7214-91FF-4160-8E27-5E25E21BAE5B}"/>
    <cellStyle name="Normal 25" xfId="4" xr:uid="{3CC8FADE-746E-47FD-ABCE-CF3B5E6CB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6E59-DB5E-41CB-BD2D-1C70DBC9B77F}">
  <sheetPr>
    <pageSetUpPr fitToPage="1"/>
  </sheetPr>
  <dimension ref="A1:M74"/>
  <sheetViews>
    <sheetView tabSelected="1" topLeftCell="E58" zoomScaleNormal="100" workbookViewId="0">
      <selection activeCell="N15" sqref="N15"/>
    </sheetView>
  </sheetViews>
  <sheetFormatPr defaultColWidth="9.15234375" defaultRowHeight="14.15" x14ac:dyDescent="0.35"/>
  <cols>
    <col min="1" max="1" width="10" style="29" customWidth="1"/>
    <col min="2" max="2" width="22.3828125" style="29" customWidth="1"/>
    <col min="3" max="3" width="7.3828125" style="30" customWidth="1"/>
    <col min="4" max="4" width="9.3828125" style="29" customWidth="1"/>
    <col min="5" max="5" width="32.765625" style="29" customWidth="1"/>
    <col min="6" max="6" width="7.15234375" style="29" customWidth="1"/>
    <col min="7" max="7" width="37.15234375" style="29" customWidth="1"/>
    <col min="8" max="8" width="12.69140625" style="29" customWidth="1"/>
    <col min="9" max="10" width="10.07421875" style="29" customWidth="1"/>
    <col min="11" max="11" width="11" style="29" customWidth="1"/>
    <col min="12" max="12" width="11.4609375" style="29" customWidth="1"/>
    <col min="13" max="13" width="10.921875" style="29" customWidth="1"/>
    <col min="14" max="16384" width="9.15234375" style="29"/>
  </cols>
  <sheetData>
    <row r="1" spans="1:13" x14ac:dyDescent="0.35">
      <c r="C1" s="1"/>
      <c r="D1" s="2"/>
      <c r="E1" s="2"/>
      <c r="F1" s="2"/>
      <c r="M1" s="3" t="s">
        <v>36</v>
      </c>
    </row>
    <row r="2" spans="1:13" ht="14.5" customHeight="1" x14ac:dyDescent="0.4">
      <c r="D2" s="4"/>
      <c r="E2" s="65"/>
      <c r="F2" s="64"/>
      <c r="G2" s="64"/>
      <c r="H2" s="78" t="s">
        <v>92</v>
      </c>
      <c r="I2" s="78"/>
      <c r="J2" s="78"/>
      <c r="K2" s="78"/>
      <c r="L2" s="78"/>
      <c r="M2" s="78"/>
    </row>
    <row r="3" spans="1:13" ht="14.6" x14ac:dyDescent="0.4">
      <c r="C3" s="4"/>
      <c r="D3" s="4"/>
      <c r="E3" s="64"/>
      <c r="F3" s="64"/>
      <c r="G3" s="64"/>
      <c r="H3" s="78"/>
      <c r="I3" s="78"/>
      <c r="J3" s="78"/>
      <c r="K3" s="78"/>
      <c r="L3" s="78"/>
      <c r="M3" s="78"/>
    </row>
    <row r="4" spans="1:13" x14ac:dyDescent="0.35">
      <c r="C4" s="31"/>
      <c r="D4" s="31"/>
      <c r="E4" s="26"/>
      <c r="F4" s="26"/>
      <c r="G4" s="26"/>
      <c r="H4" s="26"/>
    </row>
    <row r="5" spans="1:13" x14ac:dyDescent="0.35">
      <c r="A5" s="5" t="s">
        <v>62</v>
      </c>
      <c r="G5" s="57"/>
      <c r="H5" s="58"/>
    </row>
    <row r="6" spans="1:13" x14ac:dyDescent="0.35">
      <c r="A6" s="5"/>
      <c r="G6" s="6" t="s">
        <v>0</v>
      </c>
      <c r="H6" s="7">
        <f>+SUBTOTAL(9, H19:H27)</f>
        <v>17627384.001100007</v>
      </c>
      <c r="I6" s="7">
        <f t="shared" ref="I6:M6" si="0">+SUBTOTAL(9, I19:I27)</f>
        <v>0</v>
      </c>
      <c r="J6" s="7">
        <f t="shared" si="0"/>
        <v>0</v>
      </c>
      <c r="K6" s="7">
        <f t="shared" si="0"/>
        <v>0</v>
      </c>
      <c r="L6" s="7">
        <f t="shared" si="0"/>
        <v>0</v>
      </c>
      <c r="M6" s="7">
        <f t="shared" si="0"/>
        <v>17627384.001100007</v>
      </c>
    </row>
    <row r="7" spans="1:13" x14ac:dyDescent="0.35">
      <c r="A7" s="5"/>
      <c r="G7" s="8" t="s">
        <v>1</v>
      </c>
      <c r="H7" s="9">
        <f>SUM(H6)</f>
        <v>17627384.001100007</v>
      </c>
      <c r="I7" s="9">
        <f t="shared" ref="I7:M7" si="1">SUM(I6)</f>
        <v>0</v>
      </c>
      <c r="J7" s="9">
        <f t="shared" si="1"/>
        <v>0</v>
      </c>
      <c r="K7" s="9">
        <f t="shared" si="1"/>
        <v>0</v>
      </c>
      <c r="L7" s="9">
        <f t="shared" si="1"/>
        <v>0</v>
      </c>
      <c r="M7" s="9">
        <f t="shared" si="1"/>
        <v>17627384.001100007</v>
      </c>
    </row>
    <row r="8" spans="1:13" x14ac:dyDescent="0.35">
      <c r="A8" s="5"/>
      <c r="G8" s="39" t="s">
        <v>47</v>
      </c>
      <c r="H8" s="6">
        <f>+SUBTOTAL(9, H29)</f>
        <v>3300000</v>
      </c>
      <c r="I8" s="6">
        <f t="shared" ref="I8:M8" si="2">+SUBTOTAL(9, I29)</f>
        <v>0</v>
      </c>
      <c r="J8" s="6">
        <f t="shared" si="2"/>
        <v>0</v>
      </c>
      <c r="K8" s="6">
        <f t="shared" si="2"/>
        <v>0</v>
      </c>
      <c r="L8" s="6">
        <f t="shared" si="2"/>
        <v>0</v>
      </c>
      <c r="M8" s="6">
        <f t="shared" si="2"/>
        <v>3300000</v>
      </c>
    </row>
    <row r="9" spans="1:13" x14ac:dyDescent="0.35">
      <c r="A9" s="5"/>
      <c r="G9" s="8" t="s">
        <v>67</v>
      </c>
      <c r="H9" s="40">
        <f>SUM(H8)</f>
        <v>3300000</v>
      </c>
      <c r="I9" s="40">
        <f t="shared" ref="I9:M9" si="3">SUM(I8)</f>
        <v>0</v>
      </c>
      <c r="J9" s="40">
        <f t="shared" si="3"/>
        <v>0</v>
      </c>
      <c r="K9" s="40">
        <f t="shared" si="3"/>
        <v>0</v>
      </c>
      <c r="L9" s="40">
        <f t="shared" si="3"/>
        <v>0</v>
      </c>
      <c r="M9" s="40">
        <f t="shared" si="3"/>
        <v>3300000</v>
      </c>
    </row>
    <row r="10" spans="1:13" x14ac:dyDescent="0.35">
      <c r="A10" s="5"/>
      <c r="G10" s="10" t="s">
        <v>2</v>
      </c>
      <c r="H10" s="7">
        <f t="shared" ref="H10:M10" si="4">SUMIF($F$31:$F$67,"15*",H$31:H$67)</f>
        <v>0</v>
      </c>
      <c r="I10" s="7">
        <f t="shared" si="4"/>
        <v>-150000</v>
      </c>
      <c r="J10" s="7">
        <f t="shared" si="4"/>
        <v>-700000</v>
      </c>
      <c r="K10" s="7">
        <f>SUMIF($F$31:$F$67,"15*",K$31:K$67)</f>
        <v>0</v>
      </c>
      <c r="L10" s="7">
        <f t="shared" si="4"/>
        <v>0</v>
      </c>
      <c r="M10" s="7">
        <f t="shared" si="4"/>
        <v>-850000</v>
      </c>
    </row>
    <row r="11" spans="1:13" x14ac:dyDescent="0.35">
      <c r="A11" s="5"/>
      <c r="G11" s="10" t="s">
        <v>3</v>
      </c>
      <c r="H11" s="7">
        <f t="shared" ref="H11:M11" si="5">SUMIF($G$35:$G$67,"Kulud*",H$35:H$67)</f>
        <v>-16453914.176304797</v>
      </c>
      <c r="I11" s="7">
        <f t="shared" si="5"/>
        <v>-1030243.9999999998</v>
      </c>
      <c r="J11" s="7">
        <f t="shared" si="5"/>
        <v>-1732249.2913447525</v>
      </c>
      <c r="K11" s="7">
        <f>SUMIF($G$35:$G$67,"Kulud*",K$35:K$67)</f>
        <v>15000</v>
      </c>
      <c r="L11" s="7">
        <f t="shared" si="5"/>
        <v>0</v>
      </c>
      <c r="M11" s="7">
        <f t="shared" si="5"/>
        <v>-19201407.467649553</v>
      </c>
    </row>
    <row r="12" spans="1:13" x14ac:dyDescent="0.35">
      <c r="A12" s="5"/>
      <c r="G12" s="6" t="s">
        <v>4</v>
      </c>
      <c r="H12" s="7">
        <f t="shared" ref="H12:M12" si="6">SUMIF($G$33:$G$67,"Põhivara kulum*",H$33:H$67)</f>
        <v>-38759.949899999992</v>
      </c>
      <c r="I12" s="7">
        <f t="shared" si="6"/>
        <v>0</v>
      </c>
      <c r="J12" s="7">
        <f t="shared" si="6"/>
        <v>0</v>
      </c>
      <c r="K12" s="7">
        <f>SUMIF($G$33:$G$67,"Põhivara kulum*",K$33:K$67)</f>
        <v>0</v>
      </c>
      <c r="L12" s="7">
        <f t="shared" si="6"/>
        <v>0</v>
      </c>
      <c r="M12" s="7">
        <f t="shared" si="6"/>
        <v>-38759.949899999992</v>
      </c>
    </row>
    <row r="13" spans="1:13" x14ac:dyDescent="0.35">
      <c r="A13" s="5"/>
      <c r="G13" s="6" t="s">
        <v>5</v>
      </c>
      <c r="H13" s="7">
        <f>+SUBTOTAL(9, H69:H70)</f>
        <v>-855819.79970000009</v>
      </c>
      <c r="I13" s="7">
        <f t="shared" ref="I13:M13" si="7">+SUBTOTAL(9, I69:I70)</f>
        <v>0</v>
      </c>
      <c r="J13" s="7">
        <f t="shared" si="7"/>
        <v>0</v>
      </c>
      <c r="K13" s="7">
        <f t="shared" si="7"/>
        <v>0</v>
      </c>
      <c r="L13" s="7">
        <f t="shared" si="7"/>
        <v>0</v>
      </c>
      <c r="M13" s="7">
        <f t="shared" si="7"/>
        <v>-855819.79970000009</v>
      </c>
    </row>
    <row r="14" spans="1:13" x14ac:dyDescent="0.35">
      <c r="G14" s="8" t="s">
        <v>6</v>
      </c>
      <c r="H14" s="11">
        <f>SUM(H10:H13)</f>
        <v>-17348493.925904796</v>
      </c>
      <c r="I14" s="11">
        <f t="shared" ref="I14:M14" si="8">SUM(I10:I13)</f>
        <v>-1180243.9999999998</v>
      </c>
      <c r="J14" s="11">
        <f t="shared" si="8"/>
        <v>-2432249.2913447525</v>
      </c>
      <c r="K14" s="11">
        <f t="shared" si="8"/>
        <v>15000</v>
      </c>
      <c r="L14" s="11">
        <f t="shared" si="8"/>
        <v>0</v>
      </c>
      <c r="M14" s="11">
        <f t="shared" si="8"/>
        <v>-20945987.217249554</v>
      </c>
    </row>
    <row r="15" spans="1:13" ht="79.75" customHeight="1" x14ac:dyDescent="0.35">
      <c r="A15" s="12" t="s">
        <v>7</v>
      </c>
      <c r="B15" s="12" t="s">
        <v>8</v>
      </c>
      <c r="C15" s="13" t="s">
        <v>9</v>
      </c>
      <c r="D15" s="12" t="s">
        <v>10</v>
      </c>
      <c r="E15" s="12" t="s">
        <v>11</v>
      </c>
      <c r="F15" s="12" t="s">
        <v>28</v>
      </c>
      <c r="G15" s="12" t="s">
        <v>12</v>
      </c>
      <c r="H15" s="66" t="s">
        <v>79</v>
      </c>
      <c r="I15" s="66" t="s">
        <v>80</v>
      </c>
      <c r="J15" s="66" t="s">
        <v>81</v>
      </c>
      <c r="K15" s="68" t="s">
        <v>85</v>
      </c>
      <c r="L15" s="68" t="s">
        <v>86</v>
      </c>
      <c r="M15" s="66" t="s">
        <v>91</v>
      </c>
    </row>
    <row r="16" spans="1:13" ht="25.75" x14ac:dyDescent="0.35">
      <c r="A16" s="32"/>
      <c r="B16" s="32"/>
      <c r="C16" s="33"/>
      <c r="D16" s="28"/>
      <c r="E16" s="14"/>
      <c r="F16" s="14"/>
      <c r="G16" s="15" t="s">
        <v>13</v>
      </c>
      <c r="H16" s="16"/>
      <c r="I16" s="67" t="s">
        <v>82</v>
      </c>
      <c r="J16" s="16" t="s">
        <v>82</v>
      </c>
      <c r="K16" s="69" t="s">
        <v>87</v>
      </c>
      <c r="L16" s="67" t="s">
        <v>88</v>
      </c>
      <c r="M16" s="28"/>
    </row>
    <row r="17" spans="1:13" x14ac:dyDescent="0.35">
      <c r="A17" s="28" t="s">
        <v>14</v>
      </c>
      <c r="B17" s="28" t="s">
        <v>14</v>
      </c>
      <c r="C17" s="34" t="s">
        <v>14</v>
      </c>
      <c r="D17" s="28"/>
      <c r="E17" s="14"/>
      <c r="F17" s="14"/>
      <c r="G17" s="15" t="s">
        <v>15</v>
      </c>
      <c r="H17" s="20"/>
      <c r="I17" s="43" t="s">
        <v>83</v>
      </c>
      <c r="J17" s="43" t="s">
        <v>84</v>
      </c>
      <c r="K17" s="70" t="s">
        <v>89</v>
      </c>
      <c r="L17" s="43" t="s">
        <v>90</v>
      </c>
      <c r="M17" s="28"/>
    </row>
    <row r="18" spans="1:13" s="37" customFormat="1" x14ac:dyDescent="0.4">
      <c r="A18" s="77" t="s">
        <v>16</v>
      </c>
      <c r="B18" s="77"/>
      <c r="C18" s="44"/>
      <c r="D18" s="17"/>
      <c r="E18" s="17"/>
      <c r="F18" s="17"/>
      <c r="G18" s="17"/>
      <c r="H18" s="45">
        <f>+SUBTOTAL(9, H19:H27)</f>
        <v>17627384.001100007</v>
      </c>
      <c r="I18" s="45">
        <f t="shared" ref="I18:M18" si="9">+SUBTOTAL(9, I19:I27)</f>
        <v>0</v>
      </c>
      <c r="J18" s="45">
        <f t="shared" si="9"/>
        <v>0</v>
      </c>
      <c r="K18" s="45">
        <f t="shared" si="9"/>
        <v>0</v>
      </c>
      <c r="L18" s="45">
        <f t="shared" si="9"/>
        <v>0</v>
      </c>
      <c r="M18" s="45">
        <f t="shared" si="9"/>
        <v>17627384.001100007</v>
      </c>
    </row>
    <row r="19" spans="1:13" s="36" customFormat="1" x14ac:dyDescent="0.4">
      <c r="A19" s="22" t="s">
        <v>17</v>
      </c>
      <c r="B19" s="23" t="s">
        <v>18</v>
      </c>
      <c r="C19" s="20" t="s">
        <v>19</v>
      </c>
      <c r="D19" s="41" t="s">
        <v>14</v>
      </c>
      <c r="E19" s="41" t="s">
        <v>14</v>
      </c>
      <c r="F19" s="19" t="s">
        <v>39</v>
      </c>
      <c r="G19" s="21" t="s">
        <v>40</v>
      </c>
      <c r="H19" s="56">
        <v>33000.000099999997</v>
      </c>
      <c r="I19" s="38"/>
      <c r="J19" s="38"/>
      <c r="K19" s="38"/>
      <c r="L19" s="38"/>
      <c r="M19" s="38">
        <f>+H19+I19+J19+K19+L19</f>
        <v>33000.000099999997</v>
      </c>
    </row>
    <row r="20" spans="1:13" s="36" customFormat="1" ht="25.75" x14ac:dyDescent="0.4">
      <c r="A20" s="35"/>
      <c r="B20" s="19"/>
      <c r="C20" s="20" t="s">
        <v>19</v>
      </c>
      <c r="D20" s="35"/>
      <c r="E20" s="35"/>
      <c r="F20" s="19" t="s">
        <v>29</v>
      </c>
      <c r="G20" s="21" t="s">
        <v>63</v>
      </c>
      <c r="H20" s="38">
        <v>8120.0001000000002</v>
      </c>
      <c r="I20" s="56"/>
      <c r="J20" s="38"/>
      <c r="K20" s="38"/>
      <c r="L20" s="38"/>
      <c r="M20" s="38">
        <f t="shared" ref="M20:M70" si="10">+H20+I20+J20+K20+L20</f>
        <v>8120.0001000000002</v>
      </c>
    </row>
    <row r="21" spans="1:13" s="36" customFormat="1" x14ac:dyDescent="0.4">
      <c r="A21" s="35"/>
      <c r="B21" s="19"/>
      <c r="C21" s="20" t="s">
        <v>19</v>
      </c>
      <c r="D21" s="35"/>
      <c r="E21" s="35"/>
      <c r="F21" s="59">
        <v>323700</v>
      </c>
      <c r="G21" s="62" t="s">
        <v>64</v>
      </c>
      <c r="H21" s="56">
        <v>640000.00009999983</v>
      </c>
      <c r="I21" s="56"/>
      <c r="J21" s="38"/>
      <c r="K21" s="38"/>
      <c r="L21" s="38"/>
      <c r="M21" s="38">
        <f t="shared" si="10"/>
        <v>640000.00009999983</v>
      </c>
    </row>
    <row r="22" spans="1:13" s="36" customFormat="1" x14ac:dyDescent="0.4">
      <c r="A22" s="35"/>
      <c r="B22" s="19"/>
      <c r="C22" s="20" t="s">
        <v>19</v>
      </c>
      <c r="D22" s="35"/>
      <c r="E22" s="35"/>
      <c r="F22" s="59">
        <v>323710</v>
      </c>
      <c r="G22" s="62" t="s">
        <v>72</v>
      </c>
      <c r="H22" s="56">
        <v>7034180.0002000025</v>
      </c>
      <c r="I22" s="56"/>
      <c r="J22" s="38"/>
      <c r="K22" s="38"/>
      <c r="L22" s="38"/>
      <c r="M22" s="38">
        <f t="shared" si="10"/>
        <v>7034180.0002000025</v>
      </c>
    </row>
    <row r="23" spans="1:13" s="36" customFormat="1" x14ac:dyDescent="0.4">
      <c r="A23" s="35"/>
      <c r="B23" s="19"/>
      <c r="C23" s="20" t="s">
        <v>19</v>
      </c>
      <c r="D23" s="35"/>
      <c r="E23" s="35"/>
      <c r="F23" s="59">
        <v>3238</v>
      </c>
      <c r="G23" s="62" t="s">
        <v>73</v>
      </c>
      <c r="H23" s="56">
        <v>200000.0001</v>
      </c>
      <c r="I23" s="56"/>
      <c r="J23" s="38"/>
      <c r="K23" s="38"/>
      <c r="L23" s="38"/>
      <c r="M23" s="38">
        <f t="shared" si="10"/>
        <v>200000.0001</v>
      </c>
    </row>
    <row r="24" spans="1:13" s="36" customFormat="1" x14ac:dyDescent="0.4">
      <c r="A24" s="60"/>
      <c r="B24" s="61"/>
      <c r="C24" s="20" t="s">
        <v>19</v>
      </c>
      <c r="D24" s="15"/>
      <c r="E24" s="15"/>
      <c r="F24" s="19" t="s">
        <v>37</v>
      </c>
      <c r="G24" s="21" t="s">
        <v>38</v>
      </c>
      <c r="H24" s="38">
        <v>9381860.0001000017</v>
      </c>
      <c r="I24" s="56"/>
      <c r="J24" s="38"/>
      <c r="K24" s="38"/>
      <c r="L24" s="38"/>
      <c r="M24" s="38">
        <f t="shared" si="10"/>
        <v>9381860.0001000017</v>
      </c>
    </row>
    <row r="25" spans="1:13" s="36" customFormat="1" x14ac:dyDescent="0.4">
      <c r="A25" s="60"/>
      <c r="B25" s="61"/>
      <c r="C25" s="20" t="s">
        <v>19</v>
      </c>
      <c r="D25" s="15"/>
      <c r="E25" s="15"/>
      <c r="F25" s="19" t="s">
        <v>41</v>
      </c>
      <c r="G25" s="21" t="s">
        <v>42</v>
      </c>
      <c r="H25" s="38">
        <v>110000.0001</v>
      </c>
      <c r="I25" s="38"/>
      <c r="J25" s="38"/>
      <c r="K25" s="38"/>
      <c r="L25" s="38"/>
      <c r="M25" s="38">
        <f t="shared" si="10"/>
        <v>110000.0001</v>
      </c>
    </row>
    <row r="26" spans="1:13" s="36" customFormat="1" x14ac:dyDescent="0.4">
      <c r="A26" s="41"/>
      <c r="B26" s="22"/>
      <c r="C26" s="20" t="s">
        <v>20</v>
      </c>
      <c r="D26" s="41" t="s">
        <v>14</v>
      </c>
      <c r="E26" s="41" t="s">
        <v>14</v>
      </c>
      <c r="F26" s="59" t="s">
        <v>30</v>
      </c>
      <c r="G26" s="22" t="s">
        <v>65</v>
      </c>
      <c r="H26" s="24">
        <v>208224.00020000001</v>
      </c>
      <c r="I26" s="38"/>
      <c r="J26" s="38"/>
      <c r="K26" s="38"/>
      <c r="L26" s="38"/>
      <c r="M26" s="38">
        <f t="shared" si="10"/>
        <v>208224.00020000001</v>
      </c>
    </row>
    <row r="27" spans="1:13" s="36" customFormat="1" x14ac:dyDescent="0.4">
      <c r="A27" s="41"/>
      <c r="B27" s="22"/>
      <c r="C27" s="20" t="s">
        <v>21</v>
      </c>
      <c r="D27" s="41" t="s">
        <v>14</v>
      </c>
      <c r="E27" s="41" t="s">
        <v>14</v>
      </c>
      <c r="F27" s="59" t="s">
        <v>43</v>
      </c>
      <c r="G27" s="22" t="s">
        <v>44</v>
      </c>
      <c r="H27" s="24">
        <v>12000.000099999999</v>
      </c>
      <c r="I27" s="38"/>
      <c r="J27" s="38"/>
      <c r="K27" s="38"/>
      <c r="L27" s="38"/>
      <c r="M27" s="38">
        <f t="shared" si="10"/>
        <v>12000.000099999999</v>
      </c>
    </row>
    <row r="28" spans="1:13" s="36" customFormat="1" x14ac:dyDescent="0.4">
      <c r="A28" s="46" t="s">
        <v>45</v>
      </c>
      <c r="B28" s="47"/>
      <c r="C28" s="48"/>
      <c r="D28" s="48"/>
      <c r="E28" s="48"/>
      <c r="F28" s="48"/>
      <c r="G28" s="45"/>
      <c r="H28" s="45">
        <f>+SUBTOTAL(9, H29)</f>
        <v>3300000</v>
      </c>
      <c r="I28" s="45">
        <f t="shared" ref="I28:M28" si="11">+SUBTOTAL(9, I29)</f>
        <v>0</v>
      </c>
      <c r="J28" s="45">
        <f t="shared" si="11"/>
        <v>0</v>
      </c>
      <c r="K28" s="45">
        <f t="shared" si="11"/>
        <v>0</v>
      </c>
      <c r="L28" s="45">
        <f t="shared" si="11"/>
        <v>0</v>
      </c>
      <c r="M28" s="45">
        <f t="shared" si="11"/>
        <v>3300000</v>
      </c>
    </row>
    <row r="29" spans="1:13" s="36" customFormat="1" x14ac:dyDescent="0.4">
      <c r="A29" s="22" t="s">
        <v>17</v>
      </c>
      <c r="B29" s="22" t="s">
        <v>18</v>
      </c>
      <c r="C29" s="20" t="s">
        <v>19</v>
      </c>
      <c r="D29" s="22"/>
      <c r="E29" s="22"/>
      <c r="F29" s="59" t="s">
        <v>46</v>
      </c>
      <c r="G29" s="22" t="s">
        <v>66</v>
      </c>
      <c r="H29" s="24">
        <v>3300000</v>
      </c>
      <c r="I29" s="38"/>
      <c r="J29" s="38"/>
      <c r="K29" s="38"/>
      <c r="L29" s="38"/>
      <c r="M29" s="38">
        <f t="shared" si="10"/>
        <v>3300000</v>
      </c>
    </row>
    <row r="30" spans="1:13" s="36" customFormat="1" x14ac:dyDescent="0.4">
      <c r="A30" s="71" t="s">
        <v>93</v>
      </c>
      <c r="B30" s="71"/>
      <c r="C30" s="72"/>
      <c r="D30" s="73"/>
      <c r="E30" s="73"/>
      <c r="F30" s="74"/>
      <c r="G30" s="73"/>
      <c r="H30" s="50">
        <f>+SUBTOTAL(9,H31:H32)</f>
        <v>0</v>
      </c>
      <c r="I30" s="50">
        <f t="shared" ref="I30:M30" si="12">+SUBTOTAL(9,I31:I32)</f>
        <v>-150000</v>
      </c>
      <c r="J30" s="50">
        <f t="shared" si="12"/>
        <v>-700000</v>
      </c>
      <c r="K30" s="50">
        <f t="shared" si="12"/>
        <v>0</v>
      </c>
      <c r="L30" s="50">
        <f t="shared" si="12"/>
        <v>0</v>
      </c>
      <c r="M30" s="50">
        <f t="shared" si="12"/>
        <v>-850000</v>
      </c>
    </row>
    <row r="31" spans="1:13" s="36" customFormat="1" x14ac:dyDescent="0.35">
      <c r="A31" s="22" t="s">
        <v>17</v>
      </c>
      <c r="B31" s="23" t="s">
        <v>18</v>
      </c>
      <c r="C31" s="18" t="s">
        <v>22</v>
      </c>
      <c r="D31" s="18" t="s">
        <v>94</v>
      </c>
      <c r="E31" s="18" t="s">
        <v>95</v>
      </c>
      <c r="F31" s="75" t="s">
        <v>98</v>
      </c>
      <c r="G31" s="23" t="s">
        <v>99</v>
      </c>
      <c r="H31" s="24">
        <v>0</v>
      </c>
      <c r="I31" s="38">
        <v>-150000</v>
      </c>
      <c r="J31" s="38"/>
      <c r="K31" s="38"/>
      <c r="L31" s="38"/>
      <c r="M31" s="38">
        <f>+H31+I31+J31+K31+L31</f>
        <v>-150000</v>
      </c>
    </row>
    <row r="32" spans="1:13" s="36" customFormat="1" x14ac:dyDescent="0.35">
      <c r="A32" s="22"/>
      <c r="B32" s="22"/>
      <c r="C32" s="18" t="s">
        <v>22</v>
      </c>
      <c r="D32" s="18" t="s">
        <v>96</v>
      </c>
      <c r="E32" s="18" t="s">
        <v>97</v>
      </c>
      <c r="F32" s="75" t="s">
        <v>98</v>
      </c>
      <c r="G32" s="23" t="s">
        <v>99</v>
      </c>
      <c r="H32" s="24">
        <v>0</v>
      </c>
      <c r="I32" s="38"/>
      <c r="J32" s="38">
        <v>-700000</v>
      </c>
      <c r="K32" s="38"/>
      <c r="L32" s="38"/>
      <c r="M32" s="38">
        <f>+H32+I32+J32+K32+L32</f>
        <v>-700000</v>
      </c>
    </row>
    <row r="33" spans="1:13" s="36" customFormat="1" x14ac:dyDescent="0.4">
      <c r="A33" s="51" t="s">
        <v>48</v>
      </c>
      <c r="B33" s="51"/>
      <c r="C33" s="44"/>
      <c r="D33" s="48"/>
      <c r="E33" s="48"/>
      <c r="F33" s="49"/>
      <c r="G33" s="49"/>
      <c r="H33" s="50">
        <f t="shared" ref="H33:M33" si="13">+SUBTOTAL(9, H34:H67)</f>
        <v>-16492674.126204794</v>
      </c>
      <c r="I33" s="50">
        <f t="shared" si="13"/>
        <v>-1030243.9999999998</v>
      </c>
      <c r="J33" s="50">
        <f t="shared" si="13"/>
        <v>-1732249.2913447525</v>
      </c>
      <c r="K33" s="50">
        <f>+SUBTOTAL(9, K34:K67)</f>
        <v>15000</v>
      </c>
      <c r="L33" s="50">
        <f t="shared" si="13"/>
        <v>0</v>
      </c>
      <c r="M33" s="50">
        <f t="shared" si="13"/>
        <v>-19240167.417549551</v>
      </c>
    </row>
    <row r="34" spans="1:13" s="37" customFormat="1" x14ac:dyDescent="0.4">
      <c r="A34" s="52" t="s">
        <v>68</v>
      </c>
      <c r="B34" s="53"/>
      <c r="C34" s="54"/>
      <c r="D34" s="48"/>
      <c r="E34" s="48"/>
      <c r="F34" s="48"/>
      <c r="G34" s="48"/>
      <c r="H34" s="55">
        <f t="shared" ref="H34:M34" si="14">+SUBTOTAL(9, H35:H67)</f>
        <v>-16492674.126204794</v>
      </c>
      <c r="I34" s="55">
        <f t="shared" si="14"/>
        <v>-1030243.9999999998</v>
      </c>
      <c r="J34" s="55">
        <f t="shared" si="14"/>
        <v>-1732249.2913447525</v>
      </c>
      <c r="K34" s="55">
        <f>+SUBTOTAL(9, K35:K67)</f>
        <v>15000</v>
      </c>
      <c r="L34" s="55">
        <f t="shared" si="14"/>
        <v>0</v>
      </c>
      <c r="M34" s="55">
        <f t="shared" si="14"/>
        <v>-19240167.417549551</v>
      </c>
    </row>
    <row r="35" spans="1:13" s="37" customFormat="1" ht="38.25" customHeight="1" x14ac:dyDescent="0.4">
      <c r="A35" s="22" t="s">
        <v>49</v>
      </c>
      <c r="B35" s="23" t="s">
        <v>50</v>
      </c>
      <c r="C35" s="20" t="s">
        <v>22</v>
      </c>
      <c r="D35" s="22" t="s">
        <v>14</v>
      </c>
      <c r="E35" s="22" t="s">
        <v>14</v>
      </c>
      <c r="F35" s="27" t="s">
        <v>31</v>
      </c>
      <c r="G35" s="22" t="s">
        <v>32</v>
      </c>
      <c r="H35" s="24">
        <v>-606790.80000000005</v>
      </c>
      <c r="I35" s="24"/>
      <c r="J35" s="24">
        <v>-87457.960099999967</v>
      </c>
      <c r="K35" s="24"/>
      <c r="L35" s="24"/>
      <c r="M35" s="38">
        <f t="shared" si="10"/>
        <v>-694248.76010000007</v>
      </c>
    </row>
    <row r="36" spans="1:13" s="37" customFormat="1" x14ac:dyDescent="0.4">
      <c r="A36" s="22"/>
      <c r="B36" s="23"/>
      <c r="C36" s="20" t="s">
        <v>22</v>
      </c>
      <c r="D36" s="41"/>
      <c r="E36" s="41"/>
      <c r="F36" s="27" t="s">
        <v>34</v>
      </c>
      <c r="G36" s="22" t="s">
        <v>33</v>
      </c>
      <c r="H36" s="24">
        <v>-101144.12976</v>
      </c>
      <c r="I36" s="24"/>
      <c r="J36" s="24">
        <v>-99799.829999999987</v>
      </c>
      <c r="K36" s="24"/>
      <c r="L36" s="24"/>
      <c r="M36" s="38">
        <f t="shared" si="10"/>
        <v>-200943.95976</v>
      </c>
    </row>
    <row r="37" spans="1:13" s="37" customFormat="1" ht="25.75" x14ac:dyDescent="0.4">
      <c r="A37" s="22" t="s">
        <v>51</v>
      </c>
      <c r="B37" s="23" t="s">
        <v>52</v>
      </c>
      <c r="C37" s="20">
        <v>10</v>
      </c>
      <c r="D37" s="22" t="s">
        <v>59</v>
      </c>
      <c r="E37" s="42" t="s">
        <v>74</v>
      </c>
      <c r="F37" s="27" t="s">
        <v>55</v>
      </c>
      <c r="G37" s="22" t="s">
        <v>56</v>
      </c>
      <c r="H37" s="24">
        <v>-32000</v>
      </c>
      <c r="I37" s="24"/>
      <c r="J37" s="24"/>
      <c r="K37" s="24"/>
      <c r="L37" s="24"/>
      <c r="M37" s="38">
        <f t="shared" si="10"/>
        <v>-32000</v>
      </c>
    </row>
    <row r="38" spans="1:13" s="37" customFormat="1" x14ac:dyDescent="0.35">
      <c r="A38" s="22"/>
      <c r="B38" s="23"/>
      <c r="C38" s="20">
        <v>10</v>
      </c>
      <c r="D38" s="22" t="s">
        <v>58</v>
      </c>
      <c r="E38" s="18" t="s">
        <v>75</v>
      </c>
      <c r="F38" s="27" t="s">
        <v>34</v>
      </c>
      <c r="G38" s="22" t="s">
        <v>33</v>
      </c>
      <c r="H38" s="24">
        <v>-315999.99989999994</v>
      </c>
      <c r="I38" s="24"/>
      <c r="J38" s="24"/>
      <c r="K38" s="24"/>
      <c r="L38" s="24"/>
      <c r="M38" s="38">
        <f t="shared" si="10"/>
        <v>-315999.99989999994</v>
      </c>
    </row>
    <row r="39" spans="1:13" s="37" customFormat="1" x14ac:dyDescent="0.35">
      <c r="A39" s="22"/>
      <c r="B39" s="23"/>
      <c r="C39" s="20">
        <v>10</v>
      </c>
      <c r="D39" s="22" t="s">
        <v>58</v>
      </c>
      <c r="E39" s="18" t="s">
        <v>75</v>
      </c>
      <c r="F39" s="27" t="s">
        <v>25</v>
      </c>
      <c r="G39" s="22" t="s">
        <v>76</v>
      </c>
      <c r="H39" s="24">
        <v>-1200000</v>
      </c>
      <c r="I39" s="24"/>
      <c r="J39" s="24"/>
      <c r="K39" s="24"/>
      <c r="L39" s="24"/>
      <c r="M39" s="38">
        <f t="shared" si="10"/>
        <v>-1200000</v>
      </c>
    </row>
    <row r="40" spans="1:13" s="37" customFormat="1" x14ac:dyDescent="0.4">
      <c r="A40" s="22"/>
      <c r="B40" s="23"/>
      <c r="C40" s="20" t="s">
        <v>22</v>
      </c>
      <c r="D40" s="41"/>
      <c r="E40" s="41"/>
      <c r="F40" s="27" t="s">
        <v>57</v>
      </c>
      <c r="G40" s="22" t="s">
        <v>71</v>
      </c>
      <c r="H40" s="24">
        <v>-20000</v>
      </c>
      <c r="I40" s="24"/>
      <c r="J40" s="24"/>
      <c r="K40" s="24"/>
      <c r="L40" s="24"/>
      <c r="M40" s="38">
        <f t="shared" si="10"/>
        <v>-20000</v>
      </c>
    </row>
    <row r="41" spans="1:13" s="37" customFormat="1" x14ac:dyDescent="0.4">
      <c r="A41" s="22"/>
      <c r="B41" s="23"/>
      <c r="C41" s="20" t="s">
        <v>22</v>
      </c>
      <c r="D41" s="22"/>
      <c r="E41" s="22"/>
      <c r="F41" s="22" t="s">
        <v>31</v>
      </c>
      <c r="G41" s="22" t="s">
        <v>32</v>
      </c>
      <c r="H41" s="24">
        <v>-4109029.1005984559</v>
      </c>
      <c r="I41" s="24"/>
      <c r="J41" s="24">
        <v>-5158.7503773504868</v>
      </c>
      <c r="K41" s="24"/>
      <c r="L41" s="24"/>
      <c r="M41" s="38">
        <f t="shared" si="10"/>
        <v>-4114187.8509758064</v>
      </c>
    </row>
    <row r="42" spans="1:13" s="37" customFormat="1" x14ac:dyDescent="0.35">
      <c r="A42" s="22"/>
      <c r="B42" s="23"/>
      <c r="C42" s="20" t="s">
        <v>22</v>
      </c>
      <c r="D42" s="18" t="s">
        <v>100</v>
      </c>
      <c r="E42" s="18" t="s">
        <v>101</v>
      </c>
      <c r="F42" s="22" t="s">
        <v>31</v>
      </c>
      <c r="G42" s="22" t="s">
        <v>32</v>
      </c>
      <c r="H42" s="24">
        <v>0</v>
      </c>
      <c r="I42" s="24">
        <v>-41189.189189189201</v>
      </c>
      <c r="J42" s="24"/>
      <c r="K42" s="24"/>
      <c r="L42" s="24"/>
      <c r="M42" s="38">
        <f t="shared" si="10"/>
        <v>-41189.189189189201</v>
      </c>
    </row>
    <row r="43" spans="1:13" s="37" customFormat="1" x14ac:dyDescent="0.35">
      <c r="A43" s="22"/>
      <c r="B43" s="23"/>
      <c r="C43" s="20" t="s">
        <v>22</v>
      </c>
      <c r="D43" s="18" t="s">
        <v>102</v>
      </c>
      <c r="E43" s="18" t="s">
        <v>103</v>
      </c>
      <c r="F43" s="22" t="s">
        <v>31</v>
      </c>
      <c r="G43" s="22" t="s">
        <v>32</v>
      </c>
      <c r="H43" s="24">
        <v>0</v>
      </c>
      <c r="I43" s="24">
        <v>-194615</v>
      </c>
      <c r="J43" s="24"/>
      <c r="K43" s="24"/>
      <c r="L43" s="24"/>
      <c r="M43" s="38">
        <f t="shared" si="10"/>
        <v>-194615</v>
      </c>
    </row>
    <row r="44" spans="1:13" s="37" customFormat="1" x14ac:dyDescent="0.4">
      <c r="A44" s="22"/>
      <c r="B44" s="23"/>
      <c r="C44" s="20" t="s">
        <v>22</v>
      </c>
      <c r="D44" s="22" t="s">
        <v>14</v>
      </c>
      <c r="E44" s="22" t="s">
        <v>14</v>
      </c>
      <c r="F44" s="22" t="s">
        <v>34</v>
      </c>
      <c r="G44" s="22" t="s">
        <v>33</v>
      </c>
      <c r="H44" s="24">
        <v>-1366778.848633498</v>
      </c>
      <c r="I44" s="24"/>
      <c r="J44" s="24">
        <v>-343582.11574671802</v>
      </c>
      <c r="K44" s="24"/>
      <c r="L44" s="24"/>
      <c r="M44" s="38">
        <f t="shared" si="10"/>
        <v>-1710360.9643802159</v>
      </c>
    </row>
    <row r="45" spans="1:13" s="37" customFormat="1" x14ac:dyDescent="0.4">
      <c r="A45" s="22"/>
      <c r="B45" s="22"/>
      <c r="C45" s="20" t="s">
        <v>22</v>
      </c>
      <c r="D45" s="22" t="s">
        <v>23</v>
      </c>
      <c r="E45" s="19" t="s">
        <v>24</v>
      </c>
      <c r="F45" s="22" t="s">
        <v>34</v>
      </c>
      <c r="G45" s="22" t="s">
        <v>33</v>
      </c>
      <c r="H45" s="24">
        <v>-245916.00196138991</v>
      </c>
      <c r="I45" s="24"/>
      <c r="J45" s="24"/>
      <c r="K45" s="24"/>
      <c r="L45" s="24"/>
      <c r="M45" s="38">
        <f t="shared" si="10"/>
        <v>-245916.00196138991</v>
      </c>
    </row>
    <row r="46" spans="1:13" s="37" customFormat="1" x14ac:dyDescent="0.35">
      <c r="A46" s="22"/>
      <c r="B46" s="22"/>
      <c r="C46" s="20" t="s">
        <v>22</v>
      </c>
      <c r="D46" s="18" t="s">
        <v>104</v>
      </c>
      <c r="E46" s="18" t="s">
        <v>105</v>
      </c>
      <c r="F46" s="22" t="s">
        <v>34</v>
      </c>
      <c r="G46" s="22" t="s">
        <v>33</v>
      </c>
      <c r="H46" s="24">
        <v>0</v>
      </c>
      <c r="I46" s="24">
        <v>-252188</v>
      </c>
      <c r="J46" s="24"/>
      <c r="K46" s="24"/>
      <c r="L46" s="24"/>
      <c r="M46" s="38">
        <f t="shared" si="10"/>
        <v>-252188</v>
      </c>
    </row>
    <row r="47" spans="1:13" s="37" customFormat="1" x14ac:dyDescent="0.35">
      <c r="A47" s="22"/>
      <c r="B47" s="22"/>
      <c r="C47" s="20" t="s">
        <v>22</v>
      </c>
      <c r="D47" s="18" t="s">
        <v>108</v>
      </c>
      <c r="E47" s="18" t="s">
        <v>107</v>
      </c>
      <c r="F47" s="22" t="s">
        <v>34</v>
      </c>
      <c r="G47" s="22" t="s">
        <v>33</v>
      </c>
      <c r="H47" s="24">
        <v>0</v>
      </c>
      <c r="I47" s="24">
        <v>-20012</v>
      </c>
      <c r="J47" s="24"/>
      <c r="K47" s="24"/>
      <c r="L47" s="24"/>
      <c r="M47" s="38">
        <f t="shared" si="10"/>
        <v>-20012</v>
      </c>
    </row>
    <row r="48" spans="1:13" s="37" customFormat="1" x14ac:dyDescent="0.35">
      <c r="A48" s="22"/>
      <c r="B48" s="22"/>
      <c r="C48" s="20" t="s">
        <v>22</v>
      </c>
      <c r="D48" s="18" t="s">
        <v>109</v>
      </c>
      <c r="E48" s="18" t="s">
        <v>110</v>
      </c>
      <c r="F48" s="22" t="s">
        <v>34</v>
      </c>
      <c r="G48" s="22" t="s">
        <v>33</v>
      </c>
      <c r="H48" s="24">
        <v>0</v>
      </c>
      <c r="I48" s="24">
        <v>-32907</v>
      </c>
      <c r="J48" s="24"/>
      <c r="K48" s="24"/>
      <c r="L48" s="24"/>
      <c r="M48" s="38">
        <f t="shared" si="10"/>
        <v>-32907</v>
      </c>
    </row>
    <row r="49" spans="1:13" s="37" customFormat="1" x14ac:dyDescent="0.35">
      <c r="A49" s="22"/>
      <c r="B49" s="22"/>
      <c r="C49" s="20" t="s">
        <v>22</v>
      </c>
      <c r="D49" s="18" t="s">
        <v>106</v>
      </c>
      <c r="E49" s="18" t="s">
        <v>107</v>
      </c>
      <c r="F49" s="22" t="s">
        <v>34</v>
      </c>
      <c r="G49" s="22" t="s">
        <v>33</v>
      </c>
      <c r="H49" s="24">
        <v>0</v>
      </c>
      <c r="I49" s="24">
        <v>-91763.999999999985</v>
      </c>
      <c r="J49" s="24"/>
      <c r="K49" s="24"/>
      <c r="L49" s="24"/>
      <c r="M49" s="38">
        <f t="shared" si="10"/>
        <v>-91763.999999999985</v>
      </c>
    </row>
    <row r="50" spans="1:13" s="37" customFormat="1" x14ac:dyDescent="0.35">
      <c r="A50" s="22"/>
      <c r="B50" s="22"/>
      <c r="C50" s="20" t="s">
        <v>22</v>
      </c>
      <c r="D50" s="18" t="s">
        <v>100</v>
      </c>
      <c r="E50" s="18" t="s">
        <v>101</v>
      </c>
      <c r="F50" s="22" t="s">
        <v>34</v>
      </c>
      <c r="G50" s="22" t="s">
        <v>33</v>
      </c>
      <c r="H50" s="24">
        <v>0</v>
      </c>
      <c r="I50" s="24">
        <v>-170566.60231660216</v>
      </c>
      <c r="J50" s="24"/>
      <c r="K50" s="24"/>
      <c r="L50" s="24"/>
      <c r="M50" s="38">
        <f t="shared" si="10"/>
        <v>-170566.60231660216</v>
      </c>
    </row>
    <row r="51" spans="1:13" s="37" customFormat="1" x14ac:dyDescent="0.4">
      <c r="A51" s="22"/>
      <c r="B51" s="22"/>
      <c r="C51" s="43" t="s">
        <v>22</v>
      </c>
      <c r="D51" s="22"/>
      <c r="E51" s="19"/>
      <c r="F51" s="27" t="s">
        <v>25</v>
      </c>
      <c r="G51" s="22" t="s">
        <v>76</v>
      </c>
      <c r="H51" s="24">
        <v>-1689.1891891891878</v>
      </c>
      <c r="I51" s="24"/>
      <c r="J51" s="24">
        <v>-498.28672779922749</v>
      </c>
      <c r="K51" s="24"/>
      <c r="L51" s="24"/>
      <c r="M51" s="38">
        <f t="shared" si="10"/>
        <v>-2187.4759169884155</v>
      </c>
    </row>
    <row r="52" spans="1:13" s="37" customFormat="1" ht="23.15" x14ac:dyDescent="0.4">
      <c r="A52" s="22"/>
      <c r="B52" s="22"/>
      <c r="C52" s="20" t="s">
        <v>20</v>
      </c>
      <c r="D52" s="22" t="s">
        <v>14</v>
      </c>
      <c r="E52" s="19" t="s">
        <v>14</v>
      </c>
      <c r="F52" s="22" t="s">
        <v>31</v>
      </c>
      <c r="G52" s="63" t="s">
        <v>77</v>
      </c>
      <c r="H52" s="24">
        <v>-73399.131274131301</v>
      </c>
      <c r="I52" s="24"/>
      <c r="J52" s="24"/>
      <c r="K52" s="24"/>
      <c r="L52" s="24"/>
      <c r="M52" s="38">
        <f t="shared" si="10"/>
        <v>-73399.131274131301</v>
      </c>
    </row>
    <row r="53" spans="1:13" s="37" customFormat="1" ht="23.15" x14ac:dyDescent="0.4">
      <c r="A53" s="22"/>
      <c r="B53" s="22"/>
      <c r="C53" s="20" t="s">
        <v>20</v>
      </c>
      <c r="D53" s="22"/>
      <c r="E53" s="19"/>
      <c r="F53" s="22" t="s">
        <v>34</v>
      </c>
      <c r="G53" s="63" t="s">
        <v>78</v>
      </c>
      <c r="H53" s="24">
        <v>-10008.68721042471</v>
      </c>
      <c r="I53" s="24"/>
      <c r="J53" s="24"/>
      <c r="K53" s="24"/>
      <c r="L53" s="24"/>
      <c r="M53" s="38">
        <f t="shared" si="10"/>
        <v>-10008.68721042471</v>
      </c>
    </row>
    <row r="54" spans="1:13" s="37" customFormat="1" x14ac:dyDescent="0.4">
      <c r="A54" s="22"/>
      <c r="B54" s="22"/>
      <c r="C54" s="20">
        <v>44</v>
      </c>
      <c r="D54" s="22"/>
      <c r="E54" s="19"/>
      <c r="F54" s="22" t="s">
        <v>31</v>
      </c>
      <c r="G54" s="22" t="s">
        <v>32</v>
      </c>
      <c r="H54" s="24">
        <v>-1000</v>
      </c>
      <c r="I54" s="24"/>
      <c r="J54" s="24"/>
      <c r="K54" s="24"/>
      <c r="L54" s="24"/>
      <c r="M54" s="38">
        <f t="shared" si="10"/>
        <v>-1000</v>
      </c>
    </row>
    <row r="55" spans="1:13" s="37" customFormat="1" x14ac:dyDescent="0.4">
      <c r="A55" s="22"/>
      <c r="B55" s="22"/>
      <c r="C55" s="20">
        <v>44</v>
      </c>
      <c r="D55" s="22"/>
      <c r="E55" s="19"/>
      <c r="F55" s="22" t="s">
        <v>34</v>
      </c>
      <c r="G55" s="22" t="s">
        <v>33</v>
      </c>
      <c r="H55" s="24">
        <v>-11000</v>
      </c>
      <c r="I55" s="24"/>
      <c r="J55" s="24"/>
      <c r="K55" s="24"/>
      <c r="L55" s="24"/>
      <c r="M55" s="38">
        <f t="shared" si="10"/>
        <v>-11000</v>
      </c>
    </row>
    <row r="56" spans="1:13" s="37" customFormat="1" x14ac:dyDescent="0.4">
      <c r="A56" s="22"/>
      <c r="B56" s="22"/>
      <c r="C56" s="20" t="s">
        <v>25</v>
      </c>
      <c r="D56" s="22" t="s">
        <v>14</v>
      </c>
      <c r="E56" s="19" t="s">
        <v>14</v>
      </c>
      <c r="F56" s="22" t="s">
        <v>35</v>
      </c>
      <c r="G56" s="22" t="s">
        <v>4</v>
      </c>
      <c r="H56" s="24">
        <v>-18706.539527027031</v>
      </c>
      <c r="I56" s="24"/>
      <c r="J56" s="24"/>
      <c r="K56" s="24"/>
      <c r="L56" s="24"/>
      <c r="M56" s="38">
        <f t="shared" si="10"/>
        <v>-18706.539527027031</v>
      </c>
    </row>
    <row r="57" spans="1:13" s="37" customFormat="1" ht="38.6" x14ac:dyDescent="0.4">
      <c r="A57" s="22" t="s">
        <v>53</v>
      </c>
      <c r="B57" s="23" t="s">
        <v>54</v>
      </c>
      <c r="C57" s="20" t="s">
        <v>22</v>
      </c>
      <c r="D57" s="22"/>
      <c r="E57" s="19"/>
      <c r="F57" s="22" t="s">
        <v>31</v>
      </c>
      <c r="G57" s="22" t="s">
        <v>32</v>
      </c>
      <c r="H57" s="24">
        <v>-4411725.6752015445</v>
      </c>
      <c r="I57" s="24"/>
      <c r="J57" s="24">
        <v>-672679.19481985178</v>
      </c>
      <c r="K57" s="24"/>
      <c r="L57" s="24">
        <v>-299370</v>
      </c>
      <c r="M57" s="38">
        <f t="shared" si="10"/>
        <v>-5383774.8700213963</v>
      </c>
    </row>
    <row r="58" spans="1:13" s="37" customFormat="1" x14ac:dyDescent="0.35">
      <c r="A58" s="22"/>
      <c r="B58" s="23"/>
      <c r="C58" s="76" t="s">
        <v>22</v>
      </c>
      <c r="D58" s="18" t="s">
        <v>100</v>
      </c>
      <c r="E58" s="18" t="s">
        <v>101</v>
      </c>
      <c r="F58" s="22" t="s">
        <v>31</v>
      </c>
      <c r="G58" s="22" t="s">
        <v>32</v>
      </c>
      <c r="H58" s="24">
        <v>0</v>
      </c>
      <c r="I58" s="24">
        <v>-44154.810810810799</v>
      </c>
      <c r="J58" s="24"/>
      <c r="K58" s="24"/>
      <c r="L58" s="24"/>
      <c r="M58" s="38">
        <f t="shared" si="10"/>
        <v>-44154.810810810799</v>
      </c>
    </row>
    <row r="59" spans="1:13" s="37" customFormat="1" x14ac:dyDescent="0.4">
      <c r="A59" s="22"/>
      <c r="B59" s="22"/>
      <c r="C59" s="20" t="s">
        <v>22</v>
      </c>
      <c r="D59" s="22" t="s">
        <v>14</v>
      </c>
      <c r="E59" s="19" t="s">
        <v>14</v>
      </c>
      <c r="F59" s="22" t="s">
        <v>34</v>
      </c>
      <c r="G59" s="22" t="s">
        <v>33</v>
      </c>
      <c r="H59" s="24">
        <v>-1325187.8300057019</v>
      </c>
      <c r="I59" s="24"/>
      <c r="J59" s="24">
        <v>-331903.20715328201</v>
      </c>
      <c r="K59" s="24"/>
      <c r="L59" s="24">
        <v>299370</v>
      </c>
      <c r="M59" s="38">
        <f t="shared" si="10"/>
        <v>-1357721.0371589838</v>
      </c>
    </row>
    <row r="60" spans="1:13" s="37" customFormat="1" x14ac:dyDescent="0.4">
      <c r="A60" s="22"/>
      <c r="B60" s="22"/>
      <c r="C60" s="20" t="s">
        <v>22</v>
      </c>
      <c r="D60" s="22" t="s">
        <v>23</v>
      </c>
      <c r="E60" s="22" t="s">
        <v>24</v>
      </c>
      <c r="F60" s="22" t="s">
        <v>34</v>
      </c>
      <c r="G60" s="22" t="s">
        <v>33</v>
      </c>
      <c r="H60" s="24">
        <v>-263621.95410261006</v>
      </c>
      <c r="I60" s="24"/>
      <c r="J60" s="24"/>
      <c r="K60" s="24"/>
      <c r="L60" s="24"/>
      <c r="M60" s="38">
        <f t="shared" si="10"/>
        <v>-263621.95410261006</v>
      </c>
    </row>
    <row r="61" spans="1:13" s="37" customFormat="1" x14ac:dyDescent="0.35">
      <c r="A61" s="22"/>
      <c r="B61" s="22"/>
      <c r="C61" s="76" t="s">
        <v>22</v>
      </c>
      <c r="D61" s="18" t="s">
        <v>100</v>
      </c>
      <c r="E61" s="18" t="s">
        <v>101</v>
      </c>
      <c r="F61" s="22" t="s">
        <v>34</v>
      </c>
      <c r="G61" s="22" t="s">
        <v>33</v>
      </c>
      <c r="H61" s="24">
        <v>0</v>
      </c>
      <c r="I61" s="24">
        <v>-182847.39768339763</v>
      </c>
      <c r="J61" s="24"/>
      <c r="K61" s="24"/>
      <c r="L61" s="24"/>
      <c r="M61" s="38">
        <f t="shared" si="10"/>
        <v>-182847.39768339763</v>
      </c>
    </row>
    <row r="62" spans="1:13" s="37" customFormat="1" x14ac:dyDescent="0.4">
      <c r="A62" s="22"/>
      <c r="B62" s="22"/>
      <c r="C62" s="43" t="s">
        <v>22</v>
      </c>
      <c r="D62" s="22"/>
      <c r="E62" s="19"/>
      <c r="F62" s="27" t="s">
        <v>25</v>
      </c>
      <c r="G62" s="22" t="s">
        <v>76</v>
      </c>
      <c r="H62" s="24">
        <v>-1810.8108108108106</v>
      </c>
      <c r="I62" s="24"/>
      <c r="J62" s="24">
        <v>-555.60337220077224</v>
      </c>
      <c r="K62" s="24"/>
      <c r="L62" s="24"/>
      <c r="M62" s="38">
        <f t="shared" si="10"/>
        <v>-2366.4141830115827</v>
      </c>
    </row>
    <row r="63" spans="1:13" s="37" customFormat="1" ht="23.15" x14ac:dyDescent="0.4">
      <c r="A63" s="22"/>
      <c r="B63" s="22"/>
      <c r="C63" s="20" t="s">
        <v>20</v>
      </c>
      <c r="D63" s="22" t="s">
        <v>14</v>
      </c>
      <c r="E63" s="22" t="s">
        <v>14</v>
      </c>
      <c r="F63" s="22" t="s">
        <v>31</v>
      </c>
      <c r="G63" s="63" t="s">
        <v>77</v>
      </c>
      <c r="H63" s="24">
        <v>-109468.86862586872</v>
      </c>
      <c r="I63" s="24"/>
      <c r="J63" s="24"/>
      <c r="K63" s="24"/>
      <c r="L63" s="24"/>
      <c r="M63" s="38">
        <f t="shared" si="10"/>
        <v>-109468.86862586872</v>
      </c>
    </row>
    <row r="64" spans="1:13" s="37" customFormat="1" ht="23.15" x14ac:dyDescent="0.4">
      <c r="A64" s="22"/>
      <c r="B64" s="22"/>
      <c r="C64" s="20" t="s">
        <v>20</v>
      </c>
      <c r="D64" s="22"/>
      <c r="E64" s="22"/>
      <c r="F64" s="22" t="s">
        <v>34</v>
      </c>
      <c r="G64" s="63" t="s">
        <v>78</v>
      </c>
      <c r="H64" s="24">
        <v>-15347.3125895753</v>
      </c>
      <c r="I64" s="24"/>
      <c r="J64" s="24"/>
      <c r="K64" s="24"/>
      <c r="L64" s="24"/>
      <c r="M64" s="38">
        <f t="shared" si="10"/>
        <v>-15347.3125895753</v>
      </c>
    </row>
    <row r="65" spans="1:13" s="37" customFormat="1" x14ac:dyDescent="0.4">
      <c r="A65" s="22"/>
      <c r="B65" s="22"/>
      <c r="C65" s="20" t="s">
        <v>25</v>
      </c>
      <c r="D65" s="22" t="s">
        <v>14</v>
      </c>
      <c r="E65" s="22" t="s">
        <v>14</v>
      </c>
      <c r="F65" s="22" t="s">
        <v>35</v>
      </c>
      <c r="G65" s="22" t="s">
        <v>4</v>
      </c>
      <c r="H65" s="24">
        <v>-20053.410372972965</v>
      </c>
      <c r="I65" s="24"/>
      <c r="J65" s="24"/>
      <c r="K65" s="24"/>
      <c r="L65" s="24"/>
      <c r="M65" s="38">
        <f t="shared" si="10"/>
        <v>-20053.410372972965</v>
      </c>
    </row>
    <row r="66" spans="1:13" s="37" customFormat="1" ht="25.75" x14ac:dyDescent="0.4">
      <c r="A66" s="22" t="s">
        <v>60</v>
      </c>
      <c r="B66" s="23" t="s">
        <v>61</v>
      </c>
      <c r="C66" s="20" t="s">
        <v>22</v>
      </c>
      <c r="D66" s="22"/>
      <c r="E66" s="22"/>
      <c r="F66" s="22" t="s">
        <v>31</v>
      </c>
      <c r="G66" s="22" t="s">
        <v>32</v>
      </c>
      <c r="H66" s="24">
        <v>-1896020.9279999998</v>
      </c>
      <c r="I66" s="24"/>
      <c r="J66" s="24">
        <v>-22391.615299999947</v>
      </c>
      <c r="L66" s="24"/>
      <c r="M66" s="38">
        <f t="shared" si="10"/>
        <v>-1918412.5432999998</v>
      </c>
    </row>
    <row r="67" spans="1:13" s="37" customFormat="1" x14ac:dyDescent="0.4">
      <c r="A67" s="22"/>
      <c r="B67" s="23"/>
      <c r="C67" s="20" t="s">
        <v>22</v>
      </c>
      <c r="D67" s="22" t="s">
        <v>14</v>
      </c>
      <c r="E67" s="22" t="s">
        <v>14</v>
      </c>
      <c r="F67" s="22" t="s">
        <v>34</v>
      </c>
      <c r="G67" s="22" t="s">
        <v>33</v>
      </c>
      <c r="H67" s="24">
        <v>-335974.90844159998</v>
      </c>
      <c r="I67" s="24"/>
      <c r="J67" s="24">
        <v>-168222.72774755009</v>
      </c>
      <c r="K67" s="24">
        <v>15000</v>
      </c>
      <c r="L67" s="24"/>
      <c r="M67" s="38">
        <f t="shared" si="10"/>
        <v>-489197.63618915004</v>
      </c>
    </row>
    <row r="68" spans="1:13" s="37" customFormat="1" x14ac:dyDescent="0.4">
      <c r="A68" s="46" t="s">
        <v>26</v>
      </c>
      <c r="B68" s="48"/>
      <c r="C68" s="44"/>
      <c r="D68" s="48"/>
      <c r="E68" s="48"/>
      <c r="F68" s="48"/>
      <c r="G68" s="48"/>
      <c r="H68" s="55">
        <f>+SUBTOTAL(9, H69:H70)</f>
        <v>-855819.79970000009</v>
      </c>
      <c r="I68" s="55">
        <f t="shared" ref="I68:M68" si="15">+SUBTOTAL(9, I69:I70)</f>
        <v>0</v>
      </c>
      <c r="J68" s="55">
        <f t="shared" si="15"/>
        <v>0</v>
      </c>
      <c r="K68" s="55">
        <f t="shared" si="15"/>
        <v>0</v>
      </c>
      <c r="L68" s="55">
        <f t="shared" si="15"/>
        <v>0</v>
      </c>
      <c r="M68" s="55">
        <f t="shared" si="15"/>
        <v>-855819.79970000009</v>
      </c>
    </row>
    <row r="69" spans="1:13" s="37" customFormat="1" x14ac:dyDescent="0.4">
      <c r="A69" s="22" t="s">
        <v>17</v>
      </c>
      <c r="B69" s="22" t="s">
        <v>18</v>
      </c>
      <c r="C69" s="20" t="s">
        <v>19</v>
      </c>
      <c r="D69" s="22" t="s">
        <v>14</v>
      </c>
      <c r="E69" s="22" t="s">
        <v>14</v>
      </c>
      <c r="F69" s="22" t="s">
        <v>70</v>
      </c>
      <c r="G69" s="22" t="s">
        <v>69</v>
      </c>
      <c r="H69" s="24">
        <v>-733530.68980000005</v>
      </c>
      <c r="I69" s="24"/>
      <c r="J69" s="24"/>
      <c r="K69" s="24"/>
      <c r="L69" s="24"/>
      <c r="M69" s="38">
        <f t="shared" si="10"/>
        <v>-733530.68980000005</v>
      </c>
    </row>
    <row r="70" spans="1:13" s="37" customFormat="1" x14ac:dyDescent="0.4">
      <c r="A70" s="22"/>
      <c r="B70" s="22"/>
      <c r="C70" s="20" t="s">
        <v>19</v>
      </c>
      <c r="D70" s="22" t="s">
        <v>23</v>
      </c>
      <c r="E70" s="22" t="s">
        <v>24</v>
      </c>
      <c r="F70" s="22" t="s">
        <v>70</v>
      </c>
      <c r="G70" s="22" t="s">
        <v>69</v>
      </c>
      <c r="H70" s="24">
        <v>-122289.10990000001</v>
      </c>
      <c r="I70" s="24"/>
      <c r="J70" s="24"/>
      <c r="K70" s="24"/>
      <c r="L70" s="24"/>
      <c r="M70" s="38">
        <f t="shared" si="10"/>
        <v>-122289.10990000001</v>
      </c>
    </row>
    <row r="72" spans="1:13" ht="29.15" customHeight="1" x14ac:dyDescent="0.4">
      <c r="A72" s="79" t="s">
        <v>27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</row>
    <row r="73" spans="1:13" ht="14.6" x14ac:dyDescent="0.4">
      <c r="A73" s="64"/>
      <c r="B73" s="64"/>
      <c r="C73" s="64"/>
      <c r="D73" s="64"/>
      <c r="E73" s="64"/>
      <c r="F73" s="64"/>
      <c r="G73" s="64"/>
      <c r="H73" s="64"/>
    </row>
    <row r="74" spans="1:13" x14ac:dyDescent="0.35">
      <c r="A74" s="25"/>
      <c r="B74" s="25"/>
      <c r="C74" s="25"/>
      <c r="D74" s="25"/>
      <c r="E74" s="25"/>
      <c r="F74" s="25"/>
      <c r="G74" s="25"/>
      <c r="H74" s="25"/>
    </row>
  </sheetData>
  <autoFilter ref="A15:M70" xr:uid="{A7826E59-DB5E-41CB-BD2D-1C70DBC9B77F}"/>
  <mergeCells count="3">
    <mergeCell ref="A18:B18"/>
    <mergeCell ref="H2:M3"/>
    <mergeCell ref="A72:M7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Lk &amp;P &amp;N-st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e6f0d7a7-7317-4211-b722-0acf268d17f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417755ECBB5488FF4B606C352B7C3" ma:contentTypeVersion="12" ma:contentTypeDescription="Create a new document." ma:contentTypeScope="" ma:versionID="9ab43159307ffeb10efcb846df9f4aef">
  <xsd:schema xmlns:xsd="http://www.w3.org/2001/XMLSchema" xmlns:xs="http://www.w3.org/2001/XMLSchema" xmlns:p="http://schemas.microsoft.com/office/2006/metadata/properties" xmlns:ns2="e6f0d7a7-7317-4211-b722-0acf268d17fd" xmlns:ns3="9b483750-598d-46a0-877d-052f8f804d23" targetNamespace="http://schemas.microsoft.com/office/2006/metadata/properties" ma:root="true" ma:fieldsID="e2744a43c863a08ed2f9f63c7f461221" ns2:_="" ns3:_="">
    <xsd:import namespace="e6f0d7a7-7317-4211-b722-0acf268d17fd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0d7a7-7317-4211-b722-0acf268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02065d-4fa9-4554-ae9c-ae72b0922f8b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90A00D-AB25-4D35-987E-64B9CE4051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7B0F8D-0917-4BE0-BD95-30D39B6A61B2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9b483750-598d-46a0-877d-052f8f804d23"/>
    <ds:schemaRef ds:uri="http://purl.org/dc/dcmitype/"/>
    <ds:schemaRef ds:uri="http://schemas.microsoft.com/office/infopath/2007/PartnerControls"/>
    <ds:schemaRef ds:uri="e6f0d7a7-7317-4211-b722-0acf268d17fd"/>
  </ds:schemaRefs>
</ds:datastoreItem>
</file>

<file path=customXml/itemProps3.xml><?xml version="1.0" encoding="utf-8"?>
<ds:datastoreItem xmlns:ds="http://schemas.openxmlformats.org/officeDocument/2006/customXml" ds:itemID="{64FCC4E8-CB12-4193-9DDC-5F0645B56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0d7a7-7317-4211-b722-0acf268d17fd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6 MARU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Fazijev</dc:creator>
  <cp:lastModifiedBy>Helena Siemann - MKM</cp:lastModifiedBy>
  <cp:lastPrinted>2022-12-30T15:21:18Z</cp:lastPrinted>
  <dcterms:created xsi:type="dcterms:W3CDTF">2022-12-29T14:58:20Z</dcterms:created>
  <dcterms:modified xsi:type="dcterms:W3CDTF">2026-06-25T08:56:57Z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0x01010093E417755ECBB5488FF4B606C352B7C3</vt:lpwstr>
  </property>
  <property fmtid="{D5CDD505-2E9C-101B-9397-08002B2CF9AE}" pid="3" name="Order">
    <vt:r8>686400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2024-12-12T13:19:45Z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95e8c13f-101a-47b6-95c8-2e99d3f75ea5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