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.sm.ee/dhs/webdav/4f6fae07daa7c29796265f128035185f4dd3704d/38007240213/170ca944-e37f-4c93-804f-1dd7a53a8886/"/>
    </mc:Choice>
  </mc:AlternateContent>
  <xr:revisionPtr revIDLastSave="0" documentId="13_ncr:40000001_{57158BF6-13D1-480B-A4BD-B71EF8371506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Lisa 1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1" l="1"/>
  <c r="H47" i="11"/>
  <c r="G47" i="11"/>
  <c r="F47" i="11"/>
  <c r="E47" i="11"/>
  <c r="D47" i="11"/>
  <c r="C47" i="11"/>
  <c r="I26" i="11"/>
  <c r="I24" i="11" s="1"/>
  <c r="H26" i="11"/>
  <c r="H24" i="11" s="1"/>
  <c r="G26" i="11"/>
  <c r="G24" i="11" s="1"/>
  <c r="F26" i="11"/>
  <c r="F24" i="11" s="1"/>
  <c r="E26" i="11"/>
  <c r="E24" i="11" s="1"/>
  <c r="D26" i="11"/>
  <c r="D24" i="11" s="1"/>
  <c r="C26" i="11"/>
  <c r="C24" i="11" s="1"/>
  <c r="J23" i="11"/>
  <c r="J22" i="11"/>
  <c r="I21" i="11"/>
  <c r="H21" i="11"/>
  <c r="G21" i="11"/>
  <c r="F21" i="11"/>
  <c r="E21" i="11"/>
  <c r="D21" i="11"/>
  <c r="C21" i="11"/>
  <c r="J20" i="11"/>
  <c r="J19" i="11"/>
  <c r="I18" i="11"/>
  <c r="H18" i="11"/>
  <c r="G18" i="11"/>
  <c r="F18" i="11"/>
  <c r="E18" i="11"/>
  <c r="D18" i="11"/>
  <c r="C18" i="11"/>
  <c r="C15" i="11" s="1"/>
  <c r="C25" i="11" s="1"/>
  <c r="J17" i="11"/>
  <c r="J24" i="11" l="1"/>
  <c r="J21" i="11"/>
  <c r="I15" i="11"/>
  <c r="H15" i="11"/>
  <c r="G15" i="11"/>
  <c r="G25" i="11" s="1"/>
  <c r="K36" i="11" s="1"/>
  <c r="K37" i="11" s="1"/>
  <c r="F15" i="11"/>
  <c r="F25" i="11" s="1"/>
  <c r="I36" i="11" s="1"/>
  <c r="I37" i="11" s="1"/>
  <c r="E15" i="11"/>
  <c r="E25" i="11" s="1"/>
  <c r="G36" i="11" s="1"/>
  <c r="D15" i="11"/>
  <c r="D25" i="11"/>
  <c r="E36" i="11" s="1"/>
  <c r="E37" i="11" s="1"/>
  <c r="J18" i="11"/>
  <c r="H25" i="11"/>
  <c r="M36" i="11" s="1"/>
  <c r="C36" i="11"/>
  <c r="C27" i="11"/>
  <c r="I25" i="11"/>
  <c r="O36" i="11" s="1"/>
  <c r="J26" i="11"/>
  <c r="J16" i="11"/>
  <c r="G38" i="11" l="1"/>
  <c r="G37" i="11"/>
  <c r="I38" i="11"/>
  <c r="I35" i="11"/>
  <c r="G35" i="11"/>
  <c r="K38" i="11"/>
  <c r="K35" i="11"/>
  <c r="J15" i="11"/>
  <c r="E38" i="11"/>
  <c r="E27" i="11"/>
  <c r="E35" i="11"/>
  <c r="G27" i="11"/>
  <c r="F27" i="11"/>
  <c r="D27" i="11"/>
  <c r="H27" i="11"/>
  <c r="J25" i="11"/>
  <c r="O35" i="11"/>
  <c r="O37" i="11"/>
  <c r="O38" i="11"/>
  <c r="I27" i="11"/>
  <c r="C38" i="11"/>
  <c r="C35" i="11"/>
  <c r="C37" i="11"/>
  <c r="Q36" i="11"/>
  <c r="Q35" i="11" s="1"/>
  <c r="M37" i="11"/>
  <c r="M38" i="11"/>
  <c r="M35" i="11"/>
  <c r="Q37" i="11" l="1"/>
  <c r="Q38" i="11"/>
</calcChain>
</file>

<file path=xl/sharedStrings.xml><?xml version="1.0" encoding="utf-8"?>
<sst xmlns="http://schemas.openxmlformats.org/spreadsheetml/2006/main" count="79" uniqueCount="52">
  <si>
    <t>"Terviseministri 20.11.2023 käskkirjaga nr 153 kinnitatud toetuse andmise tingimuste "Toetavad tegevused pikaajalise ajutise töövõimetusega inimestele toetussüsteemi loomiseks" muutmine"</t>
  </si>
  <si>
    <t>TAT finantsplaan ja eelarve kulukohtade kaupa</t>
  </si>
  <si>
    <t>Lisa</t>
  </si>
  <si>
    <t>TAT nimi: Toetavad tegevused pikaajalise ajutise töövõimetusega inimestele toetussüsteemi loomiseks</t>
  </si>
  <si>
    <t>TAT elluviija: Sotsiaalministeerium</t>
  </si>
  <si>
    <t>Partnerid: Tervise ja Heaolu Infosüsteemide Keskus, Tervisekassa</t>
  </si>
  <si>
    <t>Aasta</t>
  </si>
  <si>
    <t>Rea nr</t>
  </si>
  <si>
    <t>Väljundid/tegevused</t>
  </si>
  <si>
    <t>Abikõlblik kulu</t>
  </si>
  <si>
    <t>Kokku</t>
  </si>
  <si>
    <t>1</t>
  </si>
  <si>
    <t>Otsesed kulud</t>
  </si>
  <si>
    <t>1.1</t>
  </si>
  <si>
    <t xml:space="preserve">TAT juhtimiskulud </t>
  </si>
  <si>
    <t xml:space="preserve">1.1.1 </t>
  </si>
  <si>
    <t>Otsene personalikulu</t>
  </si>
  <si>
    <t>1.2</t>
  </si>
  <si>
    <t>2.1 Pikaajalise ajutise töövõimetusega inimestele toetussüsteemi loomine ja tervisetõendite digitaliseerimine</t>
  </si>
  <si>
    <t>1.2.1</t>
  </si>
  <si>
    <t>1.2.2</t>
  </si>
  <si>
    <t>Sisutegevuse muud kulud (tegevused)</t>
  </si>
  <si>
    <t>1.3</t>
  </si>
  <si>
    <t xml:space="preserve">2.2 Infosüsteemide ja andmevahetuse arendamine ning teenuste korralduse tagamine </t>
  </si>
  <si>
    <t>1.3.1</t>
  </si>
  <si>
    <t>1.3.2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</si>
  <si>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</si>
  <si>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</si>
  <si>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</si>
  <si>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</si>
  <si>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</si>
  <si>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</si>
  <si>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</si>
  <si>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</t>
  </si>
  <si>
    <t>6</t>
  </si>
  <si>
    <t>TAT finantsplaan</t>
  </si>
  <si>
    <t>Finantsallikate jaotus</t>
  </si>
  <si>
    <t>Summa</t>
  </si>
  <si>
    <t>Osakaal (%)</t>
  </si>
  <si>
    <t>TAT eelarve kokku aastate kaupa (rida 2 + rida 3)</t>
  </si>
  <si>
    <t>Toetus kokku (rida 2.1 + rida 2.2)</t>
  </si>
  <si>
    <t>2.1</t>
  </si>
  <si>
    <t>sh ESF+i osalus</t>
  </si>
  <si>
    <t>2.2</t>
  </si>
  <si>
    <t>sh riiklik kaasfinantseering</t>
  </si>
  <si>
    <t>TAT partnerite abikõlblikud kulud (v.a kaudsed kulud)</t>
  </si>
  <si>
    <t>Partner</t>
  </si>
  <si>
    <t xml:space="preserve">Tervise ja Heaolu Infosüsteemide Keskus (TEHIK) </t>
  </si>
  <si>
    <t>Tervisekassa</t>
  </si>
  <si>
    <t>TAT abikõlblikkuse periood: 01.01.2023–31.12.2029</t>
  </si>
  <si>
    <t>Eelarve kokku (2023–2029)</t>
  </si>
  <si>
    <t>Sotsiaalministri ……03.2026. a käskkirja nr 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</si>
</sst>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8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vertAlign val="superscript"/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wrapText="1"/>
    </xf>
    <xf numFmtId="4" fontId="6" fillId="0" borderId="0" xfId="0" applyNumberFormat="1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 shrinkToFit="1"/>
    </xf>
    <xf numFmtId="4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top" wrapText="1"/>
    </xf>
    <xf numFmtId="9" fontId="4" fillId="0" borderId="1" xfId="0" applyNumberFormat="1" applyFont="1" applyBorder="1" applyAlignment="1">
      <alignment horizontal="right"/>
    </xf>
    <xf numFmtId="0" fontId="7" fillId="0" borderId="0" xfId="0" applyFont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/>
    <xf numFmtId="0" fontId="1" fillId="0" borderId="0" xfId="0" applyFont="1"/>
    <xf numFmtId="0" fontId="4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0" fontId="1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10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 indent="1" shrinkToFit="1"/>
    </xf>
    <xf numFmtId="0" fontId="1" fillId="0" borderId="1" xfId="0" applyFont="1" applyBorder="1" applyAlignment="1">
      <alignment wrapText="1"/>
    </xf>
    <xf numFmtId="1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1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4" fontId="5" fillId="0" borderId="0" xfId="0" applyNumberFormat="1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left"/>
    </xf>
    <xf numFmtId="4" fontId="1" fillId="0" borderId="1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left"/>
    </xf>
    <xf numFmtId="9" fontId="1" fillId="0" borderId="1" xfId="0" applyNumberFormat="1" applyFont="1" applyBorder="1"/>
    <xf numFmtId="0" fontId="1" fillId="0" borderId="1" xfId="0" applyFont="1" applyBorder="1" applyAlignment="1">
      <alignment horizontal="left" vertical="top" wrapText="1" indent="1"/>
    </xf>
    <xf numFmtId="2" fontId="5" fillId="0" borderId="0" xfId="0" applyNumberFormat="1" applyFont="1"/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0" fontId="4" fillId="0" borderId="2" xfId="1" applyNumberFormat="1" applyFont="1" applyFill="1" applyBorder="1" applyAlignment="1">
      <alignment horizontal="center"/>
    </xf>
    <xf numFmtId="0" fontId="4" fillId="0" borderId="8" xfId="1" applyNumberFormat="1" applyFont="1" applyFill="1" applyBorder="1" applyAlignment="1">
      <alignment horizontal="center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E693-C558-4418-9C1E-238958586506}">
  <dimension ref="A1:T47"/>
  <sheetViews>
    <sheetView tabSelected="1" topLeftCell="A4" workbookViewId="0">
      <selection activeCell="J19" sqref="J19"/>
    </sheetView>
  </sheetViews>
  <sheetFormatPr defaultColWidth="9.140625" defaultRowHeight="12.75" x14ac:dyDescent="0.2"/>
  <cols>
    <col min="1" max="1" width="6" style="2" customWidth="1"/>
    <col min="2" max="2" width="41.5703125" style="7" customWidth="1"/>
    <col min="3" max="3" width="13.7109375" style="3" customWidth="1"/>
    <col min="4" max="4" width="14.28515625" style="3" customWidth="1"/>
    <col min="5" max="5" width="12.85546875" style="3" customWidth="1"/>
    <col min="6" max="6" width="13.42578125" style="3" customWidth="1"/>
    <col min="7" max="7" width="11.42578125" style="2" bestFit="1" customWidth="1"/>
    <col min="8" max="8" width="11.7109375" style="2" customWidth="1"/>
    <col min="9" max="9" width="11.42578125" style="2" bestFit="1" customWidth="1"/>
    <col min="10" max="10" width="14" style="2" customWidth="1"/>
    <col min="11" max="11" width="11.85546875" style="2" bestFit="1" customWidth="1"/>
    <col min="12" max="12" width="8.140625" style="56" customWidth="1"/>
    <col min="13" max="13" width="11.85546875" style="2" customWidth="1"/>
    <col min="14" max="14" width="10.140625" style="2" customWidth="1"/>
    <col min="15" max="15" width="11.85546875" style="2" customWidth="1"/>
    <col min="16" max="16" width="9.140625" style="2"/>
    <col min="17" max="17" width="15.140625" style="2" customWidth="1"/>
    <col min="18" max="16384" width="9.140625" style="2"/>
  </cols>
  <sheetData>
    <row r="1" spans="1:18" x14ac:dyDescent="0.2">
      <c r="A1" s="9"/>
      <c r="B1" s="10"/>
      <c r="C1" s="11"/>
      <c r="D1" s="11"/>
      <c r="E1" s="11"/>
      <c r="F1" s="11"/>
      <c r="G1" s="9"/>
      <c r="H1" s="9"/>
      <c r="I1" s="9"/>
      <c r="J1" s="9"/>
      <c r="K1" s="9"/>
      <c r="L1" s="98" t="s">
        <v>51</v>
      </c>
      <c r="M1" s="98"/>
      <c r="N1" s="98"/>
      <c r="O1" s="98"/>
      <c r="P1" s="98"/>
      <c r="Q1" s="43"/>
      <c r="R1" s="43"/>
    </row>
    <row r="2" spans="1:18" x14ac:dyDescent="0.2">
      <c r="A2" s="9"/>
      <c r="B2" s="10"/>
      <c r="C2" s="11"/>
      <c r="D2" s="11"/>
      <c r="E2" s="11"/>
      <c r="F2" s="11"/>
      <c r="G2" s="9"/>
      <c r="H2" s="9"/>
      <c r="I2" s="9"/>
      <c r="J2" s="9"/>
      <c r="K2" s="9"/>
      <c r="L2" s="99" t="s">
        <v>0</v>
      </c>
      <c r="M2" s="99"/>
      <c r="N2" s="99"/>
      <c r="O2" s="99"/>
      <c r="P2" s="99"/>
      <c r="Q2" s="43"/>
      <c r="R2" s="43"/>
    </row>
    <row r="3" spans="1:18" ht="25.35" customHeight="1" x14ac:dyDescent="0.2">
      <c r="A3" s="9"/>
      <c r="B3" s="10"/>
      <c r="C3" s="11"/>
      <c r="D3" s="11"/>
      <c r="E3" s="11"/>
      <c r="F3" s="11"/>
      <c r="G3" s="9"/>
      <c r="H3" s="9"/>
      <c r="I3" s="9"/>
      <c r="J3" s="9"/>
      <c r="K3" s="9"/>
      <c r="L3" s="99"/>
      <c r="M3" s="99"/>
      <c r="N3" s="99"/>
      <c r="O3" s="99"/>
      <c r="P3" s="99"/>
      <c r="Q3" s="43"/>
      <c r="R3" s="43"/>
    </row>
    <row r="4" spans="1:18" x14ac:dyDescent="0.2">
      <c r="A4" s="4" t="s">
        <v>1</v>
      </c>
      <c r="B4" s="72"/>
      <c r="C4" s="73"/>
      <c r="D4" s="11"/>
      <c r="E4" s="11"/>
      <c r="F4" s="11"/>
      <c r="G4" s="9"/>
      <c r="H4" s="9"/>
      <c r="I4" s="9"/>
      <c r="J4" s="9"/>
      <c r="K4" s="9"/>
      <c r="L4" s="48"/>
      <c r="M4" s="9"/>
      <c r="N4" s="9"/>
      <c r="O4" s="9"/>
      <c r="P4" s="70" t="s">
        <v>2</v>
      </c>
      <c r="Q4" s="43"/>
      <c r="R4" s="43"/>
    </row>
    <row r="5" spans="1:18" x14ac:dyDescent="0.2">
      <c r="A5" s="4"/>
      <c r="B5" s="72"/>
      <c r="C5" s="73"/>
      <c r="D5" s="11"/>
      <c r="E5" s="11"/>
      <c r="F5" s="11"/>
      <c r="G5" s="9"/>
      <c r="H5" s="9"/>
      <c r="I5" s="9"/>
      <c r="J5" s="9"/>
      <c r="K5" s="9"/>
      <c r="L5" s="48"/>
      <c r="M5" s="9"/>
      <c r="N5" s="9"/>
      <c r="O5" s="9"/>
      <c r="P5" s="20"/>
      <c r="Q5" s="43"/>
      <c r="R5" s="43"/>
    </row>
    <row r="6" spans="1:18" customFormat="1" x14ac:dyDescent="0.2">
      <c r="A6" s="43" t="s">
        <v>49</v>
      </c>
      <c r="B6" s="72"/>
      <c r="C6" s="43"/>
      <c r="D6" s="9"/>
      <c r="E6" s="9"/>
      <c r="F6" s="9"/>
      <c r="G6" s="9"/>
      <c r="H6" s="9"/>
      <c r="I6" s="9"/>
      <c r="J6" s="9"/>
      <c r="K6" s="9"/>
      <c r="L6" s="48"/>
      <c r="M6" s="9"/>
      <c r="N6" s="9"/>
      <c r="O6" s="9"/>
      <c r="P6" s="9"/>
    </row>
    <row r="7" spans="1:18" customFormat="1" x14ac:dyDescent="0.2">
      <c r="A7" s="43" t="s">
        <v>3</v>
      </c>
      <c r="B7" s="72"/>
      <c r="C7" s="43"/>
      <c r="D7" s="9"/>
      <c r="E7" s="9"/>
      <c r="F7" s="9"/>
      <c r="G7" s="9"/>
      <c r="H7" s="9"/>
      <c r="I7" s="9"/>
      <c r="J7" s="9"/>
      <c r="K7" s="9"/>
      <c r="L7" s="48"/>
      <c r="M7" s="9"/>
      <c r="N7" s="9"/>
      <c r="O7" s="9"/>
      <c r="P7" s="9"/>
    </row>
    <row r="8" spans="1:18" customFormat="1" x14ac:dyDescent="0.2">
      <c r="A8" s="47" t="s">
        <v>4</v>
      </c>
      <c r="B8" s="72"/>
      <c r="C8" s="43"/>
      <c r="D8" s="9"/>
      <c r="E8" s="9"/>
      <c r="F8" s="9"/>
      <c r="G8" s="9"/>
      <c r="H8" s="9"/>
      <c r="I8" s="9"/>
      <c r="J8" s="9"/>
      <c r="K8" s="9"/>
      <c r="L8" s="48"/>
      <c r="M8" s="9"/>
      <c r="N8" s="9"/>
      <c r="O8" s="9"/>
      <c r="P8" s="9"/>
    </row>
    <row r="9" spans="1:18" customFormat="1" x14ac:dyDescent="0.2">
      <c r="A9" s="47" t="s">
        <v>5</v>
      </c>
      <c r="B9" s="72"/>
      <c r="C9" s="43"/>
      <c r="D9" s="9"/>
      <c r="E9" s="9"/>
      <c r="F9" s="9"/>
      <c r="G9" s="9"/>
      <c r="H9" s="9"/>
      <c r="I9" s="9"/>
      <c r="J9" s="9"/>
      <c r="K9" s="9"/>
      <c r="L9" s="48"/>
      <c r="M9" s="9"/>
      <c r="N9" s="9"/>
      <c r="O9" s="9"/>
      <c r="P9" s="9"/>
    </row>
    <row r="10" spans="1:18" customFormat="1" x14ac:dyDescent="0.2">
      <c r="A10" s="47"/>
      <c r="B10" s="72"/>
      <c r="C10" s="43"/>
      <c r="D10" s="9"/>
      <c r="E10" s="9"/>
      <c r="F10" s="9"/>
      <c r="G10" s="9"/>
      <c r="H10" s="9"/>
      <c r="I10" s="9"/>
      <c r="J10" s="9"/>
      <c r="K10" s="9"/>
      <c r="L10" s="48"/>
      <c r="M10" s="9"/>
      <c r="N10" s="9"/>
      <c r="O10" s="9"/>
      <c r="P10" s="9"/>
    </row>
    <row r="11" spans="1:18" x14ac:dyDescent="0.2">
      <c r="A11" s="43"/>
      <c r="B11" s="72"/>
      <c r="C11" s="73"/>
      <c r="D11" s="11"/>
      <c r="E11" s="11"/>
      <c r="F11" s="9"/>
      <c r="G11" s="100"/>
      <c r="H11" s="100"/>
      <c r="I11" s="57"/>
      <c r="J11" s="14"/>
      <c r="K11" s="9"/>
      <c r="L11" s="48"/>
      <c r="M11" s="9"/>
      <c r="N11" s="9"/>
      <c r="O11" s="9"/>
      <c r="P11" s="9"/>
      <c r="Q11" s="43"/>
      <c r="R11" s="43"/>
    </row>
    <row r="12" spans="1:18" s="4" customFormat="1" x14ac:dyDescent="0.2">
      <c r="A12" s="21"/>
      <c r="B12" s="22" t="s">
        <v>6</v>
      </c>
      <c r="C12" s="23">
        <v>2023</v>
      </c>
      <c r="D12" s="23">
        <v>2024</v>
      </c>
      <c r="E12" s="23">
        <v>2025</v>
      </c>
      <c r="F12" s="23">
        <v>2026</v>
      </c>
      <c r="G12" s="23">
        <v>2027</v>
      </c>
      <c r="H12" s="23">
        <v>2028</v>
      </c>
      <c r="I12" s="40">
        <v>2029</v>
      </c>
      <c r="J12" s="62"/>
      <c r="K12" s="12"/>
      <c r="L12" s="49"/>
      <c r="M12" s="12"/>
      <c r="N12" s="12"/>
      <c r="O12" s="12"/>
      <c r="P12" s="12"/>
      <c r="Q12" s="12"/>
    </row>
    <row r="13" spans="1:18" s="5" customFormat="1" ht="25.5" x14ac:dyDescent="0.2">
      <c r="A13" s="24" t="s">
        <v>7</v>
      </c>
      <c r="B13" s="22" t="s">
        <v>8</v>
      </c>
      <c r="C13" s="25" t="s">
        <v>9</v>
      </c>
      <c r="D13" s="25" t="s">
        <v>9</v>
      </c>
      <c r="E13" s="25" t="s">
        <v>9</v>
      </c>
      <c r="F13" s="25" t="s">
        <v>9</v>
      </c>
      <c r="G13" s="25" t="s">
        <v>9</v>
      </c>
      <c r="H13" s="25" t="s">
        <v>9</v>
      </c>
      <c r="I13" s="25" t="s">
        <v>9</v>
      </c>
      <c r="J13" s="25" t="s">
        <v>10</v>
      </c>
      <c r="K13" s="65"/>
      <c r="L13" s="50"/>
      <c r="M13" s="13"/>
      <c r="N13" s="13"/>
      <c r="O13" s="13"/>
      <c r="P13" s="13"/>
      <c r="Q13" s="13"/>
      <c r="R13" s="13"/>
    </row>
    <row r="14" spans="1:18" s="6" customFormat="1" x14ac:dyDescent="0.2">
      <c r="A14" s="74" t="s">
        <v>11</v>
      </c>
      <c r="B14" s="75">
        <v>2</v>
      </c>
      <c r="C14" s="76">
        <v>3</v>
      </c>
      <c r="D14" s="76">
        <v>4</v>
      </c>
      <c r="E14" s="76">
        <v>5</v>
      </c>
      <c r="F14" s="76">
        <v>6</v>
      </c>
      <c r="G14" s="76">
        <v>7</v>
      </c>
      <c r="H14" s="76">
        <v>8</v>
      </c>
      <c r="I14" s="76">
        <v>9</v>
      </c>
      <c r="J14" s="76">
        <v>10</v>
      </c>
      <c r="K14" s="77"/>
      <c r="L14" s="48"/>
      <c r="M14" s="14"/>
      <c r="N14" s="14"/>
      <c r="O14" s="14"/>
      <c r="P14" s="14"/>
      <c r="Q14" s="14"/>
      <c r="R14" s="14"/>
    </row>
    <row r="15" spans="1:18" s="4" customFormat="1" x14ac:dyDescent="0.2">
      <c r="A15" s="26" t="s">
        <v>11</v>
      </c>
      <c r="B15" s="27" t="s">
        <v>12</v>
      </c>
      <c r="C15" s="28">
        <f t="shared" ref="C15:J15" si="0">C16+C18+C21</f>
        <v>81136.070000000007</v>
      </c>
      <c r="D15" s="28">
        <f t="shared" si="0"/>
        <v>467572.55000000005</v>
      </c>
      <c r="E15" s="28">
        <f t="shared" si="0"/>
        <v>972202.40999999992</v>
      </c>
      <c r="F15" s="28">
        <f t="shared" si="0"/>
        <v>1663311.6</v>
      </c>
      <c r="G15" s="28">
        <f t="shared" si="0"/>
        <v>2278804</v>
      </c>
      <c r="H15" s="28">
        <f t="shared" si="0"/>
        <v>2304624</v>
      </c>
      <c r="I15" s="28">
        <f t="shared" si="0"/>
        <v>2624358.29</v>
      </c>
      <c r="J15" s="28">
        <f t="shared" si="0"/>
        <v>10392008.92</v>
      </c>
      <c r="K15" s="66"/>
      <c r="L15" s="51"/>
      <c r="M15" s="18"/>
      <c r="N15" s="12"/>
      <c r="O15" s="12"/>
      <c r="P15" s="12"/>
      <c r="Q15" s="12"/>
      <c r="R15" s="12"/>
    </row>
    <row r="16" spans="1:18" s="4" customFormat="1" x14ac:dyDescent="0.2">
      <c r="A16" s="26" t="s">
        <v>13</v>
      </c>
      <c r="B16" s="27" t="s">
        <v>14</v>
      </c>
      <c r="C16" s="28">
        <v>0</v>
      </c>
      <c r="D16" s="28">
        <v>9633.6</v>
      </c>
      <c r="E16" s="28">
        <v>9633.6</v>
      </c>
      <c r="F16" s="28">
        <v>9633.6</v>
      </c>
      <c r="G16" s="28">
        <v>11500</v>
      </c>
      <c r="H16" s="28">
        <v>11500</v>
      </c>
      <c r="I16" s="28">
        <v>11500</v>
      </c>
      <c r="J16" s="28">
        <f>C16+D16+E16+F16+G16+H16+I16</f>
        <v>63400.800000000003</v>
      </c>
      <c r="K16" s="66"/>
      <c r="L16" s="51"/>
      <c r="M16" s="12"/>
      <c r="N16" s="12"/>
      <c r="O16" s="12"/>
      <c r="P16" s="12"/>
      <c r="Q16" s="12"/>
      <c r="R16" s="12"/>
    </row>
    <row r="17" spans="1:18" s="4" customFormat="1" x14ac:dyDescent="0.2">
      <c r="A17" s="26" t="s">
        <v>15</v>
      </c>
      <c r="B17" s="27" t="s">
        <v>16</v>
      </c>
      <c r="C17" s="85">
        <v>0</v>
      </c>
      <c r="D17" s="28">
        <v>9633.6</v>
      </c>
      <c r="E17" s="28">
        <v>9633.6</v>
      </c>
      <c r="F17" s="28">
        <v>9633.6</v>
      </c>
      <c r="G17" s="28">
        <v>11500</v>
      </c>
      <c r="H17" s="28">
        <v>11500</v>
      </c>
      <c r="I17" s="28">
        <v>11500</v>
      </c>
      <c r="J17" s="28">
        <f>C17+D17+E17+F17+G17+H17+I17</f>
        <v>63400.800000000003</v>
      </c>
      <c r="K17" s="66"/>
      <c r="L17" s="51"/>
      <c r="M17" s="12"/>
      <c r="N17" s="12"/>
      <c r="O17" s="12"/>
      <c r="P17" s="12"/>
      <c r="Q17" s="12"/>
      <c r="R17" s="12"/>
    </row>
    <row r="18" spans="1:18" s="4" customFormat="1" ht="38.25" x14ac:dyDescent="0.2">
      <c r="A18" s="26" t="s">
        <v>17</v>
      </c>
      <c r="B18" s="69" t="s">
        <v>18</v>
      </c>
      <c r="C18" s="86">
        <f t="shared" ref="C18:J18" si="1">C19+C20</f>
        <v>31811.14</v>
      </c>
      <c r="D18" s="86">
        <f t="shared" si="1"/>
        <v>147521.91999999998</v>
      </c>
      <c r="E18" s="86">
        <f t="shared" si="1"/>
        <v>149429.63</v>
      </c>
      <c r="F18" s="86">
        <f t="shared" si="1"/>
        <v>547000</v>
      </c>
      <c r="G18" s="86">
        <f t="shared" si="1"/>
        <v>488000</v>
      </c>
      <c r="H18" s="92">
        <f t="shared" si="1"/>
        <v>415000</v>
      </c>
      <c r="I18" s="92">
        <f t="shared" si="1"/>
        <v>685104.29</v>
      </c>
      <c r="J18" s="92">
        <f t="shared" si="1"/>
        <v>2463866.98</v>
      </c>
      <c r="K18" s="67"/>
      <c r="L18" s="52"/>
      <c r="M18" s="12"/>
      <c r="N18" s="12"/>
      <c r="O18" s="12"/>
      <c r="P18" s="12"/>
      <c r="Q18" s="12"/>
      <c r="R18" s="12"/>
    </row>
    <row r="19" spans="1:18" s="4" customFormat="1" ht="14.25" customHeight="1" x14ac:dyDescent="0.2">
      <c r="A19" s="26" t="s">
        <v>19</v>
      </c>
      <c r="B19" s="29" t="s">
        <v>16</v>
      </c>
      <c r="C19" s="87">
        <v>31025.040000000001</v>
      </c>
      <c r="D19" s="87">
        <v>64870.02</v>
      </c>
      <c r="E19" s="87">
        <v>139074.85</v>
      </c>
      <c r="F19" s="87">
        <v>201000</v>
      </c>
      <c r="G19" s="87">
        <v>213000</v>
      </c>
      <c r="H19" s="28">
        <v>225000</v>
      </c>
      <c r="I19" s="28">
        <v>244925.15</v>
      </c>
      <c r="J19" s="28">
        <f>SUM(C19:I19)</f>
        <v>1118895.06</v>
      </c>
      <c r="K19" s="66"/>
      <c r="L19" s="52"/>
      <c r="M19" s="12"/>
      <c r="N19" s="12"/>
      <c r="O19" s="12"/>
      <c r="P19" s="12"/>
      <c r="Q19" s="12"/>
      <c r="R19" s="12"/>
    </row>
    <row r="20" spans="1:18" x14ac:dyDescent="0.2">
      <c r="A20" s="26" t="s">
        <v>20</v>
      </c>
      <c r="B20" s="29" t="s">
        <v>21</v>
      </c>
      <c r="C20" s="87">
        <v>786.1</v>
      </c>
      <c r="D20" s="87">
        <v>82651.899999999994</v>
      </c>
      <c r="E20" s="87">
        <v>10354.780000000001</v>
      </c>
      <c r="F20" s="87">
        <v>346000</v>
      </c>
      <c r="G20" s="87">
        <v>275000</v>
      </c>
      <c r="H20" s="28">
        <v>190000</v>
      </c>
      <c r="I20" s="28">
        <v>440179.14</v>
      </c>
      <c r="J20" s="28">
        <f>SUM(C20:I20)</f>
        <v>1344971.92</v>
      </c>
      <c r="K20" s="66"/>
      <c r="L20" s="52"/>
      <c r="M20" s="15"/>
      <c r="N20" s="15"/>
      <c r="O20" s="84"/>
      <c r="P20" s="9"/>
      <c r="Q20" s="9"/>
      <c r="R20" s="9"/>
    </row>
    <row r="21" spans="1:18" s="4" customFormat="1" ht="38.25" x14ac:dyDescent="0.2">
      <c r="A21" s="26" t="s">
        <v>22</v>
      </c>
      <c r="B21" s="27" t="s">
        <v>23</v>
      </c>
      <c r="C21" s="85">
        <f t="shared" ref="C21:J21" si="2">C22+C23</f>
        <v>49324.93</v>
      </c>
      <c r="D21" s="85">
        <f t="shared" si="2"/>
        <v>310417.03000000003</v>
      </c>
      <c r="E21" s="87">
        <f t="shared" si="2"/>
        <v>813139.17999999993</v>
      </c>
      <c r="F21" s="87">
        <f t="shared" si="2"/>
        <v>1106678</v>
      </c>
      <c r="G21" s="87">
        <f t="shared" si="2"/>
        <v>1779304</v>
      </c>
      <c r="H21" s="28">
        <f t="shared" si="2"/>
        <v>1878124</v>
      </c>
      <c r="I21" s="28">
        <f t="shared" si="2"/>
        <v>1927754</v>
      </c>
      <c r="J21" s="28">
        <f t="shared" si="2"/>
        <v>7864741.1400000006</v>
      </c>
      <c r="K21" s="66"/>
      <c r="L21" s="52"/>
      <c r="Q21" s="12"/>
      <c r="R21" s="12"/>
    </row>
    <row r="22" spans="1:18" x14ac:dyDescent="0.2">
      <c r="A22" s="26" t="s">
        <v>24</v>
      </c>
      <c r="B22" s="29" t="s">
        <v>16</v>
      </c>
      <c r="C22" s="87">
        <v>0</v>
      </c>
      <c r="D22" s="87">
        <v>144693.04</v>
      </c>
      <c r="E22" s="87">
        <v>110244.94</v>
      </c>
      <c r="F22" s="87">
        <v>203188</v>
      </c>
      <c r="G22" s="87">
        <v>214324</v>
      </c>
      <c r="H22" s="28">
        <v>224324</v>
      </c>
      <c r="I22" s="28">
        <v>245584</v>
      </c>
      <c r="J22" s="28">
        <f>SUM(C22:I22)</f>
        <v>1142357.98</v>
      </c>
      <c r="K22" s="66"/>
      <c r="L22" s="52"/>
      <c r="M22" s="4"/>
      <c r="N22" s="4"/>
      <c r="O22" s="9"/>
      <c r="P22" s="15"/>
      <c r="Q22" s="9"/>
      <c r="R22" s="9"/>
    </row>
    <row r="23" spans="1:18" x14ac:dyDescent="0.2">
      <c r="A23" s="26" t="s">
        <v>25</v>
      </c>
      <c r="B23" s="29" t="s">
        <v>21</v>
      </c>
      <c r="C23" s="87">
        <v>49324.93</v>
      </c>
      <c r="D23" s="87">
        <v>165723.99</v>
      </c>
      <c r="E23" s="87">
        <v>702894.24</v>
      </c>
      <c r="F23" s="87">
        <v>903490</v>
      </c>
      <c r="G23" s="87">
        <v>1564980</v>
      </c>
      <c r="H23" s="28">
        <v>1653800</v>
      </c>
      <c r="I23" s="28">
        <v>1682170</v>
      </c>
      <c r="J23" s="28">
        <f>SUM(C23:I23)</f>
        <v>6722383.1600000001</v>
      </c>
      <c r="K23" s="66"/>
      <c r="L23" s="78"/>
      <c r="M23" s="9"/>
      <c r="N23" s="9"/>
      <c r="O23" s="9"/>
      <c r="P23" s="9"/>
      <c r="Q23" s="9"/>
      <c r="R23" s="9"/>
    </row>
    <row r="24" spans="1:18" s="4" customFormat="1" ht="13.5" thickBot="1" x14ac:dyDescent="0.25">
      <c r="A24" s="26" t="s">
        <v>26</v>
      </c>
      <c r="B24" s="27" t="s">
        <v>27</v>
      </c>
      <c r="C24" s="88">
        <f t="shared" ref="C24:H24" si="3">C26*0.15</f>
        <v>4653.7560000000003</v>
      </c>
      <c r="D24" s="88">
        <f t="shared" si="3"/>
        <v>32879.498999999996</v>
      </c>
      <c r="E24" s="88">
        <f t="shared" si="3"/>
        <v>38843.008500000004</v>
      </c>
      <c r="F24" s="88">
        <f t="shared" si="3"/>
        <v>62073.239999999991</v>
      </c>
      <c r="G24" s="88">
        <f t="shared" si="3"/>
        <v>65823.599999999991</v>
      </c>
      <c r="H24" s="88">
        <f t="shared" si="3"/>
        <v>69123.599999999991</v>
      </c>
      <c r="I24" s="88">
        <f>I26*0.15</f>
        <v>75301.372499999998</v>
      </c>
      <c r="J24" s="88">
        <f>SUM(C24:I24)</f>
        <v>348698.07599999994</v>
      </c>
      <c r="K24" s="66"/>
      <c r="L24" s="52"/>
      <c r="M24" s="12"/>
      <c r="N24" s="12"/>
      <c r="O24" s="12"/>
      <c r="P24" s="12"/>
      <c r="Q24" s="12"/>
      <c r="R24" s="12"/>
    </row>
    <row r="25" spans="1:18" s="4" customFormat="1" ht="12.95" customHeight="1" thickBot="1" x14ac:dyDescent="0.25">
      <c r="A25" s="26" t="s">
        <v>28</v>
      </c>
      <c r="B25" s="27" t="s">
        <v>29</v>
      </c>
      <c r="C25" s="89">
        <f t="shared" ref="C25:I25" si="4">C15+C24</f>
        <v>85789.826000000001</v>
      </c>
      <c r="D25" s="90">
        <f t="shared" si="4"/>
        <v>500452.04900000006</v>
      </c>
      <c r="E25" s="90">
        <f t="shared" si="4"/>
        <v>1011045.4184999999</v>
      </c>
      <c r="F25" s="90">
        <f t="shared" si="4"/>
        <v>1725384.84</v>
      </c>
      <c r="G25" s="90">
        <f t="shared" si="4"/>
        <v>2344627.6</v>
      </c>
      <c r="H25" s="90">
        <f t="shared" si="4"/>
        <v>2373747.6</v>
      </c>
      <c r="I25" s="90">
        <f t="shared" si="4"/>
        <v>2699659.6625000001</v>
      </c>
      <c r="J25" s="90">
        <f>SUM(C25:I25)</f>
        <v>10740706.995999999</v>
      </c>
      <c r="K25" s="68"/>
      <c r="L25" s="51"/>
      <c r="M25" s="12"/>
      <c r="N25" s="12"/>
      <c r="O25" s="12"/>
      <c r="P25" s="12"/>
      <c r="Q25" s="12"/>
      <c r="R25" s="12"/>
    </row>
    <row r="26" spans="1:18" s="4" customFormat="1" ht="12.95" customHeight="1" x14ac:dyDescent="0.2">
      <c r="A26" s="26" t="s">
        <v>30</v>
      </c>
      <c r="B26" s="27" t="s">
        <v>31</v>
      </c>
      <c r="C26" s="91">
        <f t="shared" ref="C26:I26" si="5">C17+C19+C22</f>
        <v>31025.040000000001</v>
      </c>
      <c r="D26" s="91">
        <f t="shared" si="5"/>
        <v>219196.66</v>
      </c>
      <c r="E26" s="91">
        <f t="shared" si="5"/>
        <v>258953.39</v>
      </c>
      <c r="F26" s="91">
        <f t="shared" si="5"/>
        <v>413821.6</v>
      </c>
      <c r="G26" s="91">
        <f t="shared" si="5"/>
        <v>438824</v>
      </c>
      <c r="H26" s="91">
        <f t="shared" si="5"/>
        <v>460824</v>
      </c>
      <c r="I26" s="91">
        <f t="shared" si="5"/>
        <v>502009.15</v>
      </c>
      <c r="J26" s="91">
        <f>SUM(C26:I26)</f>
        <v>2324653.84</v>
      </c>
      <c r="K26" s="68"/>
      <c r="L26" s="51"/>
      <c r="M26" s="12"/>
      <c r="N26" s="12"/>
      <c r="O26" s="12"/>
      <c r="P26" s="12"/>
      <c r="Q26" s="12"/>
      <c r="R26" s="12"/>
    </row>
    <row r="27" spans="1:18" s="1" customFormat="1" ht="12.95" customHeight="1" x14ac:dyDescent="0.2">
      <c r="A27" s="26" t="s">
        <v>32</v>
      </c>
      <c r="B27" s="27" t="s">
        <v>33</v>
      </c>
      <c r="C27" s="46">
        <f>C28-C25</f>
        <v>10654917.174000001</v>
      </c>
      <c r="D27" s="79">
        <f>C28-C25-D25</f>
        <v>10154465.125</v>
      </c>
      <c r="E27" s="79">
        <f>C28-C25-D25-E25</f>
        <v>9143419.7064999994</v>
      </c>
      <c r="F27" s="79">
        <f>C28-C25-D25-E25-F25</f>
        <v>7418034.8664999995</v>
      </c>
      <c r="G27" s="79">
        <f>C28-C25-D25-E25-F25-G25</f>
        <v>5073407.2664999999</v>
      </c>
      <c r="H27" s="79">
        <f>C28-C25-D25-E25-F25-G25-H25</f>
        <v>2699659.6664999998</v>
      </c>
      <c r="I27" s="79">
        <f>C28-C25-D25-E25-F25-G25-H25-I25</f>
        <v>3.9999997243285179E-3</v>
      </c>
      <c r="J27" s="80"/>
      <c r="K27" s="16"/>
      <c r="L27" s="48"/>
      <c r="M27" s="9"/>
      <c r="N27" s="9"/>
      <c r="O27" s="9"/>
      <c r="P27" s="9"/>
      <c r="Q27" s="9"/>
      <c r="R27" s="43"/>
    </row>
    <row r="28" spans="1:18" s="1" customFormat="1" ht="12.95" customHeight="1" x14ac:dyDescent="0.2">
      <c r="A28" s="26" t="s">
        <v>34</v>
      </c>
      <c r="B28" s="27" t="s">
        <v>50</v>
      </c>
      <c r="C28" s="33">
        <v>10740707</v>
      </c>
      <c r="D28" s="63"/>
      <c r="E28" s="63"/>
      <c r="F28" s="63"/>
      <c r="G28" s="71"/>
      <c r="H28" s="71"/>
      <c r="I28" s="71"/>
      <c r="J28" s="71"/>
      <c r="K28" s="16"/>
      <c r="L28" s="48"/>
      <c r="M28" s="9"/>
      <c r="N28" s="9"/>
      <c r="O28" s="9"/>
      <c r="P28" s="9"/>
      <c r="Q28" s="9"/>
      <c r="R28" s="43"/>
    </row>
    <row r="29" spans="1:18" x14ac:dyDescent="0.2">
      <c r="A29" s="43"/>
      <c r="B29" s="72"/>
      <c r="C29" s="73"/>
      <c r="D29" s="11"/>
      <c r="E29" s="11"/>
      <c r="F29" s="11"/>
      <c r="G29" s="11"/>
      <c r="H29" s="15"/>
      <c r="I29" s="15"/>
      <c r="J29" s="15"/>
      <c r="K29" s="9"/>
      <c r="L29" s="48"/>
      <c r="M29" s="9"/>
      <c r="N29" s="9"/>
      <c r="O29" s="9"/>
      <c r="P29" s="9"/>
      <c r="Q29" s="43"/>
      <c r="R29" s="43"/>
    </row>
    <row r="30" spans="1:18" x14ac:dyDescent="0.2">
      <c r="A30" s="9"/>
      <c r="B30" s="10"/>
      <c r="C30" s="11"/>
      <c r="D30" s="11"/>
      <c r="E30" s="11"/>
      <c r="F30" s="11"/>
      <c r="G30" s="9"/>
      <c r="H30" s="9"/>
      <c r="I30" s="9"/>
      <c r="J30" s="9"/>
      <c r="K30" s="9"/>
      <c r="L30" s="48"/>
      <c r="M30" s="9"/>
      <c r="N30" s="9"/>
      <c r="O30" s="9"/>
      <c r="P30" s="9"/>
      <c r="Q30" s="43"/>
      <c r="R30" s="43"/>
    </row>
    <row r="31" spans="1:18" ht="16.7" customHeight="1" x14ac:dyDescent="0.2">
      <c r="A31" s="19" t="s">
        <v>35</v>
      </c>
      <c r="B31" s="30"/>
      <c r="C31" s="73"/>
      <c r="D31" s="73"/>
      <c r="E31" s="73"/>
      <c r="F31" s="73"/>
      <c r="G31" s="73"/>
      <c r="H31" s="73"/>
      <c r="I31" s="73"/>
      <c r="J31" s="73"/>
      <c r="K31" s="11"/>
      <c r="L31" s="53"/>
      <c r="M31" s="11"/>
      <c r="N31" s="11"/>
      <c r="O31" s="9"/>
      <c r="P31" s="9"/>
      <c r="Q31" s="43"/>
      <c r="R31" s="43"/>
    </row>
    <row r="32" spans="1:18" ht="16.7" customHeight="1" x14ac:dyDescent="0.2">
      <c r="A32" s="43"/>
      <c r="B32" s="72"/>
      <c r="C32" s="73"/>
      <c r="D32" s="73"/>
      <c r="E32" s="73"/>
      <c r="F32" s="73"/>
      <c r="G32" s="73"/>
      <c r="H32" s="73"/>
      <c r="I32" s="73"/>
      <c r="J32" s="73"/>
      <c r="K32" s="11"/>
      <c r="L32" s="53"/>
      <c r="M32" s="11"/>
      <c r="N32" s="11"/>
      <c r="O32" s="9"/>
      <c r="P32" s="9"/>
      <c r="Q32" s="43"/>
      <c r="R32" s="43"/>
    </row>
    <row r="33" spans="1:20" ht="16.7" customHeight="1" x14ac:dyDescent="0.2">
      <c r="A33" s="43"/>
      <c r="B33" s="22" t="s">
        <v>6</v>
      </c>
      <c r="C33" s="101">
        <v>2023</v>
      </c>
      <c r="D33" s="102"/>
      <c r="E33" s="101">
        <v>2024</v>
      </c>
      <c r="F33" s="102"/>
      <c r="G33" s="101">
        <v>2025</v>
      </c>
      <c r="H33" s="102"/>
      <c r="I33" s="101">
        <v>2026</v>
      </c>
      <c r="J33" s="102"/>
      <c r="K33" s="101">
        <v>2027</v>
      </c>
      <c r="L33" s="102"/>
      <c r="M33" s="101">
        <v>2028</v>
      </c>
      <c r="N33" s="102"/>
      <c r="O33" s="101">
        <v>2029</v>
      </c>
      <c r="P33" s="102"/>
      <c r="Q33" s="43"/>
      <c r="R33" s="43"/>
      <c r="S33" s="43"/>
      <c r="T33" s="43"/>
    </row>
    <row r="34" spans="1:20" s="8" customFormat="1" ht="28.35" customHeight="1" x14ac:dyDescent="0.2">
      <c r="A34" s="59"/>
      <c r="B34" s="29" t="s">
        <v>36</v>
      </c>
      <c r="C34" s="44" t="s">
        <v>37</v>
      </c>
      <c r="D34" s="44" t="s">
        <v>38</v>
      </c>
      <c r="E34" s="44" t="s">
        <v>37</v>
      </c>
      <c r="F34" s="44" t="s">
        <v>38</v>
      </c>
      <c r="G34" s="44" t="s">
        <v>37</v>
      </c>
      <c r="H34" s="44" t="s">
        <v>38</v>
      </c>
      <c r="I34" s="44" t="s">
        <v>37</v>
      </c>
      <c r="J34" s="44" t="s">
        <v>38</v>
      </c>
      <c r="K34" s="44" t="s">
        <v>37</v>
      </c>
      <c r="L34" s="54" t="s">
        <v>38</v>
      </c>
      <c r="M34" s="44" t="s">
        <v>37</v>
      </c>
      <c r="N34" s="44" t="s">
        <v>38</v>
      </c>
      <c r="O34" s="44" t="s">
        <v>37</v>
      </c>
      <c r="P34" s="44" t="s">
        <v>38</v>
      </c>
      <c r="Q34" s="44" t="s">
        <v>10</v>
      </c>
      <c r="R34" s="44" t="s">
        <v>38</v>
      </c>
      <c r="S34" s="10"/>
      <c r="T34" s="17"/>
    </row>
    <row r="35" spans="1:20" s="4" customFormat="1" ht="12.95" customHeight="1" x14ac:dyDescent="0.2">
      <c r="A35" s="31">
        <v>1</v>
      </c>
      <c r="B35" s="32" t="s">
        <v>39</v>
      </c>
      <c r="C35" s="33">
        <f>C36</f>
        <v>85789.826000000001</v>
      </c>
      <c r="D35" s="34"/>
      <c r="E35" s="33">
        <f>E36</f>
        <v>500452.04900000006</v>
      </c>
      <c r="F35" s="34"/>
      <c r="G35" s="33">
        <f>G36</f>
        <v>1011045.4184999999</v>
      </c>
      <c r="H35" s="34"/>
      <c r="I35" s="33">
        <f>I36</f>
        <v>1725384.84</v>
      </c>
      <c r="J35" s="33"/>
      <c r="K35" s="33">
        <f>K36</f>
        <v>2344627.6</v>
      </c>
      <c r="L35" s="55"/>
      <c r="M35" s="33">
        <f>M36</f>
        <v>2373747.6</v>
      </c>
      <c r="N35" s="33"/>
      <c r="O35" s="33">
        <f>O36</f>
        <v>2699659.6625000001</v>
      </c>
      <c r="P35" s="33"/>
      <c r="Q35" s="33">
        <f>Q36</f>
        <v>10740706.995999999</v>
      </c>
      <c r="R35" s="34"/>
      <c r="S35" s="12"/>
      <c r="T35" s="12"/>
    </row>
    <row r="36" spans="1:20" s="4" customFormat="1" x14ac:dyDescent="0.2">
      <c r="A36" s="31">
        <v>2</v>
      </c>
      <c r="B36" s="35" t="s">
        <v>40</v>
      </c>
      <c r="C36" s="33">
        <f>C25</f>
        <v>85789.826000000001</v>
      </c>
      <c r="D36" s="36">
        <v>1</v>
      </c>
      <c r="E36" s="33">
        <f>D25</f>
        <v>500452.04900000006</v>
      </c>
      <c r="F36" s="36">
        <v>1</v>
      </c>
      <c r="G36" s="33">
        <f>E25</f>
        <v>1011045.4184999999</v>
      </c>
      <c r="H36" s="36">
        <v>1</v>
      </c>
      <c r="I36" s="33">
        <f>F25</f>
        <v>1725384.84</v>
      </c>
      <c r="J36" s="36">
        <v>1</v>
      </c>
      <c r="K36" s="33">
        <f>G25</f>
        <v>2344627.6</v>
      </c>
      <c r="L36" s="36">
        <v>1</v>
      </c>
      <c r="M36" s="33">
        <f>H25</f>
        <v>2373747.6</v>
      </c>
      <c r="N36" s="36">
        <v>1</v>
      </c>
      <c r="O36" s="33">
        <f>I25</f>
        <v>2699659.6625000001</v>
      </c>
      <c r="P36" s="36">
        <v>1</v>
      </c>
      <c r="Q36" s="33">
        <f>C36+E36+G36+I36+K36+M36+O36</f>
        <v>10740706.995999999</v>
      </c>
      <c r="R36" s="36">
        <v>1</v>
      </c>
      <c r="S36" s="12"/>
      <c r="T36" s="12"/>
    </row>
    <row r="37" spans="1:20" customFormat="1" x14ac:dyDescent="0.2">
      <c r="A37" s="81" t="s">
        <v>41</v>
      </c>
      <c r="B37" s="58" t="s">
        <v>42</v>
      </c>
      <c r="C37" s="45">
        <f>C36*0.7</f>
        <v>60052.878199999999</v>
      </c>
      <c r="D37" s="82">
        <v>0.7</v>
      </c>
      <c r="E37" s="45">
        <f>E36*0.7</f>
        <v>350316.43430000002</v>
      </c>
      <c r="F37" s="82">
        <v>0.7</v>
      </c>
      <c r="G37" s="45">
        <f>G36*0.7</f>
        <v>707731.79294999992</v>
      </c>
      <c r="H37" s="82">
        <v>0.7</v>
      </c>
      <c r="I37" s="45">
        <f>I36*0.7</f>
        <v>1207769.388</v>
      </c>
      <c r="J37" s="82">
        <v>0.7</v>
      </c>
      <c r="K37" s="45">
        <f>K36*0.7</f>
        <v>1641239.32</v>
      </c>
      <c r="L37" s="82">
        <v>0.7</v>
      </c>
      <c r="M37" s="45">
        <f>M36*0.7</f>
        <v>1661623.32</v>
      </c>
      <c r="N37" s="82">
        <v>0.7</v>
      </c>
      <c r="O37" s="45">
        <f>O36*0.7</f>
        <v>1889761.7637499999</v>
      </c>
      <c r="P37" s="82">
        <v>0.7</v>
      </c>
      <c r="Q37" s="45">
        <f>C37+E37+G37+I37+K37+M37+O37+0.1</f>
        <v>7518494.9972000001</v>
      </c>
      <c r="R37" s="82">
        <v>0.7</v>
      </c>
      <c r="S37" s="11"/>
      <c r="T37" s="9"/>
    </row>
    <row r="38" spans="1:20" customFormat="1" x14ac:dyDescent="0.2">
      <c r="A38" s="81" t="s">
        <v>43</v>
      </c>
      <c r="B38" s="83" t="s">
        <v>44</v>
      </c>
      <c r="C38" s="45">
        <f>C36*0.3</f>
        <v>25736.947799999998</v>
      </c>
      <c r="D38" s="82">
        <v>0.3</v>
      </c>
      <c r="E38" s="45">
        <f>E36*0.3</f>
        <v>150135.61470000001</v>
      </c>
      <c r="F38" s="82">
        <v>0.3</v>
      </c>
      <c r="G38" s="45">
        <f>G36*0.3</f>
        <v>303313.62554999994</v>
      </c>
      <c r="H38" s="82">
        <v>0.3</v>
      </c>
      <c r="I38" s="45">
        <f>I36*0.3</f>
        <v>517615.45199999999</v>
      </c>
      <c r="J38" s="82">
        <v>0.3</v>
      </c>
      <c r="K38" s="45">
        <f>K36*0.3</f>
        <v>703388.28</v>
      </c>
      <c r="L38" s="82">
        <v>0.3</v>
      </c>
      <c r="M38" s="45">
        <f>M36*0.3</f>
        <v>712124.28</v>
      </c>
      <c r="N38" s="82">
        <v>0.3</v>
      </c>
      <c r="O38" s="45">
        <f>O36*0.3</f>
        <v>809897.89875000005</v>
      </c>
      <c r="P38" s="82">
        <v>0.3</v>
      </c>
      <c r="Q38" s="45">
        <f>C38+E38+G38+I38+K38+M38+O38-0.1</f>
        <v>3222211.9988000002</v>
      </c>
      <c r="R38" s="82">
        <v>0.3</v>
      </c>
      <c r="S38" s="9"/>
      <c r="T38" s="9"/>
    </row>
    <row r="39" spans="1:20" x14ac:dyDescent="0.2">
      <c r="A39" s="9"/>
      <c r="B39" s="10"/>
      <c r="C39" s="11"/>
      <c r="D39" s="11"/>
      <c r="E39" s="11"/>
      <c r="F39" s="11"/>
      <c r="G39" s="9"/>
      <c r="H39" s="9"/>
      <c r="I39" s="9"/>
      <c r="J39" s="9"/>
      <c r="K39" s="9"/>
      <c r="L39" s="48"/>
      <c r="M39" s="43"/>
      <c r="N39" s="43"/>
      <c r="O39" s="43"/>
      <c r="P39" s="43"/>
      <c r="Q39" s="43"/>
      <c r="R39" s="43"/>
      <c r="S39" s="43"/>
      <c r="T39" s="43"/>
    </row>
    <row r="40" spans="1:20" ht="14.25" x14ac:dyDescent="0.2">
      <c r="A40" s="37"/>
      <c r="B40" s="10"/>
      <c r="C40" s="11"/>
      <c r="D40" s="11"/>
      <c r="E40" s="11"/>
      <c r="F40" s="11"/>
      <c r="G40" s="9"/>
      <c r="H40" s="9"/>
      <c r="I40" s="9"/>
      <c r="J40" s="9"/>
      <c r="K40" s="9"/>
      <c r="L40" s="48"/>
      <c r="M40" s="9"/>
      <c r="N40" s="9"/>
      <c r="O40" s="9"/>
      <c r="P40" s="9"/>
      <c r="Q40" s="43"/>
      <c r="R40" s="43"/>
      <c r="S40" s="43"/>
      <c r="T40" s="43"/>
    </row>
    <row r="41" spans="1:20" s="1" customFormat="1" x14ac:dyDescent="0.2">
      <c r="A41" s="19" t="s">
        <v>45</v>
      </c>
      <c r="B41" s="72"/>
      <c r="C41" s="73"/>
      <c r="D41" s="73"/>
      <c r="E41" s="11"/>
      <c r="F41" s="11"/>
      <c r="G41" s="9"/>
      <c r="H41" s="9"/>
      <c r="I41" s="9"/>
      <c r="J41" s="9"/>
      <c r="K41" s="9"/>
      <c r="L41" s="48"/>
      <c r="M41" s="9"/>
      <c r="N41" s="9"/>
      <c r="O41" s="9"/>
      <c r="P41" s="9"/>
      <c r="Q41" s="43"/>
      <c r="R41" s="43"/>
      <c r="S41" s="43"/>
      <c r="T41" s="43"/>
    </row>
    <row r="42" spans="1:20" s="1" customFormat="1" x14ac:dyDescent="0.2">
      <c r="A42" s="43"/>
      <c r="B42" s="72"/>
      <c r="C42" s="73"/>
      <c r="D42" s="73"/>
      <c r="E42" s="11"/>
      <c r="F42" s="11"/>
      <c r="G42" s="9"/>
      <c r="H42" s="9"/>
      <c r="I42" s="9"/>
      <c r="J42" s="9"/>
      <c r="K42" s="9"/>
      <c r="L42" s="48"/>
      <c r="M42" s="9"/>
      <c r="N42" s="9"/>
      <c r="O42" s="9"/>
      <c r="P42" s="9"/>
      <c r="Q42" s="43"/>
      <c r="R42" s="43"/>
      <c r="S42" s="43"/>
      <c r="T42" s="43"/>
    </row>
    <row r="43" spans="1:20" s="1" customFormat="1" x14ac:dyDescent="0.2">
      <c r="A43" s="9"/>
      <c r="B43" s="93" t="s">
        <v>46</v>
      </c>
      <c r="C43" s="95" t="s">
        <v>6</v>
      </c>
      <c r="D43" s="96"/>
      <c r="E43" s="96"/>
      <c r="F43" s="96"/>
      <c r="G43" s="96"/>
      <c r="H43" s="96"/>
      <c r="I43" s="97"/>
      <c r="J43" s="62"/>
      <c r="K43" s="9"/>
      <c r="L43" s="48"/>
      <c r="M43" s="9"/>
      <c r="N43" s="9"/>
      <c r="O43" s="9"/>
      <c r="P43" s="9"/>
      <c r="Q43" s="43"/>
      <c r="R43" s="43"/>
      <c r="S43" s="43"/>
      <c r="T43" s="43"/>
    </row>
    <row r="44" spans="1:20" s="1" customFormat="1" x14ac:dyDescent="0.2">
      <c r="A44" s="9"/>
      <c r="B44" s="94"/>
      <c r="C44" s="60">
        <v>2023</v>
      </c>
      <c r="D44" s="60">
        <v>2024</v>
      </c>
      <c r="E44" s="60">
        <v>2025</v>
      </c>
      <c r="F44" s="60">
        <v>2026</v>
      </c>
      <c r="G44" s="61">
        <v>2027</v>
      </c>
      <c r="H44" s="61">
        <v>2028</v>
      </c>
      <c r="I44" s="61">
        <v>2029</v>
      </c>
      <c r="J44" s="62"/>
      <c r="K44" s="9"/>
      <c r="L44" s="48"/>
      <c r="M44" s="9"/>
      <c r="N44" s="9"/>
      <c r="O44" s="9"/>
      <c r="P44" s="9"/>
      <c r="Q44" s="43"/>
      <c r="R44" s="43"/>
      <c r="S44" s="43"/>
      <c r="T44" s="43"/>
    </row>
    <row r="45" spans="1:20" s="1" customFormat="1" ht="27.75" customHeight="1" x14ac:dyDescent="0.2">
      <c r="A45" s="9"/>
      <c r="B45" s="59" t="s">
        <v>47</v>
      </c>
      <c r="C45" s="41">
        <v>532.92999999999995</v>
      </c>
      <c r="D45" s="41">
        <v>310417.03000000003</v>
      </c>
      <c r="E45" s="45">
        <v>812529.86</v>
      </c>
      <c r="F45" s="45">
        <v>909000</v>
      </c>
      <c r="G45" s="46">
        <v>1033000</v>
      </c>
      <c r="H45" s="42">
        <v>735000</v>
      </c>
      <c r="I45" s="46">
        <v>642000</v>
      </c>
      <c r="J45" s="63"/>
      <c r="K45" s="9"/>
      <c r="L45" s="48"/>
      <c r="M45" s="9"/>
      <c r="N45" s="9"/>
      <c r="O45" s="9"/>
      <c r="P45" s="9"/>
      <c r="Q45" s="43"/>
      <c r="R45" s="43"/>
      <c r="S45" s="43"/>
      <c r="T45" s="43"/>
    </row>
    <row r="46" spans="1:20" s="1" customFormat="1" x14ac:dyDescent="0.2">
      <c r="A46" s="9"/>
      <c r="B46" s="59" t="s">
        <v>48</v>
      </c>
      <c r="C46" s="41">
        <v>48792</v>
      </c>
      <c r="D46" s="41">
        <v>0</v>
      </c>
      <c r="E46" s="45">
        <v>609.32000000000005</v>
      </c>
      <c r="F46" s="45">
        <v>197678</v>
      </c>
      <c r="G46" s="46">
        <v>746304</v>
      </c>
      <c r="H46" s="42">
        <v>1143124</v>
      </c>
      <c r="I46" s="46">
        <v>1285754</v>
      </c>
      <c r="J46" s="63"/>
      <c r="K46" s="9"/>
      <c r="L46" s="48"/>
      <c r="M46" s="9"/>
      <c r="N46" s="9"/>
      <c r="O46" s="9"/>
      <c r="P46" s="9"/>
      <c r="Q46" s="43"/>
      <c r="R46" s="43"/>
      <c r="S46" s="43"/>
      <c r="T46" s="43"/>
    </row>
    <row r="47" spans="1:20" s="1" customFormat="1" x14ac:dyDescent="0.2">
      <c r="A47" s="9"/>
      <c r="B47" s="38" t="s">
        <v>10</v>
      </c>
      <c r="C47" s="33">
        <f t="shared" ref="C47:I47" si="6">SUM(C45:C46)</f>
        <v>49324.93</v>
      </c>
      <c r="D47" s="33">
        <f t="shared" si="6"/>
        <v>310417.03000000003</v>
      </c>
      <c r="E47" s="33">
        <f t="shared" si="6"/>
        <v>813139.17999999993</v>
      </c>
      <c r="F47" s="33">
        <f t="shared" si="6"/>
        <v>1106678</v>
      </c>
      <c r="G47" s="39">
        <f t="shared" si="6"/>
        <v>1779304</v>
      </c>
      <c r="H47" s="39">
        <f t="shared" si="6"/>
        <v>1878124</v>
      </c>
      <c r="I47" s="39">
        <f t="shared" si="6"/>
        <v>1927754</v>
      </c>
      <c r="J47" s="64"/>
      <c r="K47" s="9"/>
      <c r="L47" s="48"/>
      <c r="M47" s="9"/>
      <c r="N47" s="9"/>
      <c r="O47" s="9"/>
      <c r="P47" s="9"/>
      <c r="Q47" s="43"/>
      <c r="R47" s="43"/>
      <c r="S47" s="43"/>
      <c r="T47" s="43"/>
    </row>
  </sheetData>
  <mergeCells count="12">
    <mergeCell ref="B43:B44"/>
    <mergeCell ref="C43:I43"/>
    <mergeCell ref="L1:P1"/>
    <mergeCell ref="L2:P3"/>
    <mergeCell ref="G11:H11"/>
    <mergeCell ref="C33:D33"/>
    <mergeCell ref="E33:F33"/>
    <mergeCell ref="G33:H33"/>
    <mergeCell ref="I33:J33"/>
    <mergeCell ref="K33:L33"/>
    <mergeCell ref="M33:N33"/>
    <mergeCell ref="O33:P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3909B6-DE92-46B2-B3EE-D668CCD6A0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868EA4-E775-4BA0-AE3E-D7B87B45D543}">
  <ds:schemaRefs>
    <ds:schemaRef ds:uri="http://purl.org/dc/dcmitype/"/>
    <ds:schemaRef ds:uri="1ade1d93-9233-43d5-9b98-da0cbf1d2e2d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08adef74-251f-42fc-9024-6df5c4e3f36b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57E74F2-DFB3-48CF-AFF0-101D3475B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Jüri Lõssenko - SOM</cp:lastModifiedBy>
  <cp:revision/>
  <dcterms:created xsi:type="dcterms:W3CDTF">2008-10-09T12:25:50Z</dcterms:created>
  <dcterms:modified xsi:type="dcterms:W3CDTF">2026-03-04T11:23:57Z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0x01010028ACCEEE999F7848977B87A9F7B69648</vt:lpwstr>
  </property>
  <property fmtid="{D5CDD505-2E9C-101B-9397-08002B2CF9AE}" pid="4" name="_dlc_DocIdItemGuid">
    <vt:lpwstr>ec0c9192-1936-470f-bd79-886101f0929a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2024-07-01T12:17:12Z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c0c76a42-8493-4cfd-b0a3-d5f6e2d417be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ediaServiceImageTags">
    <vt:lpwstr/>
  </property>
  <property fmtid="{D5CDD505-2E9C-101B-9397-08002B2CF9AE}" pid="13" name="Order">
    <vt:r8>39300</vt:r8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