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elta.sm.ee/dhs/webdav/7f0ffe7b5abd944210764fc5976f2e544cbc9d39/38007240213/1ae5ac93-8320-4800-ab7b-f28eb92479d7/"/>
    </mc:Choice>
  </mc:AlternateContent>
  <xr:revisionPtr revIDLastSave="0" documentId="13_ncr:1_{127525F7-293A-4DF4-8ED6-13002163F5D0}" xr6:coauthVersionLast="47" xr6:coauthVersionMax="47" xr10:uidLastSave="{00000000-0000-0000-0000-000000000000}"/>
  <bookViews>
    <workbookView xWindow="-120" yWindow="-120" windowWidth="29040" windowHeight="15720" xr2:uid="{754DCE16-D86E-40FA-8FBE-05341C246811}"/>
  </bookViews>
  <sheets>
    <sheet name="TA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26" i="3" s="1"/>
  <c r="C17" i="3"/>
  <c r="C26" i="3" s="1"/>
  <c r="G19" i="3"/>
  <c r="G20" i="3"/>
  <c r="G23" i="3"/>
  <c r="G25" i="3"/>
  <c r="F22" i="3"/>
  <c r="C22" i="3"/>
  <c r="C18" i="3"/>
  <c r="F16" i="3"/>
  <c r="F15" i="3" s="1"/>
  <c r="F18" i="3"/>
  <c r="D24" i="3"/>
  <c r="D22" i="3" s="1"/>
  <c r="E23" i="3"/>
  <c r="E22" i="3" s="1"/>
  <c r="D21" i="3"/>
  <c r="G21" i="3" s="1"/>
  <c r="E18" i="3"/>
  <c r="E16" i="3"/>
  <c r="E15" i="3" s="1"/>
  <c r="E39" i="3"/>
  <c r="E38" i="3"/>
  <c r="C38" i="3"/>
  <c r="O37" i="3"/>
  <c r="E36" i="3"/>
  <c r="D18" i="3" l="1"/>
  <c r="D16" i="3"/>
  <c r="D15" i="3" s="1"/>
  <c r="G24" i="3"/>
  <c r="G26" i="3"/>
  <c r="G22" i="3"/>
  <c r="C16" i="3"/>
  <c r="C15" i="3" s="1"/>
  <c r="C27" i="3" s="1"/>
  <c r="G36" i="3" s="1"/>
  <c r="G37" i="3" s="1"/>
  <c r="G38" i="3" s="1"/>
  <c r="G15" i="3"/>
  <c r="G18" i="3"/>
  <c r="F27" i="3"/>
  <c r="M36" i="3" s="1"/>
  <c r="M37" i="3" s="1"/>
  <c r="M39" i="3" s="1"/>
  <c r="E27" i="3"/>
  <c r="K36" i="3" s="1"/>
  <c r="G17" i="3"/>
  <c r="G16" i="3"/>
  <c r="O39" i="3"/>
  <c r="O38" i="3"/>
  <c r="C39" i="3"/>
  <c r="G39" i="3" l="1"/>
  <c r="M38" i="3"/>
  <c r="D27" i="3"/>
  <c r="C28" i="3" l="1"/>
  <c r="I36" i="3"/>
  <c r="G27" i="3"/>
  <c r="K37" i="3"/>
  <c r="K38" i="3"/>
  <c r="K39" i="3"/>
  <c r="I37" i="3" l="1"/>
  <c r="Q36" i="3"/>
  <c r="Q37" i="3" s="1"/>
  <c r="Q39" i="3" l="1"/>
  <c r="Q38" i="3"/>
  <c r="I39" i="3"/>
  <c r="I38" i="3"/>
</calcChain>
</file>

<file path=xl/sharedStrings.xml><?xml version="1.0" encoding="utf-8"?>
<sst xmlns="http://schemas.openxmlformats.org/spreadsheetml/2006/main" count="72" uniqueCount="51">
  <si>
    <t>Aasta</t>
  </si>
  <si>
    <t>TAT eelarve kulukohtade kaupa</t>
  </si>
  <si>
    <r>
      <t>TAT abikõlblikkuse periood: 01.01.2023</t>
    </r>
    <r>
      <rPr>
        <sz val="10"/>
        <rFont val="Calibri"/>
        <family val="2"/>
        <charset val="186"/>
      </rPr>
      <t>–</t>
    </r>
    <r>
      <rPr>
        <sz val="10"/>
        <rFont val="Arial"/>
        <family val="2"/>
        <charset val="186"/>
      </rPr>
      <t>31.12.2029</t>
    </r>
  </si>
  <si>
    <t>TAT nimi:</t>
  </si>
  <si>
    <t>Põlevkivi kaevandamise ja töötlemisega seotud keskkonnaprobleemide lahendamine ja tervisekahjude vähendamine</t>
  </si>
  <si>
    <t>TAT elluviija on Sotsiaalministeerium ja partner on Terviseamet</t>
  </si>
  <si>
    <t>Rea nr</t>
  </si>
  <si>
    <t>Kulukoht</t>
  </si>
  <si>
    <t>Kokku 2025-2028</t>
  </si>
  <si>
    <t xml:space="preserve">Abikõlblik kulu </t>
  </si>
  <si>
    <t>Otsesed kulud</t>
  </si>
  <si>
    <t>1.1</t>
  </si>
  <si>
    <t xml:space="preserve">TAT juhtimiskulud </t>
  </si>
  <si>
    <t>1.2</t>
  </si>
  <si>
    <t>Otsene personalikulu</t>
  </si>
  <si>
    <t>2</t>
  </si>
  <si>
    <t>Kemikaalide riskide hindamine</t>
  </si>
  <si>
    <t>2.1</t>
  </si>
  <si>
    <t>Koolitusteemade ülevaatus</t>
  </si>
  <si>
    <t>2.2</t>
  </si>
  <si>
    <t>Koolitajate väljaselgitamine ja koolitajate leidmine arvestades Riigihangete seaduse tulemusi</t>
  </si>
  <si>
    <t>2.3</t>
  </si>
  <si>
    <t>Koolituste korraldamine ning koolituste jaoks materjalide ja tööriistade kohandamine</t>
  </si>
  <si>
    <t>3</t>
  </si>
  <si>
    <t>Biomonitooringu korraldamine põlevkivisektoriga kokkupuutuva elanikkonna seas</t>
  </si>
  <si>
    <t>3.1</t>
  </si>
  <si>
    <t>Biomonitooringu uuring</t>
  </si>
  <si>
    <t>3.2</t>
  </si>
  <si>
    <t>Uuringu käigus kogutud proovidest raskmetallide analüüsimine</t>
  </si>
  <si>
    <t>3.3</t>
  </si>
  <si>
    <t>Biopanga teenuse pakkuja leidmine</t>
  </si>
  <si>
    <t>4</t>
  </si>
  <si>
    <t>Kaudsed kulud</t>
  </si>
  <si>
    <t>5</t>
  </si>
  <si>
    <t>Kokku (rida 1 + rida 2 + rida 3+ rida 4)</t>
  </si>
  <si>
    <t>6</t>
  </si>
  <si>
    <r>
      <t>Eelarve kokku (2025</t>
    </r>
    <r>
      <rPr>
        <b/>
        <sz val="10"/>
        <rFont val="Calibri"/>
        <family val="2"/>
        <charset val="186"/>
      </rPr>
      <t>–</t>
    </r>
    <r>
      <rPr>
        <b/>
        <sz val="10"/>
        <rFont val="Arial"/>
        <family val="2"/>
        <charset val="186"/>
      </rPr>
      <t>2028)</t>
    </r>
  </si>
  <si>
    <t>TAT finantsplaan</t>
  </si>
  <si>
    <t xml:space="preserve">Kokku </t>
  </si>
  <si>
    <t>Finantsallikate jaotus</t>
  </si>
  <si>
    <t>Summa</t>
  </si>
  <si>
    <t>Osakaal (%)</t>
  </si>
  <si>
    <t>Osakaal</t>
  </si>
  <si>
    <t>TAT eelarve kokku aastate kaupa (rida 2 + rida 3)</t>
  </si>
  <si>
    <t>Toetus kokku (rida 2.1 + rida 2.2)</t>
  </si>
  <si>
    <t>sh ÕÜF-i osalus (kuni 70%)</t>
  </si>
  <si>
    <t>sh riiklik kaasfinantseering</t>
  </si>
  <si>
    <t xml:space="preserve">Omafinantseering </t>
  </si>
  <si>
    <t>„Terviseministri 30. augusti 2023. a käskkirjaga nr 126 kinnitatud toetuse andmise tingimuste „Põlevkivi kaevandamise ja töötlemisega seotud keskkonnaprobleemide lahendamine ja tervisekahjude vähendamine“ 2026. aasta tegevuste kirjelduse ja eelarve kinnitamine“</t>
  </si>
  <si>
    <t>Lisa 2</t>
  </si>
  <si>
    <t>Sotsiaalministri {regDateTime} käskkiri nr {regNumber}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</si>
</sst>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sz val="9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2" applyFont="1" applyBorder="1" applyAlignment="1">
      <alignment horizontal="center" vertical="top" wrapText="1"/>
    </xf>
    <xf numFmtId="0" fontId="3" fillId="0" borderId="1" xfId="3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49" fontId="3" fillId="0" borderId="5" xfId="2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4" fontId="3" fillId="0" borderId="1" xfId="2" applyNumberFormat="1" applyFont="1" applyBorder="1" applyAlignment="1">
      <alignment vertical="center"/>
    </xf>
    <xf numFmtId="49" fontId="2" fillId="0" borderId="1" xfId="2" applyNumberFormat="1" applyBorder="1" applyAlignment="1">
      <alignment vertical="center"/>
    </xf>
    <xf numFmtId="4" fontId="2" fillId="0" borderId="1" xfId="2" applyNumberFormat="1" applyBorder="1" applyAlignment="1">
      <alignment vertical="center"/>
    </xf>
    <xf numFmtId="0" fontId="2" fillId="0" borderId="0" xfId="0" applyFont="1" applyAlignment="1">
      <alignment wrapText="1"/>
    </xf>
    <xf numFmtId="49" fontId="3" fillId="0" borderId="1" xfId="2" applyNumberFormat="1" applyFont="1" applyBorder="1" applyAlignment="1">
      <alignment vertical="center"/>
    </xf>
    <xf numFmtId="49" fontId="2" fillId="0" borderId="5" xfId="2" applyNumberFormat="1" applyBorder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2" xfId="2" applyFont="1" applyBorder="1" applyAlignment="1">
      <alignment vertical="top" wrapText="1"/>
    </xf>
    <xf numFmtId="0" fontId="3" fillId="0" borderId="0" xfId="2" applyFont="1" applyAlignment="1">
      <alignment horizontal="left"/>
    </xf>
    <xf numFmtId="0" fontId="2" fillId="0" borderId="0" xfId="2" applyAlignment="1">
      <alignment wrapText="1"/>
    </xf>
    <xf numFmtId="0" fontId="2" fillId="0" borderId="0" xfId="2" applyAlignment="1">
      <alignment horizontal="left"/>
    </xf>
    <xf numFmtId="0" fontId="2" fillId="0" borderId="0" xfId="2" applyAlignment="1">
      <alignment horizontal="left" vertical="top"/>
    </xf>
    <xf numFmtId="49" fontId="3" fillId="0" borderId="0" xfId="2" applyNumberFormat="1" applyFont="1" applyAlignment="1">
      <alignment horizontal="left" vertical="top"/>
    </xf>
    <xf numFmtId="0" fontId="3" fillId="0" borderId="0" xfId="2" applyFont="1" applyAlignment="1">
      <alignment wrapText="1"/>
    </xf>
    <xf numFmtId="3" fontId="2" fillId="0" borderId="0" xfId="2" applyNumberFormat="1" applyAlignment="1">
      <alignment horizontal="right"/>
    </xf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vertical="top" wrapText="1" shrinkToFit="1"/>
    </xf>
    <xf numFmtId="4" fontId="3" fillId="0" borderId="0" xfId="0" applyNumberFormat="1" applyFont="1"/>
    <xf numFmtId="4" fontId="3" fillId="0" borderId="1" xfId="2" applyNumberFormat="1" applyFont="1" applyBorder="1" applyAlignment="1">
      <alignment vertical="top"/>
    </xf>
    <xf numFmtId="0" fontId="3" fillId="0" borderId="1" xfId="2" applyFont="1" applyBorder="1" applyAlignment="1">
      <alignment vertical="top" wrapText="1"/>
    </xf>
    <xf numFmtId="9" fontId="3" fillId="0" borderId="1" xfId="1" applyFont="1" applyFill="1" applyBorder="1" applyAlignment="1">
      <alignment vertical="top"/>
    </xf>
    <xf numFmtId="49" fontId="2" fillId="0" borderId="1" xfId="2" applyNumberFormat="1" applyBorder="1" applyAlignment="1">
      <alignment horizontal="left" vertical="top"/>
    </xf>
    <xf numFmtId="0" fontId="2" fillId="0" borderId="1" xfId="2" applyBorder="1" applyAlignment="1">
      <alignment vertical="top" wrapText="1" shrinkToFit="1"/>
    </xf>
    <xf numFmtId="4" fontId="2" fillId="0" borderId="1" xfId="2" applyNumberFormat="1" applyBorder="1" applyAlignment="1">
      <alignment vertical="top"/>
    </xf>
    <xf numFmtId="9" fontId="2" fillId="0" borderId="1" xfId="1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9" fontId="2" fillId="0" borderId="1" xfId="1" applyFont="1" applyFill="1" applyBorder="1" applyAlignment="1">
      <alignment horizontal="right" vertical="center"/>
    </xf>
    <xf numFmtId="3" fontId="3" fillId="0" borderId="1" xfId="2" applyNumberFormat="1" applyFont="1" applyBorder="1" applyAlignment="1">
      <alignment vertical="top"/>
    </xf>
    <xf numFmtId="3" fontId="3" fillId="0" borderId="1" xfId="2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3" fontId="3" fillId="0" borderId="1" xfId="2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right" wrapText="1"/>
    </xf>
    <xf numFmtId="0" fontId="3" fillId="0" borderId="2" xfId="3" applyNumberFormat="1" applyFont="1" applyFill="1" applyBorder="1" applyAlignment="1">
      <alignment horizontal="center" vertical="top"/>
    </xf>
    <xf numFmtId="0" fontId="3" fillId="0" borderId="4" xfId="3" applyNumberFormat="1" applyFont="1" applyFill="1" applyBorder="1" applyAlignment="1">
      <alignment horizontal="center" vertical="top"/>
    </xf>
    <xf numFmtId="0" fontId="3" fillId="0" borderId="1" xfId="3" applyNumberFormat="1" applyFont="1" applyFill="1" applyBorder="1" applyAlignment="1">
      <alignment horizontal="center" vertical="top"/>
    </xf>
    <xf numFmtId="0" fontId="3" fillId="0" borderId="3" xfId="3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49" fontId="3" fillId="0" borderId="1" xfId="2" applyNumberFormat="1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4" fontId="3" fillId="0" borderId="2" xfId="2" applyNumberFormat="1" applyFont="1" applyBorder="1" applyAlignment="1">
      <alignment horizontal="center" vertical="center"/>
    </xf>
    <xf numFmtId="4" fontId="3" fillId="0" borderId="3" xfId="2" applyNumberFormat="1" applyFont="1" applyBorder="1" applyAlignment="1">
      <alignment horizontal="center" vertical="center"/>
    </xf>
    <xf numFmtId="4" fontId="3" fillId="0" borderId="4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/>
    </xf>
    <xf numFmtId="3" fontId="3" fillId="0" borderId="3" xfId="2" applyNumberFormat="1" applyFont="1" applyBorder="1" applyAlignment="1">
      <alignment horizontal="center"/>
    </xf>
    <xf numFmtId="3" fontId="3" fillId="0" borderId="4" xfId="2" applyNumberFormat="1" applyFont="1" applyBorder="1" applyAlignment="1">
      <alignment horizontal="center"/>
    </xf>
  </cellXfs>
  <cellStyles count="4">
    <cellStyle name="Koma 2" xfId="3" xr:uid="{020D928A-418F-49CE-B3FE-D10D6EB9C8BC}"/>
    <cellStyle name="Normaallaad" xfId="0" builtinId="0"/>
    <cellStyle name="Normaallaad 2" xfId="2" xr:uid="{B49C2C11-7507-4230-9274-556B950487EF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2ED4-8936-441C-9934-C44F03BC840F}">
  <sheetPr>
    <pageSetUpPr fitToPage="1"/>
  </sheetPr>
  <dimension ref="A1:R40"/>
  <sheetViews>
    <sheetView tabSelected="1" topLeftCell="A6" zoomScale="110" zoomScaleNormal="110" workbookViewId="0">
      <selection activeCell="C15" sqref="C15"/>
    </sheetView>
  </sheetViews>
  <sheetFormatPr defaultRowHeight="15" x14ac:dyDescent="0.25"/>
  <cols>
    <col min="1" max="1" width="10.42578125" customWidth="1"/>
    <col min="2" max="2" width="58" customWidth="1"/>
    <col min="3" max="3" width="15.5703125" customWidth="1"/>
    <col min="4" max="4" width="16.140625" customWidth="1"/>
    <col min="5" max="6" width="14.140625" customWidth="1"/>
    <col min="7" max="7" width="16.85546875" customWidth="1"/>
    <col min="8" max="8" width="17.42578125" customWidth="1"/>
    <col min="9" max="9" width="14.85546875" customWidth="1"/>
    <col min="10" max="10" width="11.5703125" customWidth="1"/>
    <col min="11" max="11" width="14.140625" customWidth="1"/>
    <col min="12" max="12" width="11.5703125" customWidth="1"/>
    <col min="13" max="13" width="12.85546875" customWidth="1"/>
    <col min="14" max="14" width="10.140625" customWidth="1"/>
    <col min="15" max="15" width="12.85546875" customWidth="1"/>
    <col min="16" max="16" width="10.140625" customWidth="1"/>
    <col min="17" max="17" width="13.140625" customWidth="1"/>
    <col min="18" max="18" width="12.28515625" customWidth="1"/>
  </cols>
  <sheetData>
    <row r="1" spans="1:8" x14ac:dyDescent="0.25">
      <c r="F1" s="51" t="s">
        <v>50</v>
      </c>
      <c r="G1" s="51"/>
      <c r="H1" s="51"/>
    </row>
    <row r="2" spans="1:8" x14ac:dyDescent="0.25">
      <c r="F2" s="52" t="s">
        <v>48</v>
      </c>
      <c r="G2" s="52"/>
      <c r="H2" s="52"/>
    </row>
    <row r="3" spans="1:8" ht="57.75" customHeight="1" x14ac:dyDescent="0.25">
      <c r="F3" s="52"/>
      <c r="G3" s="52"/>
      <c r="H3" s="52"/>
    </row>
    <row r="4" spans="1:8" x14ac:dyDescent="0.25">
      <c r="F4" s="46"/>
      <c r="G4" s="46"/>
      <c r="H4" s="46" t="s">
        <v>49</v>
      </c>
    </row>
    <row r="6" spans="1:8" x14ac:dyDescent="0.25">
      <c r="A6" s="19" t="s">
        <v>1</v>
      </c>
      <c r="B6" s="20"/>
      <c r="C6" s="20"/>
    </row>
    <row r="7" spans="1:8" x14ac:dyDescent="0.25">
      <c r="A7" s="21" t="s">
        <v>2</v>
      </c>
      <c r="B7" s="20"/>
      <c r="C7" s="20"/>
    </row>
    <row r="8" spans="1:8" ht="27.75" customHeight="1" x14ac:dyDescent="0.25">
      <c r="A8" s="22" t="s">
        <v>3</v>
      </c>
      <c r="B8" s="20" t="s">
        <v>4</v>
      </c>
      <c r="C8" s="20"/>
    </row>
    <row r="9" spans="1:8" x14ac:dyDescent="0.25">
      <c r="A9" s="21" t="s">
        <v>5</v>
      </c>
      <c r="B9" s="20"/>
      <c r="C9" s="20"/>
    </row>
    <row r="12" spans="1:8" x14ac:dyDescent="0.25">
      <c r="A12" s="53" t="s">
        <v>6</v>
      </c>
      <c r="B12" s="54" t="s">
        <v>7</v>
      </c>
      <c r="C12" s="59" t="s">
        <v>0</v>
      </c>
      <c r="D12" s="60"/>
      <c r="E12" s="60"/>
      <c r="F12" s="60"/>
      <c r="G12" s="61"/>
    </row>
    <row r="13" spans="1:8" x14ac:dyDescent="0.25">
      <c r="A13" s="53"/>
      <c r="B13" s="55"/>
      <c r="C13" s="1">
        <v>2025</v>
      </c>
      <c r="D13" s="2">
        <v>2026</v>
      </c>
      <c r="E13" s="2">
        <v>2027</v>
      </c>
      <c r="F13" s="2">
        <v>2028</v>
      </c>
      <c r="G13" s="2" t="s">
        <v>8</v>
      </c>
    </row>
    <row r="14" spans="1:8" ht="25.5" x14ac:dyDescent="0.25">
      <c r="A14" s="53"/>
      <c r="B14" s="55"/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</row>
    <row r="15" spans="1:8" x14ac:dyDescent="0.25">
      <c r="A15" s="3">
        <v>1</v>
      </c>
      <c r="B15" s="4" t="s">
        <v>10</v>
      </c>
      <c r="C15" s="5">
        <f t="shared" ref="C15:F16" si="0">C16</f>
        <v>32421.530434782613</v>
      </c>
      <c r="D15" s="5">
        <f t="shared" si="0"/>
        <v>45085.043478260872</v>
      </c>
      <c r="E15" s="5">
        <f t="shared" si="0"/>
        <v>0</v>
      </c>
      <c r="F15" s="5">
        <f t="shared" si="0"/>
        <v>0</v>
      </c>
      <c r="G15" s="5">
        <f>SUM(C15:F15)</f>
        <v>77506.573913043481</v>
      </c>
    </row>
    <row r="16" spans="1:8" x14ac:dyDescent="0.25">
      <c r="A16" s="3" t="s">
        <v>11</v>
      </c>
      <c r="B16" s="4" t="s">
        <v>12</v>
      </c>
      <c r="C16" s="5">
        <f t="shared" si="0"/>
        <v>32421.530434782613</v>
      </c>
      <c r="D16" s="5">
        <f t="shared" si="0"/>
        <v>45085.043478260872</v>
      </c>
      <c r="E16" s="5">
        <f t="shared" si="0"/>
        <v>0</v>
      </c>
      <c r="F16" s="5">
        <f t="shared" si="0"/>
        <v>0</v>
      </c>
      <c r="G16" s="5">
        <f t="shared" ref="G16:G27" si="1">SUM(C16:F16)</f>
        <v>77506.573913043481</v>
      </c>
    </row>
    <row r="17" spans="1:18" x14ac:dyDescent="0.25">
      <c r="A17" s="6" t="s">
        <v>13</v>
      </c>
      <c r="B17" s="7" t="s">
        <v>14</v>
      </c>
      <c r="C17" s="44">
        <f>(15681.53+8641.29+8641.29+4320.65)/1.15</f>
        <v>32421.530434782613</v>
      </c>
      <c r="D17" s="8">
        <f>(8641.3*6)/1.15</f>
        <v>45085.043478260872</v>
      </c>
      <c r="E17" s="8">
        <v>0</v>
      </c>
      <c r="F17" s="8">
        <v>0</v>
      </c>
      <c r="G17" s="5">
        <f t="shared" si="1"/>
        <v>77506.573913043481</v>
      </c>
    </row>
    <row r="18" spans="1:18" x14ac:dyDescent="0.25">
      <c r="A18" s="9" t="s">
        <v>15</v>
      </c>
      <c r="B18" s="10" t="s">
        <v>16</v>
      </c>
      <c r="C18" s="11">
        <f>SUM(C19:C21)</f>
        <v>10000</v>
      </c>
      <c r="D18" s="11">
        <f>SUM(D19:D21)</f>
        <v>40000</v>
      </c>
      <c r="E18" s="11">
        <f>SUM(E19:E21)</f>
        <v>25000</v>
      </c>
      <c r="F18" s="11">
        <f>SUM(F19:F21)</f>
        <v>11649.04</v>
      </c>
      <c r="G18" s="5">
        <f t="shared" si="1"/>
        <v>86649.040000000008</v>
      </c>
    </row>
    <row r="19" spans="1:18" x14ac:dyDescent="0.25">
      <c r="A19" s="12" t="s">
        <v>17</v>
      </c>
      <c r="B19" s="40" t="s">
        <v>18</v>
      </c>
      <c r="C19" s="45">
        <v>0</v>
      </c>
      <c r="D19" s="13">
        <v>0</v>
      </c>
      <c r="E19" s="13">
        <v>0</v>
      </c>
      <c r="F19" s="13">
        <v>0</v>
      </c>
      <c r="G19" s="5">
        <f t="shared" si="1"/>
        <v>0</v>
      </c>
    </row>
    <row r="20" spans="1:18" ht="26.25" x14ac:dyDescent="0.25">
      <c r="A20" s="12" t="s">
        <v>19</v>
      </c>
      <c r="B20" s="41" t="s">
        <v>20</v>
      </c>
      <c r="C20" s="45">
        <v>5000</v>
      </c>
      <c r="D20" s="13">
        <v>10000</v>
      </c>
      <c r="E20" s="13">
        <v>5000</v>
      </c>
      <c r="F20" s="13">
        <v>0</v>
      </c>
      <c r="G20" s="5">
        <f t="shared" si="1"/>
        <v>20000</v>
      </c>
    </row>
    <row r="21" spans="1:18" ht="26.25" x14ac:dyDescent="0.25">
      <c r="A21" s="12" t="s">
        <v>21</v>
      </c>
      <c r="B21" s="14" t="s">
        <v>22</v>
      </c>
      <c r="C21" s="45">
        <v>5000</v>
      </c>
      <c r="D21" s="13">
        <f>15000+15000</f>
        <v>30000</v>
      </c>
      <c r="E21" s="13">
        <v>20000</v>
      </c>
      <c r="F21" s="13">
        <v>11649.04</v>
      </c>
      <c r="G21" s="5">
        <f t="shared" si="1"/>
        <v>66649.040000000008</v>
      </c>
    </row>
    <row r="22" spans="1:18" ht="26.25" x14ac:dyDescent="0.25">
      <c r="A22" s="15" t="s">
        <v>23</v>
      </c>
      <c r="B22" s="42" t="s">
        <v>24</v>
      </c>
      <c r="C22" s="11">
        <f>SUM(C23:C25)</f>
        <v>301365</v>
      </c>
      <c r="D22" s="11">
        <f>SUM(D23:D25)</f>
        <v>301365</v>
      </c>
      <c r="E22" s="11">
        <f>SUM(E23:E25)</f>
        <v>421488.4</v>
      </c>
      <c r="F22" s="11">
        <f>SUM(F23:F25)</f>
        <v>0</v>
      </c>
      <c r="G22" s="5">
        <f t="shared" si="1"/>
        <v>1024218.4</v>
      </c>
    </row>
    <row r="23" spans="1:18" x14ac:dyDescent="0.25">
      <c r="A23" s="16" t="s">
        <v>25</v>
      </c>
      <c r="B23" s="41" t="s">
        <v>26</v>
      </c>
      <c r="C23" s="45">
        <v>260400</v>
      </c>
      <c r="D23" s="13">
        <v>260400</v>
      </c>
      <c r="E23" s="13">
        <f>298677.56+122810.84</f>
        <v>421488.4</v>
      </c>
      <c r="F23" s="13">
        <v>0</v>
      </c>
      <c r="G23" s="5">
        <f t="shared" si="1"/>
        <v>942288.4</v>
      </c>
    </row>
    <row r="24" spans="1:18" x14ac:dyDescent="0.25">
      <c r="A24" s="16" t="s">
        <v>27</v>
      </c>
      <c r="B24" s="41" t="s">
        <v>28</v>
      </c>
      <c r="C24" s="45">
        <v>40965</v>
      </c>
      <c r="D24" s="13">
        <f>20482.5+20482.5</f>
        <v>40965</v>
      </c>
      <c r="E24" s="13">
        <v>0</v>
      </c>
      <c r="F24" s="13">
        <v>0</v>
      </c>
      <c r="G24" s="5">
        <f t="shared" si="1"/>
        <v>81930</v>
      </c>
    </row>
    <row r="25" spans="1:18" x14ac:dyDescent="0.25">
      <c r="A25" s="16" t="s">
        <v>29</v>
      </c>
      <c r="B25" s="41" t="s">
        <v>30</v>
      </c>
      <c r="C25" s="45">
        <v>0</v>
      </c>
      <c r="D25" s="13">
        <v>0</v>
      </c>
      <c r="E25" s="13">
        <v>0</v>
      </c>
      <c r="F25" s="13">
        <v>0</v>
      </c>
      <c r="G25" s="5">
        <f t="shared" si="1"/>
        <v>0</v>
      </c>
    </row>
    <row r="26" spans="1:18" x14ac:dyDescent="0.25">
      <c r="A26" s="9" t="s">
        <v>31</v>
      </c>
      <c r="B26" s="42" t="s">
        <v>32</v>
      </c>
      <c r="C26" s="11">
        <f>C17*0.15</f>
        <v>4863.2295652173916</v>
      </c>
      <c r="D26" s="11">
        <f>D17*0.15</f>
        <v>6762.7565217391302</v>
      </c>
      <c r="E26" s="11">
        <v>0</v>
      </c>
      <c r="F26" s="11">
        <v>0</v>
      </c>
      <c r="G26" s="5">
        <f t="shared" si="1"/>
        <v>11625.986086956522</v>
      </c>
    </row>
    <row r="27" spans="1:18" x14ac:dyDescent="0.25">
      <c r="A27" s="15" t="s">
        <v>33</v>
      </c>
      <c r="B27" s="17" t="s">
        <v>34</v>
      </c>
      <c r="C27" s="11">
        <f>C15+C18+C22+C26</f>
        <v>348649.76</v>
      </c>
      <c r="D27" s="11">
        <f>D15+D18+D22+D26</f>
        <v>393212.8</v>
      </c>
      <c r="E27" s="11">
        <f>E15+E18+E22+E26</f>
        <v>446488.4</v>
      </c>
      <c r="F27" s="11">
        <f>F15+F18+F22+F26</f>
        <v>11649.04</v>
      </c>
      <c r="G27" s="5">
        <f t="shared" si="1"/>
        <v>1200000</v>
      </c>
    </row>
    <row r="28" spans="1:18" x14ac:dyDescent="0.25">
      <c r="A28" s="15" t="s">
        <v>35</v>
      </c>
      <c r="B28" s="18" t="s">
        <v>36</v>
      </c>
      <c r="C28" s="56">
        <f>C27+D27+E27+F27</f>
        <v>1200000</v>
      </c>
      <c r="D28" s="57"/>
      <c r="E28" s="57"/>
      <c r="F28" s="57"/>
      <c r="G28" s="58"/>
    </row>
    <row r="32" spans="1:18" x14ac:dyDescent="0.25">
      <c r="A32" s="23" t="s">
        <v>37</v>
      </c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25">
      <c r="A33" s="21"/>
      <c r="B33" s="2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25">
      <c r="A34" s="22"/>
      <c r="B34" s="1" t="s">
        <v>0</v>
      </c>
      <c r="C34" s="49">
        <v>2023</v>
      </c>
      <c r="D34" s="49"/>
      <c r="E34" s="50">
        <v>2024</v>
      </c>
      <c r="F34" s="48"/>
      <c r="G34" s="47">
        <v>2025</v>
      </c>
      <c r="H34" s="48"/>
      <c r="I34" s="47">
        <v>2026</v>
      </c>
      <c r="J34" s="48"/>
      <c r="K34" s="47">
        <v>2027</v>
      </c>
      <c r="L34" s="48"/>
      <c r="M34" s="47">
        <v>2028</v>
      </c>
      <c r="N34" s="48"/>
      <c r="O34" s="47">
        <v>2029</v>
      </c>
      <c r="P34" s="48"/>
      <c r="Q34" s="49" t="s">
        <v>38</v>
      </c>
      <c r="R34" s="49"/>
    </row>
    <row r="35" spans="1:18" ht="25.5" x14ac:dyDescent="0.25">
      <c r="A35" s="1" t="s">
        <v>6</v>
      </c>
      <c r="B35" s="1" t="s">
        <v>39</v>
      </c>
      <c r="C35" s="1" t="s">
        <v>40</v>
      </c>
      <c r="D35" s="1" t="s">
        <v>41</v>
      </c>
      <c r="E35" s="1" t="s">
        <v>40</v>
      </c>
      <c r="F35" s="1" t="s">
        <v>41</v>
      </c>
      <c r="G35" s="1" t="s">
        <v>40</v>
      </c>
      <c r="H35" s="1" t="s">
        <v>41</v>
      </c>
      <c r="I35" s="1" t="s">
        <v>40</v>
      </c>
      <c r="J35" s="1" t="s">
        <v>41</v>
      </c>
      <c r="K35" s="1" t="s">
        <v>40</v>
      </c>
      <c r="L35" s="1" t="s">
        <v>41</v>
      </c>
      <c r="M35" s="1" t="s">
        <v>40</v>
      </c>
      <c r="N35" s="1" t="s">
        <v>41</v>
      </c>
      <c r="O35" s="1" t="s">
        <v>40</v>
      </c>
      <c r="P35" s="1" t="s">
        <v>41</v>
      </c>
      <c r="Q35" s="1" t="s">
        <v>40</v>
      </c>
      <c r="R35" s="1" t="s">
        <v>42</v>
      </c>
    </row>
    <row r="36" spans="1:18" x14ac:dyDescent="0.25">
      <c r="A36" s="26">
        <v>1</v>
      </c>
      <c r="B36" s="27" t="s">
        <v>43</v>
      </c>
      <c r="C36" s="28">
        <v>0</v>
      </c>
      <c r="D36" s="29"/>
      <c r="E36" s="28">
        <f>E37</f>
        <v>0</v>
      </c>
      <c r="F36" s="29"/>
      <c r="G36" s="28">
        <f>C27</f>
        <v>348649.76</v>
      </c>
      <c r="H36" s="29"/>
      <c r="I36" s="28">
        <f>D27</f>
        <v>393212.8</v>
      </c>
      <c r="J36" s="29"/>
      <c r="K36" s="28">
        <f>E27</f>
        <v>446488.4</v>
      </c>
      <c r="L36" s="29"/>
      <c r="M36" s="28">
        <f>F27</f>
        <v>11649.04</v>
      </c>
      <c r="N36" s="29"/>
      <c r="O36" s="28">
        <v>0</v>
      </c>
      <c r="P36" s="29"/>
      <c r="Q36" s="29">
        <f>SUM(C36+E36+G36+I36+K36+M36+O36)</f>
        <v>1200000</v>
      </c>
      <c r="R36" s="29"/>
    </row>
    <row r="37" spans="1:18" x14ac:dyDescent="0.25">
      <c r="A37" s="26">
        <v>2</v>
      </c>
      <c r="B37" s="30" t="s">
        <v>44</v>
      </c>
      <c r="C37" s="29">
        <v>0</v>
      </c>
      <c r="D37" s="31">
        <v>1</v>
      </c>
      <c r="E37" s="29">
        <v>0</v>
      </c>
      <c r="F37" s="31">
        <v>1</v>
      </c>
      <c r="G37" s="29">
        <f>SUM(G36)</f>
        <v>348649.76</v>
      </c>
      <c r="H37" s="31">
        <v>1</v>
      </c>
      <c r="I37" s="29">
        <f>SUM(I36)</f>
        <v>393212.8</v>
      </c>
      <c r="J37" s="31">
        <v>1</v>
      </c>
      <c r="K37" s="29">
        <f>SUM(K36)</f>
        <v>446488.4</v>
      </c>
      <c r="L37" s="31">
        <v>1</v>
      </c>
      <c r="M37" s="29">
        <f>SUM(M36)</f>
        <v>11649.04</v>
      </c>
      <c r="N37" s="31">
        <v>1</v>
      </c>
      <c r="O37" s="29">
        <f>SUM(O36)</f>
        <v>0</v>
      </c>
      <c r="P37" s="31">
        <v>1</v>
      </c>
      <c r="Q37" s="29">
        <f>SUM(Q36)</f>
        <v>1200000</v>
      </c>
      <c r="R37" s="31">
        <v>1</v>
      </c>
    </row>
    <row r="38" spans="1:18" x14ac:dyDescent="0.25">
      <c r="A38" s="32" t="s">
        <v>17</v>
      </c>
      <c r="B38" s="33" t="s">
        <v>45</v>
      </c>
      <c r="C38" s="34">
        <f>SUM(C37)*0.7</f>
        <v>0</v>
      </c>
      <c r="D38" s="35">
        <v>0.7</v>
      </c>
      <c r="E38" s="34">
        <f>SUM(E37)*0.7</f>
        <v>0</v>
      </c>
      <c r="F38" s="35">
        <v>0.7</v>
      </c>
      <c r="G38" s="34">
        <f>SUM(G37)*0.7</f>
        <v>244054.83199999999</v>
      </c>
      <c r="H38" s="35">
        <v>0.7</v>
      </c>
      <c r="I38" s="34">
        <f>SUM(I37)*0.7</f>
        <v>275248.95999999996</v>
      </c>
      <c r="J38" s="35">
        <v>0.7</v>
      </c>
      <c r="K38" s="34">
        <f>SUM(K37)*0.7</f>
        <v>312541.88</v>
      </c>
      <c r="L38" s="35">
        <v>0.7</v>
      </c>
      <c r="M38" s="34">
        <f>SUM(M37)*0.7</f>
        <v>8154.3280000000004</v>
      </c>
      <c r="N38" s="35">
        <v>0.7</v>
      </c>
      <c r="O38" s="34">
        <f>SUM(O37)*0.7</f>
        <v>0</v>
      </c>
      <c r="P38" s="35">
        <v>0.7</v>
      </c>
      <c r="Q38" s="34">
        <f>SUM(Q37)*0.7</f>
        <v>840000</v>
      </c>
      <c r="R38" s="35">
        <v>0.7</v>
      </c>
    </row>
    <row r="39" spans="1:18" x14ac:dyDescent="0.25">
      <c r="A39" s="32" t="s">
        <v>19</v>
      </c>
      <c r="B39" s="36" t="s">
        <v>46</v>
      </c>
      <c r="C39" s="34">
        <f>SUM(C37*0.3)</f>
        <v>0</v>
      </c>
      <c r="D39" s="37">
        <v>0.3</v>
      </c>
      <c r="E39" s="34">
        <f>SUM(E37*0.3)</f>
        <v>0</v>
      </c>
      <c r="F39" s="37">
        <v>0.3</v>
      </c>
      <c r="G39" s="34">
        <f>SUM(G37*0.3)</f>
        <v>104594.928</v>
      </c>
      <c r="H39" s="37">
        <v>0.3</v>
      </c>
      <c r="I39" s="34">
        <f>SUM(I37*0.3)</f>
        <v>117963.84</v>
      </c>
      <c r="J39" s="37">
        <v>0.3</v>
      </c>
      <c r="K39" s="34">
        <f>SUM(K37*0.3)</f>
        <v>133946.51999999999</v>
      </c>
      <c r="L39" s="37">
        <v>0.3</v>
      </c>
      <c r="M39" s="34">
        <f>SUM(M37*0.3)</f>
        <v>3494.712</v>
      </c>
      <c r="N39" s="37">
        <v>0.3</v>
      </c>
      <c r="O39" s="34">
        <f>SUM(O37*0.3)</f>
        <v>0</v>
      </c>
      <c r="P39" s="37">
        <v>0.3</v>
      </c>
      <c r="Q39" s="34">
        <f>SUM(Q37*0.3)</f>
        <v>360000</v>
      </c>
      <c r="R39" s="37">
        <v>0.3</v>
      </c>
    </row>
    <row r="40" spans="1:18" x14ac:dyDescent="0.25">
      <c r="A40" s="26">
        <v>3</v>
      </c>
      <c r="B40" s="30" t="s">
        <v>47</v>
      </c>
      <c r="C40" s="38">
        <v>0</v>
      </c>
      <c r="D40" s="39"/>
      <c r="E40" s="38">
        <v>0</v>
      </c>
      <c r="F40" s="39"/>
      <c r="G40" s="38">
        <v>0</v>
      </c>
      <c r="H40" s="39"/>
      <c r="I40" s="38">
        <v>0</v>
      </c>
      <c r="J40" s="39"/>
      <c r="K40" s="38">
        <v>0</v>
      </c>
      <c r="L40" s="39"/>
      <c r="M40" s="38">
        <v>0</v>
      </c>
      <c r="N40" s="39"/>
      <c r="O40" s="38">
        <v>0</v>
      </c>
      <c r="P40" s="39"/>
      <c r="Q40" s="38">
        <v>0</v>
      </c>
      <c r="R40" s="38"/>
    </row>
  </sheetData>
  <mergeCells count="14">
    <mergeCell ref="F1:H1"/>
    <mergeCell ref="F2:H3"/>
    <mergeCell ref="A12:A14"/>
    <mergeCell ref="B12:B14"/>
    <mergeCell ref="C28:G28"/>
    <mergeCell ref="C12:G12"/>
    <mergeCell ref="O34:P34"/>
    <mergeCell ref="Q34:R34"/>
    <mergeCell ref="C34:D34"/>
    <mergeCell ref="E34:F34"/>
    <mergeCell ref="G34:H34"/>
    <mergeCell ref="I34:J34"/>
    <mergeCell ref="K34:L34"/>
    <mergeCell ref="M34:N34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3F2AF-D7BD-4AA6-B30A-279E9501E4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66976-51D3-447E-8F8A-34BE3DE9173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1ade1d93-9233-43d5-9b98-da0cbf1d2e2d"/>
    <ds:schemaRef ds:uri="http://purl.org/dc/elements/1.1/"/>
    <ds:schemaRef ds:uri="http://schemas.openxmlformats.org/package/2006/metadata/core-properties"/>
    <ds:schemaRef ds:uri="08adef74-251f-42fc-9024-6df5c4e3f36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1CFE284-B590-44F3-9FA2-DD922BD74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Valge - SOM</dc:creator>
  <cp:keywords/>
  <dc:description/>
  <cp:lastModifiedBy>Jüri Lõssenko - SOM</cp:lastModifiedBy>
  <cp:revision/>
  <dcterms:created xsi:type="dcterms:W3CDTF">2025-09-17T05:45:46Z</dcterms:created>
  <dcterms:modified xsi:type="dcterms:W3CDTF">2025-11-17T10:35:41Z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2025-09-17T05:45:55Z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0056dda9-d505-469c-8aba-c06164e5b6ec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0x01010028ACCEEE999F7848977B87A9F7B69648</vt:lpwstr>
  </property>
  <property fmtid="{D5CDD505-2E9C-101B-9397-08002B2CF9AE}" pid="11" name="MediaServiceImageTags">
    <vt:lpwstr/>
  </property>
</Properties>
</file>