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rkas.sharepoint.com/Kliendisuhted/ri ja halduslepingud/YLEP 2024/JUM/Prokuratuur/Koidu tn 5(Posti tn 22, Viljandi/"/>
    </mc:Choice>
  </mc:AlternateContent>
  <xr:revisionPtr revIDLastSave="116" documentId="13_ncr:1_{5D0C113C-A3F8-4B5F-8473-1804FA206072}" xr6:coauthVersionLast="47" xr6:coauthVersionMax="47" xr10:uidLastSave="{E3F8B0FE-F10B-4152-AB16-ADC108A5259A}"/>
  <bookViews>
    <workbookView xWindow="-30015" yWindow="1830" windowWidth="28800" windowHeight="17100" tabRatio="842" xr2:uid="{00000000-000D-0000-FFFF-FFFF00000000}"/>
  </bookViews>
  <sheets>
    <sheet name="Lisa 3" sheetId="4" r:id="rId1"/>
    <sheet name="Annuiteetgraafik (BIL)" sheetId="5" r:id="rId2"/>
    <sheet name="Annuiteetgraafik PP Lisa 6.1"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4" l="1"/>
  <c r="E25" i="4"/>
  <c r="E26" i="4"/>
  <c r="E27" i="4"/>
  <c r="E22" i="4"/>
  <c r="E15" i="4"/>
  <c r="E16" i="4"/>
  <c r="E17" i="4"/>
  <c r="E18" i="4"/>
  <c r="B15" i="6"/>
  <c r="E15" i="6" s="1"/>
  <c r="D8" i="6"/>
  <c r="D9" i="6" s="1"/>
  <c r="A15" i="6" l="1"/>
  <c r="C15" i="6"/>
  <c r="G15" i="6" s="1"/>
  <c r="D15" i="6"/>
  <c r="F15" i="6" s="1"/>
  <c r="B16" i="6"/>
  <c r="F14" i="4" l="1"/>
  <c r="E14" i="4" s="1"/>
  <c r="E16" i="6"/>
  <c r="C16" i="6"/>
  <c r="D16" i="6"/>
  <c r="F16" i="6" s="1"/>
  <c r="A16" i="6"/>
  <c r="B17" i="6"/>
  <c r="G16" i="6" l="1"/>
  <c r="A17" i="6"/>
  <c r="D17" i="6"/>
  <c r="C17" i="6"/>
  <c r="B18" i="6"/>
  <c r="E17" i="6"/>
  <c r="E28" i="4"/>
  <c r="D8" i="5"/>
  <c r="D9" i="5" s="1"/>
  <c r="A17"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F17" i="6" l="1"/>
  <c r="G17" i="6"/>
  <c r="C18" i="6" s="1"/>
  <c r="A18" i="6"/>
  <c r="B19" i="6"/>
  <c r="E18" i="6"/>
  <c r="D18" i="6"/>
  <c r="F18" i="6" s="1"/>
  <c r="F28" i="4"/>
  <c r="M4" i="5"/>
  <c r="E10" i="5" s="1"/>
  <c r="G18" i="6" l="1"/>
  <c r="E19" i="6"/>
  <c r="D19" i="6"/>
  <c r="F19" i="6" s="1"/>
  <c r="B20" i="6"/>
  <c r="C19" i="6"/>
  <c r="G19" i="6" s="1"/>
  <c r="A19" i="6"/>
  <c r="E12" i="5"/>
  <c r="E11" i="5"/>
  <c r="D20" i="6" l="1"/>
  <c r="F20" i="6" s="1"/>
  <c r="A20" i="6"/>
  <c r="E20" i="6"/>
  <c r="C20" i="6"/>
  <c r="G20" i="6" s="1"/>
  <c r="B21" i="6"/>
  <c r="C17" i="5"/>
  <c r="E17" i="5"/>
  <c r="D17" i="5"/>
  <c r="F17" i="5"/>
  <c r="B22" i="6" l="1"/>
  <c r="D21" i="6"/>
  <c r="C21" i="6"/>
  <c r="E21" i="6"/>
  <c r="G21" i="6" s="1"/>
  <c r="A21" i="6"/>
  <c r="F18" i="5"/>
  <c r="F13" i="4"/>
  <c r="E13" i="4" s="1"/>
  <c r="G17" i="5"/>
  <c r="C18" i="5" s="1"/>
  <c r="F21" i="6" l="1"/>
  <c r="B23" i="6"/>
  <c r="E22" i="6"/>
  <c r="G22" i="6" s="1"/>
  <c r="D22" i="6"/>
  <c r="C22" i="6"/>
  <c r="A22" i="6"/>
  <c r="F22" i="6"/>
  <c r="F19" i="5"/>
  <c r="E19" i="4"/>
  <c r="E30" i="4" s="1"/>
  <c r="E31" i="4" s="1"/>
  <c r="E32" i="4" s="1"/>
  <c r="D18" i="5"/>
  <c r="E18" i="5" s="1"/>
  <c r="G18" i="5" s="1"/>
  <c r="C19" i="5" s="1"/>
  <c r="D23" i="6" l="1"/>
  <c r="A23" i="6"/>
  <c r="C23" i="6"/>
  <c r="E23" i="6"/>
  <c r="F23" i="6" s="1"/>
  <c r="B24" i="6"/>
  <c r="D19" i="5"/>
  <c r="E19" i="5" s="1"/>
  <c r="G19" i="5" s="1"/>
  <c r="C20" i="5" s="1"/>
  <c r="F20" i="5"/>
  <c r="G23" i="6" l="1"/>
  <c r="B25" i="6"/>
  <c r="C24" i="6"/>
  <c r="A24" i="6"/>
  <c r="E24" i="6"/>
  <c r="D24" i="6"/>
  <c r="F24" i="6" s="1"/>
  <c r="D20" i="5"/>
  <c r="E20" i="5" s="1"/>
  <c r="G20" i="5" s="1"/>
  <c r="C21" i="5" s="1"/>
  <c r="F21" i="5"/>
  <c r="G24" i="6" l="1"/>
  <c r="E25" i="6"/>
  <c r="D25" i="6"/>
  <c r="F25" i="6" s="1"/>
  <c r="C25" i="6"/>
  <c r="A25" i="6"/>
  <c r="B26" i="6"/>
  <c r="D21" i="5"/>
  <c r="E21" i="5" s="1"/>
  <c r="G21" i="5" s="1"/>
  <c r="C22" i="5" s="1"/>
  <c r="F22" i="5"/>
  <c r="G25" i="6" l="1"/>
  <c r="E26" i="6"/>
  <c r="F26" i="6" s="1"/>
  <c r="D26" i="6"/>
  <c r="A26" i="6"/>
  <c r="B27" i="6"/>
  <c r="C26" i="6"/>
  <c r="G26" i="6" s="1"/>
  <c r="D22" i="5"/>
  <c r="E22" i="5" s="1"/>
  <c r="G22" i="5" s="1"/>
  <c r="C23" i="5" s="1"/>
  <c r="F23" i="5"/>
  <c r="C27" i="6" l="1"/>
  <c r="B28" i="6"/>
  <c r="E27" i="6"/>
  <c r="G27" i="6" s="1"/>
  <c r="D27" i="6"/>
  <c r="F27" i="6" s="1"/>
  <c r="A27" i="6"/>
  <c r="D23" i="5"/>
  <c r="E23" i="5" s="1"/>
  <c r="G23" i="5" s="1"/>
  <c r="C24" i="5" s="1"/>
  <c r="F24" i="5"/>
  <c r="E28" i="6" l="1"/>
  <c r="C28" i="6"/>
  <c r="G28" i="6" s="1"/>
  <c r="D28" i="6"/>
  <c r="F28" i="6" s="1"/>
  <c r="A28" i="6"/>
  <c r="B29" i="6"/>
  <c r="D24" i="5"/>
  <c r="E24" i="5" s="1"/>
  <c r="G24" i="5" s="1"/>
  <c r="C25" i="5" s="1"/>
  <c r="F25" i="5"/>
  <c r="A29" i="6" l="1"/>
  <c r="D29" i="6"/>
  <c r="E29" i="6"/>
  <c r="B30" i="6"/>
  <c r="C29" i="6"/>
  <c r="G29" i="6" s="1"/>
  <c r="D25" i="5"/>
  <c r="E25" i="5" s="1"/>
  <c r="G25" i="5" s="1"/>
  <c r="C26" i="5" s="1"/>
  <c r="F26" i="5"/>
  <c r="F29" i="6" l="1"/>
  <c r="D30" i="6"/>
  <c r="C30" i="6"/>
  <c r="A30" i="6"/>
  <c r="B31" i="6"/>
  <c r="E30" i="6"/>
  <c r="G30" i="6" s="1"/>
  <c r="D26" i="5"/>
  <c r="E26" i="5" s="1"/>
  <c r="G26" i="5" s="1"/>
  <c r="C27" i="5" s="1"/>
  <c r="F27" i="5"/>
  <c r="F30" i="6" l="1"/>
  <c r="B32" i="6"/>
  <c r="E31" i="6"/>
  <c r="D31" i="6"/>
  <c r="F31" i="6" s="1"/>
  <c r="C31" i="6"/>
  <c r="G31" i="6" s="1"/>
  <c r="A31" i="6"/>
  <c r="D27" i="5"/>
  <c r="E27" i="5" s="1"/>
  <c r="G27" i="5" s="1"/>
  <c r="C28" i="5" s="1"/>
  <c r="F28" i="5"/>
  <c r="D32" i="6" l="1"/>
  <c r="A32" i="6"/>
  <c r="E32" i="6"/>
  <c r="B33" i="6"/>
  <c r="C32" i="6"/>
  <c r="G32" i="6" s="1"/>
  <c r="F32" i="6"/>
  <c r="D28" i="5"/>
  <c r="E28" i="5" s="1"/>
  <c r="G28" i="5" s="1"/>
  <c r="C29" i="5" s="1"/>
  <c r="F29" i="5"/>
  <c r="B34" i="6" l="1"/>
  <c r="D33" i="6"/>
  <c r="C33" i="6"/>
  <c r="E33" i="6"/>
  <c r="A33" i="6"/>
  <c r="D29" i="5"/>
  <c r="E29" i="5" s="1"/>
  <c r="G29" i="5" s="1"/>
  <c r="C30" i="5" s="1"/>
  <c r="F30" i="5"/>
  <c r="G33" i="6" l="1"/>
  <c r="F33" i="6"/>
  <c r="B35" i="6"/>
  <c r="E34" i="6"/>
  <c r="D34" i="6"/>
  <c r="F34" i="6" s="1"/>
  <c r="C34" i="6"/>
  <c r="A34" i="6"/>
  <c r="D30" i="5"/>
  <c r="E30" i="5" s="1"/>
  <c r="G30" i="5" s="1"/>
  <c r="C31" i="5" s="1"/>
  <c r="F31" i="5"/>
  <c r="G34" i="6" l="1"/>
  <c r="E35" i="6"/>
  <c r="D35" i="6"/>
  <c r="A35" i="6"/>
  <c r="C35" i="6"/>
  <c r="G35" i="6" s="1"/>
  <c r="F35" i="6"/>
  <c r="B36" i="6"/>
  <c r="D31" i="5"/>
  <c r="E31" i="5" s="1"/>
  <c r="G31" i="5" s="1"/>
  <c r="C32" i="5" s="1"/>
  <c r="F32" i="5"/>
  <c r="B37" i="6" l="1"/>
  <c r="C36" i="6"/>
  <c r="D36" i="6"/>
  <c r="F36" i="6" s="1"/>
  <c r="A36" i="6"/>
  <c r="E36" i="6"/>
  <c r="D32" i="5"/>
  <c r="E32" i="5" s="1"/>
  <c r="G32" i="5" s="1"/>
  <c r="C33" i="5" s="1"/>
  <c r="F33" i="5"/>
  <c r="G36" i="6" l="1"/>
  <c r="E37" i="6"/>
  <c r="G37" i="6" s="1"/>
  <c r="C37" i="6"/>
  <c r="B38" i="6"/>
  <c r="D37" i="6"/>
  <c r="F37" i="6" s="1"/>
  <c r="A37" i="6"/>
  <c r="D33" i="5"/>
  <c r="E33" i="5" s="1"/>
  <c r="G33" i="5" s="1"/>
  <c r="C34" i="5" s="1"/>
  <c r="F34" i="5"/>
  <c r="E38" i="6" l="1"/>
  <c r="D38" i="6"/>
  <c r="F38" i="6" s="1"/>
  <c r="A38" i="6"/>
  <c r="C38" i="6"/>
  <c r="G38" i="6" s="1"/>
  <c r="B39" i="6"/>
  <c r="D34" i="5"/>
  <c r="E34" i="5" s="1"/>
  <c r="G34" i="5" s="1"/>
  <c r="C35" i="5" s="1"/>
  <c r="F35" i="5"/>
  <c r="C39" i="6" l="1"/>
  <c r="A39" i="6"/>
  <c r="B40" i="6"/>
  <c r="E39" i="6"/>
  <c r="G39" i="6" s="1"/>
  <c r="D39" i="6"/>
  <c r="F39" i="6" s="1"/>
  <c r="D35" i="5"/>
  <c r="E35" i="5" s="1"/>
  <c r="G35" i="5" s="1"/>
  <c r="C36" i="5" s="1"/>
  <c r="F36" i="5"/>
  <c r="E40" i="6" l="1"/>
  <c r="C40" i="6"/>
  <c r="D40" i="6"/>
  <c r="F40" i="6" s="1"/>
  <c r="B41" i="6"/>
  <c r="G40" i="6"/>
  <c r="A40" i="6"/>
  <c r="D36" i="5"/>
  <c r="E36" i="5" s="1"/>
  <c r="G36" i="5" s="1"/>
  <c r="C37" i="5" s="1"/>
  <c r="F37" i="5"/>
  <c r="A41" i="6" l="1"/>
  <c r="D41" i="6"/>
  <c r="B42" i="6"/>
  <c r="E41" i="6"/>
  <c r="F41" i="6" s="1"/>
  <c r="C41" i="6"/>
  <c r="D37" i="5"/>
  <c r="E37" i="5" s="1"/>
  <c r="G37" i="5" s="1"/>
  <c r="C38" i="5" s="1"/>
  <c r="F38" i="5"/>
  <c r="G41" i="6" l="1"/>
  <c r="D42" i="6"/>
  <c r="C42" i="6"/>
  <c r="A42" i="6"/>
  <c r="B43" i="6"/>
  <c r="E42" i="6"/>
  <c r="G42" i="6" s="1"/>
  <c r="D38" i="5"/>
  <c r="E38" i="5" s="1"/>
  <c r="G38" i="5" s="1"/>
  <c r="C39" i="5" s="1"/>
  <c r="F39" i="5"/>
  <c r="F42" i="6" l="1"/>
  <c r="B44" i="6"/>
  <c r="E43" i="6"/>
  <c r="A43" i="6"/>
  <c r="C43" i="6"/>
  <c r="G43" i="6" s="1"/>
  <c r="D43" i="6"/>
  <c r="F43" i="6" s="1"/>
  <c r="D39" i="5"/>
  <c r="E39" i="5" s="1"/>
  <c r="G39" i="5" s="1"/>
  <c r="C40" i="5" s="1"/>
  <c r="F40" i="5"/>
  <c r="D44" i="6" l="1"/>
  <c r="A44" i="6"/>
  <c r="B45" i="6"/>
  <c r="E44" i="6"/>
  <c r="F44" i="6" s="1"/>
  <c r="C44" i="6"/>
  <c r="G44" i="6" s="1"/>
  <c r="D40" i="5"/>
  <c r="E40" i="5" s="1"/>
  <c r="G40" i="5" s="1"/>
  <c r="C41" i="5" s="1"/>
  <c r="F41" i="5"/>
  <c r="B46" i="6" l="1"/>
  <c r="E45" i="6"/>
  <c r="D45" i="6"/>
  <c r="F45" i="6" s="1"/>
  <c r="C45" i="6"/>
  <c r="G45" i="6" s="1"/>
  <c r="A45" i="6"/>
  <c r="D41" i="5"/>
  <c r="E41" i="5" s="1"/>
  <c r="G41" i="5" s="1"/>
  <c r="C42" i="5" s="1"/>
  <c r="F42" i="5"/>
  <c r="B47" i="6" l="1"/>
  <c r="E46" i="6"/>
  <c r="A46" i="6"/>
  <c r="D46" i="6"/>
  <c r="F46" i="6" s="1"/>
  <c r="C46" i="6"/>
  <c r="G46" i="6" s="1"/>
  <c r="D42" i="5"/>
  <c r="E42" i="5" s="1"/>
  <c r="G42" i="5" s="1"/>
  <c r="C43" i="5" s="1"/>
  <c r="F43" i="5"/>
  <c r="E47" i="6" l="1"/>
  <c r="D47" i="6"/>
  <c r="C47" i="6"/>
  <c r="G47" i="6" s="1"/>
  <c r="A47" i="6"/>
  <c r="B48" i="6"/>
  <c r="F47" i="6"/>
  <c r="D43" i="5"/>
  <c r="E43" i="5" s="1"/>
  <c r="G43" i="5" s="1"/>
  <c r="C44" i="5" s="1"/>
  <c r="F44" i="5"/>
  <c r="B49" i="6" l="1"/>
  <c r="D48" i="6"/>
  <c r="C48" i="6"/>
  <c r="E48" i="6"/>
  <c r="A48" i="6"/>
  <c r="F45" i="5"/>
  <c r="D44" i="5"/>
  <c r="E44" i="5" s="1"/>
  <c r="G44" i="5" s="1"/>
  <c r="C45" i="5" s="1"/>
  <c r="G48" i="6" l="1"/>
  <c r="F48" i="6"/>
  <c r="E49" i="6"/>
  <c r="G49" i="6" s="1"/>
  <c r="C49" i="6"/>
  <c r="A49" i="6"/>
  <c r="B50" i="6"/>
  <c r="D49" i="6"/>
  <c r="F49" i="6" s="1"/>
  <c r="D45" i="5"/>
  <c r="E45" i="5" s="1"/>
  <c r="G45" i="5" s="1"/>
  <c r="C46" i="5" s="1"/>
  <c r="F46" i="5"/>
  <c r="E50" i="6" l="1"/>
  <c r="D50" i="6"/>
  <c r="F50" i="6" s="1"/>
  <c r="A50" i="6"/>
  <c r="C50" i="6"/>
  <c r="G50" i="6" s="1"/>
  <c r="B51" i="6"/>
  <c r="D46" i="5"/>
  <c r="E46" i="5" s="1"/>
  <c r="G46" i="5" s="1"/>
  <c r="C47" i="5" s="1"/>
  <c r="F47" i="5"/>
  <c r="C51" i="6" l="1"/>
  <c r="A51" i="6"/>
  <c r="B52" i="6"/>
  <c r="E51" i="6"/>
  <c r="G51" i="6" s="1"/>
  <c r="D51" i="6"/>
  <c r="F51" i="6" s="1"/>
  <c r="D47" i="5"/>
  <c r="E47" i="5" s="1"/>
  <c r="G47" i="5" s="1"/>
  <c r="C48" i="5" s="1"/>
  <c r="F48" i="5"/>
  <c r="E52" i="6" l="1"/>
  <c r="D52" i="6"/>
  <c r="F52" i="6" s="1"/>
  <c r="C52" i="6"/>
  <c r="B53" i="6"/>
  <c r="G52" i="6"/>
  <c r="A52" i="6"/>
  <c r="D48" i="5"/>
  <c r="E48" i="5" s="1"/>
  <c r="G48" i="5" s="1"/>
  <c r="C49" i="5" s="1"/>
  <c r="F49" i="5"/>
  <c r="A53" i="6" l="1"/>
  <c r="B54" i="6"/>
  <c r="E53" i="6"/>
  <c r="D53" i="6"/>
  <c r="F53" i="6" s="1"/>
  <c r="C53" i="6"/>
  <c r="G53" i="6" s="1"/>
  <c r="D49" i="5"/>
  <c r="E49" i="5" s="1"/>
  <c r="G49" i="5" s="1"/>
  <c r="C50" i="5" s="1"/>
  <c r="F50" i="5"/>
  <c r="D54" i="6" l="1"/>
  <c r="C54" i="6"/>
  <c r="A54" i="6"/>
  <c r="B55" i="6"/>
  <c r="E54" i="6"/>
  <c r="G54" i="6" s="1"/>
  <c r="D50" i="5"/>
  <c r="E50" i="5" s="1"/>
  <c r="G50" i="5" s="1"/>
  <c r="C51" i="5" s="1"/>
  <c r="F51" i="5"/>
  <c r="F54" i="6" l="1"/>
  <c r="B56" i="6"/>
  <c r="E55" i="6"/>
  <c r="C55" i="6"/>
  <c r="G55" i="6" s="1"/>
  <c r="D55" i="6"/>
  <c r="F55" i="6" s="1"/>
  <c r="A55" i="6"/>
  <c r="D51" i="5"/>
  <c r="E51" i="5" s="1"/>
  <c r="G51" i="5" s="1"/>
  <c r="C52" i="5" s="1"/>
  <c r="F52" i="5"/>
  <c r="D56" i="6" l="1"/>
  <c r="A56" i="6"/>
  <c r="B57" i="6"/>
  <c r="E56" i="6"/>
  <c r="F56" i="6" s="1"/>
  <c r="C56" i="6"/>
  <c r="D52" i="5"/>
  <c r="E52" i="5" s="1"/>
  <c r="G52" i="5" s="1"/>
  <c r="C53" i="5" s="1"/>
  <c r="F53" i="5"/>
  <c r="G56" i="6" l="1"/>
  <c r="B58" i="6"/>
  <c r="E57" i="6"/>
  <c r="D57" i="6"/>
  <c r="F57" i="6" s="1"/>
  <c r="C57" i="6"/>
  <c r="G57" i="6" s="1"/>
  <c r="A57" i="6"/>
  <c r="D53" i="5"/>
  <c r="E53" i="5" s="1"/>
  <c r="G53" i="5" s="1"/>
  <c r="C54" i="5" s="1"/>
  <c r="F54" i="5"/>
  <c r="B59" i="6" l="1"/>
  <c r="E58" i="6"/>
  <c r="D58" i="6"/>
  <c r="F58" i="6" s="1"/>
  <c r="C58" i="6"/>
  <c r="G58" i="6" s="1"/>
  <c r="A58" i="6"/>
  <c r="D54" i="5"/>
  <c r="E54" i="5" s="1"/>
  <c r="G54" i="5" s="1"/>
  <c r="C55" i="5" s="1"/>
  <c r="F55" i="5"/>
  <c r="E59" i="6" l="1"/>
  <c r="D59" i="6"/>
  <c r="C59" i="6"/>
  <c r="G59" i="6" s="1"/>
  <c r="A59" i="6"/>
  <c r="B60" i="6"/>
  <c r="D55" i="5"/>
  <c r="E55" i="5" s="1"/>
  <c r="G55" i="5" s="1"/>
  <c r="C56" i="5" s="1"/>
  <c r="F56" i="5"/>
  <c r="F59" i="6" l="1"/>
  <c r="B61" i="6"/>
  <c r="D60" i="6"/>
  <c r="C60" i="6"/>
  <c r="E60" i="6"/>
  <c r="A60" i="6"/>
  <c r="D56" i="5"/>
  <c r="E56" i="5" s="1"/>
  <c r="G56" i="5" s="1"/>
  <c r="C57" i="5" s="1"/>
  <c r="F57" i="5"/>
  <c r="G60" i="6" l="1"/>
  <c r="F60" i="6"/>
  <c r="E61" i="6"/>
  <c r="C61" i="6"/>
  <c r="G61" i="6" s="1"/>
  <c r="A61" i="6"/>
  <c r="B62" i="6"/>
  <c r="D61" i="6"/>
  <c r="F61" i="6" s="1"/>
  <c r="D57" i="5"/>
  <c r="E57" i="5" s="1"/>
  <c r="G57" i="5" s="1"/>
  <c r="C58" i="5" s="1"/>
  <c r="F58" i="5"/>
  <c r="E62" i="6" l="1"/>
  <c r="D62" i="6"/>
  <c r="F62" i="6" s="1"/>
  <c r="A62" i="6"/>
  <c r="B63" i="6"/>
  <c r="C62" i="6"/>
  <c r="G62" i="6" s="1"/>
  <c r="D58" i="5"/>
  <c r="E58" i="5" s="1"/>
  <c r="G58" i="5" s="1"/>
  <c r="C59" i="5" s="1"/>
  <c r="F59" i="5"/>
  <c r="C63" i="6" l="1"/>
  <c r="A63" i="6"/>
  <c r="B64" i="6"/>
  <c r="E63" i="6"/>
  <c r="G63" i="6" s="1"/>
  <c r="D63" i="6"/>
  <c r="F63" i="6" s="1"/>
  <c r="D59" i="5"/>
  <c r="E59" i="5" s="1"/>
  <c r="G59" i="5" s="1"/>
  <c r="C60" i="5" s="1"/>
  <c r="F60" i="5"/>
  <c r="E64" i="6" l="1"/>
  <c r="D64" i="6"/>
  <c r="F64" i="6" s="1"/>
  <c r="C64" i="6"/>
  <c r="B65" i="6"/>
  <c r="A64" i="6"/>
  <c r="D60" i="5"/>
  <c r="E60" i="5" s="1"/>
  <c r="G60" i="5" s="1"/>
  <c r="C61" i="5" s="1"/>
  <c r="F61" i="5"/>
  <c r="G64" i="6" l="1"/>
  <c r="A65" i="6"/>
  <c r="B66" i="6"/>
  <c r="E65" i="6"/>
  <c r="D65" i="6"/>
  <c r="F65" i="6" s="1"/>
  <c r="C65" i="6"/>
  <c r="D61" i="5"/>
  <c r="E61" i="5" s="1"/>
  <c r="G61" i="5" s="1"/>
  <c r="C62" i="5" s="1"/>
  <c r="F62" i="5"/>
  <c r="G65" i="6" l="1"/>
  <c r="D66" i="6"/>
  <c r="C66" i="6"/>
  <c r="A66" i="6"/>
  <c r="B67" i="6"/>
  <c r="E66" i="6"/>
  <c r="G66" i="6" s="1"/>
  <c r="D62" i="5"/>
  <c r="E62" i="5" s="1"/>
  <c r="G62" i="5" s="1"/>
  <c r="C63" i="5" s="1"/>
  <c r="F63" i="5"/>
  <c r="F66" i="6" l="1"/>
  <c r="B68" i="6"/>
  <c r="E67" i="6"/>
  <c r="C67" i="6"/>
  <c r="A67" i="6"/>
  <c r="D67" i="6"/>
  <c r="F67" i="6" s="1"/>
  <c r="D63" i="5"/>
  <c r="E63" i="5" s="1"/>
  <c r="G63" i="5" s="1"/>
  <c r="C64" i="5" s="1"/>
  <c r="F64" i="5"/>
  <c r="G67" i="6" l="1"/>
  <c r="D68" i="6"/>
  <c r="A68" i="6"/>
  <c r="B69" i="6"/>
  <c r="E68" i="6"/>
  <c r="F68" i="6" s="1"/>
  <c r="C68" i="6"/>
  <c r="G68" i="6" s="1"/>
  <c r="D64" i="5"/>
  <c r="E64" i="5" s="1"/>
  <c r="G64" i="5" s="1"/>
  <c r="C65" i="5" s="1"/>
  <c r="F65" i="5"/>
  <c r="B70" i="6" l="1"/>
  <c r="E69" i="6"/>
  <c r="D69" i="6"/>
  <c r="C69" i="6"/>
  <c r="A69" i="6"/>
  <c r="D65" i="5"/>
  <c r="E65" i="5" s="1"/>
  <c r="G65" i="5" s="1"/>
  <c r="C66" i="5" s="1"/>
  <c r="F66" i="5"/>
  <c r="G69" i="6" l="1"/>
  <c r="F69" i="6"/>
  <c r="B71" i="6"/>
  <c r="E70" i="6"/>
  <c r="D70" i="6"/>
  <c r="F70" i="6" s="1"/>
  <c r="C70" i="6"/>
  <c r="A70" i="6"/>
  <c r="D66" i="5"/>
  <c r="E66" i="5" s="1"/>
  <c r="G66" i="5" s="1"/>
  <c r="C67" i="5" s="1"/>
  <c r="F67" i="5"/>
  <c r="G70" i="6" l="1"/>
  <c r="E71" i="6"/>
  <c r="D71" i="6"/>
  <c r="F71" i="6" s="1"/>
  <c r="C71" i="6"/>
  <c r="G71" i="6" s="1"/>
  <c r="A71" i="6"/>
  <c r="B72" i="6"/>
  <c r="D67" i="5"/>
  <c r="E67" i="5" s="1"/>
  <c r="G67" i="5" s="1"/>
  <c r="C68" i="5" s="1"/>
  <c r="F68" i="5"/>
  <c r="B73" i="6" l="1"/>
  <c r="D72" i="6"/>
  <c r="C72" i="6"/>
  <c r="E72" i="6"/>
  <c r="A72" i="6"/>
  <c r="D68" i="5"/>
  <c r="E68" i="5" s="1"/>
  <c r="G68" i="5" s="1"/>
  <c r="C69" i="5" s="1"/>
  <c r="F69" i="5"/>
  <c r="G72" i="6" l="1"/>
  <c r="F72" i="6"/>
  <c r="E73" i="6"/>
  <c r="G73" i="6" s="1"/>
  <c r="C73" i="6"/>
  <c r="A73" i="6"/>
  <c r="B74" i="6"/>
  <c r="D73" i="6"/>
  <c r="F73" i="6" s="1"/>
  <c r="D69" i="5"/>
  <c r="E69" i="5" s="1"/>
  <c r="G69" i="5" s="1"/>
  <c r="C70" i="5" s="1"/>
  <c r="F70" i="5"/>
  <c r="B75" i="6" l="1"/>
  <c r="E74" i="6"/>
  <c r="D74" i="6"/>
  <c r="F74" i="6" s="1"/>
  <c r="A74" i="6"/>
  <c r="C74" i="6"/>
  <c r="G74" i="6" s="1"/>
  <c r="D70" i="5"/>
  <c r="E70" i="5" s="1"/>
  <c r="G70" i="5" s="1"/>
  <c r="C71" i="5" s="1"/>
  <c r="F71" i="5"/>
  <c r="C75" i="6" l="1"/>
  <c r="A75" i="6"/>
  <c r="B76" i="6"/>
  <c r="G75" i="6"/>
  <c r="F75" i="6"/>
  <c r="E75" i="6"/>
  <c r="D75" i="6"/>
  <c r="D71" i="5"/>
  <c r="E71" i="5" s="1"/>
  <c r="G71" i="5" s="1"/>
  <c r="C72" i="5" s="1"/>
  <c r="F72" i="5"/>
  <c r="G76" i="6" l="1"/>
  <c r="F76" i="6"/>
  <c r="E76" i="6"/>
  <c r="D76" i="6"/>
  <c r="C76" i="6"/>
  <c r="B77" i="6"/>
  <c r="A76" i="6"/>
  <c r="D72" i="5"/>
  <c r="E72" i="5" s="1"/>
  <c r="G72" i="5" s="1"/>
  <c r="C73" i="5" s="1"/>
  <c r="F73" i="5"/>
  <c r="A77" i="6" l="1"/>
  <c r="B78" i="6"/>
  <c r="G77" i="6"/>
  <c r="E77" i="6"/>
  <c r="D77" i="6"/>
  <c r="C77" i="6"/>
  <c r="F77" i="6"/>
  <c r="D73" i="5"/>
  <c r="E73" i="5" s="1"/>
  <c r="G73" i="5" s="1"/>
  <c r="C74" i="5" s="1"/>
  <c r="F74" i="5"/>
  <c r="F78" i="6" l="1"/>
  <c r="E78" i="6"/>
  <c r="D78" i="6"/>
  <c r="C78" i="6"/>
  <c r="A78" i="6"/>
  <c r="B79" i="6"/>
  <c r="G78" i="6"/>
  <c r="D74" i="5"/>
  <c r="E74" i="5" s="1"/>
  <c r="G74" i="5" s="1"/>
  <c r="C75" i="5" s="1"/>
  <c r="F75" i="5"/>
  <c r="B80" i="6" l="1"/>
  <c r="G79" i="6"/>
  <c r="F79" i="6"/>
  <c r="E79" i="6"/>
  <c r="C79" i="6"/>
  <c r="A79" i="6"/>
  <c r="D79" i="6"/>
  <c r="D75" i="5"/>
  <c r="E75" i="5" s="1"/>
  <c r="G75" i="5" s="1"/>
  <c r="C76" i="5" s="1"/>
  <c r="F76" i="5"/>
  <c r="F77" i="5" s="1"/>
  <c r="F78" i="5" s="1"/>
  <c r="F79" i="5" s="1"/>
  <c r="D80" i="6" l="1"/>
  <c r="C80" i="6"/>
  <c r="A80" i="6"/>
  <c r="G80" i="6"/>
  <c r="B81" i="6"/>
  <c r="F80" i="6"/>
  <c r="E80" i="6"/>
  <c r="F80" i="5"/>
  <c r="D76" i="5"/>
  <c r="E76" i="5" s="1"/>
  <c r="G76" i="5" s="1"/>
  <c r="C77" i="5" s="1"/>
  <c r="D77" i="5" s="1"/>
  <c r="E77" i="5" s="1"/>
  <c r="G77" i="5" s="1"/>
  <c r="C78" i="5" s="1"/>
  <c r="D78" i="5" s="1"/>
  <c r="E78" i="5" s="1"/>
  <c r="G78" i="5" s="1"/>
  <c r="C79" i="5" s="1"/>
  <c r="D79" i="5" s="1"/>
  <c r="E79" i="5" s="1"/>
  <c r="G79" i="5" s="1"/>
  <c r="C80" i="5" s="1"/>
  <c r="D80" i="5" s="1"/>
  <c r="B82" i="6" l="1"/>
  <c r="G81" i="6"/>
  <c r="F81" i="6"/>
  <c r="E81" i="6"/>
  <c r="D81" i="6"/>
  <c r="C81" i="6"/>
  <c r="A81" i="6"/>
  <c r="F81" i="5"/>
  <c r="E80" i="5"/>
  <c r="G80" i="5" s="1"/>
  <c r="C81" i="5" s="1"/>
  <c r="D81" i="5" s="1"/>
  <c r="A82" i="6" l="1"/>
  <c r="B83" i="6"/>
  <c r="F82" i="6"/>
  <c r="E82" i="6"/>
  <c r="G82" i="6"/>
  <c r="D82" i="6"/>
  <c r="C82" i="6"/>
  <c r="F82" i="5"/>
  <c r="F83" i="5" s="1"/>
  <c r="F84" i="5" s="1"/>
  <c r="F85" i="5" s="1"/>
  <c r="F86" i="5" s="1"/>
  <c r="F87" i="5" s="1"/>
  <c r="F88" i="5" s="1"/>
  <c r="E81" i="5"/>
  <c r="G81" i="5" s="1"/>
  <c r="C82" i="5" s="1"/>
  <c r="D82" i="5" s="1"/>
  <c r="E82" i="5" s="1"/>
  <c r="G82" i="5" s="1"/>
  <c r="C83" i="5" s="1"/>
  <c r="D83" i="5" s="1"/>
  <c r="E83" i="5" s="1"/>
  <c r="G83" i="5" s="1"/>
  <c r="C84" i="5" s="1"/>
  <c r="D84" i="5" s="1"/>
  <c r="E84" i="5" s="1"/>
  <c r="G84" i="5" s="1"/>
  <c r="C85" i="5" s="1"/>
  <c r="D85" i="5" s="1"/>
  <c r="E85" i="5" s="1"/>
  <c r="G85" i="5" s="1"/>
  <c r="C86" i="5" s="1"/>
  <c r="D86" i="5" s="1"/>
  <c r="E86" i="5" s="1"/>
  <c r="G86" i="5" s="1"/>
  <c r="C87" i="5" s="1"/>
  <c r="D87" i="5" s="1"/>
  <c r="E87" i="5" s="1"/>
  <c r="G87" i="5" s="1"/>
  <c r="C88" i="5" s="1"/>
  <c r="D88" i="5" s="1"/>
  <c r="F19" i="4"/>
  <c r="F30" i="4" s="1"/>
  <c r="F31" i="4" s="1"/>
  <c r="F32" i="4" s="1"/>
  <c r="F34" i="4" s="1"/>
  <c r="G83" i="6" l="1"/>
  <c r="F83" i="6"/>
  <c r="E83" i="6"/>
  <c r="D83" i="6"/>
  <c r="C83" i="6"/>
  <c r="A83" i="6"/>
  <c r="B84" i="6"/>
  <c r="F89" i="5"/>
  <c r="F90" i="5" s="1"/>
  <c r="F91" i="5" s="1"/>
  <c r="E88" i="5"/>
  <c r="G88" i="5" s="1"/>
  <c r="C89" i="5" s="1"/>
  <c r="D89" i="5" s="1"/>
  <c r="E89" i="5" s="1"/>
  <c r="G89" i="5" s="1"/>
  <c r="C90" i="5" s="1"/>
  <c r="D90" i="5" s="1"/>
  <c r="F33" i="4"/>
  <c r="B85" i="6" l="1"/>
  <c r="G84" i="6"/>
  <c r="F84" i="6"/>
  <c r="D84" i="6"/>
  <c r="C84" i="6"/>
  <c r="A84" i="6"/>
  <c r="E84" i="6"/>
  <c r="E90" i="5"/>
  <c r="G90" i="5" s="1"/>
  <c r="C91" i="5" s="1"/>
  <c r="D91" i="5" s="1"/>
  <c r="E91" i="5" s="1"/>
  <c r="G91" i="5" s="1"/>
  <c r="C92" i="5" s="1"/>
  <c r="D92" i="5" s="1"/>
  <c r="E92" i="5" s="1"/>
  <c r="G92" i="5" s="1"/>
  <c r="C93" i="5" s="1"/>
  <c r="D93" i="5" s="1"/>
  <c r="F92" i="5"/>
  <c r="F93" i="5" s="1"/>
  <c r="E85" i="6" l="1"/>
  <c r="D85" i="6"/>
  <c r="C85" i="6"/>
  <c r="A85" i="6"/>
  <c r="B86" i="6"/>
  <c r="G85" i="6"/>
  <c r="F85" i="6"/>
  <c r="F94" i="5"/>
  <c r="F95" i="5" s="1"/>
  <c r="F96" i="5" s="1"/>
  <c r="F97" i="5" s="1"/>
  <c r="F98" i="5" s="1"/>
  <c r="E93" i="5"/>
  <c r="G93" i="5" s="1"/>
  <c r="C94" i="5" s="1"/>
  <c r="D94" i="5" s="1"/>
  <c r="E94" i="5" s="1"/>
  <c r="G94" i="5" s="1"/>
  <c r="C95" i="5" s="1"/>
  <c r="D95" i="5" s="1"/>
  <c r="E95" i="5" s="1"/>
  <c r="G95" i="5" s="1"/>
  <c r="C96" i="5" s="1"/>
  <c r="D96" i="5" s="1"/>
  <c r="E96" i="5" s="1"/>
  <c r="G96" i="5" s="1"/>
  <c r="C97" i="5" s="1"/>
  <c r="D97" i="5" s="1"/>
  <c r="E97" i="5" s="1"/>
  <c r="G97" i="5" s="1"/>
  <c r="C98" i="5" s="1"/>
  <c r="D98" i="5" s="1"/>
  <c r="B87" i="6" l="1"/>
  <c r="G86" i="6"/>
  <c r="F86" i="6"/>
  <c r="E86" i="6"/>
  <c r="D86" i="6"/>
  <c r="C86" i="6"/>
  <c r="A86" i="6"/>
  <c r="E98" i="5"/>
  <c r="G98" i="5" s="1"/>
  <c r="C99" i="5" s="1"/>
  <c r="D99" i="5" s="1"/>
  <c r="F99" i="5"/>
  <c r="F100" i="5" s="1"/>
  <c r="F101" i="5" s="1"/>
  <c r="F102" i="5" s="1"/>
  <c r="F103" i="5" s="1"/>
  <c r="F104" i="5" s="1"/>
  <c r="F105" i="5" s="1"/>
  <c r="F106" i="5" s="1"/>
  <c r="F107" i="5" s="1"/>
  <c r="F108" i="5" s="1"/>
  <c r="F109" i="5" s="1"/>
  <c r="F110" i="5" s="1"/>
  <c r="C87" i="6" l="1"/>
  <c r="A87" i="6"/>
  <c r="B88" i="6"/>
  <c r="G87" i="6"/>
  <c r="F87" i="6"/>
  <c r="E87" i="6"/>
  <c r="D87" i="6"/>
  <c r="F111" i="5"/>
  <c r="E99" i="5"/>
  <c r="G99" i="5" s="1"/>
  <c r="C100" i="5" s="1"/>
  <c r="D100" i="5" s="1"/>
  <c r="E100" i="5" s="1"/>
  <c r="G100" i="5" s="1"/>
  <c r="C101" i="5" s="1"/>
  <c r="D101" i="5" s="1"/>
  <c r="E101" i="5" s="1"/>
  <c r="G101" i="5" s="1"/>
  <c r="C102" i="5" s="1"/>
  <c r="D102" i="5" s="1"/>
  <c r="E102" i="5" s="1"/>
  <c r="G102" i="5" s="1"/>
  <c r="C103" i="5" s="1"/>
  <c r="D103" i="5" s="1"/>
  <c r="E103" i="5" s="1"/>
  <c r="G103" i="5" s="1"/>
  <c r="C104" i="5" s="1"/>
  <c r="D104" i="5" s="1"/>
  <c r="E104" i="5" s="1"/>
  <c r="G104" i="5" s="1"/>
  <c r="C105" i="5" s="1"/>
  <c r="D105" i="5" s="1"/>
  <c r="E105" i="5" s="1"/>
  <c r="G105" i="5" s="1"/>
  <c r="C106" i="5" s="1"/>
  <c r="D106" i="5" s="1"/>
  <c r="E106" i="5" s="1"/>
  <c r="G106" i="5" s="1"/>
  <c r="C107" i="5" s="1"/>
  <c r="D107" i="5" s="1"/>
  <c r="E107" i="5" s="1"/>
  <c r="G107" i="5" s="1"/>
  <c r="C108" i="5" s="1"/>
  <c r="D108" i="5" s="1"/>
  <c r="E108" i="5" s="1"/>
  <c r="G108" i="5" s="1"/>
  <c r="C109" i="5" s="1"/>
  <c r="D109" i="5" s="1"/>
  <c r="E109" i="5" s="1"/>
  <c r="G109" i="5" s="1"/>
  <c r="C110" i="5" s="1"/>
  <c r="D110" i="5" s="1"/>
  <c r="E110" i="5" s="1"/>
  <c r="G110" i="5" s="1"/>
  <c r="C111" i="5" s="1"/>
  <c r="D111" i="5" s="1"/>
  <c r="G88" i="6" l="1"/>
  <c r="F88" i="6"/>
  <c r="E88" i="6"/>
  <c r="D88" i="6"/>
  <c r="C88" i="6"/>
  <c r="A88" i="6"/>
  <c r="B89" i="6"/>
  <c r="F112" i="5"/>
  <c r="E111" i="5"/>
  <c r="G111" i="5" s="1"/>
  <c r="C112" i="5" s="1"/>
  <c r="D112" i="5" s="1"/>
  <c r="A89" i="6" l="1"/>
  <c r="B90" i="6"/>
  <c r="G89" i="6"/>
  <c r="F89" i="6"/>
  <c r="E89" i="6"/>
  <c r="D89" i="6"/>
  <c r="C89" i="6"/>
  <c r="F113" i="5"/>
  <c r="F114" i="5" s="1"/>
  <c r="F115" i="5" s="1"/>
  <c r="F116" i="5" s="1"/>
  <c r="F117" i="5" s="1"/>
  <c r="F118" i="5" s="1"/>
  <c r="E112" i="5"/>
  <c r="G112" i="5" s="1"/>
  <c r="C113" i="5" s="1"/>
  <c r="D113" i="5" s="1"/>
  <c r="E113" i="5" s="1"/>
  <c r="G113" i="5" s="1"/>
  <c r="C114" i="5" s="1"/>
  <c r="D114" i="5" s="1"/>
  <c r="E114" i="5" s="1"/>
  <c r="G114" i="5" s="1"/>
  <c r="C115" i="5" s="1"/>
  <c r="D115" i="5" s="1"/>
  <c r="E115" i="5" s="1"/>
  <c r="G115" i="5" s="1"/>
  <c r="C116" i="5" s="1"/>
  <c r="D116" i="5" s="1"/>
  <c r="E116" i="5" s="1"/>
  <c r="G116" i="5" s="1"/>
  <c r="C117" i="5" s="1"/>
  <c r="D117" i="5" s="1"/>
  <c r="E117" i="5" s="1"/>
  <c r="G117" i="5" s="1"/>
  <c r="C118" i="5" s="1"/>
  <c r="D118" i="5" s="1"/>
  <c r="F90" i="6" l="1"/>
  <c r="E90" i="6"/>
  <c r="D90" i="6"/>
  <c r="C90" i="6"/>
  <c r="A90" i="6"/>
  <c r="B91" i="6"/>
  <c r="G90" i="6"/>
  <c r="F119" i="5"/>
  <c r="F120" i="5" s="1"/>
  <c r="E118" i="5"/>
  <c r="G118" i="5" s="1"/>
  <c r="C119" i="5" s="1"/>
  <c r="D119" i="5" s="1"/>
  <c r="E119" i="5" s="1"/>
  <c r="G119" i="5" s="1"/>
  <c r="C120" i="5" s="1"/>
  <c r="D120" i="5" s="1"/>
  <c r="B92" i="6" l="1"/>
  <c r="G91" i="6"/>
  <c r="F91" i="6"/>
  <c r="E91" i="6"/>
  <c r="D91" i="6"/>
  <c r="C91" i="6"/>
  <c r="A91" i="6"/>
  <c r="F121" i="5"/>
  <c r="F122" i="5" s="1"/>
  <c r="F123" i="5" s="1"/>
  <c r="F124" i="5" s="1"/>
  <c r="F125" i="5" s="1"/>
  <c r="F126" i="5" s="1"/>
  <c r="F127" i="5" s="1"/>
  <c r="E120" i="5"/>
  <c r="G120" i="5" s="1"/>
  <c r="C121" i="5" s="1"/>
  <c r="D121" i="5" s="1"/>
  <c r="E121" i="5" s="1"/>
  <c r="G121" i="5" s="1"/>
  <c r="C122" i="5" s="1"/>
  <c r="D122" i="5" s="1"/>
  <c r="E122" i="5" s="1"/>
  <c r="G122" i="5" s="1"/>
  <c r="C123" i="5" s="1"/>
  <c r="D123" i="5" s="1"/>
  <c r="E123" i="5" s="1"/>
  <c r="G123" i="5" s="1"/>
  <c r="C124" i="5" s="1"/>
  <c r="D124" i="5" s="1"/>
  <c r="E124" i="5" s="1"/>
  <c r="G124" i="5" s="1"/>
  <c r="C125" i="5" s="1"/>
  <c r="D125" i="5" s="1"/>
  <c r="E125" i="5" s="1"/>
  <c r="G125" i="5" s="1"/>
  <c r="C126" i="5" s="1"/>
  <c r="D126" i="5" s="1"/>
  <c r="E126" i="5" s="1"/>
  <c r="G126" i="5" s="1"/>
  <c r="C127" i="5" s="1"/>
  <c r="D127" i="5" s="1"/>
  <c r="D92" i="6" l="1"/>
  <c r="C92" i="6"/>
  <c r="A92" i="6"/>
  <c r="B93" i="6"/>
  <c r="G92" i="6"/>
  <c r="F92" i="6"/>
  <c r="E92" i="6"/>
  <c r="F128" i="5"/>
  <c r="F129" i="5" s="1"/>
  <c r="E127" i="5"/>
  <c r="G127" i="5" s="1"/>
  <c r="C128" i="5" s="1"/>
  <c r="D128" i="5" s="1"/>
  <c r="E128" i="5" s="1"/>
  <c r="G128" i="5" s="1"/>
  <c r="C129" i="5" s="1"/>
  <c r="D129" i="5" s="1"/>
  <c r="B94" i="6" l="1"/>
  <c r="G93" i="6"/>
  <c r="F93" i="6"/>
  <c r="E93" i="6"/>
  <c r="D93" i="6"/>
  <c r="C93" i="6"/>
  <c r="A93" i="6"/>
  <c r="F130" i="5"/>
  <c r="E129" i="5"/>
  <c r="G129" i="5" s="1"/>
  <c r="C130" i="5" s="1"/>
  <c r="D130" i="5" s="1"/>
  <c r="A94" i="6" l="1"/>
  <c r="B95" i="6"/>
  <c r="G94" i="6"/>
  <c r="F94" i="6"/>
  <c r="E94" i="6"/>
  <c r="C94" i="6"/>
  <c r="D94" i="6"/>
  <c r="F131" i="5"/>
  <c r="F132" i="5" s="1"/>
  <c r="F133" i="5" s="1"/>
  <c r="F134" i="5" s="1"/>
  <c r="E130" i="5"/>
  <c r="G130" i="5" s="1"/>
  <c r="C131" i="5" s="1"/>
  <c r="D131" i="5" s="1"/>
  <c r="G95" i="6" l="1"/>
  <c r="F95" i="6"/>
  <c r="E95" i="6"/>
  <c r="D95" i="6"/>
  <c r="C95" i="6"/>
  <c r="A95" i="6"/>
  <c r="B96" i="6"/>
  <c r="E131" i="5"/>
  <c r="G131" i="5" s="1"/>
  <c r="C132" i="5" s="1"/>
  <c r="D132" i="5" s="1"/>
  <c r="E132" i="5" s="1"/>
  <c r="G132" i="5" s="1"/>
  <c r="C133" i="5" s="1"/>
  <c r="D133" i="5" s="1"/>
  <c r="E133" i="5" s="1"/>
  <c r="G133" i="5" s="1"/>
  <c r="C134" i="5" s="1"/>
  <c r="D134" i="5" s="1"/>
  <c r="E134" i="5" s="1"/>
  <c r="G134" i="5" s="1"/>
  <c r="C135" i="5" s="1"/>
  <c r="D135" i="5" s="1"/>
  <c r="E135" i="5" s="1"/>
  <c r="G135" i="5" s="1"/>
  <c r="C136" i="5" s="1"/>
  <c r="D136" i="5" s="1"/>
  <c r="E136" i="5" s="1"/>
  <c r="G136" i="5" s="1"/>
  <c r="F135" i="5"/>
  <c r="F136" i="5" s="1"/>
  <c r="B97" i="6" l="1"/>
  <c r="G96" i="6"/>
  <c r="F96" i="6"/>
  <c r="E96" i="6"/>
  <c r="D96" i="6"/>
  <c r="C96" i="6"/>
  <c r="A96" i="6"/>
  <c r="E97" i="6" l="1"/>
  <c r="D97" i="6"/>
  <c r="C97" i="6"/>
  <c r="A97" i="6"/>
  <c r="B98" i="6"/>
  <c r="G97" i="6"/>
  <c r="F97" i="6"/>
  <c r="B99" i="6" l="1"/>
  <c r="G98" i="6"/>
  <c r="F98" i="6"/>
  <c r="E98" i="6"/>
  <c r="D98" i="6"/>
  <c r="C98" i="6"/>
  <c r="A98" i="6"/>
  <c r="C99" i="6" l="1"/>
  <c r="A99" i="6"/>
  <c r="B100" i="6"/>
  <c r="G99" i="6"/>
  <c r="F99" i="6"/>
  <c r="E99" i="6"/>
  <c r="D99" i="6"/>
  <c r="G100" i="6" l="1"/>
  <c r="F100" i="6"/>
  <c r="E100" i="6"/>
  <c r="D100" i="6"/>
  <c r="C100" i="6"/>
  <c r="A100" i="6"/>
  <c r="B101" i="6"/>
  <c r="A101" i="6" l="1"/>
  <c r="B102" i="6"/>
  <c r="G101" i="6"/>
  <c r="F101" i="6"/>
  <c r="E101" i="6"/>
  <c r="D101" i="6"/>
  <c r="C101" i="6"/>
  <c r="F102" i="6" l="1"/>
  <c r="E102" i="6"/>
  <c r="D102" i="6"/>
  <c r="C102" i="6"/>
  <c r="A102" i="6"/>
  <c r="B103" i="6"/>
  <c r="G102" i="6"/>
  <c r="B104" i="6" l="1"/>
  <c r="G103" i="6"/>
  <c r="F103" i="6"/>
  <c r="E103" i="6"/>
  <c r="D103" i="6"/>
  <c r="C103" i="6"/>
  <c r="A103" i="6"/>
  <c r="D104" i="6" l="1"/>
  <c r="C104" i="6"/>
  <c r="A104" i="6"/>
  <c r="B105" i="6"/>
  <c r="G104" i="6"/>
  <c r="F104" i="6"/>
  <c r="E104" i="6"/>
  <c r="B106" i="6" l="1"/>
  <c r="G105" i="6"/>
  <c r="F105" i="6"/>
  <c r="E105" i="6"/>
  <c r="D105" i="6"/>
  <c r="C105" i="6"/>
  <c r="A105" i="6"/>
  <c r="A106" i="6" l="1"/>
  <c r="B107" i="6"/>
  <c r="G106" i="6"/>
  <c r="F106" i="6"/>
  <c r="E106" i="6"/>
  <c r="D106" i="6"/>
  <c r="C106" i="6"/>
  <c r="G107" i="6" l="1"/>
  <c r="F107" i="6"/>
  <c r="E107" i="6"/>
  <c r="D107" i="6"/>
  <c r="C107" i="6"/>
  <c r="A107" i="6"/>
  <c r="B108" i="6"/>
  <c r="B109" i="6" l="1"/>
  <c r="G108" i="6"/>
  <c r="F108" i="6"/>
  <c r="E108" i="6"/>
  <c r="D108" i="6"/>
  <c r="C108" i="6"/>
  <c r="A108" i="6"/>
  <c r="E109" i="6" l="1"/>
  <c r="D109" i="6"/>
  <c r="C109" i="6"/>
  <c r="A109" i="6"/>
  <c r="B110" i="6"/>
  <c r="G109" i="6"/>
  <c r="F109" i="6"/>
  <c r="B111" i="6" l="1"/>
  <c r="G110" i="6"/>
  <c r="F110" i="6"/>
  <c r="E110" i="6"/>
  <c r="D110" i="6"/>
  <c r="C110" i="6"/>
  <c r="A110" i="6"/>
  <c r="C111" i="6" l="1"/>
  <c r="A111" i="6"/>
  <c r="B112" i="6"/>
  <c r="G111" i="6"/>
  <c r="F111" i="6"/>
  <c r="E111" i="6"/>
  <c r="D111" i="6"/>
  <c r="G112" i="6" l="1"/>
  <c r="F112" i="6"/>
  <c r="E112" i="6"/>
  <c r="D112" i="6"/>
  <c r="C112" i="6"/>
  <c r="A112" i="6"/>
  <c r="B113" i="6"/>
  <c r="A113" i="6" l="1"/>
  <c r="B114" i="6"/>
  <c r="G113" i="6"/>
  <c r="F113" i="6"/>
  <c r="E113" i="6"/>
  <c r="D113" i="6"/>
  <c r="C113" i="6"/>
  <c r="F114" i="6" l="1"/>
  <c r="E114" i="6"/>
  <c r="D114" i="6"/>
  <c r="C114" i="6"/>
  <c r="A114" i="6"/>
  <c r="B115" i="6"/>
  <c r="G114" i="6"/>
  <c r="B116" i="6" l="1"/>
  <c r="G115" i="6"/>
  <c r="F115" i="6"/>
  <c r="E115" i="6"/>
  <c r="D115" i="6"/>
  <c r="C115" i="6"/>
  <c r="A115" i="6"/>
  <c r="D116" i="6" l="1"/>
  <c r="C116" i="6"/>
  <c r="A116" i="6"/>
  <c r="B117" i="6"/>
  <c r="G116" i="6"/>
  <c r="E116" i="6"/>
  <c r="F116" i="6"/>
  <c r="B118" i="6" l="1"/>
  <c r="G117" i="6"/>
  <c r="F117" i="6"/>
  <c r="E117" i="6"/>
  <c r="D117" i="6"/>
  <c r="C117" i="6"/>
  <c r="A117" i="6"/>
  <c r="A118" i="6" l="1"/>
  <c r="B119" i="6"/>
  <c r="G118" i="6"/>
  <c r="F118" i="6"/>
  <c r="E118" i="6"/>
  <c r="D118" i="6"/>
  <c r="C118" i="6"/>
  <c r="G119" i="6" l="1"/>
  <c r="F119" i="6"/>
  <c r="E119" i="6"/>
  <c r="D119" i="6"/>
  <c r="C119" i="6"/>
  <c r="A119" i="6"/>
  <c r="B120" i="6"/>
  <c r="B121" i="6" l="1"/>
  <c r="G120" i="6"/>
  <c r="F120" i="6"/>
  <c r="E120" i="6"/>
  <c r="D120" i="6"/>
  <c r="C120" i="6"/>
  <c r="A120" i="6"/>
  <c r="E121" i="6" l="1"/>
  <c r="D121" i="6"/>
  <c r="C121" i="6"/>
  <c r="A121" i="6"/>
  <c r="B122" i="6"/>
  <c r="G121" i="6"/>
  <c r="F121" i="6"/>
  <c r="B123" i="6" l="1"/>
  <c r="G122" i="6"/>
  <c r="F122" i="6"/>
  <c r="E122" i="6"/>
  <c r="D122" i="6"/>
  <c r="C122" i="6"/>
  <c r="A122" i="6"/>
  <c r="C123" i="6" l="1"/>
  <c r="A123" i="6"/>
  <c r="B124" i="6"/>
  <c r="G123" i="6"/>
  <c r="F123" i="6"/>
  <c r="E123" i="6"/>
  <c r="D123" i="6"/>
  <c r="G124" i="6" l="1"/>
  <c r="F124" i="6"/>
  <c r="E124" i="6"/>
  <c r="D124" i="6"/>
  <c r="C124" i="6"/>
  <c r="A124" i="6"/>
  <c r="B125" i="6"/>
  <c r="A125" i="6" l="1"/>
  <c r="B126" i="6"/>
  <c r="G125" i="6"/>
  <c r="F125" i="6"/>
  <c r="E125" i="6"/>
  <c r="D125" i="6"/>
  <c r="C125" i="6"/>
  <c r="F126" i="6" l="1"/>
  <c r="E126" i="6"/>
  <c r="D126" i="6"/>
  <c r="C126" i="6"/>
  <c r="A126" i="6"/>
  <c r="B127" i="6"/>
  <c r="G126" i="6"/>
  <c r="B128" i="6" l="1"/>
  <c r="G127" i="6"/>
  <c r="F127" i="6"/>
  <c r="E127" i="6"/>
  <c r="D127" i="6"/>
  <c r="C127" i="6"/>
  <c r="A127" i="6"/>
  <c r="D128" i="6" l="1"/>
  <c r="C128" i="6"/>
  <c r="A128" i="6"/>
  <c r="B129" i="6"/>
  <c r="G128" i="6"/>
  <c r="F128" i="6"/>
  <c r="E128" i="6"/>
  <c r="B130" i="6" l="1"/>
  <c r="G129" i="6"/>
  <c r="F129" i="6"/>
  <c r="E129" i="6"/>
  <c r="D129" i="6"/>
  <c r="C129" i="6"/>
  <c r="A129" i="6"/>
  <c r="A130" i="6" l="1"/>
  <c r="B131" i="6"/>
  <c r="G130" i="6"/>
  <c r="F130" i="6"/>
  <c r="E130" i="6"/>
  <c r="D130" i="6"/>
  <c r="C130" i="6"/>
  <c r="G131" i="6" l="1"/>
  <c r="F131" i="6"/>
  <c r="E131" i="6"/>
  <c r="D131" i="6"/>
  <c r="C131" i="6"/>
  <c r="A131" i="6"/>
  <c r="B132" i="6"/>
  <c r="B133" i="6" l="1"/>
  <c r="G132" i="6"/>
  <c r="F132" i="6"/>
  <c r="E132" i="6"/>
  <c r="D132" i="6"/>
  <c r="C132" i="6"/>
  <c r="A132" i="6"/>
  <c r="E133" i="6" l="1"/>
  <c r="D133" i="6"/>
  <c r="C133" i="6"/>
  <c r="A133" i="6"/>
  <c r="B134" i="6"/>
  <c r="G133" i="6"/>
  <c r="F133" i="6"/>
  <c r="B135" i="6" l="1"/>
  <c r="G134" i="6"/>
  <c r="F134" i="6"/>
  <c r="E134" i="6"/>
  <c r="D134" i="6"/>
  <c r="C134" i="6"/>
  <c r="A134" i="6"/>
  <c r="C135" i="6" l="1"/>
  <c r="A135" i="6"/>
  <c r="B136" i="6"/>
  <c r="G135" i="6"/>
  <c r="F135" i="6"/>
  <c r="E135" i="6"/>
  <c r="D135" i="6"/>
  <c r="G136" i="6" l="1"/>
  <c r="F136" i="6"/>
  <c r="E136" i="6"/>
  <c r="D136" i="6"/>
  <c r="C136" i="6"/>
  <c r="A136" i="6"/>
  <c r="B137" i="6"/>
  <c r="A137" i="6" l="1"/>
  <c r="B138" i="6"/>
  <c r="G137" i="6"/>
  <c r="F137" i="6"/>
  <c r="E137" i="6"/>
  <c r="D137" i="6"/>
  <c r="C137" i="6"/>
  <c r="F138" i="6" l="1"/>
  <c r="E138" i="6"/>
  <c r="D138" i="6"/>
  <c r="C138" i="6"/>
  <c r="A138" i="6"/>
  <c r="B139" i="6"/>
  <c r="G138" i="6"/>
  <c r="B140" i="6" l="1"/>
  <c r="G139" i="6"/>
  <c r="F139" i="6"/>
  <c r="E139" i="6"/>
  <c r="D139" i="6"/>
  <c r="C139" i="6"/>
  <c r="A139" i="6"/>
  <c r="D140" i="6" l="1"/>
  <c r="C140" i="6"/>
  <c r="A140" i="6"/>
  <c r="B141" i="6"/>
  <c r="G140" i="6"/>
  <c r="F140" i="6"/>
  <c r="E140" i="6"/>
  <c r="B142" i="6" l="1"/>
  <c r="G141" i="6"/>
  <c r="F141" i="6"/>
  <c r="E141" i="6"/>
  <c r="D141" i="6"/>
  <c r="C141" i="6"/>
  <c r="A141" i="6"/>
  <c r="A142" i="6" l="1"/>
  <c r="B143" i="6"/>
  <c r="G142" i="6"/>
  <c r="F142" i="6"/>
  <c r="E142" i="6"/>
  <c r="D142" i="6"/>
  <c r="C142" i="6"/>
  <c r="G143" i="6" l="1"/>
  <c r="F143" i="6"/>
  <c r="E143" i="6"/>
  <c r="D143" i="6"/>
  <c r="C143" i="6"/>
  <c r="A143" i="6"/>
</calcChain>
</file>

<file path=xl/sharedStrings.xml><?xml version="1.0" encoding="utf-8"?>
<sst xmlns="http://schemas.openxmlformats.org/spreadsheetml/2006/main" count="96" uniqueCount="67">
  <si>
    <t>Tehnohooldus</t>
  </si>
  <si>
    <t>Omanikukohustused</t>
  </si>
  <si>
    <t>Elektrienergia</t>
  </si>
  <si>
    <t>Küte (soojusenergia)</t>
  </si>
  <si>
    <t>Vesi ja kanalisatsioon</t>
  </si>
  <si>
    <t>Üürileandja:</t>
  </si>
  <si>
    <t>(allkirjastatud digitaalselt)</t>
  </si>
  <si>
    <t>Üürnik:</t>
  </si>
  <si>
    <t>summa kuus</t>
  </si>
  <si>
    <t>Käibemaks</t>
  </si>
  <si>
    <t>Üürnik</t>
  </si>
  <si>
    <t>Üüripinna aadress</t>
  </si>
  <si>
    <t>Märkused</t>
  </si>
  <si>
    <t>ÜÜR KOKKU</t>
  </si>
  <si>
    <t>Kinnisvara haldamine (haldusteenus)</t>
  </si>
  <si>
    <t>Territoorium</t>
  </si>
  <si>
    <t>KÕRVALTEENUSTE TASUD KOKKU</t>
  </si>
  <si>
    <t>ÜÜR JA KÕRVALTEENUSTE TASUD KOOS KÄIBEMAKSUGA (kuus)</t>
  </si>
  <si>
    <t xml:space="preserve">Üüriteenused ja üür  </t>
  </si>
  <si>
    <t>Kõrvalteenused ja kõrvalteenuste tasud</t>
  </si>
  <si>
    <t>Üür ja kõrvalteenuste tasud kokku ilma käibemaksuta (kuus)</t>
  </si>
  <si>
    <t>kuud</t>
  </si>
  <si>
    <t>Üüripind (hooned)</t>
  </si>
  <si>
    <t xml:space="preserve">Muutmise alus </t>
  </si>
  <si>
    <t>Tarbimisteenused</t>
  </si>
  <si>
    <t>ÜÜR JA KÕRVALTEENUSTE TASUD KÄIBEMAKSUTA (perioodil)</t>
  </si>
  <si>
    <t>ÜÜR JA KÕRVALTEENUSTE TASUD KOOS KÄIBEMAKSUGA (perioodil)</t>
  </si>
  <si>
    <r>
      <t>m</t>
    </r>
    <r>
      <rPr>
        <b/>
        <vertAlign val="superscript"/>
        <sz val="11"/>
        <color indexed="8"/>
        <rFont val="Times New Roman"/>
        <family val="1"/>
      </rPr>
      <t>2</t>
    </r>
  </si>
  <si>
    <r>
      <t>EUR/m</t>
    </r>
    <r>
      <rPr>
        <b/>
        <vertAlign val="superscript"/>
        <sz val="11"/>
        <color indexed="8"/>
        <rFont val="Times New Roman"/>
        <family val="1"/>
      </rPr>
      <t>2</t>
    </r>
  </si>
  <si>
    <t>Tugiteenused (710-720, 740)</t>
  </si>
  <si>
    <t>Maksete algus</t>
  </si>
  <si>
    <t>Maksete arv</t>
  </si>
  <si>
    <t>Kinnistu jääkmaksumus</t>
  </si>
  <si>
    <t>EUR (km-ta)</t>
  </si>
  <si>
    <t>Üürniku osakaal</t>
  </si>
  <si>
    <t>Kapitali algväärtus</t>
  </si>
  <si>
    <t>Kapitali lõppväärtus</t>
  </si>
  <si>
    <t>Kuupäev</t>
  </si>
  <si>
    <t>Jrk nr</t>
  </si>
  <si>
    <t>Algjääk</t>
  </si>
  <si>
    <t>Intress</t>
  </si>
  <si>
    <t>Põhiosa</t>
  </si>
  <si>
    <t>Kap.komponent</t>
  </si>
  <si>
    <t>Lõppjääk</t>
  </si>
  <si>
    <t>Üüripind</t>
  </si>
  <si>
    <t>Kokku:</t>
  </si>
  <si>
    <t>üürnik 1</t>
  </si>
  <si>
    <t>Remonttööd</t>
  </si>
  <si>
    <t>Kapitalikomponent (bilansiline)</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</si>
  <si>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korrutatakse läbi indekseerimise piirmääraga 3%.  
Indekseerimise arvutuse näide uue üüri summa leidmiseks: olemasolev üür kuus 150 eurot, 31.12 THI aastane muutus 3,2% (piirmäär 3%). Olemasolev üüri summa 150 eurot * 3% = uus üüri summa kuus 154,5 eurot. </t>
  </si>
  <si>
    <t>Teenuse hinna muutus</t>
  </si>
  <si>
    <t>Teenuse hinna, tarbimise muutus</t>
  </si>
  <si>
    <t>Kõrvalteenuste eest tasumine tegelike kulude alusel, esitatud kulude prognoos</t>
  </si>
  <si>
    <t>Heakord (310-360)</t>
  </si>
  <si>
    <t>Ei indekseerita</t>
  </si>
  <si>
    <t>Lisa 3</t>
  </si>
  <si>
    <t xml:space="preserve"> Indekseerimine* alates 01.01.2022.a, 31.dets THI, max 3% aastas</t>
  </si>
  <si>
    <t>Kapitali tulumäär 2020 II pa</t>
  </si>
  <si>
    <t>Koidu tn 5 // Posti tn 22, Viljandi</t>
  </si>
  <si>
    <t>Prokuratuur</t>
  </si>
  <si>
    <t>üürilepingule nr KPJ-4/2020-318</t>
  </si>
  <si>
    <t>Kapitalikomponendi annuiteetmaksegraafik - Koidu tn 5 // Posti tn 22, Viljandi</t>
  </si>
  <si>
    <t>Kapitalikomponendi annuiteetmaksegraafik - Koidu tn 5 // Posti tn 22, Viljandi linn</t>
  </si>
  <si>
    <t>Kapitali tulumäär 2024 I pa</t>
  </si>
  <si>
    <t>Üür ja kõrvalteenuste tasu 01.01.2025 - 31.12.2025</t>
  </si>
  <si>
    <t>Kapitalikomponent (Pisiparendus lisa 6.1 alusel)</t>
  </si>
  <si>
    <t>Tasutakse 01.01.2025 - 31.12.2029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</si>
</sst>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00%"/>
    <numFmt numFmtId="167" formatCode="d&quot;.&quot;mm&quot;.&quot;yyyy"/>
    <numFmt numFmtId="168" formatCode="#,##0.00&quot; &quot;;[Red]&quot;-&quot;#,##0.00&quot; &quot;"/>
    <numFmt numFmtId="169" formatCode="0.0%"/>
    <numFmt numFmtId="170" formatCode="#,##0.000"/>
  </numFmts>
  <fonts count="30" x14ac:knownFonts="1">
    <font>
      <sz val="11"/>
      <color theme="1"/>
      <name val="Calibri"/>
      <family val="2"/>
      <charset val="186"/>
      <scheme val="minor"/>
    </font>
    <font>
      <sz val="11"/>
      <color indexed="8"/>
      <name val="Times New Roman"/>
      <family val="1"/>
    </font>
    <font>
      <b/>
      <sz val="11"/>
      <name val="Times New Roman"/>
      <family val="1"/>
    </font>
    <font>
      <b/>
      <vertAlign val="superscript"/>
      <sz val="11"/>
      <color indexed="8"/>
      <name val="Times New Roman"/>
      <family val="1"/>
    </font>
    <font>
      <sz val="11"/>
      <name val="Calibri"/>
      <family val="2"/>
    </font>
    <font>
      <sz val="11"/>
      <color theme="1"/>
      <name val="Calibri"/>
      <family val="2"/>
      <charset val="186"/>
      <scheme val="minor"/>
    </font>
    <font>
      <sz val="11"/>
      <color rgb="FF000000"/>
      <name val="Calibri"/>
      <family val="2"/>
    </font>
    <font>
      <b/>
      <sz val="11"/>
      <color theme="1"/>
      <name val="Calibri"/>
      <family val="2"/>
      <charset val="186"/>
      <scheme val="minor"/>
    </font>
    <font>
      <sz val="11"/>
      <color theme="1"/>
      <name val="Times New Roman"/>
      <family val="1"/>
    </font>
    <font>
      <sz val="12"/>
      <color theme="1"/>
      <name val="Times New Roman"/>
      <family val="1"/>
    </font>
    <font>
      <b/>
      <sz val="11"/>
      <color theme="1"/>
      <name val="Times New Roman"/>
      <family val="1"/>
    </font>
    <font>
      <b/>
      <sz val="11"/>
      <color rgb="FFFF0000"/>
      <name val="Times New Roman"/>
      <family val="1"/>
    </font>
    <font>
      <i/>
      <sz val="11"/>
      <color theme="1"/>
      <name val="Times New Roman"/>
      <family val="1"/>
    </font>
    <font>
      <sz val="10"/>
      <color theme="1"/>
      <name val="Times New Roman"/>
      <family val="1"/>
    </font>
    <font>
      <b/>
      <sz val="11"/>
      <color rgb="FF000000"/>
      <name val="Calibri"/>
      <family val="2"/>
    </font>
    <font>
      <sz val="11"/>
      <color rgb="FFFF0000"/>
      <name val="Calibri"/>
      <family val="2"/>
    </font>
    <font>
      <sz val="11"/>
      <color rgb="FF1F497D"/>
      <name val="Calibri"/>
      <family val="2"/>
    </font>
    <font>
      <b/>
      <i/>
      <sz val="11"/>
      <color rgb="FF000000"/>
      <name val="Calibri"/>
      <family val="2"/>
    </font>
    <font>
      <i/>
      <sz val="9"/>
      <color rgb="FF000000"/>
      <name val="Calibri"/>
      <family val="2"/>
    </font>
    <font>
      <sz val="11"/>
      <color theme="1"/>
      <name val="Calibri"/>
      <family val="2"/>
      <scheme val="minor"/>
    </font>
    <font>
      <i/>
      <sz val="12"/>
      <color theme="1"/>
      <name val="Times New Roman"/>
      <family val="1"/>
      <charset val="186"/>
    </font>
    <font>
      <sz val="11"/>
      <color theme="0" tint="-0.499984740745262"/>
      <name val="Times New Roman"/>
      <family val="1"/>
    </font>
    <font>
      <b/>
      <sz val="11"/>
      <color theme="0" tint="-0.499984740745262"/>
      <name val="Times New Roman"/>
      <family val="1"/>
    </font>
    <font>
      <b/>
      <sz val="14"/>
      <color rgb="FF000000"/>
      <name val="Calibri"/>
      <family val="2"/>
    </font>
    <font>
      <b/>
      <sz val="14"/>
      <color rgb="FF000000"/>
      <name val="Calibri"/>
      <family val="2"/>
      <charset val="186"/>
    </font>
    <font>
      <b/>
      <sz val="14"/>
      <color theme="1"/>
      <name val="Times New Roman"/>
      <family val="1"/>
      <charset val="186"/>
    </font>
    <font>
      <i/>
      <sz val="10"/>
      <color theme="1"/>
      <name val="Times New Roman"/>
      <family val="1"/>
      <charset val="186"/>
    </font>
    <font>
      <b/>
      <sz val="11"/>
      <color theme="1"/>
      <name val="Times New Roman"/>
      <family val="1"/>
      <charset val="186"/>
    </font>
    <font>
      <sz val="11"/>
      <name val="Calibri"/>
      <family val="2"/>
      <scheme val="minor"/>
    </font>
    <font>
      <b/>
      <sz val="16"/>
      <color rgb="FF000000"/>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0"/>
        <bgColor rgb="FFF2F2F2"/>
      </patternFill>
    </fill>
    <fill>
      <patternFill patternType="solid">
        <fgColor theme="7"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rgb="FF000000"/>
      </bottom>
      <diagonal/>
    </border>
  </borders>
  <cellStyleXfs count="3">
    <xf numFmtId="0" fontId="0" fillId="0" borderId="0"/>
    <xf numFmtId="0" fontId="6" fillId="0" borderId="0"/>
    <xf numFmtId="9" fontId="5" fillId="0" borderId="0" applyFont="0" applyFill="0" applyBorder="0" applyAlignment="0" applyProtection="0"/>
  </cellStyleXfs>
  <cellXfs count="174">
    <xf numFmtId="0" fontId="0" fillId="0" borderId="0" xfId="0"/>
    <xf numFmtId="0" fontId="8" fillId="0" borderId="0" xfId="0" applyFont="1"/>
    <xf numFmtId="0" fontId="9" fillId="0" borderId="0" xfId="0" applyFont="1"/>
    <xf numFmtId="0" fontId="8" fillId="0" borderId="0" xfId="0" applyFont="1" applyAlignment="1">
      <alignment horizontal="right"/>
    </xf>
    <xf numFmtId="0" fontId="2" fillId="0" borderId="1" xfId="0" applyFont="1" applyBorder="1"/>
    <xf numFmtId="0" fontId="10" fillId="0" borderId="1" xfId="0" applyFont="1" applyBorder="1" applyAlignment="1">
      <alignment horizontal="right"/>
    </xf>
    <xf numFmtId="0" fontId="10" fillId="0" borderId="1" xfId="0" applyFont="1" applyBorder="1"/>
    <xf numFmtId="0" fontId="10" fillId="0" borderId="0" xfId="0" applyFont="1"/>
    <xf numFmtId="0" fontId="10" fillId="2" borderId="2" xfId="0" applyFont="1" applyFill="1" applyBorder="1" applyAlignment="1">
      <alignment horizontal="left"/>
    </xf>
    <xf numFmtId="0" fontId="10" fillId="2" borderId="3" xfId="0" applyFont="1" applyFill="1" applyBorder="1" applyAlignment="1">
      <alignment horizontal="center"/>
    </xf>
    <xf numFmtId="0" fontId="10" fillId="2" borderId="4" xfId="0" applyFont="1" applyFill="1" applyBorder="1" applyAlignment="1">
      <alignment horizontal="center"/>
    </xf>
    <xf numFmtId="0" fontId="8" fillId="0" borderId="1" xfId="0" applyFont="1" applyBorder="1"/>
    <xf numFmtId="0" fontId="8" fillId="0" borderId="6" xfId="0" applyFont="1" applyBorder="1" applyAlignment="1">
      <alignment horizontal="center"/>
    </xf>
    <xf numFmtId="0" fontId="10" fillId="2" borderId="7" xfId="0" applyFont="1" applyFill="1" applyBorder="1" applyAlignment="1">
      <alignment horizontal="center"/>
    </xf>
    <xf numFmtId="0" fontId="10" fillId="2" borderId="8" xfId="0" applyFont="1" applyFill="1" applyBorder="1"/>
    <xf numFmtId="4" fontId="2" fillId="2" borderId="7" xfId="0" applyNumberFormat="1" applyFont="1" applyFill="1" applyBorder="1" applyAlignment="1">
      <alignment horizontal="right"/>
    </xf>
    <xf numFmtId="0" fontId="8" fillId="2" borderId="5" xfId="0" applyFont="1" applyFill="1" applyBorder="1"/>
    <xf numFmtId="0" fontId="10" fillId="3" borderId="9" xfId="0" applyFont="1" applyFill="1" applyBorder="1" applyAlignment="1">
      <alignment horizontal="center"/>
    </xf>
    <xf numFmtId="0" fontId="10" fillId="3" borderId="0" xfId="0" applyFont="1" applyFill="1"/>
    <xf numFmtId="4" fontId="11" fillId="3" borderId="9" xfId="0" applyNumberFormat="1" applyFont="1" applyFill="1" applyBorder="1" applyAlignment="1">
      <alignment horizontal="right"/>
    </xf>
    <xf numFmtId="0" fontId="8" fillId="3" borderId="10" xfId="0" applyFont="1" applyFill="1" applyBorder="1"/>
    <xf numFmtId="0" fontId="10" fillId="2" borderId="7" xfId="0" applyFont="1" applyFill="1" applyBorder="1" applyAlignment="1">
      <alignment horizontal="left"/>
    </xf>
    <xf numFmtId="4" fontId="10" fillId="2" borderId="6" xfId="0" applyNumberFormat="1" applyFont="1" applyFill="1" applyBorder="1" applyAlignment="1">
      <alignment horizontal="center"/>
    </xf>
    <xf numFmtId="0" fontId="10" fillId="2" borderId="5" xfId="0" applyFont="1" applyFill="1" applyBorder="1" applyAlignment="1">
      <alignment horizontal="center"/>
    </xf>
    <xf numFmtId="0" fontId="10" fillId="4" borderId="11" xfId="0" applyFont="1" applyFill="1" applyBorder="1" applyAlignment="1">
      <alignment horizontal="left"/>
    </xf>
    <xf numFmtId="0" fontId="10" fillId="4" borderId="12" xfId="0" applyFont="1" applyFill="1" applyBorder="1"/>
    <xf numFmtId="0" fontId="8" fillId="4" borderId="13" xfId="0" applyFont="1" applyFill="1" applyBorder="1"/>
    <xf numFmtId="0" fontId="10" fillId="0" borderId="0" xfId="0" applyFont="1" applyAlignment="1">
      <alignment horizontal="left"/>
    </xf>
    <xf numFmtId="4" fontId="10" fillId="0" borderId="9" xfId="0" applyNumberFormat="1" applyFont="1" applyBorder="1" applyAlignment="1">
      <alignment horizontal="right"/>
    </xf>
    <xf numFmtId="4" fontId="10" fillId="0" borderId="10" xfId="0" applyNumberFormat="1" applyFont="1" applyBorder="1" applyAlignment="1">
      <alignment horizontal="right"/>
    </xf>
    <xf numFmtId="4" fontId="10" fillId="0" borderId="0" xfId="0" applyNumberFormat="1" applyFont="1" applyAlignment="1">
      <alignment horizontal="right"/>
    </xf>
    <xf numFmtId="9" fontId="2" fillId="0" borderId="0" xfId="0" applyNumberFormat="1" applyFont="1" applyAlignment="1">
      <alignment horizontal="left"/>
    </xf>
    <xf numFmtId="4" fontId="10" fillId="0" borderId="9" xfId="0" applyNumberFormat="1" applyFont="1" applyBorder="1"/>
    <xf numFmtId="3" fontId="10" fillId="0" borderId="0" xfId="0" applyNumberFormat="1" applyFont="1" applyAlignment="1">
      <alignment horizontal="right"/>
    </xf>
    <xf numFmtId="4" fontId="10" fillId="0" borderId="0" xfId="0" applyNumberFormat="1" applyFont="1" applyAlignment="1">
      <alignment horizontal="left"/>
    </xf>
    <xf numFmtId="4" fontId="10" fillId="0" borderId="14" xfId="0" applyNumberFormat="1" applyFont="1" applyBorder="1"/>
    <xf numFmtId="4" fontId="2" fillId="0" borderId="15" xfId="0" applyNumberFormat="1" applyFont="1" applyBorder="1"/>
    <xf numFmtId="3" fontId="2" fillId="0" borderId="0" xfId="0" applyNumberFormat="1" applyFont="1"/>
    <xf numFmtId="4" fontId="2" fillId="0" borderId="0" xfId="0" applyNumberFormat="1" applyFont="1"/>
    <xf numFmtId="0" fontId="8" fillId="0" borderId="16" xfId="0" applyFont="1" applyBorder="1"/>
    <xf numFmtId="0" fontId="10" fillId="2" borderId="17" xfId="0" applyFont="1" applyFill="1" applyBorder="1" applyAlignment="1">
      <alignment horizontal="center" wrapText="1"/>
    </xf>
    <xf numFmtId="4" fontId="10" fillId="2" borderId="18" xfId="0" applyNumberFormat="1" applyFont="1" applyFill="1" applyBorder="1" applyAlignment="1">
      <alignment horizontal="right"/>
    </xf>
    <xf numFmtId="4" fontId="10" fillId="4" borderId="19" xfId="0" applyNumberFormat="1" applyFont="1" applyFill="1" applyBorder="1" applyAlignment="1">
      <alignment horizontal="right"/>
    </xf>
    <xf numFmtId="0" fontId="10" fillId="2" borderId="20" xfId="0" applyFont="1" applyFill="1" applyBorder="1" applyAlignment="1">
      <alignment horizontal="center"/>
    </xf>
    <xf numFmtId="4" fontId="8" fillId="0" borderId="21" xfId="0" applyNumberFormat="1" applyFont="1" applyBorder="1" applyAlignment="1">
      <alignment wrapText="1"/>
    </xf>
    <xf numFmtId="4" fontId="10" fillId="2" borderId="5" xfId="0" applyNumberFormat="1" applyFont="1" applyFill="1" applyBorder="1" applyAlignment="1">
      <alignment horizontal="right"/>
    </xf>
    <xf numFmtId="0" fontId="8" fillId="0" borderId="7" xfId="0" applyFont="1" applyBorder="1" applyAlignment="1">
      <alignment horizontal="center"/>
    </xf>
    <xf numFmtId="0" fontId="10" fillId="2" borderId="22" xfId="0" applyFont="1" applyFill="1" applyBorder="1"/>
    <xf numFmtId="0" fontId="8" fillId="0" borderId="23" xfId="0" applyFont="1" applyBorder="1"/>
    <xf numFmtId="0" fontId="8" fillId="0" borderId="24" xfId="0" applyFont="1" applyBorder="1"/>
    <xf numFmtId="0" fontId="10" fillId="2" borderId="25" xfId="0" applyFont="1" applyFill="1" applyBorder="1" applyAlignment="1">
      <alignment horizontal="center"/>
    </xf>
    <xf numFmtId="4" fontId="10" fillId="3" borderId="5" xfId="0" applyNumberFormat="1" applyFont="1" applyFill="1" applyBorder="1" applyAlignment="1">
      <alignment horizontal="right"/>
    </xf>
    <xf numFmtId="0" fontId="10" fillId="2" borderId="26" xfId="0" applyFont="1" applyFill="1" applyBorder="1" applyAlignment="1">
      <alignment horizontal="center" wrapText="1"/>
    </xf>
    <xf numFmtId="0" fontId="12" fillId="0" borderId="0" xfId="0" applyFont="1"/>
    <xf numFmtId="4" fontId="10" fillId="3" borderId="18" xfId="0" applyNumberFormat="1" applyFont="1" applyFill="1" applyBorder="1" applyAlignment="1">
      <alignment horizontal="right"/>
    </xf>
    <xf numFmtId="0" fontId="10" fillId="0" borderId="0" xfId="0" applyFont="1" applyAlignment="1">
      <alignment horizontal="left" wrapText="1"/>
    </xf>
    <xf numFmtId="0" fontId="9" fillId="0" borderId="0" xfId="0" applyFont="1" applyAlignment="1">
      <alignment horizontal="left" wrapText="1"/>
    </xf>
    <xf numFmtId="9" fontId="8" fillId="0" borderId="0" xfId="2" applyFont="1"/>
    <xf numFmtId="1" fontId="8" fillId="0" borderId="0" xfId="0" applyNumberFormat="1" applyFont="1"/>
    <xf numFmtId="0" fontId="13" fillId="0" borderId="0" xfId="0" applyFont="1" applyAlignment="1">
      <alignment vertical="center"/>
    </xf>
    <xf numFmtId="0" fontId="8" fillId="0" borderId="0" xfId="0" applyFont="1" applyAlignment="1">
      <alignment horizontal="center"/>
    </xf>
    <xf numFmtId="165" fontId="8" fillId="0" borderId="0" xfId="0" applyNumberFormat="1" applyFont="1"/>
    <xf numFmtId="165" fontId="10" fillId="0" borderId="0" xfId="0" applyNumberFormat="1" applyFont="1"/>
    <xf numFmtId="0" fontId="11" fillId="0" borderId="0" xfId="0" applyFont="1" applyAlignment="1">
      <alignment horizontal="right"/>
    </xf>
    <xf numFmtId="0" fontId="11" fillId="0" borderId="0" xfId="0" applyFont="1"/>
    <xf numFmtId="0" fontId="8" fillId="3" borderId="16" xfId="0" applyFont="1" applyFill="1" applyBorder="1"/>
    <xf numFmtId="0" fontId="8" fillId="3" borderId="8" xfId="0" applyFont="1" applyFill="1" applyBorder="1"/>
    <xf numFmtId="3" fontId="8" fillId="0" borderId="0" xfId="0" applyNumberFormat="1" applyFont="1"/>
    <xf numFmtId="2" fontId="8" fillId="0" borderId="0" xfId="0" applyNumberFormat="1" applyFont="1"/>
    <xf numFmtId="0" fontId="6" fillId="3" borderId="0" xfId="1" applyFill="1"/>
    <xf numFmtId="0" fontId="14" fillId="5" borderId="0" xfId="1" applyFont="1" applyFill="1" applyAlignment="1">
      <alignment horizontal="right"/>
    </xf>
    <xf numFmtId="0" fontId="4" fillId="5" borderId="0" xfId="1" applyFont="1" applyFill="1"/>
    <xf numFmtId="0" fontId="4" fillId="5" borderId="0" xfId="1" applyFont="1" applyFill="1" applyAlignment="1">
      <alignment horizontal="right"/>
    </xf>
    <xf numFmtId="0" fontId="15" fillId="5" borderId="0" xfId="1" applyFont="1" applyFill="1"/>
    <xf numFmtId="4" fontId="6" fillId="5" borderId="0" xfId="1" applyNumberFormat="1" applyFill="1"/>
    <xf numFmtId="0" fontId="6" fillId="6" borderId="29" xfId="1" applyFill="1" applyBorder="1"/>
    <xf numFmtId="0" fontId="6" fillId="5" borderId="0" xfId="1" applyFill="1"/>
    <xf numFmtId="0" fontId="0" fillId="3" borderId="0" xfId="0" applyFill="1"/>
    <xf numFmtId="0" fontId="6" fillId="6" borderId="0" xfId="1" applyFill="1"/>
    <xf numFmtId="0" fontId="6" fillId="6" borderId="31" xfId="1" applyFill="1" applyBorder="1"/>
    <xf numFmtId="0" fontId="6" fillId="6" borderId="26" xfId="1" applyFill="1" applyBorder="1"/>
    <xf numFmtId="0" fontId="16" fillId="3" borderId="0" xfId="1" applyFont="1" applyFill="1"/>
    <xf numFmtId="166" fontId="6" fillId="6" borderId="0" xfId="1" applyNumberFormat="1" applyFill="1"/>
    <xf numFmtId="0" fontId="17" fillId="5" borderId="38" xfId="1" applyFont="1" applyFill="1" applyBorder="1" applyAlignment="1">
      <alignment horizontal="right"/>
    </xf>
    <xf numFmtId="167" fontId="18" fillId="5" borderId="0" xfId="1" applyNumberFormat="1" applyFont="1" applyFill="1"/>
    <xf numFmtId="168" fontId="6" fillId="5" borderId="0" xfId="1" applyNumberFormat="1" applyFill="1"/>
    <xf numFmtId="0" fontId="7" fillId="3" borderId="0" xfId="0" applyFont="1" applyFill="1" applyProtection="1">
      <protection hidden="1"/>
    </xf>
    <xf numFmtId="0" fontId="0" fillId="3" borderId="0" xfId="0" applyFill="1" applyProtection="1">
      <protection locked="0" hidden="1"/>
    </xf>
    <xf numFmtId="164" fontId="0" fillId="3" borderId="0" xfId="0" applyNumberFormat="1" applyFill="1" applyProtection="1">
      <protection hidden="1"/>
    </xf>
    <xf numFmtId="164" fontId="7" fillId="3" borderId="0" xfId="0" applyNumberFormat="1" applyFont="1" applyFill="1" applyProtection="1">
      <protection hidden="1"/>
    </xf>
    <xf numFmtId="0" fontId="19" fillId="7" borderId="0" xfId="0" applyFont="1" applyFill="1" applyProtection="1">
      <protection hidden="1"/>
    </xf>
    <xf numFmtId="0" fontId="0" fillId="7" borderId="0" xfId="0" applyFill="1"/>
    <xf numFmtId="0" fontId="19" fillId="7" borderId="0" xfId="0" applyFont="1" applyFill="1" applyProtection="1">
      <protection locked="0" hidden="1"/>
    </xf>
    <xf numFmtId="164" fontId="19" fillId="7" borderId="0" xfId="0" applyNumberFormat="1" applyFont="1" applyFill="1" applyProtection="1">
      <protection hidden="1"/>
    </xf>
    <xf numFmtId="169" fontId="5" fillId="7" borderId="0" xfId="2" applyNumberFormat="1" applyFont="1" applyFill="1"/>
    <xf numFmtId="0" fontId="7" fillId="7" borderId="0" xfId="0" applyFont="1" applyFill="1" applyProtection="1">
      <protection hidden="1"/>
    </xf>
    <xf numFmtId="164" fontId="7" fillId="7" borderId="0" xfId="0" applyNumberFormat="1" applyFont="1" applyFill="1" applyProtection="1">
      <protection hidden="1"/>
    </xf>
    <xf numFmtId="168" fontId="0" fillId="3" borderId="0" xfId="0" applyNumberFormat="1" applyFill="1"/>
    <xf numFmtId="2" fontId="0" fillId="3" borderId="0" xfId="0" applyNumberFormat="1" applyFill="1"/>
    <xf numFmtId="4" fontId="0" fillId="3" borderId="0" xfId="0" applyNumberFormat="1" applyFill="1"/>
    <xf numFmtId="4" fontId="8" fillId="0" borderId="9" xfId="0" applyNumberFormat="1" applyFont="1" applyBorder="1" applyAlignment="1">
      <alignment horizontal="right"/>
    </xf>
    <xf numFmtId="4" fontId="8" fillId="0" borderId="6" xfId="0" applyNumberFormat="1" applyFont="1" applyBorder="1" applyAlignment="1">
      <alignment horizontal="right" wrapText="1"/>
    </xf>
    <xf numFmtId="0" fontId="20" fillId="0" borderId="0" xfId="0" applyFont="1"/>
    <xf numFmtId="4" fontId="8" fillId="0" borderId="33" xfId="0" applyNumberFormat="1" applyFont="1" applyBorder="1" applyAlignment="1">
      <alignment horizontal="center" vertical="center" wrapText="1"/>
    </xf>
    <xf numFmtId="4" fontId="8" fillId="0" borderId="6" xfId="0" applyNumberFormat="1" applyFont="1" applyBorder="1" applyAlignment="1">
      <alignment vertical="center" wrapText="1"/>
    </xf>
    <xf numFmtId="4" fontId="21" fillId="3" borderId="21" xfId="0" applyNumberFormat="1" applyFont="1" applyFill="1" applyBorder="1" applyAlignment="1">
      <alignment vertical="center" wrapText="1"/>
    </xf>
    <xf numFmtId="4" fontId="22" fillId="4" borderId="14" xfId="0" applyNumberFormat="1" applyFont="1" applyFill="1" applyBorder="1" applyAlignment="1">
      <alignment horizontal="right"/>
    </xf>
    <xf numFmtId="4" fontId="22" fillId="4" borderId="15" xfId="0" applyNumberFormat="1" applyFont="1" applyFill="1" applyBorder="1" applyAlignment="1">
      <alignment horizontal="right"/>
    </xf>
    <xf numFmtId="3" fontId="2" fillId="0" borderId="1" xfId="0" applyNumberFormat="1" applyFont="1" applyBorder="1" applyAlignment="1">
      <alignment horizontal="right"/>
    </xf>
    <xf numFmtId="0" fontId="23" fillId="5" borderId="0" xfId="1" applyFont="1" applyFill="1"/>
    <xf numFmtId="4" fontId="24" fillId="5" borderId="0" xfId="1" applyNumberFormat="1" applyFont="1" applyFill="1"/>
    <xf numFmtId="0" fontId="27" fillId="0" borderId="0" xfId="0" applyFont="1" applyAlignment="1">
      <alignment horizontal="right"/>
    </xf>
    <xf numFmtId="4" fontId="21" fillId="3" borderId="6" xfId="0" applyNumberFormat="1" applyFont="1" applyFill="1" applyBorder="1" applyAlignment="1">
      <alignment horizontal="right" wrapText="1"/>
    </xf>
    <xf numFmtId="0" fontId="4" fillId="6" borderId="27" xfId="1" applyFont="1" applyFill="1" applyBorder="1"/>
    <xf numFmtId="0" fontId="4" fillId="5" borderId="28" xfId="1" applyFont="1" applyFill="1" applyBorder="1"/>
    <xf numFmtId="0" fontId="28" fillId="3" borderId="28" xfId="0" applyFont="1" applyFill="1" applyBorder="1"/>
    <xf numFmtId="167" fontId="4" fillId="6" borderId="28" xfId="1" applyNumberFormat="1" applyFont="1" applyFill="1" applyBorder="1"/>
    <xf numFmtId="0" fontId="4" fillId="6" borderId="30" xfId="1" applyFont="1" applyFill="1" applyBorder="1"/>
    <xf numFmtId="0" fontId="28" fillId="3" borderId="0" xfId="0" applyFont="1" applyFill="1"/>
    <xf numFmtId="0" fontId="4" fillId="6" borderId="0" xfId="1" applyFont="1" applyFill="1"/>
    <xf numFmtId="167" fontId="28" fillId="3" borderId="0" xfId="0" applyNumberFormat="1" applyFont="1" applyFill="1"/>
    <xf numFmtId="3" fontId="4" fillId="6" borderId="0" xfId="1" applyNumberFormat="1" applyFont="1" applyFill="1"/>
    <xf numFmtId="10" fontId="4" fillId="6" borderId="0" xfId="2" applyNumberFormat="1" applyFont="1" applyFill="1" applyBorder="1"/>
    <xf numFmtId="4" fontId="4" fillId="6" borderId="0" xfId="1" applyNumberFormat="1" applyFont="1" applyFill="1"/>
    <xf numFmtId="0" fontId="4" fillId="6" borderId="24" xfId="1" applyFont="1" applyFill="1" applyBorder="1"/>
    <xf numFmtId="0" fontId="4" fillId="5" borderId="32" xfId="1" applyFont="1" applyFill="1" applyBorder="1"/>
    <xf numFmtId="0" fontId="28" fillId="3" borderId="32" xfId="0" applyFont="1" applyFill="1" applyBorder="1"/>
    <xf numFmtId="10" fontId="4" fillId="6" borderId="32" xfId="1" applyNumberFormat="1" applyFont="1" applyFill="1" applyBorder="1"/>
    <xf numFmtId="2" fontId="14" fillId="5" borderId="0" xfId="1" applyNumberFormat="1" applyFont="1" applyFill="1" applyAlignment="1">
      <alignment horizontal="right"/>
    </xf>
    <xf numFmtId="2" fontId="4" fillId="5" borderId="0" xfId="1" applyNumberFormat="1" applyFont="1" applyFill="1" applyAlignment="1">
      <alignment horizontal="right"/>
    </xf>
    <xf numFmtId="0" fontId="29" fillId="5" borderId="0" xfId="1" applyFont="1" applyFill="1"/>
    <xf numFmtId="2" fontId="29" fillId="5" borderId="0" xfId="1" applyNumberFormat="1" applyFont="1" applyFill="1"/>
    <xf numFmtId="2" fontId="6" fillId="3" borderId="0" xfId="1" applyNumberFormat="1" applyFill="1"/>
    <xf numFmtId="0" fontId="6" fillId="6" borderId="27" xfId="1" applyFill="1" applyBorder="1"/>
    <xf numFmtId="0" fontId="6" fillId="5" borderId="28" xfId="1" applyFill="1" applyBorder="1"/>
    <xf numFmtId="0" fontId="0" fillId="3" borderId="28" xfId="0" applyFill="1" applyBorder="1"/>
    <xf numFmtId="167" fontId="6" fillId="6" borderId="28" xfId="1" applyNumberFormat="1" applyFill="1" applyBorder="1"/>
    <xf numFmtId="0" fontId="6" fillId="6" borderId="30" xfId="1" applyFill="1" applyBorder="1"/>
    <xf numFmtId="0" fontId="0" fillId="3" borderId="0" xfId="0" applyFill="1" applyAlignment="1">
      <alignment horizontal="right"/>
    </xf>
    <xf numFmtId="167" fontId="0" fillId="3" borderId="0" xfId="0" applyNumberFormat="1" applyFill="1"/>
    <xf numFmtId="3" fontId="6" fillId="6" borderId="0" xfId="1" applyNumberFormat="1" applyFill="1"/>
    <xf numFmtId="10" fontId="6" fillId="6" borderId="0" xfId="2" applyNumberFormat="1" applyFont="1" applyFill="1"/>
    <xf numFmtId="0" fontId="6" fillId="6" borderId="24" xfId="1" applyFill="1" applyBorder="1"/>
    <xf numFmtId="0" fontId="6" fillId="5" borderId="32" xfId="1" applyFill="1" applyBorder="1"/>
    <xf numFmtId="0" fontId="0" fillId="3" borderId="32" xfId="0" applyFill="1" applyBorder="1"/>
    <xf numFmtId="169" fontId="6" fillId="6" borderId="32" xfId="1" applyNumberFormat="1" applyFill="1" applyBorder="1"/>
    <xf numFmtId="2" fontId="16" fillId="3" borderId="0" xfId="1" applyNumberFormat="1" applyFont="1" applyFill="1"/>
    <xf numFmtId="170" fontId="0" fillId="3" borderId="0" xfId="0" applyNumberFormat="1" applyFill="1" applyProtection="1">
      <protection hidden="1"/>
    </xf>
    <xf numFmtId="2" fontId="17" fillId="5" borderId="38" xfId="1" applyNumberFormat="1" applyFont="1" applyFill="1" applyBorder="1" applyAlignment="1">
      <alignment horizontal="right"/>
    </xf>
    <xf numFmtId="0" fontId="8" fillId="0" borderId="36" xfId="0" applyFont="1" applyBorder="1" applyAlignment="1">
      <alignment vertical="center" wrapText="1"/>
    </xf>
    <xf numFmtId="0" fontId="8" fillId="0" borderId="21" xfId="0" applyFont="1" applyBorder="1" applyAlignment="1">
      <alignment horizontal="center" vertical="center" wrapText="1"/>
    </xf>
    <xf numFmtId="4" fontId="6" fillId="6" borderId="0" xfId="1" applyNumberFormat="1" applyFill="1"/>
    <xf numFmtId="4" fontId="8" fillId="3" borderId="6" xfId="0" applyNumberFormat="1" applyFont="1" applyFill="1" applyBorder="1" applyAlignment="1">
      <alignment horizontal="right" wrapText="1"/>
    </xf>
    <xf numFmtId="4" fontId="8" fillId="3" borderId="21" xfId="0" applyNumberFormat="1" applyFont="1" applyFill="1" applyBorder="1" applyAlignment="1">
      <alignment wrapText="1"/>
    </xf>
    <xf numFmtId="0" fontId="26" fillId="0" borderId="0" xfId="0" applyFont="1" applyAlignment="1">
      <alignment horizontal="left" vertical="center" wrapText="1"/>
    </xf>
    <xf numFmtId="0" fontId="1"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5" xfId="0" applyFont="1" applyBorder="1" applyAlignment="1">
      <alignment horizontal="center" vertical="center" wrapText="1"/>
    </xf>
    <xf numFmtId="0" fontId="25" fillId="0" borderId="0" xfId="0" applyFont="1" applyAlignment="1">
      <alignment horizontal="center" wrapText="1"/>
    </xf>
    <xf numFmtId="0" fontId="8" fillId="0" borderId="1" xfId="0" applyFont="1" applyBorder="1"/>
    <xf numFmtId="0" fontId="8" fillId="0" borderId="16" xfId="0" applyFont="1" applyBorder="1"/>
    <xf numFmtId="4" fontId="1" fillId="0" borderId="33" xfId="0" applyNumberFormat="1" applyFont="1" applyBorder="1" applyAlignment="1">
      <alignment horizontal="center" vertical="center" wrapText="1"/>
    </xf>
    <xf numFmtId="4" fontId="1" fillId="0" borderId="35" xfId="0" applyNumberFormat="1" applyFont="1" applyBorder="1" applyAlignment="1">
      <alignment horizontal="center" vertical="center" wrapText="1"/>
    </xf>
    <xf numFmtId="4" fontId="1" fillId="0" borderId="34" xfId="0" applyNumberFormat="1" applyFont="1" applyBorder="1" applyAlignment="1">
      <alignment horizontal="center" vertical="center" wrapText="1"/>
    </xf>
    <xf numFmtId="0" fontId="8" fillId="0" borderId="8" xfId="0" applyFont="1" applyBorder="1"/>
    <xf numFmtId="4" fontId="8" fillId="0" borderId="33" xfId="0" applyNumberFormat="1" applyFont="1" applyBorder="1" applyAlignment="1">
      <alignment horizontal="center" vertical="center" wrapText="1"/>
    </xf>
    <xf numFmtId="4" fontId="8" fillId="0" borderId="35" xfId="0" applyNumberFormat="1" applyFont="1" applyBorder="1" applyAlignment="1">
      <alignment horizontal="center" vertical="center" wrapText="1"/>
    </xf>
    <xf numFmtId="164" fontId="2" fillId="3" borderId="1" xfId="0" applyNumberFormat="1" applyFont="1" applyFill="1" applyBorder="1" applyAlignment="1">
      <alignment horizontal="right"/>
    </xf>
  </cellXfs>
  <cellStyles count="3">
    <cellStyle name="Normaallaad 4" xfId="1" xr:uid="{00000000-0005-0000-0000-000001000000}"/>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tabSelected="1" zoomScale="90" zoomScaleNormal="90" workbookViewId="0"/>
  </sheetViews>
  <sheetFormatPr defaultColWidth="9.140625" defaultRowHeight="15" x14ac:dyDescent="0.25"/>
  <cols>
    <col min="1" max="1" width="5.42578125" style="1" customWidth="1"/>
    <col min="2" max="2" width="7.7109375" style="1" customWidth="1"/>
    <col min="3" max="3" width="7.85546875" style="1" customWidth="1"/>
    <col min="4" max="4" width="58.7109375" style="1" customWidth="1"/>
    <col min="5" max="6" width="16.7109375" style="1" customWidth="1"/>
    <col min="7" max="7" width="25.85546875" style="1" customWidth="1"/>
    <col min="8" max="8" width="33" style="1" customWidth="1"/>
    <col min="9" max="9" width="16.28515625" style="1" customWidth="1"/>
    <col min="10" max="10" width="9.140625" style="1"/>
    <col min="11" max="11" width="9.140625" style="1" customWidth="1"/>
    <col min="12" max="12" width="8.5703125" style="1" customWidth="1"/>
    <col min="13" max="13" width="9.140625" style="1"/>
    <col min="14" max="14" width="11.28515625" style="1" bestFit="1" customWidth="1"/>
    <col min="15" max="15" width="10.140625" style="1" bestFit="1" customWidth="1"/>
    <col min="16" max="16384" width="9.140625" style="1"/>
  </cols>
  <sheetData>
    <row r="1" spans="1:15" x14ac:dyDescent="0.25">
      <c r="H1" s="111" t="s">
        <v>55</v>
      </c>
    </row>
    <row r="2" spans="1:15" ht="15" customHeight="1" x14ac:dyDescent="0.25">
      <c r="H2" s="111" t="s">
        <v>60</v>
      </c>
    </row>
    <row r="3" spans="1:15" ht="15" customHeight="1" x14ac:dyDescent="0.25">
      <c r="H3" s="111"/>
    </row>
    <row r="4" spans="1:15" ht="18.75" x14ac:dyDescent="0.3">
      <c r="A4" s="164" t="s">
        <v>64</v>
      </c>
      <c r="B4" s="164"/>
      <c r="C4" s="164"/>
      <c r="D4" s="164"/>
      <c r="E4" s="164"/>
      <c r="F4" s="164"/>
      <c r="G4" s="164"/>
      <c r="H4" s="164"/>
    </row>
    <row r="5" spans="1:15" ht="16.5" customHeight="1" x14ac:dyDescent="0.25"/>
    <row r="6" spans="1:15" x14ac:dyDescent="0.25">
      <c r="C6" s="3" t="s">
        <v>10</v>
      </c>
      <c r="D6" s="6" t="s">
        <v>59</v>
      </c>
      <c r="K6" s="57"/>
      <c r="L6" s="58"/>
    </row>
    <row r="7" spans="1:15" x14ac:dyDescent="0.25">
      <c r="C7" s="3" t="s">
        <v>11</v>
      </c>
      <c r="D7" s="4" t="s">
        <v>58</v>
      </c>
      <c r="H7" s="59"/>
      <c r="K7" s="57"/>
      <c r="L7" s="58"/>
      <c r="N7" s="60"/>
    </row>
    <row r="8" spans="1:15" ht="15.75" x14ac:dyDescent="0.25">
      <c r="H8" s="2"/>
      <c r="I8" s="7"/>
      <c r="J8" s="7"/>
      <c r="K8" s="57"/>
      <c r="L8" s="58"/>
      <c r="M8" s="3"/>
      <c r="N8" s="60"/>
    </row>
    <row r="9" spans="1:15" ht="17.25" x14ac:dyDescent="0.25">
      <c r="D9" s="5" t="s">
        <v>22</v>
      </c>
      <c r="E9" s="173">
        <v>226.2</v>
      </c>
      <c r="F9" s="6" t="s">
        <v>27</v>
      </c>
      <c r="G9" s="7"/>
      <c r="J9" s="61"/>
    </row>
    <row r="10" spans="1:15" ht="17.25" x14ac:dyDescent="0.25">
      <c r="D10" s="5" t="s">
        <v>15</v>
      </c>
      <c r="E10" s="108">
        <v>2581</v>
      </c>
      <c r="F10" s="6" t="s">
        <v>27</v>
      </c>
      <c r="G10" s="7"/>
      <c r="I10" s="7"/>
      <c r="J10" s="62"/>
      <c r="M10" s="7"/>
    </row>
    <row r="11" spans="1:15" ht="15.75" thickBot="1" x14ac:dyDescent="0.3">
      <c r="D11" s="7"/>
      <c r="M11" s="63"/>
      <c r="N11" s="64"/>
    </row>
    <row r="12" spans="1:15" ht="17.25" x14ac:dyDescent="0.25">
      <c r="B12" s="8" t="s">
        <v>18</v>
      </c>
      <c r="C12" s="47"/>
      <c r="D12" s="47"/>
      <c r="E12" s="9" t="s">
        <v>28</v>
      </c>
      <c r="F12" s="43" t="s">
        <v>8</v>
      </c>
      <c r="G12" s="40" t="s">
        <v>23</v>
      </c>
      <c r="H12" s="10" t="s">
        <v>12</v>
      </c>
    </row>
    <row r="13" spans="1:15" ht="15" customHeight="1" x14ac:dyDescent="0.25">
      <c r="B13" s="46"/>
      <c r="C13" s="65" t="s">
        <v>48</v>
      </c>
      <c r="D13" s="66"/>
      <c r="E13" s="101">
        <f>F13/$E$9</f>
        <v>4.6966401414677286</v>
      </c>
      <c r="F13" s="44">
        <f>'Annuiteetgraafik (BIL)'!F17</f>
        <v>1062.3800000000001</v>
      </c>
      <c r="G13" s="159" t="s">
        <v>54</v>
      </c>
      <c r="H13" s="149"/>
      <c r="I13" s="67"/>
      <c r="M13" s="3"/>
      <c r="N13" s="67"/>
      <c r="O13" s="68"/>
    </row>
    <row r="14" spans="1:15" ht="15" customHeight="1" x14ac:dyDescent="0.25">
      <c r="B14" s="46"/>
      <c r="C14" s="65" t="s">
        <v>65</v>
      </c>
      <c r="D14" s="66"/>
      <c r="E14" s="152">
        <f t="shared" ref="E14:E18" si="0">F14/$E$9</f>
        <v>0.67189071096929165</v>
      </c>
      <c r="F14" s="153">
        <f>'Annuiteetgraafik PP Lisa 6.1'!F15</f>
        <v>151.98167882125375</v>
      </c>
      <c r="G14" s="160"/>
      <c r="H14" s="150" t="s">
        <v>66</v>
      </c>
      <c r="I14" s="67"/>
      <c r="M14" s="3"/>
      <c r="N14" s="67"/>
      <c r="O14" s="68"/>
    </row>
    <row r="15" spans="1:15" ht="15" customHeight="1" x14ac:dyDescent="0.25">
      <c r="B15" s="12">
        <v>400</v>
      </c>
      <c r="C15" s="165" t="s">
        <v>47</v>
      </c>
      <c r="D15" s="166"/>
      <c r="E15" s="101">
        <f t="shared" si="0"/>
        <v>1.6700000000000002</v>
      </c>
      <c r="F15" s="44">
        <v>377.75400000000002</v>
      </c>
      <c r="G15" s="160"/>
      <c r="H15" s="161"/>
      <c r="M15" s="3"/>
      <c r="N15" s="67"/>
      <c r="O15" s="68"/>
    </row>
    <row r="16" spans="1:15" ht="15" customHeight="1" x14ac:dyDescent="0.25">
      <c r="B16" s="12">
        <v>100</v>
      </c>
      <c r="C16" s="48" t="s">
        <v>14</v>
      </c>
      <c r="D16" s="49"/>
      <c r="E16" s="101">
        <f t="shared" si="0"/>
        <v>0.34687488947833778</v>
      </c>
      <c r="F16" s="44">
        <v>78.463099999999997</v>
      </c>
      <c r="G16" s="167" t="s">
        <v>56</v>
      </c>
      <c r="H16" s="162"/>
      <c r="I16" s="67"/>
      <c r="M16" s="3"/>
      <c r="N16" s="67"/>
      <c r="O16" s="68"/>
    </row>
    <row r="17" spans="2:15" ht="15" customHeight="1" x14ac:dyDescent="0.25">
      <c r="B17" s="12">
        <v>200</v>
      </c>
      <c r="C17" s="11" t="s">
        <v>0</v>
      </c>
      <c r="D17" s="39"/>
      <c r="E17" s="101">
        <f t="shared" si="0"/>
        <v>0.65039080459770127</v>
      </c>
      <c r="F17" s="44">
        <v>147.11840000000001</v>
      </c>
      <c r="G17" s="168"/>
      <c r="H17" s="162"/>
      <c r="I17" s="67"/>
      <c r="M17" s="3"/>
      <c r="N17" s="67"/>
      <c r="O17" s="68"/>
    </row>
    <row r="18" spans="2:15" ht="15" customHeight="1" x14ac:dyDescent="0.25">
      <c r="B18" s="12">
        <v>500</v>
      </c>
      <c r="C18" s="11" t="s">
        <v>1</v>
      </c>
      <c r="D18" s="39"/>
      <c r="E18" s="101">
        <f t="shared" si="0"/>
        <v>1.08395225464191E-2</v>
      </c>
      <c r="F18" s="44">
        <v>2.4519000000000002</v>
      </c>
      <c r="G18" s="169"/>
      <c r="H18" s="163"/>
      <c r="I18" s="67"/>
      <c r="M18" s="3"/>
      <c r="N18" s="67"/>
      <c r="O18" s="68"/>
    </row>
    <row r="19" spans="2:15" x14ac:dyDescent="0.25">
      <c r="B19" s="13"/>
      <c r="C19" s="14" t="s">
        <v>13</v>
      </c>
      <c r="D19" s="14"/>
      <c r="E19" s="15">
        <f>SUM(E13:E18)</f>
        <v>8.0466360690594794</v>
      </c>
      <c r="F19" s="45">
        <f>SUM(F13:F18)</f>
        <v>1820.1490788212539</v>
      </c>
      <c r="G19" s="41"/>
      <c r="H19" s="16"/>
      <c r="I19" s="67"/>
      <c r="N19" s="67"/>
      <c r="O19" s="68"/>
    </row>
    <row r="20" spans="2:15" x14ac:dyDescent="0.25">
      <c r="B20" s="17"/>
      <c r="C20" s="18"/>
      <c r="D20" s="18"/>
      <c r="E20" s="19"/>
      <c r="F20" s="51"/>
      <c r="G20" s="54"/>
      <c r="H20" s="20"/>
      <c r="I20" s="67"/>
      <c r="N20" s="67"/>
      <c r="O20" s="68"/>
    </row>
    <row r="21" spans="2:15" ht="17.25" x14ac:dyDescent="0.25">
      <c r="B21" s="21" t="s">
        <v>19</v>
      </c>
      <c r="C21" s="14"/>
      <c r="D21" s="14"/>
      <c r="E21" s="22" t="s">
        <v>28</v>
      </c>
      <c r="F21" s="50" t="s">
        <v>8</v>
      </c>
      <c r="G21" s="52" t="s">
        <v>23</v>
      </c>
      <c r="H21" s="23" t="s">
        <v>12</v>
      </c>
      <c r="I21" s="67"/>
      <c r="N21" s="67"/>
      <c r="O21" s="68"/>
    </row>
    <row r="22" spans="2:15" ht="15.75" customHeight="1" x14ac:dyDescent="0.25">
      <c r="B22" s="12">
        <v>300</v>
      </c>
      <c r="C22" s="166" t="s">
        <v>53</v>
      </c>
      <c r="D22" s="170"/>
      <c r="E22" s="112">
        <f>F22/$E$9</f>
        <v>2.1959880636604776</v>
      </c>
      <c r="F22" s="105">
        <v>496.73250000000002</v>
      </c>
      <c r="G22" s="103" t="s">
        <v>50</v>
      </c>
      <c r="H22" s="155" t="s">
        <v>52</v>
      </c>
      <c r="M22" s="3"/>
      <c r="N22" s="67"/>
      <c r="O22" s="68"/>
    </row>
    <row r="23" spans="2:15" ht="15" customHeight="1" x14ac:dyDescent="0.25">
      <c r="B23" s="12">
        <v>600</v>
      </c>
      <c r="C23" s="11" t="s">
        <v>24</v>
      </c>
      <c r="D23" s="39"/>
      <c r="E23" s="112"/>
      <c r="F23" s="105"/>
      <c r="G23" s="104"/>
      <c r="H23" s="156"/>
      <c r="I23" s="67"/>
      <c r="M23" s="3"/>
      <c r="N23" s="67"/>
      <c r="O23" s="68"/>
    </row>
    <row r="24" spans="2:15" ht="15" customHeight="1" x14ac:dyDescent="0.25">
      <c r="B24" s="12"/>
      <c r="C24" s="11">
        <v>610</v>
      </c>
      <c r="D24" s="39" t="s">
        <v>2</v>
      </c>
      <c r="E24" s="112">
        <f t="shared" ref="E24:E27" si="1">F24/$E$9</f>
        <v>0.59672026464190975</v>
      </c>
      <c r="F24" s="105">
        <v>134.97812386199999</v>
      </c>
      <c r="G24" s="171" t="s">
        <v>51</v>
      </c>
      <c r="H24" s="156"/>
      <c r="I24" s="67"/>
      <c r="M24" s="3"/>
      <c r="N24" s="67"/>
      <c r="O24" s="68"/>
    </row>
    <row r="25" spans="2:15" x14ac:dyDescent="0.25">
      <c r="B25" s="12"/>
      <c r="C25" s="11">
        <v>620</v>
      </c>
      <c r="D25" s="39" t="s">
        <v>3</v>
      </c>
      <c r="E25" s="112">
        <f t="shared" si="1"/>
        <v>1.4789829026215739</v>
      </c>
      <c r="F25" s="105">
        <v>334.54593257300002</v>
      </c>
      <c r="G25" s="172"/>
      <c r="H25" s="156"/>
      <c r="I25" s="67"/>
      <c r="M25" s="3"/>
      <c r="N25" s="67"/>
      <c r="O25" s="68"/>
    </row>
    <row r="26" spans="2:15" x14ac:dyDescent="0.25">
      <c r="B26" s="12"/>
      <c r="C26" s="11">
        <v>630</v>
      </c>
      <c r="D26" s="39" t="s">
        <v>4</v>
      </c>
      <c r="E26" s="112">
        <f t="shared" si="1"/>
        <v>1.8024612758620689E-2</v>
      </c>
      <c r="F26" s="105">
        <v>4.077167406</v>
      </c>
      <c r="G26" s="172"/>
      <c r="H26" s="156"/>
      <c r="I26" s="67"/>
      <c r="M26" s="3"/>
      <c r="N26" s="67"/>
      <c r="O26" s="68"/>
    </row>
    <row r="27" spans="2:15" x14ac:dyDescent="0.25">
      <c r="B27" s="12">
        <v>700</v>
      </c>
      <c r="C27" s="166" t="s">
        <v>29</v>
      </c>
      <c r="D27" s="170"/>
      <c r="E27" s="112">
        <f t="shared" si="1"/>
        <v>1.2978779840848807E-2</v>
      </c>
      <c r="F27" s="105">
        <v>2.9358</v>
      </c>
      <c r="G27" s="103" t="s">
        <v>50</v>
      </c>
      <c r="H27" s="156"/>
      <c r="I27" s="67"/>
      <c r="M27" s="3"/>
      <c r="N27" s="67"/>
      <c r="O27" s="68"/>
    </row>
    <row r="28" spans="2:15" ht="15.75" thickBot="1" x14ac:dyDescent="0.3">
      <c r="B28" s="24"/>
      <c r="C28" s="25" t="s">
        <v>16</v>
      </c>
      <c r="D28" s="25"/>
      <c r="E28" s="106">
        <f>SUM(E22:E27)</f>
        <v>4.3026946235234309</v>
      </c>
      <c r="F28" s="107">
        <f>SUM(F22:F27)</f>
        <v>973.26952384099991</v>
      </c>
      <c r="G28" s="42"/>
      <c r="H28" s="26"/>
      <c r="I28" s="67"/>
      <c r="N28" s="67"/>
      <c r="O28" s="68"/>
    </row>
    <row r="29" spans="2:15" ht="17.25" customHeight="1" x14ac:dyDescent="0.25">
      <c r="B29" s="27"/>
      <c r="C29" s="7"/>
      <c r="D29" s="7"/>
      <c r="E29" s="28"/>
      <c r="F29" s="29"/>
      <c r="G29" s="30"/>
      <c r="I29" s="67"/>
    </row>
    <row r="30" spans="2:15" x14ac:dyDescent="0.25">
      <c r="B30" s="157" t="s">
        <v>20</v>
      </c>
      <c r="C30" s="157"/>
      <c r="D30" s="157"/>
      <c r="E30" s="28">
        <f>E28+E19</f>
        <v>12.34933069258291</v>
      </c>
      <c r="F30" s="29">
        <f>F28+F19</f>
        <v>2793.4186026622538</v>
      </c>
      <c r="G30" s="30"/>
    </row>
    <row r="31" spans="2:15" x14ac:dyDescent="0.25">
      <c r="B31" s="27" t="s">
        <v>9</v>
      </c>
      <c r="C31" s="55"/>
      <c r="D31" s="31">
        <v>0.22</v>
      </c>
      <c r="E31" s="100">
        <f>E30*D31</f>
        <v>2.7168527523682404</v>
      </c>
      <c r="F31" s="29">
        <f>F30*D31</f>
        <v>614.55209258569585</v>
      </c>
    </row>
    <row r="32" spans="2:15" x14ac:dyDescent="0.25">
      <c r="B32" s="7" t="s">
        <v>17</v>
      </c>
      <c r="C32" s="7"/>
      <c r="D32" s="7"/>
      <c r="E32" s="28">
        <f>E31+E30</f>
        <v>15.06618344495115</v>
      </c>
      <c r="F32" s="29">
        <f>F31+F30</f>
        <v>3407.9706952479496</v>
      </c>
      <c r="G32" s="30"/>
    </row>
    <row r="33" spans="2:8" x14ac:dyDescent="0.25">
      <c r="B33" s="7" t="s">
        <v>25</v>
      </c>
      <c r="C33" s="7"/>
      <c r="D33" s="7"/>
      <c r="E33" s="32"/>
      <c r="F33" s="29">
        <f>F30*G33</f>
        <v>33521.023231947045</v>
      </c>
      <c r="G33" s="33">
        <v>12</v>
      </c>
      <c r="H33" s="34" t="s">
        <v>21</v>
      </c>
    </row>
    <row r="34" spans="2:8" ht="15.75" thickBot="1" x14ac:dyDescent="0.3">
      <c r="B34" s="7" t="s">
        <v>26</v>
      </c>
      <c r="C34" s="7"/>
      <c r="D34" s="7"/>
      <c r="E34" s="35"/>
      <c r="F34" s="36">
        <f>F32*G34</f>
        <v>40895.648342975393</v>
      </c>
      <c r="G34" s="37">
        <v>12</v>
      </c>
      <c r="H34" s="38" t="s">
        <v>21</v>
      </c>
    </row>
    <row r="35" spans="2:8" ht="15.75" x14ac:dyDescent="0.25">
      <c r="B35" s="158"/>
      <c r="C35" s="158"/>
      <c r="D35" s="158"/>
      <c r="E35" s="158"/>
      <c r="F35" s="158"/>
      <c r="G35" s="56"/>
      <c r="H35" s="2"/>
    </row>
    <row r="36" spans="2:8" ht="57" customHeight="1" x14ac:dyDescent="0.25">
      <c r="B36" s="154" t="s">
        <v>49</v>
      </c>
      <c r="C36" s="154"/>
      <c r="D36" s="154"/>
      <c r="E36" s="154"/>
      <c r="F36" s="154"/>
      <c r="G36" s="154"/>
      <c r="H36" s="154"/>
    </row>
    <row r="37" spans="2:8" ht="15.75" x14ac:dyDescent="0.25">
      <c r="B37" s="102"/>
      <c r="C37" s="2"/>
      <c r="D37" s="2"/>
      <c r="E37" s="2"/>
      <c r="F37" s="2"/>
      <c r="G37" s="2"/>
      <c r="H37" s="2"/>
    </row>
    <row r="38" spans="2:8" ht="15.75" x14ac:dyDescent="0.25">
      <c r="B38" s="2"/>
      <c r="C38" s="2"/>
      <c r="D38" s="2"/>
      <c r="E38" s="2"/>
      <c r="F38" s="2"/>
      <c r="G38" s="2"/>
      <c r="H38" s="2"/>
    </row>
    <row r="39" spans="2:8" x14ac:dyDescent="0.25">
      <c r="B39" s="7" t="s">
        <v>5</v>
      </c>
      <c r="C39" s="7"/>
      <c r="D39" s="7"/>
      <c r="E39" s="7" t="s">
        <v>7</v>
      </c>
    </row>
    <row r="41" spans="2:8" x14ac:dyDescent="0.25">
      <c r="B41" s="53" t="s">
        <v>6</v>
      </c>
      <c r="C41" s="53"/>
      <c r="D41" s="53"/>
      <c r="E41" s="53" t="s">
        <v>6</v>
      </c>
      <c r="F41" s="53"/>
      <c r="G41" s="53"/>
    </row>
    <row r="42" spans="2:8" ht="15.75" x14ac:dyDescent="0.25">
      <c r="B42" s="2"/>
      <c r="C42" s="2"/>
      <c r="D42" s="2"/>
      <c r="E42" s="2"/>
      <c r="F42" s="2"/>
      <c r="G42" s="2"/>
      <c r="H42" s="2"/>
    </row>
  </sheetData>
  <mergeCells count="12">
    <mergeCell ref="A4:H4"/>
    <mergeCell ref="C15:D15"/>
    <mergeCell ref="G16:G18"/>
    <mergeCell ref="C22:D22"/>
    <mergeCell ref="C27:D27"/>
    <mergeCell ref="G24:G26"/>
    <mergeCell ref="B36:H36"/>
    <mergeCell ref="H22:H27"/>
    <mergeCell ref="B30:D30"/>
    <mergeCell ref="B35:F35"/>
    <mergeCell ref="G13:G15"/>
    <mergeCell ref="H15:H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6"/>
  <sheetViews>
    <sheetView zoomScaleNormal="100" workbookViewId="0">
      <selection activeCell="O19" sqref="O19"/>
    </sheetView>
  </sheetViews>
  <sheetFormatPr defaultColWidth="9.140625" defaultRowHeight="15" x14ac:dyDescent="0.25"/>
  <cols>
    <col min="1" max="1" width="9.140625" style="77" customWidth="1"/>
    <col min="2" max="2" width="7.85546875" style="77" customWidth="1"/>
    <col min="3" max="3" width="14.7109375" style="77" customWidth="1"/>
    <col min="4" max="4" width="14.28515625" style="77" customWidth="1"/>
    <col min="5" max="7" width="14.7109375" style="77" customWidth="1"/>
    <col min="8" max="10" width="9.140625" style="77"/>
    <col min="11" max="11" width="11" style="77" customWidth="1"/>
    <col min="12" max="16384" width="9.140625" style="77"/>
  </cols>
  <sheetData>
    <row r="1" spans="1:16" x14ac:dyDescent="0.25">
      <c r="A1" s="69"/>
      <c r="B1" s="69"/>
      <c r="C1" s="69"/>
      <c r="D1" s="69"/>
      <c r="E1" s="69"/>
      <c r="F1" s="69"/>
      <c r="G1" s="70"/>
    </row>
    <row r="2" spans="1:16" x14ac:dyDescent="0.25">
      <c r="A2" s="69"/>
      <c r="B2" s="69"/>
      <c r="C2" s="69"/>
      <c r="D2" s="69"/>
      <c r="E2" s="69"/>
      <c r="F2" s="71"/>
      <c r="G2" s="72"/>
    </row>
    <row r="3" spans="1:16" x14ac:dyDescent="0.25">
      <c r="A3" s="69"/>
      <c r="B3" s="69"/>
      <c r="C3" s="69"/>
      <c r="D3" s="69"/>
      <c r="E3" s="69"/>
      <c r="F3" s="71"/>
      <c r="G3" s="72"/>
      <c r="K3" s="90" t="s">
        <v>10</v>
      </c>
      <c r="L3" s="90" t="s">
        <v>44</v>
      </c>
      <c r="M3" s="91"/>
    </row>
    <row r="4" spans="1:16" ht="18.75" x14ac:dyDescent="0.3">
      <c r="A4" s="69"/>
      <c r="B4" s="109" t="s">
        <v>61</v>
      </c>
      <c r="C4" s="69"/>
      <c r="D4" s="69"/>
      <c r="E4" s="73"/>
      <c r="F4" s="110"/>
      <c r="G4" s="69"/>
      <c r="K4" s="92" t="s">
        <v>46</v>
      </c>
      <c r="L4" s="93">
        <v>226.2</v>
      </c>
      <c r="M4" s="94">
        <f>L4/$L$5</f>
        <v>0.14091701968602041</v>
      </c>
      <c r="N4" s="99"/>
      <c r="O4" s="98"/>
    </row>
    <row r="5" spans="1:16" x14ac:dyDescent="0.25">
      <c r="A5" s="69"/>
      <c r="B5" s="69"/>
      <c r="C5" s="69"/>
      <c r="D5" s="69"/>
      <c r="E5" s="69"/>
      <c r="F5" s="74"/>
      <c r="G5" s="69"/>
      <c r="K5" s="95" t="s">
        <v>45</v>
      </c>
      <c r="L5" s="96">
        <v>1605.2</v>
      </c>
      <c r="M5" s="95"/>
      <c r="N5" s="97"/>
      <c r="O5" s="98"/>
    </row>
    <row r="6" spans="1:16" x14ac:dyDescent="0.25">
      <c r="A6" s="69"/>
      <c r="B6" s="113" t="s">
        <v>30</v>
      </c>
      <c r="C6" s="114"/>
      <c r="D6" s="115"/>
      <c r="E6" s="116">
        <v>44197</v>
      </c>
      <c r="F6" s="75"/>
      <c r="G6" s="69"/>
      <c r="M6" s="89"/>
      <c r="N6" s="86"/>
      <c r="O6" s="86"/>
    </row>
    <row r="7" spans="1:16" x14ac:dyDescent="0.25">
      <c r="A7" s="69"/>
      <c r="B7" s="117" t="s">
        <v>31</v>
      </c>
      <c r="C7" s="71"/>
      <c r="D7" s="118"/>
      <c r="E7" s="119">
        <v>120</v>
      </c>
      <c r="F7" s="79" t="s">
        <v>21</v>
      </c>
      <c r="G7" s="69"/>
      <c r="M7" s="89"/>
      <c r="N7" s="88"/>
      <c r="O7" s="88"/>
    </row>
    <row r="8" spans="1:16" x14ac:dyDescent="0.25">
      <c r="A8" s="69"/>
      <c r="B8" s="117" t="s">
        <v>32</v>
      </c>
      <c r="C8" s="71"/>
      <c r="D8" s="120">
        <f>E6-1</f>
        <v>44196</v>
      </c>
      <c r="E8" s="121">
        <v>921952.70000000147</v>
      </c>
      <c r="F8" s="79" t="s">
        <v>33</v>
      </c>
      <c r="G8" s="69"/>
      <c r="K8" s="87"/>
      <c r="L8" s="87"/>
      <c r="M8" s="88"/>
      <c r="N8" s="88"/>
      <c r="O8" s="88"/>
    </row>
    <row r="9" spans="1:16" x14ac:dyDescent="0.25">
      <c r="A9" s="69"/>
      <c r="B9" s="117" t="s">
        <v>32</v>
      </c>
      <c r="C9" s="71"/>
      <c r="D9" s="120">
        <f>EDATE(D8,E7)</f>
        <v>47848</v>
      </c>
      <c r="E9" s="121">
        <v>190520.30000000156</v>
      </c>
      <c r="F9" s="79" t="s">
        <v>33</v>
      </c>
      <c r="G9" s="69"/>
      <c r="K9" s="87"/>
      <c r="L9" s="87"/>
      <c r="M9" s="88"/>
      <c r="N9" s="88"/>
      <c r="O9" s="88"/>
    </row>
    <row r="10" spans="1:16" x14ac:dyDescent="0.25">
      <c r="A10" s="69"/>
      <c r="B10" s="117" t="s">
        <v>34</v>
      </c>
      <c r="C10" s="71"/>
      <c r="D10" s="118"/>
      <c r="E10" s="122">
        <f>M4</f>
        <v>0.14091701968602041</v>
      </c>
      <c r="F10" s="79"/>
      <c r="G10" s="69"/>
      <c r="K10" s="87"/>
      <c r="L10" s="87"/>
      <c r="M10" s="88"/>
      <c r="N10" s="89"/>
      <c r="O10" s="89"/>
    </row>
    <row r="11" spans="1:16" x14ac:dyDescent="0.25">
      <c r="A11" s="69"/>
      <c r="B11" s="117" t="s">
        <v>35</v>
      </c>
      <c r="C11" s="71"/>
      <c r="D11" s="118"/>
      <c r="E11" s="123">
        <f>ROUND(E8*E10,2)</f>
        <v>129918.83</v>
      </c>
      <c r="F11" s="79" t="s">
        <v>33</v>
      </c>
      <c r="G11" s="69"/>
      <c r="K11" s="87"/>
      <c r="L11" s="87"/>
      <c r="M11" s="88"/>
      <c r="N11" s="89"/>
      <c r="O11" s="89"/>
    </row>
    <row r="12" spans="1:16" x14ac:dyDescent="0.25">
      <c r="A12" s="69"/>
      <c r="B12" s="117" t="s">
        <v>36</v>
      </c>
      <c r="C12" s="71"/>
      <c r="D12" s="118"/>
      <c r="E12" s="123">
        <f>ROUND(E9*E10,2)</f>
        <v>26847.55</v>
      </c>
      <c r="F12" s="79" t="s">
        <v>33</v>
      </c>
      <c r="G12" s="69"/>
      <c r="K12" s="87"/>
      <c r="L12" s="87"/>
      <c r="M12" s="88"/>
      <c r="N12" s="88"/>
      <c r="O12" s="88"/>
      <c r="P12" s="89"/>
    </row>
    <row r="13" spans="1:16" x14ac:dyDescent="0.25">
      <c r="A13" s="69"/>
      <c r="B13" s="124" t="s">
        <v>57</v>
      </c>
      <c r="C13" s="125"/>
      <c r="D13" s="126"/>
      <c r="E13" s="127">
        <v>0.03</v>
      </c>
      <c r="F13" s="80"/>
      <c r="G13" s="81"/>
      <c r="K13" s="87"/>
      <c r="L13" s="87"/>
      <c r="M13" s="88"/>
      <c r="N13" s="88"/>
      <c r="O13" s="88"/>
      <c r="P13" s="89"/>
    </row>
    <row r="14" spans="1:16" x14ac:dyDescent="0.25">
      <c r="A14" s="69"/>
      <c r="B14" s="78"/>
      <c r="C14" s="76"/>
      <c r="E14" s="82"/>
      <c r="F14" s="78"/>
      <c r="G14" s="81"/>
      <c r="K14" s="87"/>
      <c r="L14" s="87"/>
      <c r="M14" s="88"/>
      <c r="N14" s="88"/>
      <c r="O14" s="88"/>
      <c r="P14" s="89"/>
    </row>
    <row r="15" spans="1:16" x14ac:dyDescent="0.25">
      <c r="K15" s="87"/>
      <c r="L15" s="87"/>
      <c r="M15" s="88"/>
      <c r="N15" s="88"/>
      <c r="O15" s="88"/>
      <c r="P15" s="89"/>
    </row>
    <row r="16" spans="1:16" ht="15.75" thickBot="1" x14ac:dyDescent="0.3">
      <c r="A16" s="83" t="s">
        <v>37</v>
      </c>
      <c r="B16" s="83" t="s">
        <v>38</v>
      </c>
      <c r="C16" s="83" t="s">
        <v>39</v>
      </c>
      <c r="D16" s="83" t="s">
        <v>40</v>
      </c>
      <c r="E16" s="83" t="s">
        <v>41</v>
      </c>
      <c r="F16" s="83" t="s">
        <v>42</v>
      </c>
      <c r="G16" s="83" t="s">
        <v>43</v>
      </c>
      <c r="K16" s="87"/>
      <c r="L16" s="87"/>
      <c r="M16" s="88"/>
      <c r="N16" s="88"/>
      <c r="O16" s="88"/>
      <c r="P16" s="89"/>
    </row>
    <row r="17" spans="1:16" x14ac:dyDescent="0.25">
      <c r="A17" s="84">
        <f>E6</f>
        <v>44197</v>
      </c>
      <c r="B17" s="76">
        <v>1</v>
      </c>
      <c r="C17" s="74">
        <f>E11</f>
        <v>129918.83</v>
      </c>
      <c r="D17" s="85">
        <f>ROUND(IPMT($E$13/12,B17,$E$7,-$E$11,$E$12,0),2)</f>
        <v>324.8</v>
      </c>
      <c r="E17" s="85">
        <f>ROUND(PPMT($E$13/12,B17,$E$7,-$E$11,$E$12,0),2)</f>
        <v>737.59</v>
      </c>
      <c r="F17" s="85">
        <f>ROUND(PMT($E$13/12,E7,-E11,E12),2)</f>
        <v>1062.3800000000001</v>
      </c>
      <c r="G17" s="85">
        <f>C17-E17</f>
        <v>129181.24</v>
      </c>
      <c r="K17" s="87"/>
      <c r="L17" s="87"/>
      <c r="M17" s="88"/>
      <c r="N17" s="88"/>
      <c r="O17" s="88"/>
      <c r="P17" s="89"/>
    </row>
    <row r="18" spans="1:16" x14ac:dyDescent="0.25">
      <c r="A18" s="84">
        <f>EDATE(A17,1)</f>
        <v>44228</v>
      </c>
      <c r="B18" s="76">
        <v>2</v>
      </c>
      <c r="C18" s="74">
        <f>G17</f>
        <v>129181.24</v>
      </c>
      <c r="D18" s="85">
        <f t="shared" ref="D18:D75" si="0">ROUND(C18*$E$13/12,2)</f>
        <v>322.95</v>
      </c>
      <c r="E18" s="85">
        <f>F18-D18</f>
        <v>739.43000000000006</v>
      </c>
      <c r="F18" s="85">
        <f>F17</f>
        <v>1062.3800000000001</v>
      </c>
      <c r="G18" s="85">
        <f t="shared" ref="G18:G75" si="1">C18-E18</f>
        <v>128441.81000000001</v>
      </c>
      <c r="K18" s="87"/>
      <c r="L18" s="87"/>
      <c r="M18" s="88"/>
      <c r="N18" s="88"/>
      <c r="O18" s="88"/>
      <c r="P18" s="89"/>
    </row>
    <row r="19" spans="1:16" x14ac:dyDescent="0.25">
      <c r="A19" s="84">
        <f>EDATE(A18,1)</f>
        <v>44256</v>
      </c>
      <c r="B19" s="76">
        <v>3</v>
      </c>
      <c r="C19" s="74">
        <f>G18</f>
        <v>128441.81000000001</v>
      </c>
      <c r="D19" s="85">
        <f t="shared" si="0"/>
        <v>321.10000000000002</v>
      </c>
      <c r="E19" s="85">
        <f>F19-D19</f>
        <v>741.28000000000009</v>
      </c>
      <c r="F19" s="85">
        <f t="shared" ref="F19:F82" si="2">F18</f>
        <v>1062.3800000000001</v>
      </c>
      <c r="G19" s="85">
        <f t="shared" si="1"/>
        <v>127700.53000000001</v>
      </c>
      <c r="K19" s="87"/>
      <c r="L19" s="87"/>
      <c r="M19" s="88"/>
      <c r="N19" s="88"/>
      <c r="O19" s="88"/>
      <c r="P19" s="89"/>
    </row>
    <row r="20" spans="1:16" x14ac:dyDescent="0.25">
      <c r="A20" s="84">
        <f t="shared" ref="A20:A83" si="3">EDATE(A19,1)</f>
        <v>44287</v>
      </c>
      <c r="B20" s="76">
        <v>4</v>
      </c>
      <c r="C20" s="74">
        <f t="shared" ref="C20:C75" si="4">G19</f>
        <v>127700.53000000001</v>
      </c>
      <c r="D20" s="85">
        <f t="shared" si="0"/>
        <v>319.25</v>
      </c>
      <c r="E20" s="85">
        <f t="shared" ref="E20:E75" si="5">F20-D20</f>
        <v>743.13000000000011</v>
      </c>
      <c r="F20" s="85">
        <f t="shared" si="2"/>
        <v>1062.3800000000001</v>
      </c>
      <c r="G20" s="85">
        <f t="shared" si="1"/>
        <v>126957.40000000001</v>
      </c>
      <c r="K20" s="87"/>
      <c r="L20" s="87"/>
      <c r="M20" s="88"/>
      <c r="N20" s="88"/>
      <c r="O20" s="88"/>
      <c r="P20" s="89"/>
    </row>
    <row r="21" spans="1:16" x14ac:dyDescent="0.25">
      <c r="A21" s="84">
        <f t="shared" si="3"/>
        <v>44317</v>
      </c>
      <c r="B21" s="76">
        <v>5</v>
      </c>
      <c r="C21" s="74">
        <f t="shared" si="4"/>
        <v>126957.40000000001</v>
      </c>
      <c r="D21" s="85">
        <f t="shared" si="0"/>
        <v>317.39</v>
      </c>
      <c r="E21" s="85">
        <f t="shared" si="5"/>
        <v>744.99000000000012</v>
      </c>
      <c r="F21" s="85">
        <f t="shared" si="2"/>
        <v>1062.3800000000001</v>
      </c>
      <c r="G21" s="85">
        <f t="shared" si="1"/>
        <v>126212.41</v>
      </c>
      <c r="K21" s="87"/>
      <c r="L21" s="87"/>
      <c r="M21" s="88"/>
      <c r="N21" s="88"/>
      <c r="O21" s="88"/>
      <c r="P21" s="89"/>
    </row>
    <row r="22" spans="1:16" x14ac:dyDescent="0.25">
      <c r="A22" s="84">
        <f t="shared" si="3"/>
        <v>44348</v>
      </c>
      <c r="B22" s="76">
        <v>6</v>
      </c>
      <c r="C22" s="74">
        <f t="shared" si="4"/>
        <v>126212.41</v>
      </c>
      <c r="D22" s="85">
        <f t="shared" si="0"/>
        <v>315.52999999999997</v>
      </c>
      <c r="E22" s="85">
        <f t="shared" si="5"/>
        <v>746.85000000000014</v>
      </c>
      <c r="F22" s="85">
        <f t="shared" si="2"/>
        <v>1062.3800000000001</v>
      </c>
      <c r="G22" s="85">
        <f t="shared" si="1"/>
        <v>125465.56</v>
      </c>
      <c r="K22" s="87"/>
      <c r="L22" s="87"/>
      <c r="M22" s="88"/>
      <c r="N22" s="88"/>
      <c r="O22" s="88"/>
      <c r="P22" s="89"/>
    </row>
    <row r="23" spans="1:16" x14ac:dyDescent="0.25">
      <c r="A23" s="84">
        <f t="shared" si="3"/>
        <v>44378</v>
      </c>
      <c r="B23" s="76">
        <v>7</v>
      </c>
      <c r="C23" s="74">
        <f t="shared" si="4"/>
        <v>125465.56</v>
      </c>
      <c r="D23" s="85">
        <f t="shared" si="0"/>
        <v>313.66000000000003</v>
      </c>
      <c r="E23" s="85">
        <f t="shared" si="5"/>
        <v>748.72</v>
      </c>
      <c r="F23" s="85">
        <f t="shared" si="2"/>
        <v>1062.3800000000001</v>
      </c>
      <c r="G23" s="85">
        <f t="shared" si="1"/>
        <v>124716.84</v>
      </c>
      <c r="N23" s="88"/>
      <c r="O23" s="88"/>
      <c r="P23" s="89"/>
    </row>
    <row r="24" spans="1:16" x14ac:dyDescent="0.25">
      <c r="A24" s="84">
        <f>EDATE(A23,1)</f>
        <v>44409</v>
      </c>
      <c r="B24" s="76">
        <v>8</v>
      </c>
      <c r="C24" s="74">
        <f t="shared" si="4"/>
        <v>124716.84</v>
      </c>
      <c r="D24" s="85">
        <f t="shared" si="0"/>
        <v>311.79000000000002</v>
      </c>
      <c r="E24" s="85">
        <f t="shared" si="5"/>
        <v>750.59000000000015</v>
      </c>
      <c r="F24" s="85">
        <f t="shared" si="2"/>
        <v>1062.3800000000001</v>
      </c>
      <c r="G24" s="85">
        <f t="shared" si="1"/>
        <v>123966.25</v>
      </c>
      <c r="N24" s="88"/>
      <c r="O24" s="88"/>
      <c r="P24" s="89"/>
    </row>
    <row r="25" spans="1:16" x14ac:dyDescent="0.25">
      <c r="A25" s="84">
        <f t="shared" si="3"/>
        <v>44440</v>
      </c>
      <c r="B25" s="76">
        <v>9</v>
      </c>
      <c r="C25" s="74">
        <f t="shared" si="4"/>
        <v>123966.25</v>
      </c>
      <c r="D25" s="85">
        <f t="shared" si="0"/>
        <v>309.92</v>
      </c>
      <c r="E25" s="85">
        <f t="shared" si="5"/>
        <v>752.46</v>
      </c>
      <c r="F25" s="85">
        <f t="shared" si="2"/>
        <v>1062.3800000000001</v>
      </c>
      <c r="G25" s="85">
        <f t="shared" si="1"/>
        <v>123213.79</v>
      </c>
      <c r="N25" s="88"/>
      <c r="O25" s="88"/>
      <c r="P25" s="89"/>
    </row>
    <row r="26" spans="1:16" x14ac:dyDescent="0.25">
      <c r="A26" s="84">
        <f t="shared" si="3"/>
        <v>44470</v>
      </c>
      <c r="B26" s="76">
        <v>10</v>
      </c>
      <c r="C26" s="74">
        <f t="shared" si="4"/>
        <v>123213.79</v>
      </c>
      <c r="D26" s="85">
        <f t="shared" si="0"/>
        <v>308.02999999999997</v>
      </c>
      <c r="E26" s="85">
        <f t="shared" si="5"/>
        <v>754.35000000000014</v>
      </c>
      <c r="F26" s="85">
        <f t="shared" si="2"/>
        <v>1062.3800000000001</v>
      </c>
      <c r="G26" s="85">
        <f t="shared" si="1"/>
        <v>122459.43999999999</v>
      </c>
      <c r="N26" s="88"/>
      <c r="O26" s="88"/>
      <c r="P26" s="89"/>
    </row>
    <row r="27" spans="1:16" x14ac:dyDescent="0.25">
      <c r="A27" s="84">
        <f t="shared" si="3"/>
        <v>44501</v>
      </c>
      <c r="B27" s="76">
        <v>11</v>
      </c>
      <c r="C27" s="74">
        <f t="shared" si="4"/>
        <v>122459.43999999999</v>
      </c>
      <c r="D27" s="85">
        <f t="shared" si="0"/>
        <v>306.14999999999998</v>
      </c>
      <c r="E27" s="85">
        <f t="shared" si="5"/>
        <v>756.23000000000013</v>
      </c>
      <c r="F27" s="85">
        <f t="shared" si="2"/>
        <v>1062.3800000000001</v>
      </c>
      <c r="G27" s="85">
        <f t="shared" si="1"/>
        <v>121703.20999999999</v>
      </c>
    </row>
    <row r="28" spans="1:16" x14ac:dyDescent="0.25">
      <c r="A28" s="84">
        <f t="shared" si="3"/>
        <v>44531</v>
      </c>
      <c r="B28" s="76">
        <v>12</v>
      </c>
      <c r="C28" s="74">
        <f t="shared" si="4"/>
        <v>121703.20999999999</v>
      </c>
      <c r="D28" s="85">
        <f t="shared" si="0"/>
        <v>304.26</v>
      </c>
      <c r="E28" s="85">
        <f t="shared" si="5"/>
        <v>758.12000000000012</v>
      </c>
      <c r="F28" s="85">
        <f t="shared" si="2"/>
        <v>1062.3800000000001</v>
      </c>
      <c r="G28" s="85">
        <f t="shared" si="1"/>
        <v>120945.09</v>
      </c>
    </row>
    <row r="29" spans="1:16" x14ac:dyDescent="0.25">
      <c r="A29" s="84">
        <f t="shared" si="3"/>
        <v>44562</v>
      </c>
      <c r="B29" s="76">
        <v>13</v>
      </c>
      <c r="C29" s="74">
        <f t="shared" si="4"/>
        <v>120945.09</v>
      </c>
      <c r="D29" s="85">
        <f t="shared" si="0"/>
        <v>302.36</v>
      </c>
      <c r="E29" s="85">
        <f t="shared" si="5"/>
        <v>760.0200000000001</v>
      </c>
      <c r="F29" s="85">
        <f t="shared" si="2"/>
        <v>1062.3800000000001</v>
      </c>
      <c r="G29" s="85">
        <f t="shared" si="1"/>
        <v>120185.06999999999</v>
      </c>
    </row>
    <row r="30" spans="1:16" x14ac:dyDescent="0.25">
      <c r="A30" s="84">
        <f t="shared" si="3"/>
        <v>44593</v>
      </c>
      <c r="B30" s="76">
        <v>14</v>
      </c>
      <c r="C30" s="74">
        <f t="shared" si="4"/>
        <v>120185.06999999999</v>
      </c>
      <c r="D30" s="85">
        <f t="shared" si="0"/>
        <v>300.45999999999998</v>
      </c>
      <c r="E30" s="85">
        <f t="shared" si="5"/>
        <v>761.92000000000007</v>
      </c>
      <c r="F30" s="85">
        <f t="shared" si="2"/>
        <v>1062.3800000000001</v>
      </c>
      <c r="G30" s="85">
        <f t="shared" si="1"/>
        <v>119423.15</v>
      </c>
    </row>
    <row r="31" spans="1:16" x14ac:dyDescent="0.25">
      <c r="A31" s="84">
        <f t="shared" si="3"/>
        <v>44621</v>
      </c>
      <c r="B31" s="76">
        <v>15</v>
      </c>
      <c r="C31" s="74">
        <f t="shared" si="4"/>
        <v>119423.15</v>
      </c>
      <c r="D31" s="85">
        <f t="shared" si="0"/>
        <v>298.56</v>
      </c>
      <c r="E31" s="85">
        <f t="shared" si="5"/>
        <v>763.82000000000016</v>
      </c>
      <c r="F31" s="85">
        <f t="shared" si="2"/>
        <v>1062.3800000000001</v>
      </c>
      <c r="G31" s="85">
        <f t="shared" si="1"/>
        <v>118659.32999999999</v>
      </c>
    </row>
    <row r="32" spans="1:16" x14ac:dyDescent="0.25">
      <c r="A32" s="84">
        <f t="shared" si="3"/>
        <v>44652</v>
      </c>
      <c r="B32" s="76">
        <v>16</v>
      </c>
      <c r="C32" s="74">
        <f t="shared" si="4"/>
        <v>118659.32999999999</v>
      </c>
      <c r="D32" s="85">
        <f t="shared" si="0"/>
        <v>296.64999999999998</v>
      </c>
      <c r="E32" s="85">
        <f t="shared" si="5"/>
        <v>765.73000000000013</v>
      </c>
      <c r="F32" s="85">
        <f t="shared" si="2"/>
        <v>1062.3800000000001</v>
      </c>
      <c r="G32" s="85">
        <f t="shared" si="1"/>
        <v>117893.59999999999</v>
      </c>
    </row>
    <row r="33" spans="1:7" x14ac:dyDescent="0.25">
      <c r="A33" s="84">
        <f t="shared" si="3"/>
        <v>44682</v>
      </c>
      <c r="B33" s="76">
        <v>17</v>
      </c>
      <c r="C33" s="74">
        <f t="shared" si="4"/>
        <v>117893.59999999999</v>
      </c>
      <c r="D33" s="85">
        <f t="shared" si="0"/>
        <v>294.73</v>
      </c>
      <c r="E33" s="85">
        <f t="shared" si="5"/>
        <v>767.65000000000009</v>
      </c>
      <c r="F33" s="85">
        <f t="shared" si="2"/>
        <v>1062.3800000000001</v>
      </c>
      <c r="G33" s="85">
        <f t="shared" si="1"/>
        <v>117125.95</v>
      </c>
    </row>
    <row r="34" spans="1:7" x14ac:dyDescent="0.25">
      <c r="A34" s="84">
        <f t="shared" si="3"/>
        <v>44713</v>
      </c>
      <c r="B34" s="76">
        <v>18</v>
      </c>
      <c r="C34" s="74">
        <f t="shared" si="4"/>
        <v>117125.95</v>
      </c>
      <c r="D34" s="85">
        <f t="shared" si="0"/>
        <v>292.81</v>
      </c>
      <c r="E34" s="85">
        <f t="shared" si="5"/>
        <v>769.57000000000016</v>
      </c>
      <c r="F34" s="85">
        <f t="shared" si="2"/>
        <v>1062.3800000000001</v>
      </c>
      <c r="G34" s="85">
        <f t="shared" si="1"/>
        <v>116356.37999999999</v>
      </c>
    </row>
    <row r="35" spans="1:7" x14ac:dyDescent="0.25">
      <c r="A35" s="84">
        <f t="shared" si="3"/>
        <v>44743</v>
      </c>
      <c r="B35" s="76">
        <v>19</v>
      </c>
      <c r="C35" s="74">
        <f t="shared" si="4"/>
        <v>116356.37999999999</v>
      </c>
      <c r="D35" s="85">
        <f t="shared" si="0"/>
        <v>290.89</v>
      </c>
      <c r="E35" s="85">
        <f t="shared" si="5"/>
        <v>771.49000000000012</v>
      </c>
      <c r="F35" s="85">
        <f t="shared" si="2"/>
        <v>1062.3800000000001</v>
      </c>
      <c r="G35" s="85">
        <f t="shared" si="1"/>
        <v>115584.88999999998</v>
      </c>
    </row>
    <row r="36" spans="1:7" x14ac:dyDescent="0.25">
      <c r="A36" s="84">
        <f t="shared" si="3"/>
        <v>44774</v>
      </c>
      <c r="B36" s="76">
        <v>20</v>
      </c>
      <c r="C36" s="74">
        <f t="shared" si="4"/>
        <v>115584.88999999998</v>
      </c>
      <c r="D36" s="85">
        <f t="shared" si="0"/>
        <v>288.95999999999998</v>
      </c>
      <c r="E36" s="85">
        <f t="shared" si="5"/>
        <v>773.42000000000007</v>
      </c>
      <c r="F36" s="85">
        <f t="shared" si="2"/>
        <v>1062.3800000000001</v>
      </c>
      <c r="G36" s="85">
        <f t="shared" si="1"/>
        <v>114811.46999999999</v>
      </c>
    </row>
    <row r="37" spans="1:7" x14ac:dyDescent="0.25">
      <c r="A37" s="84">
        <f t="shared" si="3"/>
        <v>44805</v>
      </c>
      <c r="B37" s="76">
        <v>21</v>
      </c>
      <c r="C37" s="74">
        <f t="shared" si="4"/>
        <v>114811.46999999999</v>
      </c>
      <c r="D37" s="85">
        <f t="shared" si="0"/>
        <v>287.02999999999997</v>
      </c>
      <c r="E37" s="85">
        <f t="shared" si="5"/>
        <v>775.35000000000014</v>
      </c>
      <c r="F37" s="85">
        <f t="shared" si="2"/>
        <v>1062.3800000000001</v>
      </c>
      <c r="G37" s="85">
        <f t="shared" si="1"/>
        <v>114036.11999999998</v>
      </c>
    </row>
    <row r="38" spans="1:7" x14ac:dyDescent="0.25">
      <c r="A38" s="84">
        <f t="shared" si="3"/>
        <v>44835</v>
      </c>
      <c r="B38" s="76">
        <v>22</v>
      </c>
      <c r="C38" s="74">
        <f t="shared" si="4"/>
        <v>114036.11999999998</v>
      </c>
      <c r="D38" s="85">
        <f t="shared" si="0"/>
        <v>285.08999999999997</v>
      </c>
      <c r="E38" s="85">
        <f t="shared" si="5"/>
        <v>777.29000000000019</v>
      </c>
      <c r="F38" s="85">
        <f t="shared" si="2"/>
        <v>1062.3800000000001</v>
      </c>
      <c r="G38" s="85">
        <f t="shared" si="1"/>
        <v>113258.82999999999</v>
      </c>
    </row>
    <row r="39" spans="1:7" x14ac:dyDescent="0.25">
      <c r="A39" s="84">
        <f t="shared" si="3"/>
        <v>44866</v>
      </c>
      <c r="B39" s="76">
        <v>23</v>
      </c>
      <c r="C39" s="74">
        <f t="shared" si="4"/>
        <v>113258.82999999999</v>
      </c>
      <c r="D39" s="85">
        <f t="shared" si="0"/>
        <v>283.14999999999998</v>
      </c>
      <c r="E39" s="85">
        <f t="shared" si="5"/>
        <v>779.23000000000013</v>
      </c>
      <c r="F39" s="85">
        <f t="shared" si="2"/>
        <v>1062.3800000000001</v>
      </c>
      <c r="G39" s="85">
        <f t="shared" si="1"/>
        <v>112479.59999999999</v>
      </c>
    </row>
    <row r="40" spans="1:7" x14ac:dyDescent="0.25">
      <c r="A40" s="84">
        <f t="shared" si="3"/>
        <v>44896</v>
      </c>
      <c r="B40" s="76">
        <v>24</v>
      </c>
      <c r="C40" s="74">
        <f t="shared" si="4"/>
        <v>112479.59999999999</v>
      </c>
      <c r="D40" s="85">
        <f t="shared" si="0"/>
        <v>281.2</v>
      </c>
      <c r="E40" s="85">
        <f t="shared" si="5"/>
        <v>781.18000000000006</v>
      </c>
      <c r="F40" s="85">
        <f t="shared" si="2"/>
        <v>1062.3800000000001</v>
      </c>
      <c r="G40" s="85">
        <f t="shared" si="1"/>
        <v>111698.42</v>
      </c>
    </row>
    <row r="41" spans="1:7" x14ac:dyDescent="0.25">
      <c r="A41" s="84">
        <f t="shared" si="3"/>
        <v>44927</v>
      </c>
      <c r="B41" s="76">
        <v>25</v>
      </c>
      <c r="C41" s="74">
        <f t="shared" si="4"/>
        <v>111698.42</v>
      </c>
      <c r="D41" s="85">
        <f t="shared" si="0"/>
        <v>279.25</v>
      </c>
      <c r="E41" s="85">
        <f t="shared" si="5"/>
        <v>783.13000000000011</v>
      </c>
      <c r="F41" s="85">
        <f t="shared" si="2"/>
        <v>1062.3800000000001</v>
      </c>
      <c r="G41" s="85">
        <f t="shared" si="1"/>
        <v>110915.29</v>
      </c>
    </row>
    <row r="42" spans="1:7" x14ac:dyDescent="0.25">
      <c r="A42" s="84">
        <f t="shared" si="3"/>
        <v>44958</v>
      </c>
      <c r="B42" s="76">
        <v>26</v>
      </c>
      <c r="C42" s="74">
        <f t="shared" si="4"/>
        <v>110915.29</v>
      </c>
      <c r="D42" s="85">
        <f t="shared" si="0"/>
        <v>277.29000000000002</v>
      </c>
      <c r="E42" s="85">
        <f t="shared" si="5"/>
        <v>785.09000000000015</v>
      </c>
      <c r="F42" s="85">
        <f t="shared" si="2"/>
        <v>1062.3800000000001</v>
      </c>
      <c r="G42" s="85">
        <f t="shared" si="1"/>
        <v>110130.2</v>
      </c>
    </row>
    <row r="43" spans="1:7" x14ac:dyDescent="0.25">
      <c r="A43" s="84">
        <f t="shared" si="3"/>
        <v>44986</v>
      </c>
      <c r="B43" s="76">
        <v>27</v>
      </c>
      <c r="C43" s="74">
        <f t="shared" si="4"/>
        <v>110130.2</v>
      </c>
      <c r="D43" s="85">
        <f t="shared" si="0"/>
        <v>275.33</v>
      </c>
      <c r="E43" s="85">
        <f t="shared" si="5"/>
        <v>787.05000000000018</v>
      </c>
      <c r="F43" s="85">
        <f t="shared" si="2"/>
        <v>1062.3800000000001</v>
      </c>
      <c r="G43" s="85">
        <f t="shared" si="1"/>
        <v>109343.15</v>
      </c>
    </row>
    <row r="44" spans="1:7" x14ac:dyDescent="0.25">
      <c r="A44" s="84">
        <f t="shared" si="3"/>
        <v>45017</v>
      </c>
      <c r="B44" s="76">
        <v>28</v>
      </c>
      <c r="C44" s="74">
        <f t="shared" si="4"/>
        <v>109343.15</v>
      </c>
      <c r="D44" s="85">
        <f t="shared" si="0"/>
        <v>273.36</v>
      </c>
      <c r="E44" s="85">
        <f t="shared" si="5"/>
        <v>789.0200000000001</v>
      </c>
      <c r="F44" s="85">
        <f t="shared" si="2"/>
        <v>1062.3800000000001</v>
      </c>
      <c r="G44" s="85">
        <f t="shared" si="1"/>
        <v>108554.12999999999</v>
      </c>
    </row>
    <row r="45" spans="1:7" x14ac:dyDescent="0.25">
      <c r="A45" s="84">
        <f t="shared" si="3"/>
        <v>45047</v>
      </c>
      <c r="B45" s="76">
        <v>29</v>
      </c>
      <c r="C45" s="74">
        <f t="shared" si="4"/>
        <v>108554.12999999999</v>
      </c>
      <c r="D45" s="85">
        <f t="shared" si="0"/>
        <v>271.39</v>
      </c>
      <c r="E45" s="85">
        <f t="shared" si="5"/>
        <v>790.99000000000012</v>
      </c>
      <c r="F45" s="85">
        <f t="shared" si="2"/>
        <v>1062.3800000000001</v>
      </c>
      <c r="G45" s="85">
        <f t="shared" si="1"/>
        <v>107763.13999999998</v>
      </c>
    </row>
    <row r="46" spans="1:7" x14ac:dyDescent="0.25">
      <c r="A46" s="84">
        <f t="shared" si="3"/>
        <v>45078</v>
      </c>
      <c r="B46" s="76">
        <v>30</v>
      </c>
      <c r="C46" s="74">
        <f t="shared" si="4"/>
        <v>107763.13999999998</v>
      </c>
      <c r="D46" s="85">
        <f t="shared" si="0"/>
        <v>269.41000000000003</v>
      </c>
      <c r="E46" s="85">
        <f t="shared" si="5"/>
        <v>792.97</v>
      </c>
      <c r="F46" s="85">
        <f t="shared" si="2"/>
        <v>1062.3800000000001</v>
      </c>
      <c r="G46" s="85">
        <f t="shared" si="1"/>
        <v>106970.16999999998</v>
      </c>
    </row>
    <row r="47" spans="1:7" x14ac:dyDescent="0.25">
      <c r="A47" s="84">
        <f t="shared" si="3"/>
        <v>45108</v>
      </c>
      <c r="B47" s="76">
        <v>31</v>
      </c>
      <c r="C47" s="74">
        <f t="shared" si="4"/>
        <v>106970.16999999998</v>
      </c>
      <c r="D47" s="85">
        <f t="shared" si="0"/>
        <v>267.43</v>
      </c>
      <c r="E47" s="85">
        <f t="shared" si="5"/>
        <v>794.95</v>
      </c>
      <c r="F47" s="85">
        <f t="shared" si="2"/>
        <v>1062.3800000000001</v>
      </c>
      <c r="G47" s="85">
        <f t="shared" si="1"/>
        <v>106175.21999999999</v>
      </c>
    </row>
    <row r="48" spans="1:7" x14ac:dyDescent="0.25">
      <c r="A48" s="84">
        <f t="shared" si="3"/>
        <v>45139</v>
      </c>
      <c r="B48" s="76">
        <v>32</v>
      </c>
      <c r="C48" s="74">
        <f t="shared" si="4"/>
        <v>106175.21999999999</v>
      </c>
      <c r="D48" s="85">
        <f t="shared" si="0"/>
        <v>265.44</v>
      </c>
      <c r="E48" s="85">
        <f t="shared" si="5"/>
        <v>796.94</v>
      </c>
      <c r="F48" s="85">
        <f t="shared" si="2"/>
        <v>1062.3800000000001</v>
      </c>
      <c r="G48" s="85">
        <f t="shared" si="1"/>
        <v>105378.27999999998</v>
      </c>
    </row>
    <row r="49" spans="1:7" x14ac:dyDescent="0.25">
      <c r="A49" s="84">
        <f t="shared" si="3"/>
        <v>45170</v>
      </c>
      <c r="B49" s="76">
        <v>33</v>
      </c>
      <c r="C49" s="74">
        <f t="shared" si="4"/>
        <v>105378.27999999998</v>
      </c>
      <c r="D49" s="85">
        <f t="shared" si="0"/>
        <v>263.45</v>
      </c>
      <c r="E49" s="85">
        <f t="shared" si="5"/>
        <v>798.93000000000006</v>
      </c>
      <c r="F49" s="85">
        <f t="shared" si="2"/>
        <v>1062.3800000000001</v>
      </c>
      <c r="G49" s="85">
        <f t="shared" si="1"/>
        <v>104579.34999999999</v>
      </c>
    </row>
    <row r="50" spans="1:7" x14ac:dyDescent="0.25">
      <c r="A50" s="84">
        <f t="shared" si="3"/>
        <v>45200</v>
      </c>
      <c r="B50" s="76">
        <v>34</v>
      </c>
      <c r="C50" s="74">
        <f t="shared" si="4"/>
        <v>104579.34999999999</v>
      </c>
      <c r="D50" s="85">
        <f t="shared" si="0"/>
        <v>261.45</v>
      </c>
      <c r="E50" s="85">
        <f t="shared" si="5"/>
        <v>800.93000000000006</v>
      </c>
      <c r="F50" s="85">
        <f t="shared" si="2"/>
        <v>1062.3800000000001</v>
      </c>
      <c r="G50" s="85">
        <f t="shared" si="1"/>
        <v>103778.42</v>
      </c>
    </row>
    <row r="51" spans="1:7" x14ac:dyDescent="0.25">
      <c r="A51" s="84">
        <f t="shared" si="3"/>
        <v>45231</v>
      </c>
      <c r="B51" s="76">
        <v>35</v>
      </c>
      <c r="C51" s="74">
        <f t="shared" si="4"/>
        <v>103778.42</v>
      </c>
      <c r="D51" s="85">
        <f t="shared" si="0"/>
        <v>259.45</v>
      </c>
      <c r="E51" s="85">
        <f t="shared" si="5"/>
        <v>802.93000000000006</v>
      </c>
      <c r="F51" s="85">
        <f t="shared" si="2"/>
        <v>1062.3800000000001</v>
      </c>
      <c r="G51" s="85">
        <f t="shared" si="1"/>
        <v>102975.49</v>
      </c>
    </row>
    <row r="52" spans="1:7" x14ac:dyDescent="0.25">
      <c r="A52" s="84">
        <f t="shared" si="3"/>
        <v>45261</v>
      </c>
      <c r="B52" s="76">
        <v>36</v>
      </c>
      <c r="C52" s="74">
        <f t="shared" si="4"/>
        <v>102975.49</v>
      </c>
      <c r="D52" s="85">
        <f t="shared" si="0"/>
        <v>257.44</v>
      </c>
      <c r="E52" s="85">
        <f t="shared" si="5"/>
        <v>804.94</v>
      </c>
      <c r="F52" s="85">
        <f t="shared" si="2"/>
        <v>1062.3800000000001</v>
      </c>
      <c r="G52" s="85">
        <f t="shared" si="1"/>
        <v>102170.55</v>
      </c>
    </row>
    <row r="53" spans="1:7" x14ac:dyDescent="0.25">
      <c r="A53" s="84">
        <f t="shared" si="3"/>
        <v>45292</v>
      </c>
      <c r="B53" s="76">
        <v>37</v>
      </c>
      <c r="C53" s="74">
        <f t="shared" si="4"/>
        <v>102170.55</v>
      </c>
      <c r="D53" s="85">
        <f t="shared" si="0"/>
        <v>255.43</v>
      </c>
      <c r="E53" s="85">
        <f t="shared" si="5"/>
        <v>806.95</v>
      </c>
      <c r="F53" s="85">
        <f t="shared" si="2"/>
        <v>1062.3800000000001</v>
      </c>
      <c r="G53" s="85">
        <f t="shared" si="1"/>
        <v>101363.6</v>
      </c>
    </row>
    <row r="54" spans="1:7" x14ac:dyDescent="0.25">
      <c r="A54" s="84">
        <f t="shared" si="3"/>
        <v>45323</v>
      </c>
      <c r="B54" s="76">
        <v>38</v>
      </c>
      <c r="C54" s="74">
        <f t="shared" si="4"/>
        <v>101363.6</v>
      </c>
      <c r="D54" s="85">
        <f t="shared" si="0"/>
        <v>253.41</v>
      </c>
      <c r="E54" s="85">
        <f t="shared" si="5"/>
        <v>808.97000000000014</v>
      </c>
      <c r="F54" s="85">
        <f t="shared" si="2"/>
        <v>1062.3800000000001</v>
      </c>
      <c r="G54" s="85">
        <f t="shared" si="1"/>
        <v>100554.63</v>
      </c>
    </row>
    <row r="55" spans="1:7" x14ac:dyDescent="0.25">
      <c r="A55" s="84">
        <f t="shared" si="3"/>
        <v>45352</v>
      </c>
      <c r="B55" s="76">
        <v>39</v>
      </c>
      <c r="C55" s="74">
        <f t="shared" si="4"/>
        <v>100554.63</v>
      </c>
      <c r="D55" s="85">
        <f t="shared" si="0"/>
        <v>251.39</v>
      </c>
      <c r="E55" s="85">
        <f t="shared" si="5"/>
        <v>810.99000000000012</v>
      </c>
      <c r="F55" s="85">
        <f t="shared" si="2"/>
        <v>1062.3800000000001</v>
      </c>
      <c r="G55" s="85">
        <f t="shared" si="1"/>
        <v>99743.64</v>
      </c>
    </row>
    <row r="56" spans="1:7" x14ac:dyDescent="0.25">
      <c r="A56" s="84">
        <f t="shared" si="3"/>
        <v>45383</v>
      </c>
      <c r="B56" s="76">
        <v>40</v>
      </c>
      <c r="C56" s="74">
        <f t="shared" si="4"/>
        <v>99743.64</v>
      </c>
      <c r="D56" s="85">
        <f t="shared" si="0"/>
        <v>249.36</v>
      </c>
      <c r="E56" s="85">
        <f t="shared" si="5"/>
        <v>813.0200000000001</v>
      </c>
      <c r="F56" s="85">
        <f t="shared" si="2"/>
        <v>1062.3800000000001</v>
      </c>
      <c r="G56" s="85">
        <f t="shared" si="1"/>
        <v>98930.62</v>
      </c>
    </row>
    <row r="57" spans="1:7" x14ac:dyDescent="0.25">
      <c r="A57" s="84">
        <f t="shared" si="3"/>
        <v>45413</v>
      </c>
      <c r="B57" s="76">
        <v>41</v>
      </c>
      <c r="C57" s="74">
        <f t="shared" si="4"/>
        <v>98930.62</v>
      </c>
      <c r="D57" s="85">
        <f t="shared" si="0"/>
        <v>247.33</v>
      </c>
      <c r="E57" s="85">
        <f t="shared" si="5"/>
        <v>815.05000000000007</v>
      </c>
      <c r="F57" s="85">
        <f t="shared" si="2"/>
        <v>1062.3800000000001</v>
      </c>
      <c r="G57" s="85">
        <f t="shared" si="1"/>
        <v>98115.569999999992</v>
      </c>
    </row>
    <row r="58" spans="1:7" x14ac:dyDescent="0.25">
      <c r="A58" s="84">
        <f t="shared" si="3"/>
        <v>45444</v>
      </c>
      <c r="B58" s="76">
        <v>42</v>
      </c>
      <c r="C58" s="74">
        <f t="shared" si="4"/>
        <v>98115.569999999992</v>
      </c>
      <c r="D58" s="85">
        <f t="shared" si="0"/>
        <v>245.29</v>
      </c>
      <c r="E58" s="85">
        <f t="shared" si="5"/>
        <v>817.09000000000015</v>
      </c>
      <c r="F58" s="85">
        <f t="shared" si="2"/>
        <v>1062.3800000000001</v>
      </c>
      <c r="G58" s="85">
        <f t="shared" si="1"/>
        <v>97298.48</v>
      </c>
    </row>
    <row r="59" spans="1:7" x14ac:dyDescent="0.25">
      <c r="A59" s="84">
        <f t="shared" si="3"/>
        <v>45474</v>
      </c>
      <c r="B59" s="76">
        <v>43</v>
      </c>
      <c r="C59" s="74">
        <f t="shared" si="4"/>
        <v>97298.48</v>
      </c>
      <c r="D59" s="85">
        <f t="shared" si="0"/>
        <v>243.25</v>
      </c>
      <c r="E59" s="85">
        <f t="shared" si="5"/>
        <v>819.13000000000011</v>
      </c>
      <c r="F59" s="85">
        <f t="shared" si="2"/>
        <v>1062.3800000000001</v>
      </c>
      <c r="G59" s="85">
        <f t="shared" si="1"/>
        <v>96479.349999999991</v>
      </c>
    </row>
    <row r="60" spans="1:7" x14ac:dyDescent="0.25">
      <c r="A60" s="84">
        <f t="shared" si="3"/>
        <v>45505</v>
      </c>
      <c r="B60" s="76">
        <v>44</v>
      </c>
      <c r="C60" s="74">
        <f t="shared" si="4"/>
        <v>96479.349999999991</v>
      </c>
      <c r="D60" s="85">
        <f t="shared" si="0"/>
        <v>241.2</v>
      </c>
      <c r="E60" s="85">
        <f t="shared" si="5"/>
        <v>821.18000000000006</v>
      </c>
      <c r="F60" s="85">
        <f t="shared" si="2"/>
        <v>1062.3800000000001</v>
      </c>
      <c r="G60" s="85">
        <f t="shared" si="1"/>
        <v>95658.17</v>
      </c>
    </row>
    <row r="61" spans="1:7" x14ac:dyDescent="0.25">
      <c r="A61" s="84">
        <f t="shared" si="3"/>
        <v>45536</v>
      </c>
      <c r="B61" s="76">
        <v>45</v>
      </c>
      <c r="C61" s="74">
        <f t="shared" si="4"/>
        <v>95658.17</v>
      </c>
      <c r="D61" s="85">
        <f t="shared" si="0"/>
        <v>239.15</v>
      </c>
      <c r="E61" s="85">
        <f t="shared" si="5"/>
        <v>823.23000000000013</v>
      </c>
      <c r="F61" s="85">
        <f t="shared" si="2"/>
        <v>1062.3800000000001</v>
      </c>
      <c r="G61" s="85">
        <f t="shared" si="1"/>
        <v>94834.94</v>
      </c>
    </row>
    <row r="62" spans="1:7" x14ac:dyDescent="0.25">
      <c r="A62" s="84">
        <f t="shared" si="3"/>
        <v>45566</v>
      </c>
      <c r="B62" s="76">
        <v>46</v>
      </c>
      <c r="C62" s="74">
        <f t="shared" si="4"/>
        <v>94834.94</v>
      </c>
      <c r="D62" s="85">
        <f t="shared" si="0"/>
        <v>237.09</v>
      </c>
      <c r="E62" s="85">
        <f t="shared" si="5"/>
        <v>825.29000000000008</v>
      </c>
      <c r="F62" s="85">
        <f t="shared" si="2"/>
        <v>1062.3800000000001</v>
      </c>
      <c r="G62" s="85">
        <f t="shared" si="1"/>
        <v>94009.650000000009</v>
      </c>
    </row>
    <row r="63" spans="1:7" x14ac:dyDescent="0.25">
      <c r="A63" s="84">
        <f t="shared" si="3"/>
        <v>45597</v>
      </c>
      <c r="B63" s="76">
        <v>47</v>
      </c>
      <c r="C63" s="74">
        <f t="shared" si="4"/>
        <v>94009.650000000009</v>
      </c>
      <c r="D63" s="85">
        <f t="shared" si="0"/>
        <v>235.02</v>
      </c>
      <c r="E63" s="85">
        <f t="shared" si="5"/>
        <v>827.36000000000013</v>
      </c>
      <c r="F63" s="85">
        <f t="shared" si="2"/>
        <v>1062.3800000000001</v>
      </c>
      <c r="G63" s="85">
        <f t="shared" si="1"/>
        <v>93182.290000000008</v>
      </c>
    </row>
    <row r="64" spans="1:7" x14ac:dyDescent="0.25">
      <c r="A64" s="84">
        <f t="shared" si="3"/>
        <v>45627</v>
      </c>
      <c r="B64" s="76">
        <v>48</v>
      </c>
      <c r="C64" s="74">
        <f t="shared" si="4"/>
        <v>93182.290000000008</v>
      </c>
      <c r="D64" s="85">
        <f t="shared" si="0"/>
        <v>232.96</v>
      </c>
      <c r="E64" s="85">
        <f t="shared" si="5"/>
        <v>829.42000000000007</v>
      </c>
      <c r="F64" s="85">
        <f t="shared" si="2"/>
        <v>1062.3800000000001</v>
      </c>
      <c r="G64" s="85">
        <f t="shared" si="1"/>
        <v>92352.87000000001</v>
      </c>
    </row>
    <row r="65" spans="1:7" x14ac:dyDescent="0.25">
      <c r="A65" s="84">
        <f t="shared" si="3"/>
        <v>45658</v>
      </c>
      <c r="B65" s="76">
        <v>49</v>
      </c>
      <c r="C65" s="74">
        <f t="shared" si="4"/>
        <v>92352.87000000001</v>
      </c>
      <c r="D65" s="85">
        <f t="shared" si="0"/>
        <v>230.88</v>
      </c>
      <c r="E65" s="85">
        <f t="shared" si="5"/>
        <v>831.50000000000011</v>
      </c>
      <c r="F65" s="85">
        <f t="shared" si="2"/>
        <v>1062.3800000000001</v>
      </c>
      <c r="G65" s="85">
        <f t="shared" si="1"/>
        <v>91521.37000000001</v>
      </c>
    </row>
    <row r="66" spans="1:7" x14ac:dyDescent="0.25">
      <c r="A66" s="84">
        <f t="shared" si="3"/>
        <v>45689</v>
      </c>
      <c r="B66" s="76">
        <v>50</v>
      </c>
      <c r="C66" s="74">
        <f t="shared" si="4"/>
        <v>91521.37000000001</v>
      </c>
      <c r="D66" s="85">
        <f t="shared" si="0"/>
        <v>228.8</v>
      </c>
      <c r="E66" s="85">
        <f t="shared" si="5"/>
        <v>833.58000000000015</v>
      </c>
      <c r="F66" s="85">
        <f t="shared" si="2"/>
        <v>1062.3800000000001</v>
      </c>
      <c r="G66" s="85">
        <f t="shared" si="1"/>
        <v>90687.790000000008</v>
      </c>
    </row>
    <row r="67" spans="1:7" x14ac:dyDescent="0.25">
      <c r="A67" s="84">
        <f t="shared" si="3"/>
        <v>45717</v>
      </c>
      <c r="B67" s="76">
        <v>51</v>
      </c>
      <c r="C67" s="74">
        <f t="shared" si="4"/>
        <v>90687.790000000008</v>
      </c>
      <c r="D67" s="85">
        <f t="shared" si="0"/>
        <v>226.72</v>
      </c>
      <c r="E67" s="85">
        <f t="shared" si="5"/>
        <v>835.66000000000008</v>
      </c>
      <c r="F67" s="85">
        <f t="shared" si="2"/>
        <v>1062.3800000000001</v>
      </c>
      <c r="G67" s="85">
        <f t="shared" si="1"/>
        <v>89852.13</v>
      </c>
    </row>
    <row r="68" spans="1:7" x14ac:dyDescent="0.25">
      <c r="A68" s="84">
        <f t="shared" si="3"/>
        <v>45748</v>
      </c>
      <c r="B68" s="76">
        <v>52</v>
      </c>
      <c r="C68" s="74">
        <f t="shared" si="4"/>
        <v>89852.13</v>
      </c>
      <c r="D68" s="85">
        <f t="shared" si="0"/>
        <v>224.63</v>
      </c>
      <c r="E68" s="85">
        <f t="shared" si="5"/>
        <v>837.75000000000011</v>
      </c>
      <c r="F68" s="85">
        <f t="shared" si="2"/>
        <v>1062.3800000000001</v>
      </c>
      <c r="G68" s="85">
        <f t="shared" si="1"/>
        <v>89014.38</v>
      </c>
    </row>
    <row r="69" spans="1:7" x14ac:dyDescent="0.25">
      <c r="A69" s="84">
        <f t="shared" si="3"/>
        <v>45778</v>
      </c>
      <c r="B69" s="76">
        <v>53</v>
      </c>
      <c r="C69" s="74">
        <f t="shared" si="4"/>
        <v>89014.38</v>
      </c>
      <c r="D69" s="85">
        <f t="shared" si="0"/>
        <v>222.54</v>
      </c>
      <c r="E69" s="85">
        <f t="shared" si="5"/>
        <v>839.84000000000015</v>
      </c>
      <c r="F69" s="85">
        <f t="shared" si="2"/>
        <v>1062.3800000000001</v>
      </c>
      <c r="G69" s="85">
        <f t="shared" si="1"/>
        <v>88174.540000000008</v>
      </c>
    </row>
    <row r="70" spans="1:7" x14ac:dyDescent="0.25">
      <c r="A70" s="84">
        <f t="shared" si="3"/>
        <v>45809</v>
      </c>
      <c r="B70" s="76">
        <v>54</v>
      </c>
      <c r="C70" s="74">
        <f t="shared" si="4"/>
        <v>88174.540000000008</v>
      </c>
      <c r="D70" s="85">
        <f t="shared" si="0"/>
        <v>220.44</v>
      </c>
      <c r="E70" s="85">
        <f t="shared" si="5"/>
        <v>841.94</v>
      </c>
      <c r="F70" s="85">
        <f t="shared" si="2"/>
        <v>1062.3800000000001</v>
      </c>
      <c r="G70" s="85">
        <f t="shared" si="1"/>
        <v>87332.6</v>
      </c>
    </row>
    <row r="71" spans="1:7" x14ac:dyDescent="0.25">
      <c r="A71" s="84">
        <f t="shared" si="3"/>
        <v>45839</v>
      </c>
      <c r="B71" s="76">
        <v>55</v>
      </c>
      <c r="C71" s="74">
        <f t="shared" si="4"/>
        <v>87332.6</v>
      </c>
      <c r="D71" s="85">
        <f t="shared" si="0"/>
        <v>218.33</v>
      </c>
      <c r="E71" s="85">
        <f t="shared" si="5"/>
        <v>844.05000000000007</v>
      </c>
      <c r="F71" s="85">
        <f t="shared" si="2"/>
        <v>1062.3800000000001</v>
      </c>
      <c r="G71" s="85">
        <f t="shared" si="1"/>
        <v>86488.55</v>
      </c>
    </row>
    <row r="72" spans="1:7" x14ac:dyDescent="0.25">
      <c r="A72" s="84">
        <f t="shared" si="3"/>
        <v>45870</v>
      </c>
      <c r="B72" s="76">
        <v>56</v>
      </c>
      <c r="C72" s="74">
        <f t="shared" si="4"/>
        <v>86488.55</v>
      </c>
      <c r="D72" s="85">
        <f t="shared" si="0"/>
        <v>216.22</v>
      </c>
      <c r="E72" s="85">
        <f t="shared" si="5"/>
        <v>846.16000000000008</v>
      </c>
      <c r="F72" s="85">
        <f t="shared" si="2"/>
        <v>1062.3800000000001</v>
      </c>
      <c r="G72" s="85">
        <f t="shared" si="1"/>
        <v>85642.39</v>
      </c>
    </row>
    <row r="73" spans="1:7" x14ac:dyDescent="0.25">
      <c r="A73" s="84">
        <f t="shared" si="3"/>
        <v>45901</v>
      </c>
      <c r="B73" s="76">
        <v>57</v>
      </c>
      <c r="C73" s="74">
        <f t="shared" si="4"/>
        <v>85642.39</v>
      </c>
      <c r="D73" s="85">
        <f t="shared" si="0"/>
        <v>214.11</v>
      </c>
      <c r="E73" s="85">
        <f t="shared" si="5"/>
        <v>848.2700000000001</v>
      </c>
      <c r="F73" s="85">
        <f t="shared" si="2"/>
        <v>1062.3800000000001</v>
      </c>
      <c r="G73" s="85">
        <f t="shared" si="1"/>
        <v>84794.12</v>
      </c>
    </row>
    <row r="74" spans="1:7" x14ac:dyDescent="0.25">
      <c r="A74" s="84">
        <f t="shared" si="3"/>
        <v>45931</v>
      </c>
      <c r="B74" s="76">
        <v>58</v>
      </c>
      <c r="C74" s="74">
        <f t="shared" si="4"/>
        <v>84794.12</v>
      </c>
      <c r="D74" s="85">
        <f t="shared" si="0"/>
        <v>211.99</v>
      </c>
      <c r="E74" s="85">
        <f t="shared" si="5"/>
        <v>850.3900000000001</v>
      </c>
      <c r="F74" s="85">
        <f t="shared" si="2"/>
        <v>1062.3800000000001</v>
      </c>
      <c r="G74" s="85">
        <f t="shared" si="1"/>
        <v>83943.73</v>
      </c>
    </row>
    <row r="75" spans="1:7" x14ac:dyDescent="0.25">
      <c r="A75" s="84">
        <f t="shared" si="3"/>
        <v>45962</v>
      </c>
      <c r="B75" s="76">
        <v>59</v>
      </c>
      <c r="C75" s="74">
        <f t="shared" si="4"/>
        <v>83943.73</v>
      </c>
      <c r="D75" s="85">
        <f t="shared" si="0"/>
        <v>209.86</v>
      </c>
      <c r="E75" s="85">
        <f t="shared" si="5"/>
        <v>852.5200000000001</v>
      </c>
      <c r="F75" s="85">
        <f t="shared" si="2"/>
        <v>1062.3800000000001</v>
      </c>
      <c r="G75" s="85">
        <f t="shared" si="1"/>
        <v>83091.209999999992</v>
      </c>
    </row>
    <row r="76" spans="1:7" x14ac:dyDescent="0.25">
      <c r="A76" s="84">
        <f t="shared" si="3"/>
        <v>45992</v>
      </c>
      <c r="B76" s="76">
        <v>60</v>
      </c>
      <c r="C76" s="74">
        <f>G75</f>
        <v>83091.209999999992</v>
      </c>
      <c r="D76" s="85">
        <f>ROUND(C76*$E$13/12,2)</f>
        <v>207.73</v>
      </c>
      <c r="E76" s="85">
        <f>F76-D76</f>
        <v>854.65000000000009</v>
      </c>
      <c r="F76" s="85">
        <f t="shared" si="2"/>
        <v>1062.3800000000001</v>
      </c>
      <c r="G76" s="85">
        <f>C76-E76</f>
        <v>82236.56</v>
      </c>
    </row>
    <row r="77" spans="1:7" x14ac:dyDescent="0.25">
      <c r="A77" s="84">
        <f t="shared" si="3"/>
        <v>46023</v>
      </c>
      <c r="B77" s="76">
        <v>61</v>
      </c>
      <c r="C77" s="74">
        <f t="shared" ref="C77:C136" si="6">G76</f>
        <v>82236.56</v>
      </c>
      <c r="D77" s="85">
        <f t="shared" ref="D77:D136" si="7">ROUND(C77*$E$13/12,2)</f>
        <v>205.59</v>
      </c>
      <c r="E77" s="85">
        <f t="shared" ref="E77:E136" si="8">F77-D77</f>
        <v>856.79000000000008</v>
      </c>
      <c r="F77" s="85">
        <f t="shared" si="2"/>
        <v>1062.3800000000001</v>
      </c>
      <c r="G77" s="85">
        <f t="shared" ref="G77:G136" si="9">C77-E77</f>
        <v>81379.77</v>
      </c>
    </row>
    <row r="78" spans="1:7" x14ac:dyDescent="0.25">
      <c r="A78" s="84">
        <f t="shared" si="3"/>
        <v>46054</v>
      </c>
      <c r="B78" s="76">
        <v>62</v>
      </c>
      <c r="C78" s="74">
        <f t="shared" si="6"/>
        <v>81379.77</v>
      </c>
      <c r="D78" s="85">
        <f t="shared" si="7"/>
        <v>203.45</v>
      </c>
      <c r="E78" s="85">
        <f t="shared" si="8"/>
        <v>858.93000000000006</v>
      </c>
      <c r="F78" s="85">
        <f t="shared" si="2"/>
        <v>1062.3800000000001</v>
      </c>
      <c r="G78" s="85">
        <f t="shared" si="9"/>
        <v>80520.840000000011</v>
      </c>
    </row>
    <row r="79" spans="1:7" x14ac:dyDescent="0.25">
      <c r="A79" s="84">
        <f t="shared" si="3"/>
        <v>46082</v>
      </c>
      <c r="B79" s="76">
        <v>63</v>
      </c>
      <c r="C79" s="74">
        <f t="shared" si="6"/>
        <v>80520.840000000011</v>
      </c>
      <c r="D79" s="85">
        <f t="shared" si="7"/>
        <v>201.3</v>
      </c>
      <c r="E79" s="85">
        <f t="shared" si="8"/>
        <v>861.08000000000015</v>
      </c>
      <c r="F79" s="85">
        <f t="shared" si="2"/>
        <v>1062.3800000000001</v>
      </c>
      <c r="G79" s="85">
        <f t="shared" si="9"/>
        <v>79659.760000000009</v>
      </c>
    </row>
    <row r="80" spans="1:7" x14ac:dyDescent="0.25">
      <c r="A80" s="84">
        <f t="shared" si="3"/>
        <v>46113</v>
      </c>
      <c r="B80" s="76">
        <v>64</v>
      </c>
      <c r="C80" s="74">
        <f t="shared" si="6"/>
        <v>79659.760000000009</v>
      </c>
      <c r="D80" s="85">
        <f t="shared" si="7"/>
        <v>199.15</v>
      </c>
      <c r="E80" s="85">
        <f t="shared" si="8"/>
        <v>863.23000000000013</v>
      </c>
      <c r="F80" s="85">
        <f t="shared" si="2"/>
        <v>1062.3800000000001</v>
      </c>
      <c r="G80" s="85">
        <f t="shared" si="9"/>
        <v>78796.530000000013</v>
      </c>
    </row>
    <row r="81" spans="1:7" x14ac:dyDescent="0.25">
      <c r="A81" s="84">
        <f t="shared" si="3"/>
        <v>46143</v>
      </c>
      <c r="B81" s="76">
        <v>65</v>
      </c>
      <c r="C81" s="74">
        <f t="shared" si="6"/>
        <v>78796.530000000013</v>
      </c>
      <c r="D81" s="85">
        <f t="shared" si="7"/>
        <v>196.99</v>
      </c>
      <c r="E81" s="85">
        <f t="shared" si="8"/>
        <v>865.3900000000001</v>
      </c>
      <c r="F81" s="85">
        <f t="shared" si="2"/>
        <v>1062.3800000000001</v>
      </c>
      <c r="G81" s="85">
        <f t="shared" si="9"/>
        <v>77931.140000000014</v>
      </c>
    </row>
    <row r="82" spans="1:7" x14ac:dyDescent="0.25">
      <c r="A82" s="84">
        <f t="shared" si="3"/>
        <v>46174</v>
      </c>
      <c r="B82" s="76">
        <v>66</v>
      </c>
      <c r="C82" s="74">
        <f t="shared" si="6"/>
        <v>77931.140000000014</v>
      </c>
      <c r="D82" s="85">
        <f t="shared" si="7"/>
        <v>194.83</v>
      </c>
      <c r="E82" s="85">
        <f t="shared" si="8"/>
        <v>867.55000000000007</v>
      </c>
      <c r="F82" s="85">
        <f t="shared" si="2"/>
        <v>1062.3800000000001</v>
      </c>
      <c r="G82" s="85">
        <f t="shared" si="9"/>
        <v>77063.590000000011</v>
      </c>
    </row>
    <row r="83" spans="1:7" x14ac:dyDescent="0.25">
      <c r="A83" s="84">
        <f t="shared" si="3"/>
        <v>46204</v>
      </c>
      <c r="B83" s="76">
        <v>67</v>
      </c>
      <c r="C83" s="74">
        <f t="shared" si="6"/>
        <v>77063.590000000011</v>
      </c>
      <c r="D83" s="85">
        <f t="shared" si="7"/>
        <v>192.66</v>
      </c>
      <c r="E83" s="85">
        <f t="shared" si="8"/>
        <v>869.72000000000014</v>
      </c>
      <c r="F83" s="85">
        <f t="shared" ref="F83:F136" si="10">F82</f>
        <v>1062.3800000000001</v>
      </c>
      <c r="G83" s="85">
        <f t="shared" si="9"/>
        <v>76193.87000000001</v>
      </c>
    </row>
    <row r="84" spans="1:7" x14ac:dyDescent="0.25">
      <c r="A84" s="84">
        <f t="shared" ref="A84:A136" si="11">EDATE(A83,1)</f>
        <v>46235</v>
      </c>
      <c r="B84" s="76">
        <v>68</v>
      </c>
      <c r="C84" s="74">
        <f t="shared" si="6"/>
        <v>76193.87000000001</v>
      </c>
      <c r="D84" s="85">
        <f t="shared" si="7"/>
        <v>190.48</v>
      </c>
      <c r="E84" s="85">
        <f t="shared" si="8"/>
        <v>871.90000000000009</v>
      </c>
      <c r="F84" s="85">
        <f t="shared" si="10"/>
        <v>1062.3800000000001</v>
      </c>
      <c r="G84" s="85">
        <f t="shared" si="9"/>
        <v>75321.970000000016</v>
      </c>
    </row>
    <row r="85" spans="1:7" x14ac:dyDescent="0.25">
      <c r="A85" s="84">
        <f t="shared" si="11"/>
        <v>46266</v>
      </c>
      <c r="B85" s="76">
        <v>69</v>
      </c>
      <c r="C85" s="74">
        <f t="shared" si="6"/>
        <v>75321.970000000016</v>
      </c>
      <c r="D85" s="85">
        <f t="shared" si="7"/>
        <v>188.3</v>
      </c>
      <c r="E85" s="85">
        <f t="shared" si="8"/>
        <v>874.08000000000015</v>
      </c>
      <c r="F85" s="85">
        <f t="shared" si="10"/>
        <v>1062.3800000000001</v>
      </c>
      <c r="G85" s="85">
        <f t="shared" si="9"/>
        <v>74447.890000000014</v>
      </c>
    </row>
    <row r="86" spans="1:7" x14ac:dyDescent="0.25">
      <c r="A86" s="84">
        <f t="shared" si="11"/>
        <v>46296</v>
      </c>
      <c r="B86" s="76">
        <v>70</v>
      </c>
      <c r="C86" s="74">
        <f t="shared" si="6"/>
        <v>74447.890000000014</v>
      </c>
      <c r="D86" s="85">
        <f t="shared" si="7"/>
        <v>186.12</v>
      </c>
      <c r="E86" s="85">
        <f t="shared" si="8"/>
        <v>876.2600000000001</v>
      </c>
      <c r="F86" s="85">
        <f t="shared" si="10"/>
        <v>1062.3800000000001</v>
      </c>
      <c r="G86" s="85">
        <f t="shared" si="9"/>
        <v>73571.630000000019</v>
      </c>
    </row>
    <row r="87" spans="1:7" x14ac:dyDescent="0.25">
      <c r="A87" s="84">
        <f t="shared" si="11"/>
        <v>46327</v>
      </c>
      <c r="B87" s="76">
        <v>71</v>
      </c>
      <c r="C87" s="74">
        <f t="shared" si="6"/>
        <v>73571.630000000019</v>
      </c>
      <c r="D87" s="85">
        <f t="shared" si="7"/>
        <v>183.93</v>
      </c>
      <c r="E87" s="85">
        <f t="shared" si="8"/>
        <v>878.45</v>
      </c>
      <c r="F87" s="85">
        <f t="shared" si="10"/>
        <v>1062.3800000000001</v>
      </c>
      <c r="G87" s="85">
        <f t="shared" si="9"/>
        <v>72693.180000000022</v>
      </c>
    </row>
    <row r="88" spans="1:7" x14ac:dyDescent="0.25">
      <c r="A88" s="84">
        <f t="shared" si="11"/>
        <v>46357</v>
      </c>
      <c r="B88" s="76">
        <v>72</v>
      </c>
      <c r="C88" s="74">
        <f t="shared" si="6"/>
        <v>72693.180000000022</v>
      </c>
      <c r="D88" s="85">
        <f t="shared" si="7"/>
        <v>181.73</v>
      </c>
      <c r="E88" s="85">
        <f t="shared" si="8"/>
        <v>880.65000000000009</v>
      </c>
      <c r="F88" s="85">
        <f t="shared" si="10"/>
        <v>1062.3800000000001</v>
      </c>
      <c r="G88" s="85">
        <f t="shared" si="9"/>
        <v>71812.530000000028</v>
      </c>
    </row>
    <row r="89" spans="1:7" x14ac:dyDescent="0.25">
      <c r="A89" s="84">
        <f t="shared" si="11"/>
        <v>46388</v>
      </c>
      <c r="B89" s="76">
        <v>73</v>
      </c>
      <c r="C89" s="74">
        <f t="shared" si="6"/>
        <v>71812.530000000028</v>
      </c>
      <c r="D89" s="85">
        <f t="shared" si="7"/>
        <v>179.53</v>
      </c>
      <c r="E89" s="85">
        <f t="shared" si="8"/>
        <v>882.85000000000014</v>
      </c>
      <c r="F89" s="85">
        <f t="shared" si="10"/>
        <v>1062.3800000000001</v>
      </c>
      <c r="G89" s="85">
        <f t="shared" si="9"/>
        <v>70929.680000000022</v>
      </c>
    </row>
    <row r="90" spans="1:7" x14ac:dyDescent="0.25">
      <c r="A90" s="84">
        <f t="shared" si="11"/>
        <v>46419</v>
      </c>
      <c r="B90" s="76">
        <v>74</v>
      </c>
      <c r="C90" s="74">
        <f t="shared" si="6"/>
        <v>70929.680000000022</v>
      </c>
      <c r="D90" s="85">
        <f t="shared" si="7"/>
        <v>177.32</v>
      </c>
      <c r="E90" s="85">
        <f t="shared" si="8"/>
        <v>885.06000000000017</v>
      </c>
      <c r="F90" s="85">
        <f t="shared" si="10"/>
        <v>1062.3800000000001</v>
      </c>
      <c r="G90" s="85">
        <f t="shared" si="9"/>
        <v>70044.620000000024</v>
      </c>
    </row>
    <row r="91" spans="1:7" x14ac:dyDescent="0.25">
      <c r="A91" s="84">
        <f t="shared" si="11"/>
        <v>46447</v>
      </c>
      <c r="B91" s="76">
        <v>75</v>
      </c>
      <c r="C91" s="74">
        <f t="shared" si="6"/>
        <v>70044.620000000024</v>
      </c>
      <c r="D91" s="85">
        <f t="shared" si="7"/>
        <v>175.11</v>
      </c>
      <c r="E91" s="85">
        <f t="shared" si="8"/>
        <v>887.2700000000001</v>
      </c>
      <c r="F91" s="85">
        <f t="shared" si="10"/>
        <v>1062.3800000000001</v>
      </c>
      <c r="G91" s="85">
        <f t="shared" si="9"/>
        <v>69157.35000000002</v>
      </c>
    </row>
    <row r="92" spans="1:7" x14ac:dyDescent="0.25">
      <c r="A92" s="84">
        <f t="shared" si="11"/>
        <v>46478</v>
      </c>
      <c r="B92" s="76">
        <v>76</v>
      </c>
      <c r="C92" s="74">
        <f t="shared" si="6"/>
        <v>69157.35000000002</v>
      </c>
      <c r="D92" s="85">
        <f t="shared" si="7"/>
        <v>172.89</v>
      </c>
      <c r="E92" s="85">
        <f t="shared" si="8"/>
        <v>889.49000000000012</v>
      </c>
      <c r="F92" s="85">
        <f t="shared" si="10"/>
        <v>1062.3800000000001</v>
      </c>
      <c r="G92" s="85">
        <f t="shared" si="9"/>
        <v>68267.860000000015</v>
      </c>
    </row>
    <row r="93" spans="1:7" x14ac:dyDescent="0.25">
      <c r="A93" s="84">
        <f t="shared" si="11"/>
        <v>46508</v>
      </c>
      <c r="B93" s="76">
        <v>77</v>
      </c>
      <c r="C93" s="74">
        <f t="shared" si="6"/>
        <v>68267.860000000015</v>
      </c>
      <c r="D93" s="85">
        <f t="shared" si="7"/>
        <v>170.67</v>
      </c>
      <c r="E93" s="85">
        <f t="shared" si="8"/>
        <v>891.71000000000015</v>
      </c>
      <c r="F93" s="85">
        <f t="shared" si="10"/>
        <v>1062.3800000000001</v>
      </c>
      <c r="G93" s="85">
        <f t="shared" si="9"/>
        <v>67376.150000000009</v>
      </c>
    </row>
    <row r="94" spans="1:7" x14ac:dyDescent="0.25">
      <c r="A94" s="84">
        <f t="shared" si="11"/>
        <v>46539</v>
      </c>
      <c r="B94" s="76">
        <v>78</v>
      </c>
      <c r="C94" s="74">
        <f t="shared" si="6"/>
        <v>67376.150000000009</v>
      </c>
      <c r="D94" s="85">
        <f t="shared" si="7"/>
        <v>168.44</v>
      </c>
      <c r="E94" s="85">
        <f t="shared" si="8"/>
        <v>893.94</v>
      </c>
      <c r="F94" s="85">
        <f t="shared" si="10"/>
        <v>1062.3800000000001</v>
      </c>
      <c r="G94" s="85">
        <f t="shared" si="9"/>
        <v>66482.210000000006</v>
      </c>
    </row>
    <row r="95" spans="1:7" x14ac:dyDescent="0.25">
      <c r="A95" s="84">
        <f t="shared" si="11"/>
        <v>46569</v>
      </c>
      <c r="B95" s="76">
        <v>79</v>
      </c>
      <c r="C95" s="74">
        <f t="shared" si="6"/>
        <v>66482.210000000006</v>
      </c>
      <c r="D95" s="85">
        <f t="shared" si="7"/>
        <v>166.21</v>
      </c>
      <c r="E95" s="85">
        <f t="shared" si="8"/>
        <v>896.17000000000007</v>
      </c>
      <c r="F95" s="85">
        <f t="shared" si="10"/>
        <v>1062.3800000000001</v>
      </c>
      <c r="G95" s="85">
        <f t="shared" si="9"/>
        <v>65586.040000000008</v>
      </c>
    </row>
    <row r="96" spans="1:7" x14ac:dyDescent="0.25">
      <c r="A96" s="84">
        <f t="shared" si="11"/>
        <v>46600</v>
      </c>
      <c r="B96" s="76">
        <v>80</v>
      </c>
      <c r="C96" s="74">
        <f t="shared" si="6"/>
        <v>65586.040000000008</v>
      </c>
      <c r="D96" s="85">
        <f t="shared" si="7"/>
        <v>163.97</v>
      </c>
      <c r="E96" s="85">
        <f t="shared" si="8"/>
        <v>898.41000000000008</v>
      </c>
      <c r="F96" s="85">
        <f t="shared" si="10"/>
        <v>1062.3800000000001</v>
      </c>
      <c r="G96" s="85">
        <f t="shared" si="9"/>
        <v>64687.630000000005</v>
      </c>
    </row>
    <row r="97" spans="1:7" x14ac:dyDescent="0.25">
      <c r="A97" s="84">
        <f t="shared" si="11"/>
        <v>46631</v>
      </c>
      <c r="B97" s="76">
        <v>81</v>
      </c>
      <c r="C97" s="74">
        <f t="shared" si="6"/>
        <v>64687.630000000005</v>
      </c>
      <c r="D97" s="85">
        <f t="shared" si="7"/>
        <v>161.72</v>
      </c>
      <c r="E97" s="85">
        <f t="shared" si="8"/>
        <v>900.66000000000008</v>
      </c>
      <c r="F97" s="85">
        <f t="shared" si="10"/>
        <v>1062.3800000000001</v>
      </c>
      <c r="G97" s="85">
        <f t="shared" si="9"/>
        <v>63786.97</v>
      </c>
    </row>
    <row r="98" spans="1:7" x14ac:dyDescent="0.25">
      <c r="A98" s="84">
        <f t="shared" si="11"/>
        <v>46661</v>
      </c>
      <c r="B98" s="76">
        <v>82</v>
      </c>
      <c r="C98" s="74">
        <f t="shared" si="6"/>
        <v>63786.97</v>
      </c>
      <c r="D98" s="85">
        <f t="shared" si="7"/>
        <v>159.47</v>
      </c>
      <c r="E98" s="85">
        <f t="shared" si="8"/>
        <v>902.91000000000008</v>
      </c>
      <c r="F98" s="85">
        <f t="shared" si="10"/>
        <v>1062.3800000000001</v>
      </c>
      <c r="G98" s="85">
        <f t="shared" si="9"/>
        <v>62884.06</v>
      </c>
    </row>
    <row r="99" spans="1:7" x14ac:dyDescent="0.25">
      <c r="A99" s="84">
        <f t="shared" si="11"/>
        <v>46692</v>
      </c>
      <c r="B99" s="76">
        <v>83</v>
      </c>
      <c r="C99" s="74">
        <f t="shared" si="6"/>
        <v>62884.06</v>
      </c>
      <c r="D99" s="85">
        <f t="shared" si="7"/>
        <v>157.21</v>
      </c>
      <c r="E99" s="85">
        <f t="shared" si="8"/>
        <v>905.17000000000007</v>
      </c>
      <c r="F99" s="85">
        <f t="shared" si="10"/>
        <v>1062.3800000000001</v>
      </c>
      <c r="G99" s="85">
        <f t="shared" si="9"/>
        <v>61978.89</v>
      </c>
    </row>
    <row r="100" spans="1:7" x14ac:dyDescent="0.25">
      <c r="A100" s="84">
        <f t="shared" si="11"/>
        <v>46722</v>
      </c>
      <c r="B100" s="76">
        <v>84</v>
      </c>
      <c r="C100" s="74">
        <f t="shared" si="6"/>
        <v>61978.89</v>
      </c>
      <c r="D100" s="85">
        <f t="shared" si="7"/>
        <v>154.94999999999999</v>
      </c>
      <c r="E100" s="85">
        <f t="shared" si="8"/>
        <v>907.43000000000006</v>
      </c>
      <c r="F100" s="85">
        <f t="shared" si="10"/>
        <v>1062.3800000000001</v>
      </c>
      <c r="G100" s="85">
        <f t="shared" si="9"/>
        <v>61071.46</v>
      </c>
    </row>
    <row r="101" spans="1:7" x14ac:dyDescent="0.25">
      <c r="A101" s="84">
        <f t="shared" si="11"/>
        <v>46753</v>
      </c>
      <c r="B101" s="76">
        <v>85</v>
      </c>
      <c r="C101" s="74">
        <f t="shared" si="6"/>
        <v>61071.46</v>
      </c>
      <c r="D101" s="85">
        <f t="shared" si="7"/>
        <v>152.68</v>
      </c>
      <c r="E101" s="85">
        <f t="shared" si="8"/>
        <v>909.7</v>
      </c>
      <c r="F101" s="85">
        <f t="shared" si="10"/>
        <v>1062.3800000000001</v>
      </c>
      <c r="G101" s="85">
        <f t="shared" si="9"/>
        <v>60161.760000000002</v>
      </c>
    </row>
    <row r="102" spans="1:7" x14ac:dyDescent="0.25">
      <c r="A102" s="84">
        <f t="shared" si="11"/>
        <v>46784</v>
      </c>
      <c r="B102" s="76">
        <v>86</v>
      </c>
      <c r="C102" s="74">
        <f t="shared" si="6"/>
        <v>60161.760000000002</v>
      </c>
      <c r="D102" s="85">
        <f t="shared" si="7"/>
        <v>150.4</v>
      </c>
      <c r="E102" s="85">
        <f t="shared" si="8"/>
        <v>911.98000000000013</v>
      </c>
      <c r="F102" s="85">
        <f t="shared" si="10"/>
        <v>1062.3800000000001</v>
      </c>
      <c r="G102" s="85">
        <f t="shared" si="9"/>
        <v>59249.78</v>
      </c>
    </row>
    <row r="103" spans="1:7" x14ac:dyDescent="0.25">
      <c r="A103" s="84">
        <f t="shared" si="11"/>
        <v>46813</v>
      </c>
      <c r="B103" s="76">
        <v>87</v>
      </c>
      <c r="C103" s="74">
        <f t="shared" si="6"/>
        <v>59249.78</v>
      </c>
      <c r="D103" s="85">
        <f t="shared" si="7"/>
        <v>148.12</v>
      </c>
      <c r="E103" s="85">
        <f t="shared" si="8"/>
        <v>914.2600000000001</v>
      </c>
      <c r="F103" s="85">
        <f t="shared" si="10"/>
        <v>1062.3800000000001</v>
      </c>
      <c r="G103" s="85">
        <f t="shared" si="9"/>
        <v>58335.519999999997</v>
      </c>
    </row>
    <row r="104" spans="1:7" x14ac:dyDescent="0.25">
      <c r="A104" s="84">
        <f t="shared" si="11"/>
        <v>46844</v>
      </c>
      <c r="B104" s="76">
        <v>88</v>
      </c>
      <c r="C104" s="74">
        <f t="shared" si="6"/>
        <v>58335.519999999997</v>
      </c>
      <c r="D104" s="85">
        <f t="shared" si="7"/>
        <v>145.84</v>
      </c>
      <c r="E104" s="85">
        <f t="shared" si="8"/>
        <v>916.54000000000008</v>
      </c>
      <c r="F104" s="85">
        <f t="shared" si="10"/>
        <v>1062.3800000000001</v>
      </c>
      <c r="G104" s="85">
        <f t="shared" si="9"/>
        <v>57418.979999999996</v>
      </c>
    </row>
    <row r="105" spans="1:7" x14ac:dyDescent="0.25">
      <c r="A105" s="84">
        <f t="shared" si="11"/>
        <v>46874</v>
      </c>
      <c r="B105" s="76">
        <v>89</v>
      </c>
      <c r="C105" s="74">
        <f t="shared" si="6"/>
        <v>57418.979999999996</v>
      </c>
      <c r="D105" s="85">
        <f t="shared" si="7"/>
        <v>143.55000000000001</v>
      </c>
      <c r="E105" s="85">
        <f t="shared" si="8"/>
        <v>918.83000000000015</v>
      </c>
      <c r="F105" s="85">
        <f t="shared" si="10"/>
        <v>1062.3800000000001</v>
      </c>
      <c r="G105" s="85">
        <f t="shared" si="9"/>
        <v>56500.149999999994</v>
      </c>
    </row>
    <row r="106" spans="1:7" x14ac:dyDescent="0.25">
      <c r="A106" s="84">
        <f t="shared" si="11"/>
        <v>46905</v>
      </c>
      <c r="B106" s="76">
        <v>90</v>
      </c>
      <c r="C106" s="74">
        <f t="shared" si="6"/>
        <v>56500.149999999994</v>
      </c>
      <c r="D106" s="85">
        <f t="shared" si="7"/>
        <v>141.25</v>
      </c>
      <c r="E106" s="85">
        <f t="shared" si="8"/>
        <v>921.13000000000011</v>
      </c>
      <c r="F106" s="85">
        <f t="shared" si="10"/>
        <v>1062.3800000000001</v>
      </c>
      <c r="G106" s="85">
        <f t="shared" si="9"/>
        <v>55579.02</v>
      </c>
    </row>
    <row r="107" spans="1:7" x14ac:dyDescent="0.25">
      <c r="A107" s="84">
        <f t="shared" si="11"/>
        <v>46935</v>
      </c>
      <c r="B107" s="76">
        <v>91</v>
      </c>
      <c r="C107" s="74">
        <f t="shared" si="6"/>
        <v>55579.02</v>
      </c>
      <c r="D107" s="85">
        <f t="shared" si="7"/>
        <v>138.94999999999999</v>
      </c>
      <c r="E107" s="85">
        <f t="shared" si="8"/>
        <v>923.43000000000006</v>
      </c>
      <c r="F107" s="85">
        <f t="shared" si="10"/>
        <v>1062.3800000000001</v>
      </c>
      <c r="G107" s="85">
        <f t="shared" si="9"/>
        <v>54655.59</v>
      </c>
    </row>
    <row r="108" spans="1:7" x14ac:dyDescent="0.25">
      <c r="A108" s="84">
        <f t="shared" si="11"/>
        <v>46966</v>
      </c>
      <c r="B108" s="76">
        <v>92</v>
      </c>
      <c r="C108" s="74">
        <f t="shared" si="6"/>
        <v>54655.59</v>
      </c>
      <c r="D108" s="85">
        <f t="shared" si="7"/>
        <v>136.63999999999999</v>
      </c>
      <c r="E108" s="85">
        <f t="shared" si="8"/>
        <v>925.74000000000012</v>
      </c>
      <c r="F108" s="85">
        <f t="shared" si="10"/>
        <v>1062.3800000000001</v>
      </c>
      <c r="G108" s="85">
        <f t="shared" si="9"/>
        <v>53729.85</v>
      </c>
    </row>
    <row r="109" spans="1:7" x14ac:dyDescent="0.25">
      <c r="A109" s="84">
        <f t="shared" si="11"/>
        <v>46997</v>
      </c>
      <c r="B109" s="76">
        <v>93</v>
      </c>
      <c r="C109" s="74">
        <f t="shared" si="6"/>
        <v>53729.85</v>
      </c>
      <c r="D109" s="85">
        <f t="shared" si="7"/>
        <v>134.32</v>
      </c>
      <c r="E109" s="85">
        <f t="shared" si="8"/>
        <v>928.06000000000017</v>
      </c>
      <c r="F109" s="85">
        <f t="shared" si="10"/>
        <v>1062.3800000000001</v>
      </c>
      <c r="G109" s="85">
        <f t="shared" si="9"/>
        <v>52801.79</v>
      </c>
    </row>
    <row r="110" spans="1:7" x14ac:dyDescent="0.25">
      <c r="A110" s="84">
        <f t="shared" si="11"/>
        <v>47027</v>
      </c>
      <c r="B110" s="76">
        <v>94</v>
      </c>
      <c r="C110" s="74">
        <f t="shared" si="6"/>
        <v>52801.79</v>
      </c>
      <c r="D110" s="85">
        <f t="shared" si="7"/>
        <v>132</v>
      </c>
      <c r="E110" s="85">
        <f t="shared" si="8"/>
        <v>930.38000000000011</v>
      </c>
      <c r="F110" s="85">
        <f t="shared" si="10"/>
        <v>1062.3800000000001</v>
      </c>
      <c r="G110" s="85">
        <f t="shared" si="9"/>
        <v>51871.41</v>
      </c>
    </row>
    <row r="111" spans="1:7" x14ac:dyDescent="0.25">
      <c r="A111" s="84">
        <f t="shared" si="11"/>
        <v>47058</v>
      </c>
      <c r="B111" s="76">
        <v>95</v>
      </c>
      <c r="C111" s="74">
        <f t="shared" si="6"/>
        <v>51871.41</v>
      </c>
      <c r="D111" s="85">
        <f t="shared" si="7"/>
        <v>129.68</v>
      </c>
      <c r="E111" s="85">
        <f t="shared" si="8"/>
        <v>932.7</v>
      </c>
      <c r="F111" s="85">
        <f t="shared" si="10"/>
        <v>1062.3800000000001</v>
      </c>
      <c r="G111" s="85">
        <f t="shared" si="9"/>
        <v>50938.710000000006</v>
      </c>
    </row>
    <row r="112" spans="1:7" x14ac:dyDescent="0.25">
      <c r="A112" s="84">
        <f t="shared" si="11"/>
        <v>47088</v>
      </c>
      <c r="B112" s="76">
        <v>96</v>
      </c>
      <c r="C112" s="74">
        <f t="shared" si="6"/>
        <v>50938.710000000006</v>
      </c>
      <c r="D112" s="85">
        <f t="shared" si="7"/>
        <v>127.35</v>
      </c>
      <c r="E112" s="85">
        <f t="shared" si="8"/>
        <v>935.03000000000009</v>
      </c>
      <c r="F112" s="85">
        <f t="shared" si="10"/>
        <v>1062.3800000000001</v>
      </c>
      <c r="G112" s="85">
        <f t="shared" si="9"/>
        <v>50003.680000000008</v>
      </c>
    </row>
    <row r="113" spans="1:7" x14ac:dyDescent="0.25">
      <c r="A113" s="84">
        <f t="shared" si="11"/>
        <v>47119</v>
      </c>
      <c r="B113" s="76">
        <v>97</v>
      </c>
      <c r="C113" s="74">
        <f t="shared" si="6"/>
        <v>50003.680000000008</v>
      </c>
      <c r="D113" s="85">
        <f t="shared" si="7"/>
        <v>125.01</v>
      </c>
      <c r="E113" s="85">
        <f t="shared" si="8"/>
        <v>937.37000000000012</v>
      </c>
      <c r="F113" s="85">
        <f t="shared" si="10"/>
        <v>1062.3800000000001</v>
      </c>
      <c r="G113" s="85">
        <f t="shared" si="9"/>
        <v>49066.310000000005</v>
      </c>
    </row>
    <row r="114" spans="1:7" x14ac:dyDescent="0.25">
      <c r="A114" s="84">
        <f t="shared" si="11"/>
        <v>47150</v>
      </c>
      <c r="B114" s="76">
        <v>98</v>
      </c>
      <c r="C114" s="74">
        <f t="shared" si="6"/>
        <v>49066.310000000005</v>
      </c>
      <c r="D114" s="85">
        <f t="shared" si="7"/>
        <v>122.67</v>
      </c>
      <c r="E114" s="85">
        <f t="shared" si="8"/>
        <v>939.71000000000015</v>
      </c>
      <c r="F114" s="85">
        <f t="shared" si="10"/>
        <v>1062.3800000000001</v>
      </c>
      <c r="G114" s="85">
        <f t="shared" si="9"/>
        <v>48126.600000000006</v>
      </c>
    </row>
    <row r="115" spans="1:7" x14ac:dyDescent="0.25">
      <c r="A115" s="84">
        <f t="shared" si="11"/>
        <v>47178</v>
      </c>
      <c r="B115" s="76">
        <v>99</v>
      </c>
      <c r="C115" s="74">
        <f t="shared" si="6"/>
        <v>48126.600000000006</v>
      </c>
      <c r="D115" s="85">
        <f t="shared" si="7"/>
        <v>120.32</v>
      </c>
      <c r="E115" s="85">
        <f t="shared" si="8"/>
        <v>942.06000000000017</v>
      </c>
      <c r="F115" s="85">
        <f t="shared" si="10"/>
        <v>1062.3800000000001</v>
      </c>
      <c r="G115" s="85">
        <f t="shared" si="9"/>
        <v>47184.540000000008</v>
      </c>
    </row>
    <row r="116" spans="1:7" x14ac:dyDescent="0.25">
      <c r="A116" s="84">
        <f t="shared" si="11"/>
        <v>47209</v>
      </c>
      <c r="B116" s="76">
        <v>100</v>
      </c>
      <c r="C116" s="74">
        <f t="shared" si="6"/>
        <v>47184.540000000008</v>
      </c>
      <c r="D116" s="85">
        <f t="shared" si="7"/>
        <v>117.96</v>
      </c>
      <c r="E116" s="85">
        <f t="shared" si="8"/>
        <v>944.42000000000007</v>
      </c>
      <c r="F116" s="85">
        <f t="shared" si="10"/>
        <v>1062.3800000000001</v>
      </c>
      <c r="G116" s="85">
        <f t="shared" si="9"/>
        <v>46240.12000000001</v>
      </c>
    </row>
    <row r="117" spans="1:7" x14ac:dyDescent="0.25">
      <c r="A117" s="84">
        <f t="shared" si="11"/>
        <v>47239</v>
      </c>
      <c r="B117" s="76">
        <v>101</v>
      </c>
      <c r="C117" s="74">
        <f t="shared" si="6"/>
        <v>46240.12000000001</v>
      </c>
      <c r="D117" s="85">
        <f t="shared" si="7"/>
        <v>115.6</v>
      </c>
      <c r="E117" s="85">
        <f t="shared" si="8"/>
        <v>946.78000000000009</v>
      </c>
      <c r="F117" s="85">
        <f t="shared" si="10"/>
        <v>1062.3800000000001</v>
      </c>
      <c r="G117" s="85">
        <f t="shared" si="9"/>
        <v>45293.340000000011</v>
      </c>
    </row>
    <row r="118" spans="1:7" x14ac:dyDescent="0.25">
      <c r="A118" s="84">
        <f t="shared" si="11"/>
        <v>47270</v>
      </c>
      <c r="B118" s="76">
        <v>102</v>
      </c>
      <c r="C118" s="74">
        <f t="shared" si="6"/>
        <v>45293.340000000011</v>
      </c>
      <c r="D118" s="85">
        <f t="shared" si="7"/>
        <v>113.23</v>
      </c>
      <c r="E118" s="85">
        <f t="shared" si="8"/>
        <v>949.15000000000009</v>
      </c>
      <c r="F118" s="85">
        <f t="shared" si="10"/>
        <v>1062.3800000000001</v>
      </c>
      <c r="G118" s="85">
        <f t="shared" si="9"/>
        <v>44344.19000000001</v>
      </c>
    </row>
    <row r="119" spans="1:7" x14ac:dyDescent="0.25">
      <c r="A119" s="84">
        <f t="shared" si="11"/>
        <v>47300</v>
      </c>
      <c r="B119" s="76">
        <v>103</v>
      </c>
      <c r="C119" s="74">
        <f t="shared" si="6"/>
        <v>44344.19000000001</v>
      </c>
      <c r="D119" s="85">
        <f t="shared" si="7"/>
        <v>110.86</v>
      </c>
      <c r="E119" s="85">
        <f t="shared" si="8"/>
        <v>951.5200000000001</v>
      </c>
      <c r="F119" s="85">
        <f t="shared" si="10"/>
        <v>1062.3800000000001</v>
      </c>
      <c r="G119" s="85">
        <f t="shared" si="9"/>
        <v>43392.670000000013</v>
      </c>
    </row>
    <row r="120" spans="1:7" x14ac:dyDescent="0.25">
      <c r="A120" s="84">
        <f t="shared" si="11"/>
        <v>47331</v>
      </c>
      <c r="B120" s="76">
        <v>104</v>
      </c>
      <c r="C120" s="74">
        <f t="shared" si="6"/>
        <v>43392.670000000013</v>
      </c>
      <c r="D120" s="85">
        <f t="shared" si="7"/>
        <v>108.48</v>
      </c>
      <c r="E120" s="85">
        <f t="shared" si="8"/>
        <v>953.90000000000009</v>
      </c>
      <c r="F120" s="85">
        <f t="shared" si="10"/>
        <v>1062.3800000000001</v>
      </c>
      <c r="G120" s="85">
        <f t="shared" si="9"/>
        <v>42438.770000000011</v>
      </c>
    </row>
    <row r="121" spans="1:7" x14ac:dyDescent="0.25">
      <c r="A121" s="84">
        <f t="shared" si="11"/>
        <v>47362</v>
      </c>
      <c r="B121" s="76">
        <v>105</v>
      </c>
      <c r="C121" s="74">
        <f t="shared" si="6"/>
        <v>42438.770000000011</v>
      </c>
      <c r="D121" s="85">
        <f t="shared" si="7"/>
        <v>106.1</v>
      </c>
      <c r="E121" s="85">
        <f t="shared" si="8"/>
        <v>956.28000000000009</v>
      </c>
      <c r="F121" s="85">
        <f t="shared" si="10"/>
        <v>1062.3800000000001</v>
      </c>
      <c r="G121" s="85">
        <f t="shared" si="9"/>
        <v>41482.490000000013</v>
      </c>
    </row>
    <row r="122" spans="1:7" x14ac:dyDescent="0.25">
      <c r="A122" s="84">
        <f t="shared" si="11"/>
        <v>47392</v>
      </c>
      <c r="B122" s="76">
        <v>106</v>
      </c>
      <c r="C122" s="74">
        <f t="shared" si="6"/>
        <v>41482.490000000013</v>
      </c>
      <c r="D122" s="85">
        <f t="shared" si="7"/>
        <v>103.71</v>
      </c>
      <c r="E122" s="85">
        <f t="shared" si="8"/>
        <v>958.67000000000007</v>
      </c>
      <c r="F122" s="85">
        <f t="shared" si="10"/>
        <v>1062.3800000000001</v>
      </c>
      <c r="G122" s="85">
        <f t="shared" si="9"/>
        <v>40523.820000000014</v>
      </c>
    </row>
    <row r="123" spans="1:7" x14ac:dyDescent="0.25">
      <c r="A123" s="84">
        <f t="shared" si="11"/>
        <v>47423</v>
      </c>
      <c r="B123" s="76">
        <v>107</v>
      </c>
      <c r="C123" s="74">
        <f t="shared" si="6"/>
        <v>40523.820000000014</v>
      </c>
      <c r="D123" s="85">
        <f t="shared" si="7"/>
        <v>101.31</v>
      </c>
      <c r="E123" s="85">
        <f t="shared" si="8"/>
        <v>961.07000000000016</v>
      </c>
      <c r="F123" s="85">
        <f t="shared" si="10"/>
        <v>1062.3800000000001</v>
      </c>
      <c r="G123" s="85">
        <f t="shared" si="9"/>
        <v>39562.750000000015</v>
      </c>
    </row>
    <row r="124" spans="1:7" x14ac:dyDescent="0.25">
      <c r="A124" s="84">
        <f t="shared" si="11"/>
        <v>47453</v>
      </c>
      <c r="B124" s="76">
        <v>108</v>
      </c>
      <c r="C124" s="74">
        <f t="shared" si="6"/>
        <v>39562.750000000015</v>
      </c>
      <c r="D124" s="85">
        <f t="shared" si="7"/>
        <v>98.91</v>
      </c>
      <c r="E124" s="85">
        <f t="shared" si="8"/>
        <v>963.47000000000014</v>
      </c>
      <c r="F124" s="85">
        <f t="shared" si="10"/>
        <v>1062.3800000000001</v>
      </c>
      <c r="G124" s="85">
        <f t="shared" si="9"/>
        <v>38599.280000000013</v>
      </c>
    </row>
    <row r="125" spans="1:7" x14ac:dyDescent="0.25">
      <c r="A125" s="84">
        <f t="shared" si="11"/>
        <v>47484</v>
      </c>
      <c r="B125" s="76">
        <v>109</v>
      </c>
      <c r="C125" s="74">
        <f t="shared" si="6"/>
        <v>38599.280000000013</v>
      </c>
      <c r="D125" s="85">
        <f t="shared" si="7"/>
        <v>96.5</v>
      </c>
      <c r="E125" s="85">
        <f t="shared" si="8"/>
        <v>965.88000000000011</v>
      </c>
      <c r="F125" s="85">
        <f t="shared" si="10"/>
        <v>1062.3800000000001</v>
      </c>
      <c r="G125" s="85">
        <f t="shared" si="9"/>
        <v>37633.400000000016</v>
      </c>
    </row>
    <row r="126" spans="1:7" x14ac:dyDescent="0.25">
      <c r="A126" s="84">
        <f t="shared" si="11"/>
        <v>47515</v>
      </c>
      <c r="B126" s="76">
        <v>110</v>
      </c>
      <c r="C126" s="74">
        <f t="shared" si="6"/>
        <v>37633.400000000016</v>
      </c>
      <c r="D126" s="85">
        <f t="shared" si="7"/>
        <v>94.08</v>
      </c>
      <c r="E126" s="85">
        <f t="shared" si="8"/>
        <v>968.30000000000007</v>
      </c>
      <c r="F126" s="85">
        <f t="shared" si="10"/>
        <v>1062.3800000000001</v>
      </c>
      <c r="G126" s="85">
        <f t="shared" si="9"/>
        <v>36665.100000000013</v>
      </c>
    </row>
    <row r="127" spans="1:7" x14ac:dyDescent="0.25">
      <c r="A127" s="84">
        <f t="shared" si="11"/>
        <v>47543</v>
      </c>
      <c r="B127" s="76">
        <v>111</v>
      </c>
      <c r="C127" s="74">
        <f t="shared" si="6"/>
        <v>36665.100000000013</v>
      </c>
      <c r="D127" s="85">
        <f t="shared" si="7"/>
        <v>91.66</v>
      </c>
      <c r="E127" s="85">
        <f t="shared" si="8"/>
        <v>970.72000000000014</v>
      </c>
      <c r="F127" s="85">
        <f t="shared" si="10"/>
        <v>1062.3800000000001</v>
      </c>
      <c r="G127" s="85">
        <f t="shared" si="9"/>
        <v>35694.380000000012</v>
      </c>
    </row>
    <row r="128" spans="1:7" x14ac:dyDescent="0.25">
      <c r="A128" s="84">
        <f t="shared" si="11"/>
        <v>47574</v>
      </c>
      <c r="B128" s="76">
        <v>112</v>
      </c>
      <c r="C128" s="74">
        <f t="shared" si="6"/>
        <v>35694.380000000012</v>
      </c>
      <c r="D128" s="85">
        <f t="shared" si="7"/>
        <v>89.24</v>
      </c>
      <c r="E128" s="85">
        <f t="shared" si="8"/>
        <v>973.1400000000001</v>
      </c>
      <c r="F128" s="85">
        <f t="shared" si="10"/>
        <v>1062.3800000000001</v>
      </c>
      <c r="G128" s="85">
        <f t="shared" si="9"/>
        <v>34721.240000000013</v>
      </c>
    </row>
    <row r="129" spans="1:7" x14ac:dyDescent="0.25">
      <c r="A129" s="84">
        <f t="shared" si="11"/>
        <v>47604</v>
      </c>
      <c r="B129" s="76">
        <v>113</v>
      </c>
      <c r="C129" s="74">
        <f t="shared" si="6"/>
        <v>34721.240000000013</v>
      </c>
      <c r="D129" s="85">
        <f t="shared" si="7"/>
        <v>86.8</v>
      </c>
      <c r="E129" s="85">
        <f t="shared" si="8"/>
        <v>975.58000000000015</v>
      </c>
      <c r="F129" s="85">
        <f t="shared" si="10"/>
        <v>1062.3800000000001</v>
      </c>
      <c r="G129" s="85">
        <f t="shared" si="9"/>
        <v>33745.660000000011</v>
      </c>
    </row>
    <row r="130" spans="1:7" x14ac:dyDescent="0.25">
      <c r="A130" s="84">
        <f t="shared" si="11"/>
        <v>47635</v>
      </c>
      <c r="B130" s="76">
        <v>114</v>
      </c>
      <c r="C130" s="74">
        <f t="shared" si="6"/>
        <v>33745.660000000011</v>
      </c>
      <c r="D130" s="85">
        <f t="shared" si="7"/>
        <v>84.36</v>
      </c>
      <c r="E130" s="85">
        <f t="shared" si="8"/>
        <v>978.0200000000001</v>
      </c>
      <c r="F130" s="85">
        <f t="shared" si="10"/>
        <v>1062.3800000000001</v>
      </c>
      <c r="G130" s="85">
        <f t="shared" si="9"/>
        <v>32767.64000000001</v>
      </c>
    </row>
    <row r="131" spans="1:7" x14ac:dyDescent="0.25">
      <c r="A131" s="84">
        <f t="shared" si="11"/>
        <v>47665</v>
      </c>
      <c r="B131" s="76">
        <v>115</v>
      </c>
      <c r="C131" s="74">
        <f t="shared" si="6"/>
        <v>32767.64000000001</v>
      </c>
      <c r="D131" s="85">
        <f t="shared" si="7"/>
        <v>81.92</v>
      </c>
      <c r="E131" s="85">
        <f t="shared" si="8"/>
        <v>980.46000000000015</v>
      </c>
      <c r="F131" s="85">
        <f t="shared" si="10"/>
        <v>1062.3800000000001</v>
      </c>
      <c r="G131" s="85">
        <f t="shared" si="9"/>
        <v>31787.180000000011</v>
      </c>
    </row>
    <row r="132" spans="1:7" x14ac:dyDescent="0.25">
      <c r="A132" s="84">
        <f t="shared" si="11"/>
        <v>47696</v>
      </c>
      <c r="B132" s="76">
        <v>116</v>
      </c>
      <c r="C132" s="74">
        <f t="shared" si="6"/>
        <v>31787.180000000011</v>
      </c>
      <c r="D132" s="85">
        <f t="shared" si="7"/>
        <v>79.47</v>
      </c>
      <c r="E132" s="85">
        <f t="shared" si="8"/>
        <v>982.91000000000008</v>
      </c>
      <c r="F132" s="85">
        <f t="shared" si="10"/>
        <v>1062.3800000000001</v>
      </c>
      <c r="G132" s="85">
        <f t="shared" si="9"/>
        <v>30804.270000000011</v>
      </c>
    </row>
    <row r="133" spans="1:7" x14ac:dyDescent="0.25">
      <c r="A133" s="84">
        <f t="shared" si="11"/>
        <v>47727</v>
      </c>
      <c r="B133" s="76">
        <v>117</v>
      </c>
      <c r="C133" s="74">
        <f t="shared" si="6"/>
        <v>30804.270000000011</v>
      </c>
      <c r="D133" s="85">
        <f t="shared" si="7"/>
        <v>77.010000000000005</v>
      </c>
      <c r="E133" s="85">
        <f t="shared" si="8"/>
        <v>985.37000000000012</v>
      </c>
      <c r="F133" s="85">
        <f t="shared" si="10"/>
        <v>1062.3800000000001</v>
      </c>
      <c r="G133" s="85">
        <f t="shared" si="9"/>
        <v>29818.900000000012</v>
      </c>
    </row>
    <row r="134" spans="1:7" x14ac:dyDescent="0.25">
      <c r="A134" s="84">
        <f t="shared" si="11"/>
        <v>47757</v>
      </c>
      <c r="B134" s="76">
        <v>118</v>
      </c>
      <c r="C134" s="74">
        <f t="shared" si="6"/>
        <v>29818.900000000012</v>
      </c>
      <c r="D134" s="85">
        <f t="shared" si="7"/>
        <v>74.55</v>
      </c>
      <c r="E134" s="85">
        <f t="shared" si="8"/>
        <v>987.83000000000015</v>
      </c>
      <c r="F134" s="85">
        <f t="shared" si="10"/>
        <v>1062.3800000000001</v>
      </c>
      <c r="G134" s="85">
        <f t="shared" si="9"/>
        <v>28831.070000000011</v>
      </c>
    </row>
    <row r="135" spans="1:7" x14ac:dyDescent="0.25">
      <c r="A135" s="84">
        <f t="shared" si="11"/>
        <v>47788</v>
      </c>
      <c r="B135" s="76">
        <v>119</v>
      </c>
      <c r="C135" s="74">
        <f t="shared" si="6"/>
        <v>28831.070000000011</v>
      </c>
      <c r="D135" s="85">
        <f t="shared" si="7"/>
        <v>72.08</v>
      </c>
      <c r="E135" s="85">
        <f t="shared" si="8"/>
        <v>990.30000000000007</v>
      </c>
      <c r="F135" s="85">
        <f t="shared" si="10"/>
        <v>1062.3800000000001</v>
      </c>
      <c r="G135" s="85">
        <f t="shared" si="9"/>
        <v>27840.770000000011</v>
      </c>
    </row>
    <row r="136" spans="1:7" x14ac:dyDescent="0.25">
      <c r="A136" s="84">
        <f t="shared" si="11"/>
        <v>47818</v>
      </c>
      <c r="B136" s="76">
        <v>120</v>
      </c>
      <c r="C136" s="74">
        <f t="shared" si="6"/>
        <v>27840.770000000011</v>
      </c>
      <c r="D136" s="85">
        <f t="shared" si="7"/>
        <v>69.599999999999994</v>
      </c>
      <c r="E136" s="85">
        <f t="shared" si="8"/>
        <v>992.78000000000009</v>
      </c>
      <c r="F136" s="85">
        <f t="shared" si="10"/>
        <v>1062.3800000000001</v>
      </c>
      <c r="G136" s="85">
        <f t="shared" si="9"/>
        <v>26847.990000000013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E3B09-FFBE-422C-8C6D-00DB73C08293}">
  <dimension ref="A1:P143"/>
  <sheetViews>
    <sheetView zoomScaleNormal="100" workbookViewId="0">
      <selection activeCell="B4" sqref="B4"/>
    </sheetView>
  </sheetViews>
  <sheetFormatPr defaultRowHeight="15" x14ac:dyDescent="0.25"/>
  <cols>
    <col min="1" max="1" width="9.140625" style="77"/>
    <col min="2" max="2" width="7.85546875" style="77" customWidth="1"/>
    <col min="3" max="3" width="14.7109375" style="77" customWidth="1"/>
    <col min="4" max="4" width="14.28515625" style="77" customWidth="1"/>
    <col min="5" max="6" width="14.7109375" style="77" customWidth="1"/>
    <col min="7" max="7" width="14.7109375" style="99" customWidth="1"/>
    <col min="8" max="257" width="9.140625" style="77"/>
    <col min="258" max="258" width="7.85546875" style="77" customWidth="1"/>
    <col min="259" max="259" width="14.7109375" style="77" customWidth="1"/>
    <col min="260" max="260" width="14.28515625" style="77" customWidth="1"/>
    <col min="261" max="263" width="14.7109375" style="77" customWidth="1"/>
    <col min="264" max="513" width="9.140625" style="77"/>
    <col min="514" max="514" width="7.85546875" style="77" customWidth="1"/>
    <col min="515" max="515" width="14.7109375" style="77" customWidth="1"/>
    <col min="516" max="516" width="14.28515625" style="77" customWidth="1"/>
    <col min="517" max="519" width="14.7109375" style="77" customWidth="1"/>
    <col min="520" max="769" width="9.140625" style="77"/>
    <col min="770" max="770" width="7.85546875" style="77" customWidth="1"/>
    <col min="771" max="771" width="14.7109375" style="77" customWidth="1"/>
    <col min="772" max="772" width="14.28515625" style="77" customWidth="1"/>
    <col min="773" max="775" width="14.7109375" style="77" customWidth="1"/>
    <col min="776" max="1025" width="9.140625" style="77"/>
    <col min="1026" max="1026" width="7.85546875" style="77" customWidth="1"/>
    <col min="1027" max="1027" width="14.7109375" style="77" customWidth="1"/>
    <col min="1028" max="1028" width="14.28515625" style="77" customWidth="1"/>
    <col min="1029" max="1031" width="14.7109375" style="77" customWidth="1"/>
    <col min="1032" max="1281" width="9.140625" style="77"/>
    <col min="1282" max="1282" width="7.85546875" style="77" customWidth="1"/>
    <col min="1283" max="1283" width="14.7109375" style="77" customWidth="1"/>
    <col min="1284" max="1284" width="14.28515625" style="77" customWidth="1"/>
    <col min="1285" max="1287" width="14.7109375" style="77" customWidth="1"/>
    <col min="1288" max="1537" width="9.140625" style="77"/>
    <col min="1538" max="1538" width="7.85546875" style="77" customWidth="1"/>
    <col min="1539" max="1539" width="14.7109375" style="77" customWidth="1"/>
    <col min="1540" max="1540" width="14.28515625" style="77" customWidth="1"/>
    <col min="1541" max="1543" width="14.7109375" style="77" customWidth="1"/>
    <col min="1544" max="1793" width="9.140625" style="77"/>
    <col min="1794" max="1794" width="7.85546875" style="77" customWidth="1"/>
    <col min="1795" max="1795" width="14.7109375" style="77" customWidth="1"/>
    <col min="1796" max="1796" width="14.28515625" style="77" customWidth="1"/>
    <col min="1797" max="1799" width="14.7109375" style="77" customWidth="1"/>
    <col min="1800" max="2049" width="9.140625" style="77"/>
    <col min="2050" max="2050" width="7.85546875" style="77" customWidth="1"/>
    <col min="2051" max="2051" width="14.7109375" style="77" customWidth="1"/>
    <col min="2052" max="2052" width="14.28515625" style="77" customWidth="1"/>
    <col min="2053" max="2055" width="14.7109375" style="77" customWidth="1"/>
    <col min="2056" max="2305" width="9.140625" style="77"/>
    <col min="2306" max="2306" width="7.85546875" style="77" customWidth="1"/>
    <col min="2307" max="2307" width="14.7109375" style="77" customWidth="1"/>
    <col min="2308" max="2308" width="14.28515625" style="77" customWidth="1"/>
    <col min="2309" max="2311" width="14.7109375" style="77" customWidth="1"/>
    <col min="2312" max="2561" width="9.140625" style="77"/>
    <col min="2562" max="2562" width="7.85546875" style="77" customWidth="1"/>
    <col min="2563" max="2563" width="14.7109375" style="77" customWidth="1"/>
    <col min="2564" max="2564" width="14.28515625" style="77" customWidth="1"/>
    <col min="2565" max="2567" width="14.7109375" style="77" customWidth="1"/>
    <col min="2568" max="2817" width="9.140625" style="77"/>
    <col min="2818" max="2818" width="7.85546875" style="77" customWidth="1"/>
    <col min="2819" max="2819" width="14.7109375" style="77" customWidth="1"/>
    <col min="2820" max="2820" width="14.28515625" style="77" customWidth="1"/>
    <col min="2821" max="2823" width="14.7109375" style="77" customWidth="1"/>
    <col min="2824" max="3073" width="9.140625" style="77"/>
    <col min="3074" max="3074" width="7.85546875" style="77" customWidth="1"/>
    <col min="3075" max="3075" width="14.7109375" style="77" customWidth="1"/>
    <col min="3076" max="3076" width="14.28515625" style="77" customWidth="1"/>
    <col min="3077" max="3079" width="14.7109375" style="77" customWidth="1"/>
    <col min="3080" max="3329" width="9.140625" style="77"/>
    <col min="3330" max="3330" width="7.85546875" style="77" customWidth="1"/>
    <col min="3331" max="3331" width="14.7109375" style="77" customWidth="1"/>
    <col min="3332" max="3332" width="14.28515625" style="77" customWidth="1"/>
    <col min="3333" max="3335" width="14.7109375" style="77" customWidth="1"/>
    <col min="3336" max="3585" width="9.140625" style="77"/>
    <col min="3586" max="3586" width="7.85546875" style="77" customWidth="1"/>
    <col min="3587" max="3587" width="14.7109375" style="77" customWidth="1"/>
    <col min="3588" max="3588" width="14.28515625" style="77" customWidth="1"/>
    <col min="3589" max="3591" width="14.7109375" style="77" customWidth="1"/>
    <col min="3592" max="3841" width="9.140625" style="77"/>
    <col min="3842" max="3842" width="7.85546875" style="77" customWidth="1"/>
    <col min="3843" max="3843" width="14.7109375" style="77" customWidth="1"/>
    <col min="3844" max="3844" width="14.28515625" style="77" customWidth="1"/>
    <col min="3845" max="3847" width="14.7109375" style="77" customWidth="1"/>
    <col min="3848" max="4097" width="9.140625" style="77"/>
    <col min="4098" max="4098" width="7.85546875" style="77" customWidth="1"/>
    <col min="4099" max="4099" width="14.7109375" style="77" customWidth="1"/>
    <col min="4100" max="4100" width="14.28515625" style="77" customWidth="1"/>
    <col min="4101" max="4103" width="14.7109375" style="77" customWidth="1"/>
    <col min="4104" max="4353" width="9.140625" style="77"/>
    <col min="4354" max="4354" width="7.85546875" style="77" customWidth="1"/>
    <col min="4355" max="4355" width="14.7109375" style="77" customWidth="1"/>
    <col min="4356" max="4356" width="14.28515625" style="77" customWidth="1"/>
    <col min="4357" max="4359" width="14.7109375" style="77" customWidth="1"/>
    <col min="4360" max="4609" width="9.140625" style="77"/>
    <col min="4610" max="4610" width="7.85546875" style="77" customWidth="1"/>
    <col min="4611" max="4611" width="14.7109375" style="77" customWidth="1"/>
    <col min="4612" max="4612" width="14.28515625" style="77" customWidth="1"/>
    <col min="4613" max="4615" width="14.7109375" style="77" customWidth="1"/>
    <col min="4616" max="4865" width="9.140625" style="77"/>
    <col min="4866" max="4866" width="7.85546875" style="77" customWidth="1"/>
    <col min="4867" max="4867" width="14.7109375" style="77" customWidth="1"/>
    <col min="4868" max="4868" width="14.28515625" style="77" customWidth="1"/>
    <col min="4869" max="4871" width="14.7109375" style="77" customWidth="1"/>
    <col min="4872" max="5121" width="9.140625" style="77"/>
    <col min="5122" max="5122" width="7.85546875" style="77" customWidth="1"/>
    <col min="5123" max="5123" width="14.7109375" style="77" customWidth="1"/>
    <col min="5124" max="5124" width="14.28515625" style="77" customWidth="1"/>
    <col min="5125" max="5127" width="14.7109375" style="77" customWidth="1"/>
    <col min="5128" max="5377" width="9.140625" style="77"/>
    <col min="5378" max="5378" width="7.85546875" style="77" customWidth="1"/>
    <col min="5379" max="5379" width="14.7109375" style="77" customWidth="1"/>
    <col min="5380" max="5380" width="14.28515625" style="77" customWidth="1"/>
    <col min="5381" max="5383" width="14.7109375" style="77" customWidth="1"/>
    <col min="5384" max="5633" width="9.140625" style="77"/>
    <col min="5634" max="5634" width="7.85546875" style="77" customWidth="1"/>
    <col min="5635" max="5635" width="14.7109375" style="77" customWidth="1"/>
    <col min="5636" max="5636" width="14.28515625" style="77" customWidth="1"/>
    <col min="5637" max="5639" width="14.7109375" style="77" customWidth="1"/>
    <col min="5640" max="5889" width="9.140625" style="77"/>
    <col min="5890" max="5890" width="7.85546875" style="77" customWidth="1"/>
    <col min="5891" max="5891" width="14.7109375" style="77" customWidth="1"/>
    <col min="5892" max="5892" width="14.28515625" style="77" customWidth="1"/>
    <col min="5893" max="5895" width="14.7109375" style="77" customWidth="1"/>
    <col min="5896" max="6145" width="9.140625" style="77"/>
    <col min="6146" max="6146" width="7.85546875" style="77" customWidth="1"/>
    <col min="6147" max="6147" width="14.7109375" style="77" customWidth="1"/>
    <col min="6148" max="6148" width="14.28515625" style="77" customWidth="1"/>
    <col min="6149" max="6151" width="14.7109375" style="77" customWidth="1"/>
    <col min="6152" max="6401" width="9.140625" style="77"/>
    <col min="6402" max="6402" width="7.85546875" style="77" customWidth="1"/>
    <col min="6403" max="6403" width="14.7109375" style="77" customWidth="1"/>
    <col min="6404" max="6404" width="14.28515625" style="77" customWidth="1"/>
    <col min="6405" max="6407" width="14.7109375" style="77" customWidth="1"/>
    <col min="6408" max="6657" width="9.140625" style="77"/>
    <col min="6658" max="6658" width="7.85546875" style="77" customWidth="1"/>
    <col min="6659" max="6659" width="14.7109375" style="77" customWidth="1"/>
    <col min="6660" max="6660" width="14.28515625" style="77" customWidth="1"/>
    <col min="6661" max="6663" width="14.7109375" style="77" customWidth="1"/>
    <col min="6664" max="6913" width="9.140625" style="77"/>
    <col min="6914" max="6914" width="7.85546875" style="77" customWidth="1"/>
    <col min="6915" max="6915" width="14.7109375" style="77" customWidth="1"/>
    <col min="6916" max="6916" width="14.28515625" style="77" customWidth="1"/>
    <col min="6917" max="6919" width="14.7109375" style="77" customWidth="1"/>
    <col min="6920" max="7169" width="9.140625" style="77"/>
    <col min="7170" max="7170" width="7.85546875" style="77" customWidth="1"/>
    <col min="7171" max="7171" width="14.7109375" style="77" customWidth="1"/>
    <col min="7172" max="7172" width="14.28515625" style="77" customWidth="1"/>
    <col min="7173" max="7175" width="14.7109375" style="77" customWidth="1"/>
    <col min="7176" max="7425" width="9.140625" style="77"/>
    <col min="7426" max="7426" width="7.85546875" style="77" customWidth="1"/>
    <col min="7427" max="7427" width="14.7109375" style="77" customWidth="1"/>
    <col min="7428" max="7428" width="14.28515625" style="77" customWidth="1"/>
    <col min="7429" max="7431" width="14.7109375" style="77" customWidth="1"/>
    <col min="7432" max="7681" width="9.140625" style="77"/>
    <col min="7682" max="7682" width="7.85546875" style="77" customWidth="1"/>
    <col min="7683" max="7683" width="14.7109375" style="77" customWidth="1"/>
    <col min="7684" max="7684" width="14.28515625" style="77" customWidth="1"/>
    <col min="7685" max="7687" width="14.7109375" style="77" customWidth="1"/>
    <col min="7688" max="7937" width="9.140625" style="77"/>
    <col min="7938" max="7938" width="7.85546875" style="77" customWidth="1"/>
    <col min="7939" max="7939" width="14.7109375" style="77" customWidth="1"/>
    <col min="7940" max="7940" width="14.28515625" style="77" customWidth="1"/>
    <col min="7941" max="7943" width="14.7109375" style="77" customWidth="1"/>
    <col min="7944" max="8193" width="9.140625" style="77"/>
    <col min="8194" max="8194" width="7.85546875" style="77" customWidth="1"/>
    <col min="8195" max="8195" width="14.7109375" style="77" customWidth="1"/>
    <col min="8196" max="8196" width="14.28515625" style="77" customWidth="1"/>
    <col min="8197" max="8199" width="14.7109375" style="77" customWidth="1"/>
    <col min="8200" max="8449" width="9.140625" style="77"/>
    <col min="8450" max="8450" width="7.85546875" style="77" customWidth="1"/>
    <col min="8451" max="8451" width="14.7109375" style="77" customWidth="1"/>
    <col min="8452" max="8452" width="14.28515625" style="77" customWidth="1"/>
    <col min="8453" max="8455" width="14.7109375" style="77" customWidth="1"/>
    <col min="8456" max="8705" width="9.140625" style="77"/>
    <col min="8706" max="8706" width="7.85546875" style="77" customWidth="1"/>
    <col min="8707" max="8707" width="14.7109375" style="77" customWidth="1"/>
    <col min="8708" max="8708" width="14.28515625" style="77" customWidth="1"/>
    <col min="8709" max="8711" width="14.7109375" style="77" customWidth="1"/>
    <col min="8712" max="8961" width="9.140625" style="77"/>
    <col min="8962" max="8962" width="7.85546875" style="77" customWidth="1"/>
    <col min="8963" max="8963" width="14.7109375" style="77" customWidth="1"/>
    <col min="8964" max="8964" width="14.28515625" style="77" customWidth="1"/>
    <col min="8965" max="8967" width="14.7109375" style="77" customWidth="1"/>
    <col min="8968" max="9217" width="9.140625" style="77"/>
    <col min="9218" max="9218" width="7.85546875" style="77" customWidth="1"/>
    <col min="9219" max="9219" width="14.7109375" style="77" customWidth="1"/>
    <col min="9220" max="9220" width="14.28515625" style="77" customWidth="1"/>
    <col min="9221" max="9223" width="14.7109375" style="77" customWidth="1"/>
    <col min="9224" max="9473" width="9.140625" style="77"/>
    <col min="9474" max="9474" width="7.85546875" style="77" customWidth="1"/>
    <col min="9475" max="9475" width="14.7109375" style="77" customWidth="1"/>
    <col min="9476" max="9476" width="14.28515625" style="77" customWidth="1"/>
    <col min="9477" max="9479" width="14.7109375" style="77" customWidth="1"/>
    <col min="9480" max="9729" width="9.140625" style="77"/>
    <col min="9730" max="9730" width="7.85546875" style="77" customWidth="1"/>
    <col min="9731" max="9731" width="14.7109375" style="77" customWidth="1"/>
    <col min="9732" max="9732" width="14.28515625" style="77" customWidth="1"/>
    <col min="9733" max="9735" width="14.7109375" style="77" customWidth="1"/>
    <col min="9736" max="9985" width="9.140625" style="77"/>
    <col min="9986" max="9986" width="7.85546875" style="77" customWidth="1"/>
    <col min="9987" max="9987" width="14.7109375" style="77" customWidth="1"/>
    <col min="9988" max="9988" width="14.28515625" style="77" customWidth="1"/>
    <col min="9989" max="9991" width="14.7109375" style="77" customWidth="1"/>
    <col min="9992" max="10241" width="9.140625" style="77"/>
    <col min="10242" max="10242" width="7.85546875" style="77" customWidth="1"/>
    <col min="10243" max="10243" width="14.7109375" style="77" customWidth="1"/>
    <col min="10244" max="10244" width="14.28515625" style="77" customWidth="1"/>
    <col min="10245" max="10247" width="14.7109375" style="77" customWidth="1"/>
    <col min="10248" max="10497" width="9.140625" style="77"/>
    <col min="10498" max="10498" width="7.85546875" style="77" customWidth="1"/>
    <col min="10499" max="10499" width="14.7109375" style="77" customWidth="1"/>
    <col min="10500" max="10500" width="14.28515625" style="77" customWidth="1"/>
    <col min="10501" max="10503" width="14.7109375" style="77" customWidth="1"/>
    <col min="10504" max="10753" width="9.140625" style="77"/>
    <col min="10754" max="10754" width="7.85546875" style="77" customWidth="1"/>
    <col min="10755" max="10755" width="14.7109375" style="77" customWidth="1"/>
    <col min="10756" max="10756" width="14.28515625" style="77" customWidth="1"/>
    <col min="10757" max="10759" width="14.7109375" style="77" customWidth="1"/>
    <col min="10760" max="11009" width="9.140625" style="77"/>
    <col min="11010" max="11010" width="7.85546875" style="77" customWidth="1"/>
    <col min="11011" max="11011" width="14.7109375" style="77" customWidth="1"/>
    <col min="11012" max="11012" width="14.28515625" style="77" customWidth="1"/>
    <col min="11013" max="11015" width="14.7109375" style="77" customWidth="1"/>
    <col min="11016" max="11265" width="9.140625" style="77"/>
    <col min="11266" max="11266" width="7.85546875" style="77" customWidth="1"/>
    <col min="11267" max="11267" width="14.7109375" style="77" customWidth="1"/>
    <col min="11268" max="11268" width="14.28515625" style="77" customWidth="1"/>
    <col min="11269" max="11271" width="14.7109375" style="77" customWidth="1"/>
    <col min="11272" max="11521" width="9.140625" style="77"/>
    <col min="11522" max="11522" width="7.85546875" style="77" customWidth="1"/>
    <col min="11523" max="11523" width="14.7109375" style="77" customWidth="1"/>
    <col min="11524" max="11524" width="14.28515625" style="77" customWidth="1"/>
    <col min="11525" max="11527" width="14.7109375" style="77" customWidth="1"/>
    <col min="11528" max="11777" width="9.140625" style="77"/>
    <col min="11778" max="11778" width="7.85546875" style="77" customWidth="1"/>
    <col min="11779" max="11779" width="14.7109375" style="77" customWidth="1"/>
    <col min="11780" max="11780" width="14.28515625" style="77" customWidth="1"/>
    <col min="11781" max="11783" width="14.7109375" style="77" customWidth="1"/>
    <col min="11784" max="12033" width="9.140625" style="77"/>
    <col min="12034" max="12034" width="7.85546875" style="77" customWidth="1"/>
    <col min="12035" max="12035" width="14.7109375" style="77" customWidth="1"/>
    <col min="12036" max="12036" width="14.28515625" style="77" customWidth="1"/>
    <col min="12037" max="12039" width="14.7109375" style="77" customWidth="1"/>
    <col min="12040" max="12289" width="9.140625" style="77"/>
    <col min="12290" max="12290" width="7.85546875" style="77" customWidth="1"/>
    <col min="12291" max="12291" width="14.7109375" style="77" customWidth="1"/>
    <col min="12292" max="12292" width="14.28515625" style="77" customWidth="1"/>
    <col min="12293" max="12295" width="14.7109375" style="77" customWidth="1"/>
    <col min="12296" max="12545" width="9.140625" style="77"/>
    <col min="12546" max="12546" width="7.85546875" style="77" customWidth="1"/>
    <col min="12547" max="12547" width="14.7109375" style="77" customWidth="1"/>
    <col min="12548" max="12548" width="14.28515625" style="77" customWidth="1"/>
    <col min="12549" max="12551" width="14.7109375" style="77" customWidth="1"/>
    <col min="12552" max="12801" width="9.140625" style="77"/>
    <col min="12802" max="12802" width="7.85546875" style="77" customWidth="1"/>
    <col min="12803" max="12803" width="14.7109375" style="77" customWidth="1"/>
    <col min="12804" max="12804" width="14.28515625" style="77" customWidth="1"/>
    <col min="12805" max="12807" width="14.7109375" style="77" customWidth="1"/>
    <col min="12808" max="13057" width="9.140625" style="77"/>
    <col min="13058" max="13058" width="7.85546875" style="77" customWidth="1"/>
    <col min="13059" max="13059" width="14.7109375" style="77" customWidth="1"/>
    <col min="13060" max="13060" width="14.28515625" style="77" customWidth="1"/>
    <col min="13061" max="13063" width="14.7109375" style="77" customWidth="1"/>
    <col min="13064" max="13313" width="9.140625" style="77"/>
    <col min="13314" max="13314" width="7.85546875" style="77" customWidth="1"/>
    <col min="13315" max="13315" width="14.7109375" style="77" customWidth="1"/>
    <col min="13316" max="13316" width="14.28515625" style="77" customWidth="1"/>
    <col min="13317" max="13319" width="14.7109375" style="77" customWidth="1"/>
    <col min="13320" max="13569" width="9.140625" style="77"/>
    <col min="13570" max="13570" width="7.85546875" style="77" customWidth="1"/>
    <col min="13571" max="13571" width="14.7109375" style="77" customWidth="1"/>
    <col min="13572" max="13572" width="14.28515625" style="77" customWidth="1"/>
    <col min="13573" max="13575" width="14.7109375" style="77" customWidth="1"/>
    <col min="13576" max="13825" width="9.140625" style="77"/>
    <col min="13826" max="13826" width="7.85546875" style="77" customWidth="1"/>
    <col min="13827" max="13827" width="14.7109375" style="77" customWidth="1"/>
    <col min="13828" max="13828" width="14.28515625" style="77" customWidth="1"/>
    <col min="13829" max="13831" width="14.7109375" style="77" customWidth="1"/>
    <col min="13832" max="14081" width="9.140625" style="77"/>
    <col min="14082" max="14082" width="7.85546875" style="77" customWidth="1"/>
    <col min="14083" max="14083" width="14.7109375" style="77" customWidth="1"/>
    <col min="14084" max="14084" width="14.28515625" style="77" customWidth="1"/>
    <col min="14085" max="14087" width="14.7109375" style="77" customWidth="1"/>
    <col min="14088" max="14337" width="9.140625" style="77"/>
    <col min="14338" max="14338" width="7.85546875" style="77" customWidth="1"/>
    <col min="14339" max="14339" width="14.7109375" style="77" customWidth="1"/>
    <col min="14340" max="14340" width="14.28515625" style="77" customWidth="1"/>
    <col min="14341" max="14343" width="14.7109375" style="77" customWidth="1"/>
    <col min="14344" max="14593" width="9.140625" style="77"/>
    <col min="14594" max="14594" width="7.85546875" style="77" customWidth="1"/>
    <col min="14595" max="14595" width="14.7109375" style="77" customWidth="1"/>
    <col min="14596" max="14596" width="14.28515625" style="77" customWidth="1"/>
    <col min="14597" max="14599" width="14.7109375" style="77" customWidth="1"/>
    <col min="14600" max="14849" width="9.140625" style="77"/>
    <col min="14850" max="14850" width="7.85546875" style="77" customWidth="1"/>
    <col min="14851" max="14851" width="14.7109375" style="77" customWidth="1"/>
    <col min="14852" max="14852" width="14.28515625" style="77" customWidth="1"/>
    <col min="14853" max="14855" width="14.7109375" style="77" customWidth="1"/>
    <col min="14856" max="15105" width="9.140625" style="77"/>
    <col min="15106" max="15106" width="7.85546875" style="77" customWidth="1"/>
    <col min="15107" max="15107" width="14.7109375" style="77" customWidth="1"/>
    <col min="15108" max="15108" width="14.28515625" style="77" customWidth="1"/>
    <col min="15109" max="15111" width="14.7109375" style="77" customWidth="1"/>
    <col min="15112" max="15361" width="9.140625" style="77"/>
    <col min="15362" max="15362" width="7.85546875" style="77" customWidth="1"/>
    <col min="15363" max="15363" width="14.7109375" style="77" customWidth="1"/>
    <col min="15364" max="15364" width="14.28515625" style="77" customWidth="1"/>
    <col min="15365" max="15367" width="14.7109375" style="77" customWidth="1"/>
    <col min="15368" max="15617" width="9.140625" style="77"/>
    <col min="15618" max="15618" width="7.85546875" style="77" customWidth="1"/>
    <col min="15619" max="15619" width="14.7109375" style="77" customWidth="1"/>
    <col min="15620" max="15620" width="14.28515625" style="77" customWidth="1"/>
    <col min="15621" max="15623" width="14.7109375" style="77" customWidth="1"/>
    <col min="15624" max="15873" width="9.140625" style="77"/>
    <col min="15874" max="15874" width="7.85546875" style="77" customWidth="1"/>
    <col min="15875" max="15875" width="14.7109375" style="77" customWidth="1"/>
    <col min="15876" max="15876" width="14.28515625" style="77" customWidth="1"/>
    <col min="15877" max="15879" width="14.7109375" style="77" customWidth="1"/>
    <col min="15880" max="16129" width="9.140625" style="77"/>
    <col min="16130" max="16130" width="7.85546875" style="77" customWidth="1"/>
    <col min="16131" max="16131" width="14.7109375" style="77" customWidth="1"/>
    <col min="16132" max="16132" width="14.28515625" style="77" customWidth="1"/>
    <col min="16133" max="16135" width="14.7109375" style="77" customWidth="1"/>
    <col min="16136" max="16384" width="9.140625" style="77"/>
  </cols>
  <sheetData>
    <row r="1" spans="1:16" x14ac:dyDescent="0.25">
      <c r="A1" s="69"/>
      <c r="B1" s="69"/>
      <c r="C1" s="69"/>
      <c r="D1" s="69"/>
      <c r="E1" s="69"/>
      <c r="F1" s="69"/>
      <c r="G1" s="128"/>
    </row>
    <row r="2" spans="1:16" x14ac:dyDescent="0.25">
      <c r="A2" s="69"/>
      <c r="B2" s="69"/>
      <c r="C2" s="69"/>
      <c r="D2" s="69"/>
      <c r="E2" s="69"/>
      <c r="F2" s="71"/>
      <c r="G2" s="129"/>
    </row>
    <row r="3" spans="1:16" x14ac:dyDescent="0.25">
      <c r="A3" s="69"/>
      <c r="B3" s="69"/>
      <c r="C3" s="69"/>
      <c r="D3" s="69"/>
      <c r="E3" s="69"/>
      <c r="F3" s="71"/>
      <c r="G3" s="129"/>
    </row>
    <row r="4" spans="1:16" ht="21" x14ac:dyDescent="0.35">
      <c r="A4" s="69"/>
      <c r="B4" s="130" t="s">
        <v>62</v>
      </c>
      <c r="C4" s="69"/>
      <c r="D4" s="69"/>
      <c r="E4" s="73"/>
      <c r="F4" s="74"/>
      <c r="G4" s="131"/>
      <c r="K4" s="99"/>
      <c r="L4" s="98"/>
    </row>
    <row r="5" spans="1:16" x14ac:dyDescent="0.25">
      <c r="A5" s="69"/>
      <c r="B5" s="69"/>
      <c r="C5" s="69"/>
      <c r="D5" s="69"/>
      <c r="E5" s="69"/>
      <c r="F5" s="74"/>
      <c r="G5" s="132"/>
      <c r="K5" s="97"/>
      <c r="L5" s="98"/>
    </row>
    <row r="6" spans="1:16" x14ac:dyDescent="0.25">
      <c r="A6" s="69"/>
      <c r="B6" s="133" t="s">
        <v>30</v>
      </c>
      <c r="C6" s="134"/>
      <c r="D6" s="135"/>
      <c r="E6" s="136">
        <v>45658</v>
      </c>
      <c r="F6" s="75"/>
      <c r="G6" s="132"/>
      <c r="K6" s="86"/>
      <c r="L6" s="86"/>
    </row>
    <row r="7" spans="1:16" x14ac:dyDescent="0.25">
      <c r="A7" s="69"/>
      <c r="B7" s="137" t="s">
        <v>31</v>
      </c>
      <c r="C7" s="76"/>
      <c r="E7" s="78">
        <v>60</v>
      </c>
      <c r="F7" s="79" t="s">
        <v>21</v>
      </c>
      <c r="G7" s="132"/>
      <c r="J7" s="138"/>
      <c r="K7" s="88"/>
      <c r="L7" s="88"/>
    </row>
    <row r="8" spans="1:16" x14ac:dyDescent="0.25">
      <c r="A8" s="69"/>
      <c r="B8" s="137" t="s">
        <v>35</v>
      </c>
      <c r="C8" s="76"/>
      <c r="D8" s="139">
        <f>E6-1</f>
        <v>45657</v>
      </c>
      <c r="E8" s="151">
        <v>7899.28</v>
      </c>
      <c r="F8" s="79" t="s">
        <v>33</v>
      </c>
      <c r="G8" s="132"/>
      <c r="J8" s="138"/>
      <c r="K8" s="88"/>
      <c r="L8" s="88"/>
    </row>
    <row r="9" spans="1:16" x14ac:dyDescent="0.25">
      <c r="A9" s="69"/>
      <c r="B9" s="137" t="s">
        <v>36</v>
      </c>
      <c r="C9" s="76"/>
      <c r="D9" s="139">
        <f>EOMONTH(D8,E7)</f>
        <v>47483</v>
      </c>
      <c r="E9" s="140">
        <v>0</v>
      </c>
      <c r="F9" s="79" t="s">
        <v>33</v>
      </c>
      <c r="G9" s="132"/>
      <c r="J9" s="138"/>
      <c r="K9" s="88"/>
      <c r="L9" s="88"/>
    </row>
    <row r="10" spans="1:16" x14ac:dyDescent="0.25">
      <c r="A10" s="69"/>
      <c r="B10" s="137" t="s">
        <v>34</v>
      </c>
      <c r="C10" s="76"/>
      <c r="E10" s="141">
        <v>1</v>
      </c>
      <c r="F10" s="79"/>
      <c r="G10" s="132"/>
      <c r="J10" s="138"/>
      <c r="K10" s="89"/>
      <c r="L10" s="89"/>
    </row>
    <row r="11" spans="1:16" x14ac:dyDescent="0.25">
      <c r="A11" s="69"/>
      <c r="B11" s="142" t="s">
        <v>63</v>
      </c>
      <c r="C11" s="143"/>
      <c r="D11" s="144"/>
      <c r="E11" s="145">
        <v>5.8000000000000003E-2</v>
      </c>
      <c r="F11" s="80"/>
      <c r="G11" s="146"/>
      <c r="K11" s="88"/>
      <c r="L11" s="88"/>
      <c r="M11" s="89"/>
      <c r="P11" s="147"/>
    </row>
    <row r="12" spans="1:16" x14ac:dyDescent="0.25">
      <c r="A12" s="69"/>
      <c r="B12" s="78"/>
      <c r="C12" s="76"/>
      <c r="E12" s="82"/>
      <c r="F12" s="78"/>
      <c r="G12" s="146"/>
      <c r="K12" s="88"/>
      <c r="L12" s="88"/>
      <c r="M12" s="89"/>
    </row>
    <row r="13" spans="1:16" x14ac:dyDescent="0.25">
      <c r="G13" s="98"/>
      <c r="L13" s="88"/>
      <c r="M13" s="89"/>
    </row>
    <row r="14" spans="1:16" ht="15.75" thickBot="1" x14ac:dyDescent="0.3">
      <c r="A14" s="83" t="s">
        <v>37</v>
      </c>
      <c r="B14" s="83" t="s">
        <v>38</v>
      </c>
      <c r="C14" s="83" t="s">
        <v>39</v>
      </c>
      <c r="D14" s="83" t="s">
        <v>40</v>
      </c>
      <c r="E14" s="83" t="s">
        <v>41</v>
      </c>
      <c r="F14" s="83" t="s">
        <v>42</v>
      </c>
      <c r="G14" s="148" t="s">
        <v>43</v>
      </c>
      <c r="K14" s="88"/>
      <c r="L14" s="88"/>
      <c r="M14" s="89"/>
    </row>
    <row r="15" spans="1:16" x14ac:dyDescent="0.25">
      <c r="A15" s="84">
        <f>IF(B15="","",E6)</f>
        <v>45658</v>
      </c>
      <c r="B15" s="76">
        <f>IF(E7&gt;0,1,"")</f>
        <v>1</v>
      </c>
      <c r="C15" s="74">
        <f>IF(B15="","",E8)</f>
        <v>7899.28</v>
      </c>
      <c r="D15" s="85">
        <f>IF(B15="","",IPMT($E$11/12,B15,$E$7,-$E$8,$E$9,0))</f>
        <v>38.179853333333334</v>
      </c>
      <c r="E15" s="85">
        <f>IF(B15="","",PPMT($E$11/12,B15,$E$7,-$E$8,$E$9,0))</f>
        <v>113.80182548792042</v>
      </c>
      <c r="F15" s="85">
        <f>IF(B15="","",SUM(D15:E15))</f>
        <v>151.98167882125375</v>
      </c>
      <c r="G15" s="74">
        <f>IF(B15="","",SUM(C15)-SUM(E15))</f>
        <v>7785.478174512079</v>
      </c>
      <c r="K15" s="88"/>
      <c r="L15" s="88"/>
      <c r="M15" s="89"/>
    </row>
    <row r="16" spans="1:16" x14ac:dyDescent="0.25">
      <c r="A16" s="84">
        <f>IF(B16="","",EDATE(A15,1))</f>
        <v>45689</v>
      </c>
      <c r="B16" s="76">
        <f>IF(B15="","",IF(SUM(B15)+1&lt;=$E$7,SUM(B15)+1,""))</f>
        <v>2</v>
      </c>
      <c r="C16" s="74">
        <f>IF(B16="","",G15)</f>
        <v>7785.478174512079</v>
      </c>
      <c r="D16" s="85">
        <f>IF(B16="","",IPMT($E$11/12,B16,$E$7,-$E$8,$E$9,0))</f>
        <v>37.629811176808396</v>
      </c>
      <c r="E16" s="85">
        <f>IF(B16="","",PPMT($E$11/12,B16,$E$7,-$E$8,$E$9,0))</f>
        <v>114.35186764444539</v>
      </c>
      <c r="F16" s="85">
        <f t="shared" ref="F16" si="0">IF(B16="","",SUM(D16:E16))</f>
        <v>151.98167882125378</v>
      </c>
      <c r="G16" s="74">
        <f t="shared" ref="G16:G79" si="1">IF(B16="","",SUM(C16)-SUM(E16))</f>
        <v>7671.1263068676335</v>
      </c>
      <c r="K16" s="88"/>
      <c r="L16" s="88"/>
      <c r="M16" s="89"/>
    </row>
    <row r="17" spans="1:13" x14ac:dyDescent="0.25">
      <c r="A17" s="84">
        <f t="shared" ref="A17:A80" si="2">IF(B17="","",EDATE(A16,1))</f>
        <v>45717</v>
      </c>
      <c r="B17" s="76">
        <f t="shared" ref="B17:B80" si="3">IF(B16="","",IF(SUM(B16)+1&lt;=$E$7,SUM(B16)+1,""))</f>
        <v>3</v>
      </c>
      <c r="C17" s="74">
        <f t="shared" ref="C17:C80" si="4">IF(B17="","",G16)</f>
        <v>7671.1263068676335</v>
      </c>
      <c r="D17" s="85">
        <f t="shared" ref="D17:D80" si="5">IF(B17="","",IPMT($E$11/12,B17,$E$7,-$E$8,$E$9,0))</f>
        <v>37.077110483193572</v>
      </c>
      <c r="E17" s="85">
        <f t="shared" ref="E17:E80" si="6">IF(B17="","",PPMT($E$11/12,B17,$E$7,-$E$8,$E$9,0))</f>
        <v>114.9045683380602</v>
      </c>
      <c r="F17" s="85">
        <f t="shared" ref="F17:F80" si="7">IF(B17="","",SUM(D17:E17))</f>
        <v>151.98167882125378</v>
      </c>
      <c r="G17" s="74">
        <f t="shared" si="1"/>
        <v>7556.2217385295735</v>
      </c>
      <c r="K17" s="88"/>
      <c r="L17" s="88"/>
      <c r="M17" s="89"/>
    </row>
    <row r="18" spans="1:13" x14ac:dyDescent="0.25">
      <c r="A18" s="84">
        <f t="shared" si="2"/>
        <v>45748</v>
      </c>
      <c r="B18" s="76">
        <f t="shared" si="3"/>
        <v>4</v>
      </c>
      <c r="C18" s="74">
        <f t="shared" si="4"/>
        <v>7556.2217385295735</v>
      </c>
      <c r="D18" s="85">
        <f t="shared" si="5"/>
        <v>36.521738402892943</v>
      </c>
      <c r="E18" s="85">
        <f t="shared" si="6"/>
        <v>115.45994041836083</v>
      </c>
      <c r="F18" s="85">
        <f t="shared" si="7"/>
        <v>151.98167882125378</v>
      </c>
      <c r="G18" s="74">
        <f t="shared" si="1"/>
        <v>7440.7617981112126</v>
      </c>
      <c r="K18" s="88"/>
      <c r="L18" s="88"/>
      <c r="M18" s="89"/>
    </row>
    <row r="19" spans="1:13" x14ac:dyDescent="0.25">
      <c r="A19" s="84">
        <f t="shared" si="2"/>
        <v>45778</v>
      </c>
      <c r="B19" s="76">
        <f t="shared" si="3"/>
        <v>5</v>
      </c>
      <c r="C19" s="74">
        <f t="shared" si="4"/>
        <v>7440.7617981112126</v>
      </c>
      <c r="D19" s="85">
        <f t="shared" si="5"/>
        <v>35.963682024204203</v>
      </c>
      <c r="E19" s="85">
        <f t="shared" si="6"/>
        <v>116.01799679704955</v>
      </c>
      <c r="F19" s="85">
        <f t="shared" si="7"/>
        <v>151.98167882125375</v>
      </c>
      <c r="G19" s="74">
        <f t="shared" si="1"/>
        <v>7324.7438013141627</v>
      </c>
      <c r="K19" s="88"/>
      <c r="L19" s="88"/>
      <c r="M19" s="89"/>
    </row>
    <row r="20" spans="1:13" x14ac:dyDescent="0.25">
      <c r="A20" s="84">
        <f t="shared" si="2"/>
        <v>45809</v>
      </c>
      <c r="B20" s="76">
        <f t="shared" si="3"/>
        <v>6</v>
      </c>
      <c r="C20" s="74">
        <f t="shared" si="4"/>
        <v>7324.7438013141627</v>
      </c>
      <c r="D20" s="85">
        <f t="shared" si="5"/>
        <v>35.402928373018462</v>
      </c>
      <c r="E20" s="85">
        <f t="shared" si="6"/>
        <v>116.57875044823531</v>
      </c>
      <c r="F20" s="85">
        <f t="shared" si="7"/>
        <v>151.98167882125378</v>
      </c>
      <c r="G20" s="74">
        <f t="shared" si="1"/>
        <v>7208.1650508659277</v>
      </c>
      <c r="K20" s="88"/>
      <c r="L20" s="88"/>
      <c r="M20" s="89"/>
    </row>
    <row r="21" spans="1:13" x14ac:dyDescent="0.25">
      <c r="A21" s="84">
        <f t="shared" si="2"/>
        <v>45839</v>
      </c>
      <c r="B21" s="76">
        <f t="shared" si="3"/>
        <v>7</v>
      </c>
      <c r="C21" s="74">
        <f t="shared" si="4"/>
        <v>7208.1650508659277</v>
      </c>
      <c r="D21" s="85">
        <f t="shared" si="5"/>
        <v>34.839464412518659</v>
      </c>
      <c r="E21" s="85">
        <f t="shared" si="6"/>
        <v>117.14221440873513</v>
      </c>
      <c r="F21" s="85">
        <f t="shared" si="7"/>
        <v>151.98167882125378</v>
      </c>
      <c r="G21" s="74">
        <f t="shared" si="1"/>
        <v>7091.0228364571922</v>
      </c>
      <c r="K21" s="88"/>
      <c r="L21" s="88"/>
      <c r="M21" s="89"/>
    </row>
    <row r="22" spans="1:13" x14ac:dyDescent="0.25">
      <c r="A22" s="84">
        <f t="shared" si="2"/>
        <v>45870</v>
      </c>
      <c r="B22" s="76">
        <f t="shared" si="3"/>
        <v>8</v>
      </c>
      <c r="C22" s="74">
        <f t="shared" si="4"/>
        <v>7091.0228364571922</v>
      </c>
      <c r="D22" s="85">
        <f t="shared" si="5"/>
        <v>34.273277042876444</v>
      </c>
      <c r="E22" s="85">
        <f t="shared" si="6"/>
        <v>117.70840177837734</v>
      </c>
      <c r="F22" s="85">
        <f t="shared" si="7"/>
        <v>151.98167882125378</v>
      </c>
      <c r="G22" s="74">
        <f t="shared" si="1"/>
        <v>6973.3144346788149</v>
      </c>
      <c r="K22" s="88"/>
      <c r="L22" s="88"/>
      <c r="M22" s="89"/>
    </row>
    <row r="23" spans="1:13" x14ac:dyDescent="0.25">
      <c r="A23" s="84">
        <f t="shared" si="2"/>
        <v>45901</v>
      </c>
      <c r="B23" s="76">
        <f t="shared" si="3"/>
        <v>9</v>
      </c>
      <c r="C23" s="74">
        <f t="shared" si="4"/>
        <v>6973.3144346788149</v>
      </c>
      <c r="D23" s="85">
        <f t="shared" si="5"/>
        <v>33.704353100947614</v>
      </c>
      <c r="E23" s="85">
        <f t="shared" si="6"/>
        <v>118.27732572030615</v>
      </c>
      <c r="F23" s="85">
        <f t="shared" si="7"/>
        <v>151.98167882125375</v>
      </c>
      <c r="G23" s="74">
        <f t="shared" si="1"/>
        <v>6855.0371089585087</v>
      </c>
      <c r="K23" s="88"/>
      <c r="L23" s="88"/>
      <c r="M23" s="89"/>
    </row>
    <row r="24" spans="1:13" x14ac:dyDescent="0.25">
      <c r="A24" s="84">
        <f t="shared" si="2"/>
        <v>45931</v>
      </c>
      <c r="B24" s="76">
        <f t="shared" si="3"/>
        <v>10</v>
      </c>
      <c r="C24" s="74">
        <f t="shared" si="4"/>
        <v>6855.0371089585087</v>
      </c>
      <c r="D24" s="85">
        <f t="shared" si="5"/>
        <v>33.132679359966133</v>
      </c>
      <c r="E24" s="85">
        <f t="shared" si="6"/>
        <v>118.84899946128763</v>
      </c>
      <c r="F24" s="85">
        <f t="shared" si="7"/>
        <v>151.98167882125375</v>
      </c>
      <c r="G24" s="74">
        <f t="shared" si="1"/>
        <v>6736.1881094972214</v>
      </c>
      <c r="K24" s="88"/>
      <c r="L24" s="88"/>
      <c r="M24" s="89"/>
    </row>
    <row r="25" spans="1:13" x14ac:dyDescent="0.25">
      <c r="A25" s="84">
        <f t="shared" si="2"/>
        <v>45962</v>
      </c>
      <c r="B25" s="76">
        <f t="shared" si="3"/>
        <v>11</v>
      </c>
      <c r="C25" s="74">
        <f t="shared" si="4"/>
        <v>6736.1881094972214</v>
      </c>
      <c r="D25" s="85">
        <f t="shared" si="5"/>
        <v>32.558242529236573</v>
      </c>
      <c r="E25" s="85">
        <f t="shared" si="6"/>
        <v>119.42343629201719</v>
      </c>
      <c r="F25" s="85">
        <f t="shared" si="7"/>
        <v>151.98167882125375</v>
      </c>
      <c r="G25" s="74">
        <f t="shared" si="1"/>
        <v>6616.7646732052044</v>
      </c>
    </row>
    <row r="26" spans="1:13" x14ac:dyDescent="0.25">
      <c r="A26" s="84">
        <f t="shared" si="2"/>
        <v>45992</v>
      </c>
      <c r="B26" s="76">
        <f t="shared" si="3"/>
        <v>12</v>
      </c>
      <c r="C26" s="74">
        <f t="shared" si="4"/>
        <v>6616.7646732052044</v>
      </c>
      <c r="D26" s="85">
        <f t="shared" si="5"/>
        <v>31.981029253825156</v>
      </c>
      <c r="E26" s="85">
        <f t="shared" si="6"/>
        <v>120.00064956742861</v>
      </c>
      <c r="F26" s="85">
        <f t="shared" si="7"/>
        <v>151.98167882125375</v>
      </c>
      <c r="G26" s="74">
        <f t="shared" si="1"/>
        <v>6496.7640236377756</v>
      </c>
    </row>
    <row r="27" spans="1:13" x14ac:dyDescent="0.25">
      <c r="A27" s="84">
        <f t="shared" si="2"/>
        <v>46023</v>
      </c>
      <c r="B27" s="76">
        <f t="shared" si="3"/>
        <v>13</v>
      </c>
      <c r="C27" s="74">
        <f t="shared" si="4"/>
        <v>6496.7640236377756</v>
      </c>
      <c r="D27" s="85">
        <f t="shared" si="5"/>
        <v>31.401026114249252</v>
      </c>
      <c r="E27" s="85">
        <f t="shared" si="6"/>
        <v>120.5806527070045</v>
      </c>
      <c r="F27" s="85">
        <f t="shared" si="7"/>
        <v>151.98167882125375</v>
      </c>
      <c r="G27" s="74">
        <f t="shared" si="1"/>
        <v>6376.1833709307712</v>
      </c>
    </row>
    <row r="28" spans="1:13" x14ac:dyDescent="0.25">
      <c r="A28" s="84">
        <f t="shared" si="2"/>
        <v>46054</v>
      </c>
      <c r="B28" s="76">
        <f t="shared" si="3"/>
        <v>14</v>
      </c>
      <c r="C28" s="74">
        <f t="shared" si="4"/>
        <v>6376.1833709307712</v>
      </c>
      <c r="D28" s="85">
        <f t="shared" si="5"/>
        <v>30.818219626165394</v>
      </c>
      <c r="E28" s="85">
        <f t="shared" si="6"/>
        <v>121.16345919508836</v>
      </c>
      <c r="F28" s="85">
        <f t="shared" si="7"/>
        <v>151.98167882125375</v>
      </c>
      <c r="G28" s="74">
        <f t="shared" si="1"/>
        <v>6255.0199117356824</v>
      </c>
    </row>
    <row r="29" spans="1:13" x14ac:dyDescent="0.25">
      <c r="A29" s="84">
        <f t="shared" si="2"/>
        <v>46082</v>
      </c>
      <c r="B29" s="76">
        <f t="shared" si="3"/>
        <v>15</v>
      </c>
      <c r="C29" s="74">
        <f t="shared" si="4"/>
        <v>6255.0199117356824</v>
      </c>
      <c r="D29" s="85">
        <f t="shared" si="5"/>
        <v>30.232596240055805</v>
      </c>
      <c r="E29" s="85">
        <f t="shared" si="6"/>
        <v>121.74908258119797</v>
      </c>
      <c r="F29" s="85">
        <f t="shared" si="7"/>
        <v>151.98167882125378</v>
      </c>
      <c r="G29" s="74">
        <f t="shared" si="1"/>
        <v>6133.2708291544841</v>
      </c>
    </row>
    <row r="30" spans="1:13" x14ac:dyDescent="0.25">
      <c r="A30" s="84">
        <f t="shared" si="2"/>
        <v>46113</v>
      </c>
      <c r="B30" s="76">
        <f t="shared" si="3"/>
        <v>16</v>
      </c>
      <c r="C30" s="74">
        <f t="shared" si="4"/>
        <v>6133.2708291544841</v>
      </c>
      <c r="D30" s="85">
        <f t="shared" si="5"/>
        <v>29.644142340913351</v>
      </c>
      <c r="E30" s="85">
        <f t="shared" si="6"/>
        <v>122.33753648034043</v>
      </c>
      <c r="F30" s="85">
        <f t="shared" si="7"/>
        <v>151.98167882125378</v>
      </c>
      <c r="G30" s="74">
        <f t="shared" si="1"/>
        <v>6010.9332926741436</v>
      </c>
    </row>
    <row r="31" spans="1:13" x14ac:dyDescent="0.25">
      <c r="A31" s="84">
        <f t="shared" si="2"/>
        <v>46143</v>
      </c>
      <c r="B31" s="76">
        <f t="shared" si="3"/>
        <v>17</v>
      </c>
      <c r="C31" s="74">
        <f t="shared" si="4"/>
        <v>6010.9332926741436</v>
      </c>
      <c r="D31" s="85">
        <f t="shared" si="5"/>
        <v>29.052844247925034</v>
      </c>
      <c r="E31" s="85">
        <f t="shared" si="6"/>
        <v>122.92883457332873</v>
      </c>
      <c r="F31" s="85">
        <f t="shared" si="7"/>
        <v>151.98167882125375</v>
      </c>
      <c r="G31" s="74">
        <f t="shared" si="1"/>
        <v>5888.0044581008151</v>
      </c>
    </row>
    <row r="32" spans="1:13" x14ac:dyDescent="0.25">
      <c r="A32" s="84">
        <f t="shared" si="2"/>
        <v>46174</v>
      </c>
      <c r="B32" s="76">
        <f t="shared" si="3"/>
        <v>18</v>
      </c>
      <c r="C32" s="74">
        <f t="shared" si="4"/>
        <v>5888.0044581008151</v>
      </c>
      <c r="D32" s="85">
        <f t="shared" si="5"/>
        <v>28.458688214153945</v>
      </c>
      <c r="E32" s="85">
        <f t="shared" si="6"/>
        <v>123.52299060709981</v>
      </c>
      <c r="F32" s="85">
        <f t="shared" si="7"/>
        <v>151.98167882125375</v>
      </c>
      <c r="G32" s="74">
        <f t="shared" si="1"/>
        <v>5764.4814674937152</v>
      </c>
    </row>
    <row r="33" spans="1:7" x14ac:dyDescent="0.25">
      <c r="A33" s="84">
        <f t="shared" si="2"/>
        <v>46204</v>
      </c>
      <c r="B33" s="76">
        <f t="shared" si="3"/>
        <v>19</v>
      </c>
      <c r="C33" s="74">
        <f t="shared" si="4"/>
        <v>5764.4814674937152</v>
      </c>
      <c r="D33" s="85">
        <f t="shared" si="5"/>
        <v>27.861660426219629</v>
      </c>
      <c r="E33" s="85">
        <f t="shared" si="6"/>
        <v>124.12001839503414</v>
      </c>
      <c r="F33" s="85">
        <f t="shared" si="7"/>
        <v>151.98167882125375</v>
      </c>
      <c r="G33" s="74">
        <f t="shared" si="1"/>
        <v>5640.3614490986811</v>
      </c>
    </row>
    <row r="34" spans="1:7" x14ac:dyDescent="0.25">
      <c r="A34" s="84">
        <f t="shared" si="2"/>
        <v>46235</v>
      </c>
      <c r="B34" s="76">
        <f t="shared" si="3"/>
        <v>20</v>
      </c>
      <c r="C34" s="74">
        <f t="shared" si="4"/>
        <v>5640.3614490986811</v>
      </c>
      <c r="D34" s="85">
        <f t="shared" si="5"/>
        <v>27.261747003976961</v>
      </c>
      <c r="E34" s="85">
        <f t="shared" si="6"/>
        <v>124.71993181727679</v>
      </c>
      <c r="F34" s="85">
        <f t="shared" si="7"/>
        <v>151.98167882125375</v>
      </c>
      <c r="G34" s="74">
        <f t="shared" si="1"/>
        <v>5515.641517281404</v>
      </c>
    </row>
    <row r="35" spans="1:7" x14ac:dyDescent="0.25">
      <c r="A35" s="84">
        <f t="shared" si="2"/>
        <v>46266</v>
      </c>
      <c r="B35" s="76">
        <f t="shared" si="3"/>
        <v>21</v>
      </c>
      <c r="C35" s="74">
        <f t="shared" si="4"/>
        <v>5515.641517281404</v>
      </c>
      <c r="D35" s="85">
        <f t="shared" si="5"/>
        <v>26.658934000193462</v>
      </c>
      <c r="E35" s="85">
        <f t="shared" si="6"/>
        <v>125.32274482106031</v>
      </c>
      <c r="F35" s="85">
        <f t="shared" si="7"/>
        <v>151.98167882125378</v>
      </c>
      <c r="G35" s="74">
        <f t="shared" si="1"/>
        <v>5390.318772460344</v>
      </c>
    </row>
    <row r="36" spans="1:7" x14ac:dyDescent="0.25">
      <c r="A36" s="84">
        <f t="shared" si="2"/>
        <v>46296</v>
      </c>
      <c r="B36" s="76">
        <f t="shared" si="3"/>
        <v>22</v>
      </c>
      <c r="C36" s="74">
        <f t="shared" si="4"/>
        <v>5390.318772460344</v>
      </c>
      <c r="D36" s="85">
        <f t="shared" si="5"/>
        <v>26.053207400225002</v>
      </c>
      <c r="E36" s="85">
        <f t="shared" si="6"/>
        <v>125.92847142102876</v>
      </c>
      <c r="F36" s="85">
        <f t="shared" si="7"/>
        <v>151.98167882125375</v>
      </c>
      <c r="G36" s="74">
        <f t="shared" si="1"/>
        <v>5264.3903010393151</v>
      </c>
    </row>
    <row r="37" spans="1:7" x14ac:dyDescent="0.25">
      <c r="A37" s="84">
        <f t="shared" si="2"/>
        <v>46327</v>
      </c>
      <c r="B37" s="76">
        <f t="shared" si="3"/>
        <v>23</v>
      </c>
      <c r="C37" s="74">
        <f t="shared" si="4"/>
        <v>5264.3903010393151</v>
      </c>
      <c r="D37" s="85">
        <f t="shared" si="5"/>
        <v>25.444553121690028</v>
      </c>
      <c r="E37" s="85">
        <f t="shared" si="6"/>
        <v>126.53712569956373</v>
      </c>
      <c r="F37" s="85">
        <f t="shared" si="7"/>
        <v>151.98167882125375</v>
      </c>
      <c r="G37" s="74">
        <f t="shared" si="1"/>
        <v>5137.853175339751</v>
      </c>
    </row>
    <row r="38" spans="1:7" x14ac:dyDescent="0.25">
      <c r="A38" s="84">
        <f t="shared" si="2"/>
        <v>46357</v>
      </c>
      <c r="B38" s="76">
        <f t="shared" si="3"/>
        <v>24</v>
      </c>
      <c r="C38" s="74">
        <f t="shared" si="4"/>
        <v>5137.853175339751</v>
      </c>
      <c r="D38" s="85">
        <f t="shared" si="5"/>
        <v>24.832957014142146</v>
      </c>
      <c r="E38" s="85">
        <f t="shared" si="6"/>
        <v>127.14872180711161</v>
      </c>
      <c r="F38" s="85">
        <f t="shared" si="7"/>
        <v>151.98167882125375</v>
      </c>
      <c r="G38" s="74">
        <f t="shared" si="1"/>
        <v>5010.7044535326395</v>
      </c>
    </row>
    <row r="39" spans="1:7" x14ac:dyDescent="0.25">
      <c r="A39" s="84">
        <f t="shared" si="2"/>
        <v>46388</v>
      </c>
      <c r="B39" s="76">
        <f t="shared" si="3"/>
        <v>25</v>
      </c>
      <c r="C39" s="74">
        <f t="shared" si="4"/>
        <v>5010.7044535326395</v>
      </c>
      <c r="D39" s="85">
        <f t="shared" si="5"/>
        <v>24.218404858741096</v>
      </c>
      <c r="E39" s="85">
        <f t="shared" si="6"/>
        <v>127.76327396251266</v>
      </c>
      <c r="F39" s="85">
        <f t="shared" si="7"/>
        <v>151.98167882125375</v>
      </c>
      <c r="G39" s="74">
        <f t="shared" si="1"/>
        <v>4882.9411795701271</v>
      </c>
    </row>
    <row r="40" spans="1:7" x14ac:dyDescent="0.25">
      <c r="A40" s="84">
        <f t="shared" si="2"/>
        <v>46419</v>
      </c>
      <c r="B40" s="76">
        <f t="shared" si="3"/>
        <v>26</v>
      </c>
      <c r="C40" s="74">
        <f t="shared" si="4"/>
        <v>4882.9411795701271</v>
      </c>
      <c r="D40" s="85">
        <f t="shared" si="5"/>
        <v>23.600882367922285</v>
      </c>
      <c r="E40" s="85">
        <f t="shared" si="6"/>
        <v>128.38079645333147</v>
      </c>
      <c r="F40" s="85">
        <f t="shared" si="7"/>
        <v>151.98167882125375</v>
      </c>
      <c r="G40" s="74">
        <f t="shared" si="1"/>
        <v>4754.5603831167955</v>
      </c>
    </row>
    <row r="41" spans="1:7" x14ac:dyDescent="0.25">
      <c r="A41" s="84">
        <f t="shared" si="2"/>
        <v>46447</v>
      </c>
      <c r="B41" s="76">
        <f t="shared" si="3"/>
        <v>27</v>
      </c>
      <c r="C41" s="74">
        <f t="shared" si="4"/>
        <v>4754.5603831167955</v>
      </c>
      <c r="D41" s="85">
        <f t="shared" si="5"/>
        <v>22.980375185064521</v>
      </c>
      <c r="E41" s="85">
        <f t="shared" si="6"/>
        <v>129.00130363618925</v>
      </c>
      <c r="F41" s="85">
        <f t="shared" si="7"/>
        <v>151.98167882125378</v>
      </c>
      <c r="G41" s="74">
        <f t="shared" si="1"/>
        <v>4625.5590794806067</v>
      </c>
    </row>
    <row r="42" spans="1:7" x14ac:dyDescent="0.25">
      <c r="A42" s="84">
        <f t="shared" si="2"/>
        <v>46478</v>
      </c>
      <c r="B42" s="76">
        <f t="shared" si="3"/>
        <v>28</v>
      </c>
      <c r="C42" s="74">
        <f t="shared" si="4"/>
        <v>4625.5590794806067</v>
      </c>
      <c r="D42" s="85">
        <f t="shared" si="5"/>
        <v>22.356868884156274</v>
      </c>
      <c r="E42" s="85">
        <f t="shared" si="6"/>
        <v>129.6248099370975</v>
      </c>
      <c r="F42" s="85">
        <f t="shared" si="7"/>
        <v>151.98167882125378</v>
      </c>
      <c r="G42" s="74">
        <f t="shared" si="1"/>
        <v>4495.9342695435089</v>
      </c>
    </row>
    <row r="43" spans="1:7" x14ac:dyDescent="0.25">
      <c r="A43" s="84">
        <f t="shared" si="2"/>
        <v>46508</v>
      </c>
      <c r="B43" s="76">
        <f t="shared" si="3"/>
        <v>29</v>
      </c>
      <c r="C43" s="74">
        <f t="shared" si="4"/>
        <v>4495.9342695435089</v>
      </c>
      <c r="D43" s="85">
        <f t="shared" si="5"/>
        <v>21.730348969460302</v>
      </c>
      <c r="E43" s="85">
        <f t="shared" si="6"/>
        <v>130.25132985179349</v>
      </c>
      <c r="F43" s="85">
        <f t="shared" si="7"/>
        <v>151.98167882125378</v>
      </c>
      <c r="G43" s="74">
        <f t="shared" si="1"/>
        <v>4365.6829396917155</v>
      </c>
    </row>
    <row r="44" spans="1:7" x14ac:dyDescent="0.25">
      <c r="A44" s="84">
        <f t="shared" si="2"/>
        <v>46539</v>
      </c>
      <c r="B44" s="76">
        <f t="shared" si="3"/>
        <v>30</v>
      </c>
      <c r="C44" s="74">
        <f t="shared" si="4"/>
        <v>4365.6829396917155</v>
      </c>
      <c r="D44" s="85">
        <f t="shared" si="5"/>
        <v>21.100800875176635</v>
      </c>
      <c r="E44" s="85">
        <f t="shared" si="6"/>
        <v>130.88087794607713</v>
      </c>
      <c r="F44" s="85">
        <f t="shared" si="7"/>
        <v>151.98167882125378</v>
      </c>
      <c r="G44" s="74">
        <f t="shared" si="1"/>
        <v>4234.8020617456386</v>
      </c>
    </row>
    <row r="45" spans="1:7" x14ac:dyDescent="0.25">
      <c r="A45" s="84">
        <f t="shared" si="2"/>
        <v>46569</v>
      </c>
      <c r="B45" s="76">
        <f t="shared" si="3"/>
        <v>31</v>
      </c>
      <c r="C45" s="74">
        <f t="shared" si="4"/>
        <v>4234.8020617456386</v>
      </c>
      <c r="D45" s="85">
        <f t="shared" si="5"/>
        <v>20.468209965103924</v>
      </c>
      <c r="E45" s="85">
        <f t="shared" si="6"/>
        <v>131.51346885614984</v>
      </c>
      <c r="F45" s="85">
        <f t="shared" si="7"/>
        <v>151.98167882125375</v>
      </c>
      <c r="G45" s="74">
        <f t="shared" si="1"/>
        <v>4103.2885928894884</v>
      </c>
    </row>
    <row r="46" spans="1:7" x14ac:dyDescent="0.25">
      <c r="A46" s="84">
        <f t="shared" si="2"/>
        <v>46600</v>
      </c>
      <c r="B46" s="76">
        <f t="shared" si="3"/>
        <v>32</v>
      </c>
      <c r="C46" s="74">
        <f t="shared" si="4"/>
        <v>4103.2885928894884</v>
      </c>
      <c r="D46" s="85">
        <f t="shared" si="5"/>
        <v>19.832561532299202</v>
      </c>
      <c r="E46" s="85">
        <f t="shared" si="6"/>
        <v>132.14911728895456</v>
      </c>
      <c r="F46" s="85">
        <f t="shared" si="7"/>
        <v>151.98167882125375</v>
      </c>
      <c r="G46" s="74">
        <f t="shared" si="1"/>
        <v>3971.1394756005338</v>
      </c>
    </row>
    <row r="47" spans="1:7" x14ac:dyDescent="0.25">
      <c r="A47" s="84">
        <f t="shared" si="2"/>
        <v>46631</v>
      </c>
      <c r="B47" s="76">
        <f t="shared" si="3"/>
        <v>33</v>
      </c>
      <c r="C47" s="74">
        <f t="shared" si="4"/>
        <v>3971.1394756005338</v>
      </c>
      <c r="D47" s="85">
        <f t="shared" si="5"/>
        <v>19.193840798735927</v>
      </c>
      <c r="E47" s="85">
        <f t="shared" si="6"/>
        <v>132.78783802251783</v>
      </c>
      <c r="F47" s="85">
        <f t="shared" si="7"/>
        <v>151.98167882125375</v>
      </c>
      <c r="G47" s="74">
        <f t="shared" si="1"/>
        <v>3838.3516375780159</v>
      </c>
    </row>
    <row r="48" spans="1:7" x14ac:dyDescent="0.25">
      <c r="A48" s="84">
        <f t="shared" si="2"/>
        <v>46661</v>
      </c>
      <c r="B48" s="76">
        <f t="shared" si="3"/>
        <v>34</v>
      </c>
      <c r="C48" s="74">
        <f t="shared" si="4"/>
        <v>3838.3516375780159</v>
      </c>
      <c r="D48" s="85">
        <f t="shared" si="5"/>
        <v>18.552032914960421</v>
      </c>
      <c r="E48" s="85">
        <f t="shared" si="6"/>
        <v>133.42964590629333</v>
      </c>
      <c r="F48" s="85">
        <f t="shared" si="7"/>
        <v>151.98167882125375</v>
      </c>
      <c r="G48" s="74">
        <f t="shared" si="1"/>
        <v>3704.9219916717225</v>
      </c>
    </row>
    <row r="49" spans="1:7" x14ac:dyDescent="0.25">
      <c r="A49" s="84">
        <f t="shared" si="2"/>
        <v>46692</v>
      </c>
      <c r="B49" s="76">
        <f t="shared" si="3"/>
        <v>35</v>
      </c>
      <c r="C49" s="74">
        <f t="shared" si="4"/>
        <v>3704.9219916717225</v>
      </c>
      <c r="D49" s="85">
        <f t="shared" si="5"/>
        <v>17.907122959746669</v>
      </c>
      <c r="E49" s="85">
        <f t="shared" si="6"/>
        <v>134.07455586150709</v>
      </c>
      <c r="F49" s="85">
        <f t="shared" si="7"/>
        <v>151.98167882125375</v>
      </c>
      <c r="G49" s="74">
        <f t="shared" si="1"/>
        <v>3570.8474358102153</v>
      </c>
    </row>
    <row r="50" spans="1:7" x14ac:dyDescent="0.25">
      <c r="A50" s="84">
        <f t="shared" si="2"/>
        <v>46722</v>
      </c>
      <c r="B50" s="76">
        <f t="shared" si="3"/>
        <v>36</v>
      </c>
      <c r="C50" s="74">
        <f t="shared" si="4"/>
        <v>3570.8474358102153</v>
      </c>
      <c r="D50" s="85">
        <f t="shared" si="5"/>
        <v>17.259095939749383</v>
      </c>
      <c r="E50" s="85">
        <f t="shared" si="6"/>
        <v>134.72258288150439</v>
      </c>
      <c r="F50" s="85">
        <f t="shared" si="7"/>
        <v>151.98167882125378</v>
      </c>
      <c r="G50" s="74">
        <f t="shared" si="1"/>
        <v>3436.1248529287109</v>
      </c>
    </row>
    <row r="51" spans="1:7" x14ac:dyDescent="0.25">
      <c r="A51" s="84">
        <f t="shared" si="2"/>
        <v>46753</v>
      </c>
      <c r="B51" s="76">
        <f t="shared" si="3"/>
        <v>37</v>
      </c>
      <c r="C51" s="74">
        <f t="shared" si="4"/>
        <v>3436.1248529287109</v>
      </c>
      <c r="D51" s="85">
        <f t="shared" si="5"/>
        <v>16.607936789155445</v>
      </c>
      <c r="E51" s="85">
        <f t="shared" si="6"/>
        <v>135.37374203209833</v>
      </c>
      <c r="F51" s="85">
        <f t="shared" si="7"/>
        <v>151.98167882125378</v>
      </c>
      <c r="G51" s="74">
        <f t="shared" si="1"/>
        <v>3300.7511108966128</v>
      </c>
    </row>
    <row r="52" spans="1:7" x14ac:dyDescent="0.25">
      <c r="A52" s="84">
        <f t="shared" si="2"/>
        <v>46784</v>
      </c>
      <c r="B52" s="76">
        <f t="shared" si="3"/>
        <v>38</v>
      </c>
      <c r="C52" s="74">
        <f t="shared" si="4"/>
        <v>3300.7511108966128</v>
      </c>
      <c r="D52" s="85">
        <f t="shared" si="5"/>
        <v>15.953630369333636</v>
      </c>
      <c r="E52" s="85">
        <f t="shared" si="6"/>
        <v>136.02804845192011</v>
      </c>
      <c r="F52" s="85">
        <f t="shared" si="7"/>
        <v>151.98167882125375</v>
      </c>
      <c r="G52" s="74">
        <f t="shared" si="1"/>
        <v>3164.7230624446925</v>
      </c>
    </row>
    <row r="53" spans="1:7" x14ac:dyDescent="0.25">
      <c r="A53" s="84">
        <f t="shared" si="2"/>
        <v>46813</v>
      </c>
      <c r="B53" s="76">
        <f t="shared" si="3"/>
        <v>39</v>
      </c>
      <c r="C53" s="74">
        <f t="shared" si="4"/>
        <v>3164.7230624446925</v>
      </c>
      <c r="D53" s="85">
        <f t="shared" si="5"/>
        <v>15.296161468482692</v>
      </c>
      <c r="E53" s="85">
        <f t="shared" si="6"/>
        <v>136.68551735277109</v>
      </c>
      <c r="F53" s="85">
        <f t="shared" si="7"/>
        <v>151.98167882125378</v>
      </c>
      <c r="G53" s="74">
        <f t="shared" si="1"/>
        <v>3028.0375450919214</v>
      </c>
    </row>
    <row r="54" spans="1:7" x14ac:dyDescent="0.25">
      <c r="A54" s="84">
        <f t="shared" si="2"/>
        <v>46844</v>
      </c>
      <c r="B54" s="76">
        <f t="shared" si="3"/>
        <v>40</v>
      </c>
      <c r="C54" s="74">
        <f t="shared" si="4"/>
        <v>3028.0375450919214</v>
      </c>
      <c r="D54" s="85">
        <f t="shared" si="5"/>
        <v>14.635514801277628</v>
      </c>
      <c r="E54" s="85">
        <f t="shared" si="6"/>
        <v>137.34616401997613</v>
      </c>
      <c r="F54" s="85">
        <f t="shared" si="7"/>
        <v>151.98167882125375</v>
      </c>
      <c r="G54" s="74">
        <f t="shared" si="1"/>
        <v>2890.6913810719452</v>
      </c>
    </row>
    <row r="55" spans="1:7" x14ac:dyDescent="0.25">
      <c r="A55" s="84">
        <f t="shared" si="2"/>
        <v>46874</v>
      </c>
      <c r="B55" s="76">
        <f t="shared" si="3"/>
        <v>41</v>
      </c>
      <c r="C55" s="74">
        <f t="shared" si="4"/>
        <v>2890.6913810719452</v>
      </c>
      <c r="D55" s="85">
        <f t="shared" si="5"/>
        <v>13.971675008514415</v>
      </c>
      <c r="E55" s="85">
        <f t="shared" si="6"/>
        <v>138.01000381273937</v>
      </c>
      <c r="F55" s="85">
        <f t="shared" si="7"/>
        <v>151.98167882125378</v>
      </c>
      <c r="G55" s="74">
        <f t="shared" si="1"/>
        <v>2752.6813772592059</v>
      </c>
    </row>
    <row r="56" spans="1:7" x14ac:dyDescent="0.25">
      <c r="A56" s="84">
        <f t="shared" si="2"/>
        <v>46905</v>
      </c>
      <c r="B56" s="76">
        <f t="shared" si="3"/>
        <v>42</v>
      </c>
      <c r="C56" s="74">
        <f t="shared" si="4"/>
        <v>2752.6813772592059</v>
      </c>
      <c r="D56" s="85">
        <f t="shared" si="5"/>
        <v>13.304626656752838</v>
      </c>
      <c r="E56" s="85">
        <f t="shared" si="6"/>
        <v>138.67705216450094</v>
      </c>
      <c r="F56" s="85">
        <f t="shared" si="7"/>
        <v>151.98167882125378</v>
      </c>
      <c r="G56" s="74">
        <f t="shared" si="1"/>
        <v>2614.0043250947051</v>
      </c>
    </row>
    <row r="57" spans="1:7" x14ac:dyDescent="0.25">
      <c r="A57" s="84">
        <f t="shared" si="2"/>
        <v>46935</v>
      </c>
      <c r="B57" s="76">
        <f t="shared" si="3"/>
        <v>43</v>
      </c>
      <c r="C57" s="74">
        <f t="shared" si="4"/>
        <v>2614.0043250947051</v>
      </c>
      <c r="D57" s="85">
        <f t="shared" si="5"/>
        <v>12.634354237957753</v>
      </c>
      <c r="E57" s="85">
        <f t="shared" si="6"/>
        <v>139.34732458329603</v>
      </c>
      <c r="F57" s="85">
        <f t="shared" si="7"/>
        <v>151.98167882125378</v>
      </c>
      <c r="G57" s="74">
        <f t="shared" si="1"/>
        <v>2474.657000511409</v>
      </c>
    </row>
    <row r="58" spans="1:7" x14ac:dyDescent="0.25">
      <c r="A58" s="84">
        <f t="shared" si="2"/>
        <v>46966</v>
      </c>
      <c r="B58" s="76">
        <f t="shared" si="3"/>
        <v>44</v>
      </c>
      <c r="C58" s="74">
        <f t="shared" si="4"/>
        <v>2474.657000511409</v>
      </c>
      <c r="D58" s="85">
        <f t="shared" si="5"/>
        <v>11.960842169138489</v>
      </c>
      <c r="E58" s="85">
        <f t="shared" si="6"/>
        <v>140.02083665211526</v>
      </c>
      <c r="F58" s="85">
        <f t="shared" si="7"/>
        <v>151.98167882125375</v>
      </c>
      <c r="G58" s="74">
        <f t="shared" si="1"/>
        <v>2334.6361638592939</v>
      </c>
    </row>
    <row r="59" spans="1:7" x14ac:dyDescent="0.25">
      <c r="A59" s="84">
        <f t="shared" si="2"/>
        <v>46997</v>
      </c>
      <c r="B59" s="76">
        <f t="shared" si="3"/>
        <v>45</v>
      </c>
      <c r="C59" s="74">
        <f t="shared" si="4"/>
        <v>2334.6361638592939</v>
      </c>
      <c r="D59" s="85">
        <f t="shared" si="5"/>
        <v>11.284074791986596</v>
      </c>
      <c r="E59" s="85">
        <f t="shared" si="6"/>
        <v>140.69760402926718</v>
      </c>
      <c r="F59" s="85">
        <f t="shared" si="7"/>
        <v>151.98167882125378</v>
      </c>
      <c r="G59" s="74">
        <f t="shared" si="1"/>
        <v>2193.9385598300269</v>
      </c>
    </row>
    <row r="60" spans="1:7" x14ac:dyDescent="0.25">
      <c r="A60" s="84">
        <f t="shared" si="2"/>
        <v>47027</v>
      </c>
      <c r="B60" s="76">
        <f t="shared" si="3"/>
        <v>46</v>
      </c>
      <c r="C60" s="74">
        <f t="shared" si="4"/>
        <v>2193.9385598300269</v>
      </c>
      <c r="D60" s="85">
        <f t="shared" si="5"/>
        <v>10.604036372511805</v>
      </c>
      <c r="E60" s="85">
        <f t="shared" si="6"/>
        <v>141.37764244874197</v>
      </c>
      <c r="F60" s="85">
        <f t="shared" si="7"/>
        <v>151.98167882125378</v>
      </c>
      <c r="G60" s="74">
        <f t="shared" si="1"/>
        <v>2052.560917381285</v>
      </c>
    </row>
    <row r="61" spans="1:7" x14ac:dyDescent="0.25">
      <c r="A61" s="84">
        <f t="shared" si="2"/>
        <v>47058</v>
      </c>
      <c r="B61" s="76">
        <f t="shared" si="3"/>
        <v>47</v>
      </c>
      <c r="C61" s="74">
        <f t="shared" si="4"/>
        <v>2052.560917381285</v>
      </c>
      <c r="D61" s="85">
        <f t="shared" si="5"/>
        <v>9.9207111006762183</v>
      </c>
      <c r="E61" s="85">
        <f t="shared" si="6"/>
        <v>142.06096772057754</v>
      </c>
      <c r="F61" s="85">
        <f t="shared" si="7"/>
        <v>151.98167882125375</v>
      </c>
      <c r="G61" s="74">
        <f t="shared" si="1"/>
        <v>1910.4999496607074</v>
      </c>
    </row>
    <row r="62" spans="1:7" x14ac:dyDescent="0.25">
      <c r="A62" s="84">
        <f t="shared" si="2"/>
        <v>47088</v>
      </c>
      <c r="B62" s="76">
        <f t="shared" si="3"/>
        <v>48</v>
      </c>
      <c r="C62" s="74">
        <f t="shared" si="4"/>
        <v>1910.4999496607074</v>
      </c>
      <c r="D62" s="85">
        <f t="shared" si="5"/>
        <v>9.2340830900267612</v>
      </c>
      <c r="E62" s="85">
        <f t="shared" si="6"/>
        <v>142.74759573122699</v>
      </c>
      <c r="F62" s="85">
        <f t="shared" si="7"/>
        <v>151.98167882125375</v>
      </c>
      <c r="G62" s="74">
        <f t="shared" si="1"/>
        <v>1767.7523539294805</v>
      </c>
    </row>
    <row r="63" spans="1:7" x14ac:dyDescent="0.25">
      <c r="A63" s="84">
        <f t="shared" si="2"/>
        <v>47119</v>
      </c>
      <c r="B63" s="76">
        <f t="shared" si="3"/>
        <v>49</v>
      </c>
      <c r="C63" s="74">
        <f t="shared" si="4"/>
        <v>1767.7523539294805</v>
      </c>
      <c r="D63" s="85">
        <f t="shared" si="5"/>
        <v>8.544136377325831</v>
      </c>
      <c r="E63" s="85">
        <f t="shared" si="6"/>
        <v>143.43754244392795</v>
      </c>
      <c r="F63" s="85">
        <f t="shared" si="7"/>
        <v>151.98167882125378</v>
      </c>
      <c r="G63" s="74">
        <f t="shared" si="1"/>
        <v>1624.3148114855526</v>
      </c>
    </row>
    <row r="64" spans="1:7" x14ac:dyDescent="0.25">
      <c r="A64" s="84">
        <f t="shared" si="2"/>
        <v>47150</v>
      </c>
      <c r="B64" s="76">
        <f t="shared" si="3"/>
        <v>50</v>
      </c>
      <c r="C64" s="74">
        <f t="shared" si="4"/>
        <v>1624.3148114855526</v>
      </c>
      <c r="D64" s="85">
        <f t="shared" si="5"/>
        <v>7.8508549221801793</v>
      </c>
      <c r="E64" s="85">
        <f t="shared" si="6"/>
        <v>144.13082389907356</v>
      </c>
      <c r="F64" s="85">
        <f t="shared" si="7"/>
        <v>151.98167882125375</v>
      </c>
      <c r="G64" s="74">
        <f t="shared" si="1"/>
        <v>1480.1839875864789</v>
      </c>
    </row>
    <row r="65" spans="1:7" x14ac:dyDescent="0.25">
      <c r="A65" s="84">
        <f t="shared" si="2"/>
        <v>47178</v>
      </c>
      <c r="B65" s="76">
        <f t="shared" si="3"/>
        <v>51</v>
      </c>
      <c r="C65" s="74">
        <f t="shared" si="4"/>
        <v>1480.1839875864789</v>
      </c>
      <c r="D65" s="85">
        <f t="shared" si="5"/>
        <v>7.1542226066679904</v>
      </c>
      <c r="E65" s="85">
        <f t="shared" si="6"/>
        <v>144.82745621458577</v>
      </c>
      <c r="F65" s="85">
        <f t="shared" si="7"/>
        <v>151.98167882125375</v>
      </c>
      <c r="G65" s="74">
        <f t="shared" si="1"/>
        <v>1335.3565313718932</v>
      </c>
    </row>
    <row r="66" spans="1:7" x14ac:dyDescent="0.25">
      <c r="A66" s="84">
        <f t="shared" si="2"/>
        <v>47209</v>
      </c>
      <c r="B66" s="76">
        <f t="shared" si="3"/>
        <v>52</v>
      </c>
      <c r="C66" s="74">
        <f t="shared" si="4"/>
        <v>1335.3565313718932</v>
      </c>
      <c r="D66" s="85">
        <f t="shared" si="5"/>
        <v>6.4542232349641582</v>
      </c>
      <c r="E66" s="85">
        <f t="shared" si="6"/>
        <v>145.52745558628962</v>
      </c>
      <c r="F66" s="85">
        <f t="shared" si="7"/>
        <v>151.98167882125378</v>
      </c>
      <c r="G66" s="74">
        <f t="shared" si="1"/>
        <v>1189.8290757856037</v>
      </c>
    </row>
    <row r="67" spans="1:7" x14ac:dyDescent="0.25">
      <c r="A67" s="84">
        <f t="shared" si="2"/>
        <v>47239</v>
      </c>
      <c r="B67" s="76">
        <f t="shared" si="3"/>
        <v>53</v>
      </c>
      <c r="C67" s="74">
        <f t="shared" si="4"/>
        <v>1189.8290757856037</v>
      </c>
      <c r="D67" s="85">
        <f t="shared" si="5"/>
        <v>5.7508405329637586</v>
      </c>
      <c r="E67" s="85">
        <f t="shared" si="6"/>
        <v>146.23083828829002</v>
      </c>
      <c r="F67" s="85">
        <f t="shared" si="7"/>
        <v>151.98167882125378</v>
      </c>
      <c r="G67" s="74">
        <f t="shared" si="1"/>
        <v>1043.5982374973137</v>
      </c>
    </row>
    <row r="68" spans="1:7" x14ac:dyDescent="0.25">
      <c r="A68" s="84">
        <f t="shared" si="2"/>
        <v>47270</v>
      </c>
      <c r="B68" s="76">
        <f t="shared" si="3"/>
        <v>54</v>
      </c>
      <c r="C68" s="74">
        <f t="shared" si="4"/>
        <v>1043.5982374973137</v>
      </c>
      <c r="D68" s="85">
        <f t="shared" si="5"/>
        <v>5.0440581479036917</v>
      </c>
      <c r="E68" s="85">
        <f t="shared" si="6"/>
        <v>146.93762067335007</v>
      </c>
      <c r="F68" s="85">
        <f t="shared" si="7"/>
        <v>151.98167882125375</v>
      </c>
      <c r="G68" s="74">
        <f t="shared" si="1"/>
        <v>896.66061682396366</v>
      </c>
    </row>
    <row r="69" spans="1:7" x14ac:dyDescent="0.25">
      <c r="A69" s="84">
        <f t="shared" si="2"/>
        <v>47300</v>
      </c>
      <c r="B69" s="76">
        <f t="shared" si="3"/>
        <v>55</v>
      </c>
      <c r="C69" s="74">
        <f t="shared" si="4"/>
        <v>896.66061682396366</v>
      </c>
      <c r="D69" s="85">
        <f t="shared" si="5"/>
        <v>4.3338596479824991</v>
      </c>
      <c r="E69" s="85">
        <f t="shared" si="6"/>
        <v>147.64781917327127</v>
      </c>
      <c r="F69" s="85">
        <f t="shared" si="7"/>
        <v>151.98167882125378</v>
      </c>
      <c r="G69" s="74">
        <f t="shared" si="1"/>
        <v>749.01279765069239</v>
      </c>
    </row>
    <row r="70" spans="1:7" x14ac:dyDescent="0.25">
      <c r="A70" s="84">
        <f t="shared" si="2"/>
        <v>47331</v>
      </c>
      <c r="B70" s="76">
        <f t="shared" si="3"/>
        <v>56</v>
      </c>
      <c r="C70" s="74">
        <f t="shared" si="4"/>
        <v>749.01279765069239</v>
      </c>
      <c r="D70" s="85">
        <f t="shared" si="5"/>
        <v>3.6202285219783543</v>
      </c>
      <c r="E70" s="85">
        <f t="shared" si="6"/>
        <v>148.36145029927542</v>
      </c>
      <c r="F70" s="85">
        <f t="shared" si="7"/>
        <v>151.98167882125378</v>
      </c>
      <c r="G70" s="74">
        <f t="shared" si="1"/>
        <v>600.65134735141692</v>
      </c>
    </row>
    <row r="71" spans="1:7" x14ac:dyDescent="0.25">
      <c r="A71" s="84">
        <f t="shared" si="2"/>
        <v>47362</v>
      </c>
      <c r="B71" s="76">
        <f t="shared" si="3"/>
        <v>57</v>
      </c>
      <c r="C71" s="74">
        <f t="shared" si="4"/>
        <v>600.65134735141692</v>
      </c>
      <c r="D71" s="85">
        <f t="shared" si="5"/>
        <v>2.9031481788651901</v>
      </c>
      <c r="E71" s="85">
        <f t="shared" si="6"/>
        <v>149.07853064238856</v>
      </c>
      <c r="F71" s="85">
        <f t="shared" si="7"/>
        <v>151.98167882125375</v>
      </c>
      <c r="G71" s="74">
        <f t="shared" si="1"/>
        <v>451.57281670902836</v>
      </c>
    </row>
    <row r="72" spans="1:7" x14ac:dyDescent="0.25">
      <c r="A72" s="84">
        <f t="shared" si="2"/>
        <v>47392</v>
      </c>
      <c r="B72" s="76">
        <f t="shared" si="3"/>
        <v>58</v>
      </c>
      <c r="C72" s="74">
        <f t="shared" si="4"/>
        <v>451.57281670902836</v>
      </c>
      <c r="D72" s="85">
        <f t="shared" si="5"/>
        <v>2.1826019474269782</v>
      </c>
      <c r="E72" s="85">
        <f t="shared" si="6"/>
        <v>149.79907687382681</v>
      </c>
      <c r="F72" s="85">
        <f t="shared" si="7"/>
        <v>151.98167882125378</v>
      </c>
      <c r="G72" s="74">
        <f t="shared" si="1"/>
        <v>301.77373983520158</v>
      </c>
    </row>
    <row r="73" spans="1:7" x14ac:dyDescent="0.25">
      <c r="A73" s="84">
        <f t="shared" si="2"/>
        <v>47423</v>
      </c>
      <c r="B73" s="76">
        <f t="shared" si="3"/>
        <v>59</v>
      </c>
      <c r="C73" s="74">
        <f t="shared" si="4"/>
        <v>301.77373983520158</v>
      </c>
      <c r="D73" s="85">
        <f t="shared" si="5"/>
        <v>1.4585730758701489</v>
      </c>
      <c r="E73" s="85">
        <f t="shared" si="6"/>
        <v>150.52310574538362</v>
      </c>
      <c r="F73" s="85">
        <f t="shared" si="7"/>
        <v>151.98167882125378</v>
      </c>
      <c r="G73" s="74">
        <f t="shared" si="1"/>
        <v>151.25063408981796</v>
      </c>
    </row>
    <row r="74" spans="1:7" x14ac:dyDescent="0.25">
      <c r="A74" s="84">
        <f t="shared" si="2"/>
        <v>47453</v>
      </c>
      <c r="B74" s="76">
        <f t="shared" si="3"/>
        <v>60</v>
      </c>
      <c r="C74" s="74">
        <f t="shared" si="4"/>
        <v>151.25063408981796</v>
      </c>
      <c r="D74" s="85">
        <f t="shared" si="5"/>
        <v>0.73104473143412818</v>
      </c>
      <c r="E74" s="85">
        <f t="shared" si="6"/>
        <v>151.25063408981964</v>
      </c>
      <c r="F74" s="85">
        <f t="shared" si="7"/>
        <v>151.98167882125378</v>
      </c>
      <c r="G74" s="74">
        <f t="shared" si="1"/>
        <v>-1.6768808563938364E-12</v>
      </c>
    </row>
    <row r="75" spans="1:7" x14ac:dyDescent="0.25">
      <c r="A75" s="84" t="str">
        <f t="shared" si="2"/>
        <v/>
      </c>
      <c r="B75" s="76" t="str">
        <f t="shared" si="3"/>
        <v/>
      </c>
      <c r="C75" s="74" t="str">
        <f t="shared" si="4"/>
        <v/>
      </c>
      <c r="D75" s="85" t="str">
        <f t="shared" si="5"/>
        <v/>
      </c>
      <c r="E75" s="85" t="str">
        <f t="shared" si="6"/>
        <v/>
      </c>
      <c r="F75" s="85" t="str">
        <f t="shared" si="7"/>
        <v/>
      </c>
      <c r="G75" s="74" t="str">
        <f t="shared" si="1"/>
        <v/>
      </c>
    </row>
    <row r="76" spans="1:7" x14ac:dyDescent="0.25">
      <c r="A76" s="84" t="str">
        <f t="shared" si="2"/>
        <v/>
      </c>
      <c r="B76" s="76" t="str">
        <f t="shared" si="3"/>
        <v/>
      </c>
      <c r="C76" s="74" t="str">
        <f t="shared" si="4"/>
        <v/>
      </c>
      <c r="D76" s="85" t="str">
        <f t="shared" si="5"/>
        <v/>
      </c>
      <c r="E76" s="85" t="str">
        <f t="shared" si="6"/>
        <v/>
      </c>
      <c r="F76" s="85" t="str">
        <f t="shared" si="7"/>
        <v/>
      </c>
      <c r="G76" s="74" t="str">
        <f t="shared" si="1"/>
        <v/>
      </c>
    </row>
    <row r="77" spans="1:7" x14ac:dyDescent="0.25">
      <c r="A77" s="84" t="str">
        <f t="shared" si="2"/>
        <v/>
      </c>
      <c r="B77" s="76" t="str">
        <f t="shared" si="3"/>
        <v/>
      </c>
      <c r="C77" s="74" t="str">
        <f t="shared" si="4"/>
        <v/>
      </c>
      <c r="D77" s="85" t="str">
        <f t="shared" si="5"/>
        <v/>
      </c>
      <c r="E77" s="85" t="str">
        <f t="shared" si="6"/>
        <v/>
      </c>
      <c r="F77" s="85" t="str">
        <f t="shared" si="7"/>
        <v/>
      </c>
      <c r="G77" s="74" t="str">
        <f t="shared" si="1"/>
        <v/>
      </c>
    </row>
    <row r="78" spans="1:7" x14ac:dyDescent="0.25">
      <c r="A78" s="84" t="str">
        <f t="shared" si="2"/>
        <v/>
      </c>
      <c r="B78" s="76" t="str">
        <f t="shared" si="3"/>
        <v/>
      </c>
      <c r="C78" s="74" t="str">
        <f t="shared" si="4"/>
        <v/>
      </c>
      <c r="D78" s="85" t="str">
        <f t="shared" si="5"/>
        <v/>
      </c>
      <c r="E78" s="85" t="str">
        <f t="shared" si="6"/>
        <v/>
      </c>
      <c r="F78" s="85" t="str">
        <f t="shared" si="7"/>
        <v/>
      </c>
      <c r="G78" s="74" t="str">
        <f t="shared" si="1"/>
        <v/>
      </c>
    </row>
    <row r="79" spans="1:7" x14ac:dyDescent="0.25">
      <c r="A79" s="84" t="str">
        <f t="shared" si="2"/>
        <v/>
      </c>
      <c r="B79" s="76" t="str">
        <f t="shared" si="3"/>
        <v/>
      </c>
      <c r="C79" s="74" t="str">
        <f t="shared" si="4"/>
        <v/>
      </c>
      <c r="D79" s="85" t="str">
        <f t="shared" si="5"/>
        <v/>
      </c>
      <c r="E79" s="85" t="str">
        <f t="shared" si="6"/>
        <v/>
      </c>
      <c r="F79" s="85" t="str">
        <f t="shared" si="7"/>
        <v/>
      </c>
      <c r="G79" s="74" t="str">
        <f t="shared" si="1"/>
        <v/>
      </c>
    </row>
    <row r="80" spans="1:7" x14ac:dyDescent="0.25">
      <c r="A80" s="84" t="str">
        <f t="shared" si="2"/>
        <v/>
      </c>
      <c r="B80" s="76" t="str">
        <f t="shared" si="3"/>
        <v/>
      </c>
      <c r="C80" s="74" t="str">
        <f t="shared" si="4"/>
        <v/>
      </c>
      <c r="D80" s="85" t="str">
        <f t="shared" si="5"/>
        <v/>
      </c>
      <c r="E80" s="85" t="str">
        <f t="shared" si="6"/>
        <v/>
      </c>
      <c r="F80" s="85" t="str">
        <f t="shared" si="7"/>
        <v/>
      </c>
      <c r="G80" s="74" t="str">
        <f t="shared" ref="G80:G143" si="8">IF(B80="","",SUM(C80)-SUM(E80))</f>
        <v/>
      </c>
    </row>
    <row r="81" spans="1:7" x14ac:dyDescent="0.25">
      <c r="A81" s="84" t="str">
        <f t="shared" ref="A81:A143" si="9">IF(B81="","",EDATE(A80,1))</f>
        <v/>
      </c>
      <c r="B81" s="76" t="str">
        <f t="shared" ref="B81:B143" si="10">IF(B80="","",IF(SUM(B80)+1&lt;=$E$7,SUM(B80)+1,""))</f>
        <v/>
      </c>
      <c r="C81" s="74" t="str">
        <f t="shared" ref="C81:C143" si="11">IF(B81="","",G80)</f>
        <v/>
      </c>
      <c r="D81" s="85" t="str">
        <f t="shared" ref="D81:D143" si="12">IF(B81="","",IPMT($E$11/12,B81,$E$7,-$E$8,$E$9,0))</f>
        <v/>
      </c>
      <c r="E81" s="85" t="str">
        <f t="shared" ref="E81:E143" si="13">IF(B81="","",PPMT($E$11/12,B81,$E$7,-$E$8,$E$9,0))</f>
        <v/>
      </c>
      <c r="F81" s="85" t="str">
        <f t="shared" ref="F81:F143" si="14">IF(B81="","",SUM(D81:E81))</f>
        <v/>
      </c>
      <c r="G81" s="74" t="str">
        <f t="shared" si="8"/>
        <v/>
      </c>
    </row>
    <row r="82" spans="1:7" x14ac:dyDescent="0.25">
      <c r="A82" s="84" t="str">
        <f t="shared" si="9"/>
        <v/>
      </c>
      <c r="B82" s="76" t="str">
        <f t="shared" si="10"/>
        <v/>
      </c>
      <c r="C82" s="74" t="str">
        <f t="shared" si="11"/>
        <v/>
      </c>
      <c r="D82" s="85" t="str">
        <f t="shared" si="12"/>
        <v/>
      </c>
      <c r="E82" s="85" t="str">
        <f t="shared" si="13"/>
        <v/>
      </c>
      <c r="F82" s="85" t="str">
        <f t="shared" si="14"/>
        <v/>
      </c>
      <c r="G82" s="74" t="str">
        <f t="shared" si="8"/>
        <v/>
      </c>
    </row>
    <row r="83" spans="1:7" x14ac:dyDescent="0.25">
      <c r="A83" s="84" t="str">
        <f t="shared" si="9"/>
        <v/>
      </c>
      <c r="B83" s="76" t="str">
        <f t="shared" si="10"/>
        <v/>
      </c>
      <c r="C83" s="74" t="str">
        <f t="shared" si="11"/>
        <v/>
      </c>
      <c r="D83" s="85" t="str">
        <f t="shared" si="12"/>
        <v/>
      </c>
      <c r="E83" s="85" t="str">
        <f t="shared" si="13"/>
        <v/>
      </c>
      <c r="F83" s="85" t="str">
        <f t="shared" si="14"/>
        <v/>
      </c>
      <c r="G83" s="74" t="str">
        <f t="shared" si="8"/>
        <v/>
      </c>
    </row>
    <row r="84" spans="1:7" x14ac:dyDescent="0.25">
      <c r="A84" s="84" t="str">
        <f t="shared" si="9"/>
        <v/>
      </c>
      <c r="B84" s="76" t="str">
        <f t="shared" si="10"/>
        <v/>
      </c>
      <c r="C84" s="74" t="str">
        <f t="shared" si="11"/>
        <v/>
      </c>
      <c r="D84" s="85" t="str">
        <f t="shared" si="12"/>
        <v/>
      </c>
      <c r="E84" s="85" t="str">
        <f t="shared" si="13"/>
        <v/>
      </c>
      <c r="F84" s="85" t="str">
        <f t="shared" si="14"/>
        <v/>
      </c>
      <c r="G84" s="74" t="str">
        <f t="shared" si="8"/>
        <v/>
      </c>
    </row>
    <row r="85" spans="1:7" x14ac:dyDescent="0.25">
      <c r="A85" s="84" t="str">
        <f t="shared" si="9"/>
        <v/>
      </c>
      <c r="B85" s="76" t="str">
        <f t="shared" si="10"/>
        <v/>
      </c>
      <c r="C85" s="74" t="str">
        <f t="shared" si="11"/>
        <v/>
      </c>
      <c r="D85" s="85" t="str">
        <f t="shared" si="12"/>
        <v/>
      </c>
      <c r="E85" s="85" t="str">
        <f t="shared" si="13"/>
        <v/>
      </c>
      <c r="F85" s="85" t="str">
        <f t="shared" si="14"/>
        <v/>
      </c>
      <c r="G85" s="74" t="str">
        <f t="shared" si="8"/>
        <v/>
      </c>
    </row>
    <row r="86" spans="1:7" x14ac:dyDescent="0.25">
      <c r="A86" s="84" t="str">
        <f t="shared" si="9"/>
        <v/>
      </c>
      <c r="B86" s="76" t="str">
        <f t="shared" si="10"/>
        <v/>
      </c>
      <c r="C86" s="74" t="str">
        <f t="shared" si="11"/>
        <v/>
      </c>
      <c r="D86" s="85" t="str">
        <f t="shared" si="12"/>
        <v/>
      </c>
      <c r="E86" s="85" t="str">
        <f t="shared" si="13"/>
        <v/>
      </c>
      <c r="F86" s="85" t="str">
        <f t="shared" si="14"/>
        <v/>
      </c>
      <c r="G86" s="74" t="str">
        <f t="shared" si="8"/>
        <v/>
      </c>
    </row>
    <row r="87" spans="1:7" x14ac:dyDescent="0.25">
      <c r="A87" s="84" t="str">
        <f t="shared" si="9"/>
        <v/>
      </c>
      <c r="B87" s="76" t="str">
        <f t="shared" si="10"/>
        <v/>
      </c>
      <c r="C87" s="74" t="str">
        <f t="shared" si="11"/>
        <v/>
      </c>
      <c r="D87" s="85" t="str">
        <f t="shared" si="12"/>
        <v/>
      </c>
      <c r="E87" s="85" t="str">
        <f t="shared" si="13"/>
        <v/>
      </c>
      <c r="F87" s="85" t="str">
        <f t="shared" si="14"/>
        <v/>
      </c>
      <c r="G87" s="74" t="str">
        <f t="shared" si="8"/>
        <v/>
      </c>
    </row>
    <row r="88" spans="1:7" x14ac:dyDescent="0.25">
      <c r="A88" s="84" t="str">
        <f t="shared" si="9"/>
        <v/>
      </c>
      <c r="B88" s="76" t="str">
        <f t="shared" si="10"/>
        <v/>
      </c>
      <c r="C88" s="74" t="str">
        <f t="shared" si="11"/>
        <v/>
      </c>
      <c r="D88" s="85" t="str">
        <f t="shared" si="12"/>
        <v/>
      </c>
      <c r="E88" s="85" t="str">
        <f t="shared" si="13"/>
        <v/>
      </c>
      <c r="F88" s="85" t="str">
        <f t="shared" si="14"/>
        <v/>
      </c>
      <c r="G88" s="74" t="str">
        <f t="shared" si="8"/>
        <v/>
      </c>
    </row>
    <row r="89" spans="1:7" x14ac:dyDescent="0.25">
      <c r="A89" s="84" t="str">
        <f t="shared" si="9"/>
        <v/>
      </c>
      <c r="B89" s="76" t="str">
        <f t="shared" si="10"/>
        <v/>
      </c>
      <c r="C89" s="74" t="str">
        <f t="shared" si="11"/>
        <v/>
      </c>
      <c r="D89" s="85" t="str">
        <f t="shared" si="12"/>
        <v/>
      </c>
      <c r="E89" s="85" t="str">
        <f t="shared" si="13"/>
        <v/>
      </c>
      <c r="F89" s="85" t="str">
        <f t="shared" si="14"/>
        <v/>
      </c>
      <c r="G89" s="74" t="str">
        <f t="shared" si="8"/>
        <v/>
      </c>
    </row>
    <row r="90" spans="1:7" x14ac:dyDescent="0.25">
      <c r="A90" s="84" t="str">
        <f t="shared" si="9"/>
        <v/>
      </c>
      <c r="B90" s="76" t="str">
        <f t="shared" si="10"/>
        <v/>
      </c>
      <c r="C90" s="74" t="str">
        <f t="shared" si="11"/>
        <v/>
      </c>
      <c r="D90" s="85" t="str">
        <f t="shared" si="12"/>
        <v/>
      </c>
      <c r="E90" s="85" t="str">
        <f t="shared" si="13"/>
        <v/>
      </c>
      <c r="F90" s="85" t="str">
        <f t="shared" si="14"/>
        <v/>
      </c>
      <c r="G90" s="74" t="str">
        <f t="shared" si="8"/>
        <v/>
      </c>
    </row>
    <row r="91" spans="1:7" x14ac:dyDescent="0.25">
      <c r="A91" s="84" t="str">
        <f t="shared" si="9"/>
        <v/>
      </c>
      <c r="B91" s="76" t="str">
        <f t="shared" si="10"/>
        <v/>
      </c>
      <c r="C91" s="74" t="str">
        <f t="shared" si="11"/>
        <v/>
      </c>
      <c r="D91" s="85" t="str">
        <f t="shared" si="12"/>
        <v/>
      </c>
      <c r="E91" s="85" t="str">
        <f t="shared" si="13"/>
        <v/>
      </c>
      <c r="F91" s="85" t="str">
        <f t="shared" si="14"/>
        <v/>
      </c>
      <c r="G91" s="74" t="str">
        <f t="shared" si="8"/>
        <v/>
      </c>
    </row>
    <row r="92" spans="1:7" x14ac:dyDescent="0.25">
      <c r="A92" s="84" t="str">
        <f t="shared" si="9"/>
        <v/>
      </c>
      <c r="B92" s="76" t="str">
        <f t="shared" si="10"/>
        <v/>
      </c>
      <c r="C92" s="74" t="str">
        <f t="shared" si="11"/>
        <v/>
      </c>
      <c r="D92" s="85" t="str">
        <f t="shared" si="12"/>
        <v/>
      </c>
      <c r="E92" s="85" t="str">
        <f t="shared" si="13"/>
        <v/>
      </c>
      <c r="F92" s="85" t="str">
        <f t="shared" si="14"/>
        <v/>
      </c>
      <c r="G92" s="74" t="str">
        <f t="shared" si="8"/>
        <v/>
      </c>
    </row>
    <row r="93" spans="1:7" x14ac:dyDescent="0.25">
      <c r="A93" s="84" t="str">
        <f t="shared" si="9"/>
        <v/>
      </c>
      <c r="B93" s="76" t="str">
        <f t="shared" si="10"/>
        <v/>
      </c>
      <c r="C93" s="74" t="str">
        <f t="shared" si="11"/>
        <v/>
      </c>
      <c r="D93" s="85" t="str">
        <f t="shared" si="12"/>
        <v/>
      </c>
      <c r="E93" s="85" t="str">
        <f t="shared" si="13"/>
        <v/>
      </c>
      <c r="F93" s="85" t="str">
        <f t="shared" si="14"/>
        <v/>
      </c>
      <c r="G93" s="74" t="str">
        <f t="shared" si="8"/>
        <v/>
      </c>
    </row>
    <row r="94" spans="1:7" x14ac:dyDescent="0.25">
      <c r="A94" s="84" t="str">
        <f t="shared" si="9"/>
        <v/>
      </c>
      <c r="B94" s="76" t="str">
        <f t="shared" si="10"/>
        <v/>
      </c>
      <c r="C94" s="74" t="str">
        <f t="shared" si="11"/>
        <v/>
      </c>
      <c r="D94" s="85" t="str">
        <f t="shared" si="12"/>
        <v/>
      </c>
      <c r="E94" s="85" t="str">
        <f t="shared" si="13"/>
        <v/>
      </c>
      <c r="F94" s="85" t="str">
        <f t="shared" si="14"/>
        <v/>
      </c>
      <c r="G94" s="74" t="str">
        <f t="shared" si="8"/>
        <v/>
      </c>
    </row>
    <row r="95" spans="1:7" x14ac:dyDescent="0.25">
      <c r="A95" s="84" t="str">
        <f t="shared" si="9"/>
        <v/>
      </c>
      <c r="B95" s="76" t="str">
        <f t="shared" si="10"/>
        <v/>
      </c>
      <c r="C95" s="74" t="str">
        <f t="shared" si="11"/>
        <v/>
      </c>
      <c r="D95" s="85" t="str">
        <f t="shared" si="12"/>
        <v/>
      </c>
      <c r="E95" s="85" t="str">
        <f t="shared" si="13"/>
        <v/>
      </c>
      <c r="F95" s="85" t="str">
        <f t="shared" si="14"/>
        <v/>
      </c>
      <c r="G95" s="74" t="str">
        <f t="shared" si="8"/>
        <v/>
      </c>
    </row>
    <row r="96" spans="1:7" x14ac:dyDescent="0.25">
      <c r="A96" s="84" t="str">
        <f t="shared" si="9"/>
        <v/>
      </c>
      <c r="B96" s="76" t="str">
        <f t="shared" si="10"/>
        <v/>
      </c>
      <c r="C96" s="74" t="str">
        <f t="shared" si="11"/>
        <v/>
      </c>
      <c r="D96" s="85" t="str">
        <f t="shared" si="12"/>
        <v/>
      </c>
      <c r="E96" s="85" t="str">
        <f t="shared" si="13"/>
        <v/>
      </c>
      <c r="F96" s="85" t="str">
        <f t="shared" si="14"/>
        <v/>
      </c>
      <c r="G96" s="74" t="str">
        <f t="shared" si="8"/>
        <v/>
      </c>
    </row>
    <row r="97" spans="1:7" x14ac:dyDescent="0.25">
      <c r="A97" s="84" t="str">
        <f t="shared" si="9"/>
        <v/>
      </c>
      <c r="B97" s="76" t="str">
        <f t="shared" si="10"/>
        <v/>
      </c>
      <c r="C97" s="74" t="str">
        <f t="shared" si="11"/>
        <v/>
      </c>
      <c r="D97" s="85" t="str">
        <f t="shared" si="12"/>
        <v/>
      </c>
      <c r="E97" s="85" t="str">
        <f t="shared" si="13"/>
        <v/>
      </c>
      <c r="F97" s="85" t="str">
        <f t="shared" si="14"/>
        <v/>
      </c>
      <c r="G97" s="74" t="str">
        <f t="shared" si="8"/>
        <v/>
      </c>
    </row>
    <row r="98" spans="1:7" x14ac:dyDescent="0.25">
      <c r="A98" s="84" t="str">
        <f t="shared" si="9"/>
        <v/>
      </c>
      <c r="B98" s="76" t="str">
        <f t="shared" si="10"/>
        <v/>
      </c>
      <c r="C98" s="74" t="str">
        <f t="shared" si="11"/>
        <v/>
      </c>
      <c r="D98" s="85" t="str">
        <f t="shared" si="12"/>
        <v/>
      </c>
      <c r="E98" s="85" t="str">
        <f t="shared" si="13"/>
        <v/>
      </c>
      <c r="F98" s="85" t="str">
        <f t="shared" si="14"/>
        <v/>
      </c>
      <c r="G98" s="74" t="str">
        <f t="shared" si="8"/>
        <v/>
      </c>
    </row>
    <row r="99" spans="1:7" x14ac:dyDescent="0.25">
      <c r="A99" s="84" t="str">
        <f t="shared" si="9"/>
        <v/>
      </c>
      <c r="B99" s="76" t="str">
        <f t="shared" si="10"/>
        <v/>
      </c>
      <c r="C99" s="74" t="str">
        <f t="shared" si="11"/>
        <v/>
      </c>
      <c r="D99" s="85" t="str">
        <f t="shared" si="12"/>
        <v/>
      </c>
      <c r="E99" s="85" t="str">
        <f t="shared" si="13"/>
        <v/>
      </c>
      <c r="F99" s="85" t="str">
        <f t="shared" si="14"/>
        <v/>
      </c>
      <c r="G99" s="74" t="str">
        <f t="shared" si="8"/>
        <v/>
      </c>
    </row>
    <row r="100" spans="1:7" x14ac:dyDescent="0.25">
      <c r="A100" s="84" t="str">
        <f t="shared" si="9"/>
        <v/>
      </c>
      <c r="B100" s="76" t="str">
        <f t="shared" si="10"/>
        <v/>
      </c>
      <c r="C100" s="74" t="str">
        <f t="shared" si="11"/>
        <v/>
      </c>
      <c r="D100" s="85" t="str">
        <f t="shared" si="12"/>
        <v/>
      </c>
      <c r="E100" s="85" t="str">
        <f t="shared" si="13"/>
        <v/>
      </c>
      <c r="F100" s="85" t="str">
        <f t="shared" si="14"/>
        <v/>
      </c>
      <c r="G100" s="74" t="str">
        <f t="shared" si="8"/>
        <v/>
      </c>
    </row>
    <row r="101" spans="1:7" x14ac:dyDescent="0.25">
      <c r="A101" s="84" t="str">
        <f t="shared" si="9"/>
        <v/>
      </c>
      <c r="B101" s="76" t="str">
        <f t="shared" si="10"/>
        <v/>
      </c>
      <c r="C101" s="74" t="str">
        <f t="shared" si="11"/>
        <v/>
      </c>
      <c r="D101" s="85" t="str">
        <f t="shared" si="12"/>
        <v/>
      </c>
      <c r="E101" s="85" t="str">
        <f t="shared" si="13"/>
        <v/>
      </c>
      <c r="F101" s="85" t="str">
        <f t="shared" si="14"/>
        <v/>
      </c>
      <c r="G101" s="74" t="str">
        <f t="shared" si="8"/>
        <v/>
      </c>
    </row>
    <row r="102" spans="1:7" x14ac:dyDescent="0.25">
      <c r="A102" s="84" t="str">
        <f t="shared" si="9"/>
        <v/>
      </c>
      <c r="B102" s="76" t="str">
        <f t="shared" si="10"/>
        <v/>
      </c>
      <c r="C102" s="74" t="str">
        <f t="shared" si="11"/>
        <v/>
      </c>
      <c r="D102" s="85" t="str">
        <f t="shared" si="12"/>
        <v/>
      </c>
      <c r="E102" s="85" t="str">
        <f t="shared" si="13"/>
        <v/>
      </c>
      <c r="F102" s="85" t="str">
        <f t="shared" si="14"/>
        <v/>
      </c>
      <c r="G102" s="74" t="str">
        <f t="shared" si="8"/>
        <v/>
      </c>
    </row>
    <row r="103" spans="1:7" x14ac:dyDescent="0.25">
      <c r="A103" s="84" t="str">
        <f t="shared" si="9"/>
        <v/>
      </c>
      <c r="B103" s="76" t="str">
        <f t="shared" si="10"/>
        <v/>
      </c>
      <c r="C103" s="74" t="str">
        <f t="shared" si="11"/>
        <v/>
      </c>
      <c r="D103" s="85" t="str">
        <f t="shared" si="12"/>
        <v/>
      </c>
      <c r="E103" s="85" t="str">
        <f t="shared" si="13"/>
        <v/>
      </c>
      <c r="F103" s="85" t="str">
        <f t="shared" si="14"/>
        <v/>
      </c>
      <c r="G103" s="74" t="str">
        <f t="shared" si="8"/>
        <v/>
      </c>
    </row>
    <row r="104" spans="1:7" x14ac:dyDescent="0.25">
      <c r="A104" s="84" t="str">
        <f t="shared" si="9"/>
        <v/>
      </c>
      <c r="B104" s="76" t="str">
        <f t="shared" si="10"/>
        <v/>
      </c>
      <c r="C104" s="74" t="str">
        <f t="shared" si="11"/>
        <v/>
      </c>
      <c r="D104" s="85" t="str">
        <f t="shared" si="12"/>
        <v/>
      </c>
      <c r="E104" s="85" t="str">
        <f t="shared" si="13"/>
        <v/>
      </c>
      <c r="F104" s="85" t="str">
        <f t="shared" si="14"/>
        <v/>
      </c>
      <c r="G104" s="74" t="str">
        <f t="shared" si="8"/>
        <v/>
      </c>
    </row>
    <row r="105" spans="1:7" x14ac:dyDescent="0.25">
      <c r="A105" s="84" t="str">
        <f t="shared" si="9"/>
        <v/>
      </c>
      <c r="B105" s="76" t="str">
        <f t="shared" si="10"/>
        <v/>
      </c>
      <c r="C105" s="74" t="str">
        <f t="shared" si="11"/>
        <v/>
      </c>
      <c r="D105" s="85" t="str">
        <f t="shared" si="12"/>
        <v/>
      </c>
      <c r="E105" s="85" t="str">
        <f t="shared" si="13"/>
        <v/>
      </c>
      <c r="F105" s="85" t="str">
        <f t="shared" si="14"/>
        <v/>
      </c>
      <c r="G105" s="74" t="str">
        <f t="shared" si="8"/>
        <v/>
      </c>
    </row>
    <row r="106" spans="1:7" x14ac:dyDescent="0.25">
      <c r="A106" s="84" t="str">
        <f t="shared" si="9"/>
        <v/>
      </c>
      <c r="B106" s="76" t="str">
        <f t="shared" si="10"/>
        <v/>
      </c>
      <c r="C106" s="74" t="str">
        <f t="shared" si="11"/>
        <v/>
      </c>
      <c r="D106" s="85" t="str">
        <f t="shared" si="12"/>
        <v/>
      </c>
      <c r="E106" s="85" t="str">
        <f t="shared" si="13"/>
        <v/>
      </c>
      <c r="F106" s="85" t="str">
        <f t="shared" si="14"/>
        <v/>
      </c>
      <c r="G106" s="74" t="str">
        <f t="shared" si="8"/>
        <v/>
      </c>
    </row>
    <row r="107" spans="1:7" x14ac:dyDescent="0.25">
      <c r="A107" s="84" t="str">
        <f t="shared" si="9"/>
        <v/>
      </c>
      <c r="B107" s="76" t="str">
        <f t="shared" si="10"/>
        <v/>
      </c>
      <c r="C107" s="74" t="str">
        <f t="shared" si="11"/>
        <v/>
      </c>
      <c r="D107" s="85" t="str">
        <f t="shared" si="12"/>
        <v/>
      </c>
      <c r="E107" s="85" t="str">
        <f t="shared" si="13"/>
        <v/>
      </c>
      <c r="F107" s="85" t="str">
        <f t="shared" si="14"/>
        <v/>
      </c>
      <c r="G107" s="74" t="str">
        <f t="shared" si="8"/>
        <v/>
      </c>
    </row>
    <row r="108" spans="1:7" x14ac:dyDescent="0.25">
      <c r="A108" s="84" t="str">
        <f t="shared" si="9"/>
        <v/>
      </c>
      <c r="B108" s="76" t="str">
        <f t="shared" si="10"/>
        <v/>
      </c>
      <c r="C108" s="74" t="str">
        <f t="shared" si="11"/>
        <v/>
      </c>
      <c r="D108" s="85" t="str">
        <f t="shared" si="12"/>
        <v/>
      </c>
      <c r="E108" s="85" t="str">
        <f t="shared" si="13"/>
        <v/>
      </c>
      <c r="F108" s="85" t="str">
        <f t="shared" si="14"/>
        <v/>
      </c>
      <c r="G108" s="74" t="str">
        <f t="shared" si="8"/>
        <v/>
      </c>
    </row>
    <row r="109" spans="1:7" x14ac:dyDescent="0.25">
      <c r="A109" s="84" t="str">
        <f t="shared" si="9"/>
        <v/>
      </c>
      <c r="B109" s="76" t="str">
        <f t="shared" si="10"/>
        <v/>
      </c>
      <c r="C109" s="74" t="str">
        <f t="shared" si="11"/>
        <v/>
      </c>
      <c r="D109" s="85" t="str">
        <f t="shared" si="12"/>
        <v/>
      </c>
      <c r="E109" s="85" t="str">
        <f t="shared" si="13"/>
        <v/>
      </c>
      <c r="F109" s="85" t="str">
        <f t="shared" si="14"/>
        <v/>
      </c>
      <c r="G109" s="74" t="str">
        <f t="shared" si="8"/>
        <v/>
      </c>
    </row>
    <row r="110" spans="1:7" x14ac:dyDescent="0.25">
      <c r="A110" s="84" t="str">
        <f t="shared" si="9"/>
        <v/>
      </c>
      <c r="B110" s="76" t="str">
        <f t="shared" si="10"/>
        <v/>
      </c>
      <c r="C110" s="74" t="str">
        <f t="shared" si="11"/>
        <v/>
      </c>
      <c r="D110" s="85" t="str">
        <f t="shared" si="12"/>
        <v/>
      </c>
      <c r="E110" s="85" t="str">
        <f t="shared" si="13"/>
        <v/>
      </c>
      <c r="F110" s="85" t="str">
        <f t="shared" si="14"/>
        <v/>
      </c>
      <c r="G110" s="74" t="str">
        <f t="shared" si="8"/>
        <v/>
      </c>
    </row>
    <row r="111" spans="1:7" x14ac:dyDescent="0.25">
      <c r="A111" s="84" t="str">
        <f t="shared" si="9"/>
        <v/>
      </c>
      <c r="B111" s="76" t="str">
        <f t="shared" si="10"/>
        <v/>
      </c>
      <c r="C111" s="74" t="str">
        <f t="shared" si="11"/>
        <v/>
      </c>
      <c r="D111" s="85" t="str">
        <f t="shared" si="12"/>
        <v/>
      </c>
      <c r="E111" s="85" t="str">
        <f t="shared" si="13"/>
        <v/>
      </c>
      <c r="F111" s="85" t="str">
        <f t="shared" si="14"/>
        <v/>
      </c>
      <c r="G111" s="74" t="str">
        <f t="shared" si="8"/>
        <v/>
      </c>
    </row>
    <row r="112" spans="1:7" x14ac:dyDescent="0.25">
      <c r="A112" s="84" t="str">
        <f t="shared" si="9"/>
        <v/>
      </c>
      <c r="B112" s="76" t="str">
        <f t="shared" si="10"/>
        <v/>
      </c>
      <c r="C112" s="74" t="str">
        <f t="shared" si="11"/>
        <v/>
      </c>
      <c r="D112" s="85" t="str">
        <f t="shared" si="12"/>
        <v/>
      </c>
      <c r="E112" s="85" t="str">
        <f t="shared" si="13"/>
        <v/>
      </c>
      <c r="F112" s="85" t="str">
        <f t="shared" si="14"/>
        <v/>
      </c>
      <c r="G112" s="74" t="str">
        <f t="shared" si="8"/>
        <v/>
      </c>
    </row>
    <row r="113" spans="1:7" x14ac:dyDescent="0.25">
      <c r="A113" s="84" t="str">
        <f t="shared" si="9"/>
        <v/>
      </c>
      <c r="B113" s="76" t="str">
        <f t="shared" si="10"/>
        <v/>
      </c>
      <c r="C113" s="74" t="str">
        <f t="shared" si="11"/>
        <v/>
      </c>
      <c r="D113" s="85" t="str">
        <f t="shared" si="12"/>
        <v/>
      </c>
      <c r="E113" s="85" t="str">
        <f t="shared" si="13"/>
        <v/>
      </c>
      <c r="F113" s="85" t="str">
        <f t="shared" si="14"/>
        <v/>
      </c>
      <c r="G113" s="74" t="str">
        <f t="shared" si="8"/>
        <v/>
      </c>
    </row>
    <row r="114" spans="1:7" x14ac:dyDescent="0.25">
      <c r="A114" s="84" t="str">
        <f t="shared" si="9"/>
        <v/>
      </c>
      <c r="B114" s="76" t="str">
        <f t="shared" si="10"/>
        <v/>
      </c>
      <c r="C114" s="74" t="str">
        <f t="shared" si="11"/>
        <v/>
      </c>
      <c r="D114" s="85" t="str">
        <f t="shared" si="12"/>
        <v/>
      </c>
      <c r="E114" s="85" t="str">
        <f t="shared" si="13"/>
        <v/>
      </c>
      <c r="F114" s="85" t="str">
        <f t="shared" si="14"/>
        <v/>
      </c>
      <c r="G114" s="74" t="str">
        <f t="shared" si="8"/>
        <v/>
      </c>
    </row>
    <row r="115" spans="1:7" x14ac:dyDescent="0.25">
      <c r="A115" s="84" t="str">
        <f t="shared" si="9"/>
        <v/>
      </c>
      <c r="B115" s="76" t="str">
        <f t="shared" si="10"/>
        <v/>
      </c>
      <c r="C115" s="74" t="str">
        <f t="shared" si="11"/>
        <v/>
      </c>
      <c r="D115" s="85" t="str">
        <f t="shared" si="12"/>
        <v/>
      </c>
      <c r="E115" s="85" t="str">
        <f t="shared" si="13"/>
        <v/>
      </c>
      <c r="F115" s="85" t="str">
        <f t="shared" si="14"/>
        <v/>
      </c>
      <c r="G115" s="74" t="str">
        <f t="shared" si="8"/>
        <v/>
      </c>
    </row>
    <row r="116" spans="1:7" x14ac:dyDescent="0.25">
      <c r="A116" s="84" t="str">
        <f t="shared" si="9"/>
        <v/>
      </c>
      <c r="B116" s="76" t="str">
        <f t="shared" si="10"/>
        <v/>
      </c>
      <c r="C116" s="74" t="str">
        <f t="shared" si="11"/>
        <v/>
      </c>
      <c r="D116" s="85" t="str">
        <f t="shared" si="12"/>
        <v/>
      </c>
      <c r="E116" s="85" t="str">
        <f t="shared" si="13"/>
        <v/>
      </c>
      <c r="F116" s="85" t="str">
        <f t="shared" si="14"/>
        <v/>
      </c>
      <c r="G116" s="74" t="str">
        <f t="shared" si="8"/>
        <v/>
      </c>
    </row>
    <row r="117" spans="1:7" x14ac:dyDescent="0.25">
      <c r="A117" s="84" t="str">
        <f t="shared" si="9"/>
        <v/>
      </c>
      <c r="B117" s="76" t="str">
        <f t="shared" si="10"/>
        <v/>
      </c>
      <c r="C117" s="74" t="str">
        <f t="shared" si="11"/>
        <v/>
      </c>
      <c r="D117" s="85" t="str">
        <f t="shared" si="12"/>
        <v/>
      </c>
      <c r="E117" s="85" t="str">
        <f t="shared" si="13"/>
        <v/>
      </c>
      <c r="F117" s="85" t="str">
        <f t="shared" si="14"/>
        <v/>
      </c>
      <c r="G117" s="74" t="str">
        <f t="shared" si="8"/>
        <v/>
      </c>
    </row>
    <row r="118" spans="1:7" x14ac:dyDescent="0.25">
      <c r="A118" s="84" t="str">
        <f t="shared" si="9"/>
        <v/>
      </c>
      <c r="B118" s="76" t="str">
        <f t="shared" si="10"/>
        <v/>
      </c>
      <c r="C118" s="74" t="str">
        <f t="shared" si="11"/>
        <v/>
      </c>
      <c r="D118" s="85" t="str">
        <f t="shared" si="12"/>
        <v/>
      </c>
      <c r="E118" s="85" t="str">
        <f t="shared" si="13"/>
        <v/>
      </c>
      <c r="F118" s="85" t="str">
        <f t="shared" si="14"/>
        <v/>
      </c>
      <c r="G118" s="74" t="str">
        <f t="shared" si="8"/>
        <v/>
      </c>
    </row>
    <row r="119" spans="1:7" x14ac:dyDescent="0.25">
      <c r="A119" s="84" t="str">
        <f t="shared" si="9"/>
        <v/>
      </c>
      <c r="B119" s="76" t="str">
        <f t="shared" si="10"/>
        <v/>
      </c>
      <c r="C119" s="74" t="str">
        <f t="shared" si="11"/>
        <v/>
      </c>
      <c r="D119" s="85" t="str">
        <f t="shared" si="12"/>
        <v/>
      </c>
      <c r="E119" s="85" t="str">
        <f t="shared" si="13"/>
        <v/>
      </c>
      <c r="F119" s="85" t="str">
        <f t="shared" si="14"/>
        <v/>
      </c>
      <c r="G119" s="74" t="str">
        <f t="shared" si="8"/>
        <v/>
      </c>
    </row>
    <row r="120" spans="1:7" x14ac:dyDescent="0.25">
      <c r="A120" s="84" t="str">
        <f t="shared" si="9"/>
        <v/>
      </c>
      <c r="B120" s="76" t="str">
        <f t="shared" si="10"/>
        <v/>
      </c>
      <c r="C120" s="74" t="str">
        <f t="shared" si="11"/>
        <v/>
      </c>
      <c r="D120" s="85" t="str">
        <f t="shared" si="12"/>
        <v/>
      </c>
      <c r="E120" s="85" t="str">
        <f t="shared" si="13"/>
        <v/>
      </c>
      <c r="F120" s="85" t="str">
        <f t="shared" si="14"/>
        <v/>
      </c>
      <c r="G120" s="74" t="str">
        <f t="shared" si="8"/>
        <v/>
      </c>
    </row>
    <row r="121" spans="1:7" x14ac:dyDescent="0.25">
      <c r="A121" s="84" t="str">
        <f t="shared" si="9"/>
        <v/>
      </c>
      <c r="B121" s="76" t="str">
        <f t="shared" si="10"/>
        <v/>
      </c>
      <c r="C121" s="74" t="str">
        <f t="shared" si="11"/>
        <v/>
      </c>
      <c r="D121" s="85" t="str">
        <f t="shared" si="12"/>
        <v/>
      </c>
      <c r="E121" s="85" t="str">
        <f t="shared" si="13"/>
        <v/>
      </c>
      <c r="F121" s="85" t="str">
        <f t="shared" si="14"/>
        <v/>
      </c>
      <c r="G121" s="74" t="str">
        <f t="shared" si="8"/>
        <v/>
      </c>
    </row>
    <row r="122" spans="1:7" x14ac:dyDescent="0.25">
      <c r="A122" s="84" t="str">
        <f t="shared" si="9"/>
        <v/>
      </c>
      <c r="B122" s="76" t="str">
        <f t="shared" si="10"/>
        <v/>
      </c>
      <c r="C122" s="74" t="str">
        <f t="shared" si="11"/>
        <v/>
      </c>
      <c r="D122" s="85" t="str">
        <f t="shared" si="12"/>
        <v/>
      </c>
      <c r="E122" s="85" t="str">
        <f t="shared" si="13"/>
        <v/>
      </c>
      <c r="F122" s="85" t="str">
        <f t="shared" si="14"/>
        <v/>
      </c>
      <c r="G122" s="74" t="str">
        <f t="shared" si="8"/>
        <v/>
      </c>
    </row>
    <row r="123" spans="1:7" x14ac:dyDescent="0.25">
      <c r="A123" s="84" t="str">
        <f t="shared" si="9"/>
        <v/>
      </c>
      <c r="B123" s="76" t="str">
        <f t="shared" si="10"/>
        <v/>
      </c>
      <c r="C123" s="74" t="str">
        <f t="shared" si="11"/>
        <v/>
      </c>
      <c r="D123" s="85" t="str">
        <f t="shared" si="12"/>
        <v/>
      </c>
      <c r="E123" s="85" t="str">
        <f t="shared" si="13"/>
        <v/>
      </c>
      <c r="F123" s="85" t="str">
        <f t="shared" si="14"/>
        <v/>
      </c>
      <c r="G123" s="74" t="str">
        <f t="shared" si="8"/>
        <v/>
      </c>
    </row>
    <row r="124" spans="1:7" x14ac:dyDescent="0.25">
      <c r="A124" s="84" t="str">
        <f t="shared" si="9"/>
        <v/>
      </c>
      <c r="B124" s="76" t="str">
        <f t="shared" si="10"/>
        <v/>
      </c>
      <c r="C124" s="74" t="str">
        <f t="shared" si="11"/>
        <v/>
      </c>
      <c r="D124" s="85" t="str">
        <f t="shared" si="12"/>
        <v/>
      </c>
      <c r="E124" s="85" t="str">
        <f t="shared" si="13"/>
        <v/>
      </c>
      <c r="F124" s="85" t="str">
        <f t="shared" si="14"/>
        <v/>
      </c>
      <c r="G124" s="74" t="str">
        <f t="shared" si="8"/>
        <v/>
      </c>
    </row>
    <row r="125" spans="1:7" x14ac:dyDescent="0.25">
      <c r="A125" s="84" t="str">
        <f t="shared" si="9"/>
        <v/>
      </c>
      <c r="B125" s="76" t="str">
        <f t="shared" si="10"/>
        <v/>
      </c>
      <c r="C125" s="74" t="str">
        <f t="shared" si="11"/>
        <v/>
      </c>
      <c r="D125" s="85" t="str">
        <f t="shared" si="12"/>
        <v/>
      </c>
      <c r="E125" s="85" t="str">
        <f t="shared" si="13"/>
        <v/>
      </c>
      <c r="F125" s="85" t="str">
        <f t="shared" si="14"/>
        <v/>
      </c>
      <c r="G125" s="74" t="str">
        <f t="shared" si="8"/>
        <v/>
      </c>
    </row>
    <row r="126" spans="1:7" x14ac:dyDescent="0.25">
      <c r="A126" s="84" t="str">
        <f t="shared" si="9"/>
        <v/>
      </c>
      <c r="B126" s="76" t="str">
        <f t="shared" si="10"/>
        <v/>
      </c>
      <c r="C126" s="74" t="str">
        <f t="shared" si="11"/>
        <v/>
      </c>
      <c r="D126" s="85" t="str">
        <f t="shared" si="12"/>
        <v/>
      </c>
      <c r="E126" s="85" t="str">
        <f t="shared" si="13"/>
        <v/>
      </c>
      <c r="F126" s="85" t="str">
        <f t="shared" si="14"/>
        <v/>
      </c>
      <c r="G126" s="74" t="str">
        <f t="shared" si="8"/>
        <v/>
      </c>
    </row>
    <row r="127" spans="1:7" x14ac:dyDescent="0.25">
      <c r="A127" s="84" t="str">
        <f t="shared" si="9"/>
        <v/>
      </c>
      <c r="B127" s="76" t="str">
        <f t="shared" si="10"/>
        <v/>
      </c>
      <c r="C127" s="74" t="str">
        <f t="shared" si="11"/>
        <v/>
      </c>
      <c r="D127" s="85" t="str">
        <f t="shared" si="12"/>
        <v/>
      </c>
      <c r="E127" s="85" t="str">
        <f t="shared" si="13"/>
        <v/>
      </c>
      <c r="F127" s="85" t="str">
        <f t="shared" si="14"/>
        <v/>
      </c>
      <c r="G127" s="74" t="str">
        <f t="shared" si="8"/>
        <v/>
      </c>
    </row>
    <row r="128" spans="1:7" x14ac:dyDescent="0.25">
      <c r="A128" s="84" t="str">
        <f t="shared" si="9"/>
        <v/>
      </c>
      <c r="B128" s="76" t="str">
        <f t="shared" si="10"/>
        <v/>
      </c>
      <c r="C128" s="74" t="str">
        <f t="shared" si="11"/>
        <v/>
      </c>
      <c r="D128" s="85" t="str">
        <f t="shared" si="12"/>
        <v/>
      </c>
      <c r="E128" s="85" t="str">
        <f t="shared" si="13"/>
        <v/>
      </c>
      <c r="F128" s="85" t="str">
        <f t="shared" si="14"/>
        <v/>
      </c>
      <c r="G128" s="74" t="str">
        <f t="shared" si="8"/>
        <v/>
      </c>
    </row>
    <row r="129" spans="1:7" x14ac:dyDescent="0.25">
      <c r="A129" s="84" t="str">
        <f t="shared" si="9"/>
        <v/>
      </c>
      <c r="B129" s="76" t="str">
        <f t="shared" si="10"/>
        <v/>
      </c>
      <c r="C129" s="74" t="str">
        <f t="shared" si="11"/>
        <v/>
      </c>
      <c r="D129" s="85" t="str">
        <f t="shared" si="12"/>
        <v/>
      </c>
      <c r="E129" s="85" t="str">
        <f t="shared" si="13"/>
        <v/>
      </c>
      <c r="F129" s="85" t="str">
        <f t="shared" si="14"/>
        <v/>
      </c>
      <c r="G129" s="74" t="str">
        <f t="shared" si="8"/>
        <v/>
      </c>
    </row>
    <row r="130" spans="1:7" x14ac:dyDescent="0.25">
      <c r="A130" s="84" t="str">
        <f t="shared" si="9"/>
        <v/>
      </c>
      <c r="B130" s="76" t="str">
        <f t="shared" si="10"/>
        <v/>
      </c>
      <c r="C130" s="74" t="str">
        <f t="shared" si="11"/>
        <v/>
      </c>
      <c r="D130" s="85" t="str">
        <f t="shared" si="12"/>
        <v/>
      </c>
      <c r="E130" s="85" t="str">
        <f t="shared" si="13"/>
        <v/>
      </c>
      <c r="F130" s="85" t="str">
        <f t="shared" si="14"/>
        <v/>
      </c>
      <c r="G130" s="74" t="str">
        <f t="shared" si="8"/>
        <v/>
      </c>
    </row>
    <row r="131" spans="1:7" x14ac:dyDescent="0.25">
      <c r="A131" s="84" t="str">
        <f t="shared" si="9"/>
        <v/>
      </c>
      <c r="B131" s="76" t="str">
        <f t="shared" si="10"/>
        <v/>
      </c>
      <c r="C131" s="74" t="str">
        <f t="shared" si="11"/>
        <v/>
      </c>
      <c r="D131" s="85" t="str">
        <f t="shared" si="12"/>
        <v/>
      </c>
      <c r="E131" s="85" t="str">
        <f t="shared" si="13"/>
        <v/>
      </c>
      <c r="F131" s="85" t="str">
        <f t="shared" si="14"/>
        <v/>
      </c>
      <c r="G131" s="74" t="str">
        <f t="shared" si="8"/>
        <v/>
      </c>
    </row>
    <row r="132" spans="1:7" x14ac:dyDescent="0.25">
      <c r="A132" s="84" t="str">
        <f t="shared" si="9"/>
        <v/>
      </c>
      <c r="B132" s="76" t="str">
        <f t="shared" si="10"/>
        <v/>
      </c>
      <c r="C132" s="74" t="str">
        <f t="shared" si="11"/>
        <v/>
      </c>
      <c r="D132" s="85" t="str">
        <f t="shared" si="12"/>
        <v/>
      </c>
      <c r="E132" s="85" t="str">
        <f t="shared" si="13"/>
        <v/>
      </c>
      <c r="F132" s="85" t="str">
        <f t="shared" si="14"/>
        <v/>
      </c>
      <c r="G132" s="74" t="str">
        <f t="shared" si="8"/>
        <v/>
      </c>
    </row>
    <row r="133" spans="1:7" x14ac:dyDescent="0.25">
      <c r="A133" s="84" t="str">
        <f t="shared" si="9"/>
        <v/>
      </c>
      <c r="B133" s="76" t="str">
        <f t="shared" si="10"/>
        <v/>
      </c>
      <c r="C133" s="74" t="str">
        <f t="shared" si="11"/>
        <v/>
      </c>
      <c r="D133" s="85" t="str">
        <f t="shared" si="12"/>
        <v/>
      </c>
      <c r="E133" s="85" t="str">
        <f t="shared" si="13"/>
        <v/>
      </c>
      <c r="F133" s="85" t="str">
        <f t="shared" si="14"/>
        <v/>
      </c>
      <c r="G133" s="74" t="str">
        <f t="shared" si="8"/>
        <v/>
      </c>
    </row>
    <row r="134" spans="1:7" x14ac:dyDescent="0.25">
      <c r="A134" s="84" t="str">
        <f t="shared" si="9"/>
        <v/>
      </c>
      <c r="B134" s="76" t="str">
        <f t="shared" si="10"/>
        <v/>
      </c>
      <c r="C134" s="74" t="str">
        <f t="shared" si="11"/>
        <v/>
      </c>
      <c r="D134" s="85" t="str">
        <f t="shared" si="12"/>
        <v/>
      </c>
      <c r="E134" s="85" t="str">
        <f t="shared" si="13"/>
        <v/>
      </c>
      <c r="F134" s="85" t="str">
        <f t="shared" si="14"/>
        <v/>
      </c>
      <c r="G134" s="74" t="str">
        <f t="shared" si="8"/>
        <v/>
      </c>
    </row>
    <row r="135" spans="1:7" x14ac:dyDescent="0.25">
      <c r="A135" s="84" t="str">
        <f t="shared" si="9"/>
        <v/>
      </c>
      <c r="B135" s="76" t="str">
        <f t="shared" si="10"/>
        <v/>
      </c>
      <c r="C135" s="74" t="str">
        <f t="shared" si="11"/>
        <v/>
      </c>
      <c r="D135" s="85" t="str">
        <f t="shared" si="12"/>
        <v/>
      </c>
      <c r="E135" s="85" t="str">
        <f t="shared" si="13"/>
        <v/>
      </c>
      <c r="F135" s="85" t="str">
        <f t="shared" si="14"/>
        <v/>
      </c>
      <c r="G135" s="74" t="str">
        <f t="shared" si="8"/>
        <v/>
      </c>
    </row>
    <row r="136" spans="1:7" x14ac:dyDescent="0.25">
      <c r="A136" s="84" t="str">
        <f t="shared" si="9"/>
        <v/>
      </c>
      <c r="B136" s="76" t="str">
        <f t="shared" si="10"/>
        <v/>
      </c>
      <c r="C136" s="74" t="str">
        <f t="shared" si="11"/>
        <v/>
      </c>
      <c r="D136" s="85" t="str">
        <f t="shared" si="12"/>
        <v/>
      </c>
      <c r="E136" s="85" t="str">
        <f t="shared" si="13"/>
        <v/>
      </c>
      <c r="F136" s="85" t="str">
        <f t="shared" si="14"/>
        <v/>
      </c>
      <c r="G136" s="74" t="str">
        <f t="shared" si="8"/>
        <v/>
      </c>
    </row>
    <row r="137" spans="1:7" x14ac:dyDescent="0.25">
      <c r="A137" s="84" t="str">
        <f t="shared" si="9"/>
        <v/>
      </c>
      <c r="B137" s="76" t="str">
        <f t="shared" si="10"/>
        <v/>
      </c>
      <c r="C137" s="74" t="str">
        <f t="shared" si="11"/>
        <v/>
      </c>
      <c r="D137" s="85" t="str">
        <f t="shared" si="12"/>
        <v/>
      </c>
      <c r="E137" s="85" t="str">
        <f t="shared" si="13"/>
        <v/>
      </c>
      <c r="F137" s="85" t="str">
        <f t="shared" si="14"/>
        <v/>
      </c>
      <c r="G137" s="74" t="str">
        <f t="shared" si="8"/>
        <v/>
      </c>
    </row>
    <row r="138" spans="1:7" x14ac:dyDescent="0.25">
      <c r="A138" s="84" t="str">
        <f t="shared" si="9"/>
        <v/>
      </c>
      <c r="B138" s="76" t="str">
        <f t="shared" si="10"/>
        <v/>
      </c>
      <c r="C138" s="74" t="str">
        <f t="shared" si="11"/>
        <v/>
      </c>
      <c r="D138" s="85" t="str">
        <f t="shared" si="12"/>
        <v/>
      </c>
      <c r="E138" s="85" t="str">
        <f t="shared" si="13"/>
        <v/>
      </c>
      <c r="F138" s="85" t="str">
        <f t="shared" si="14"/>
        <v/>
      </c>
      <c r="G138" s="74" t="str">
        <f t="shared" si="8"/>
        <v/>
      </c>
    </row>
    <row r="139" spans="1:7" x14ac:dyDescent="0.25">
      <c r="A139" s="84" t="str">
        <f t="shared" si="9"/>
        <v/>
      </c>
      <c r="B139" s="76" t="str">
        <f t="shared" si="10"/>
        <v/>
      </c>
      <c r="C139" s="74" t="str">
        <f t="shared" si="11"/>
        <v/>
      </c>
      <c r="D139" s="85" t="str">
        <f t="shared" si="12"/>
        <v/>
      </c>
      <c r="E139" s="85" t="str">
        <f t="shared" si="13"/>
        <v/>
      </c>
      <c r="F139" s="85" t="str">
        <f t="shared" si="14"/>
        <v/>
      </c>
      <c r="G139" s="74" t="str">
        <f t="shared" si="8"/>
        <v/>
      </c>
    </row>
    <row r="140" spans="1:7" x14ac:dyDescent="0.25">
      <c r="A140" s="84" t="str">
        <f t="shared" si="9"/>
        <v/>
      </c>
      <c r="B140" s="76" t="str">
        <f t="shared" si="10"/>
        <v/>
      </c>
      <c r="C140" s="74" t="str">
        <f t="shared" si="11"/>
        <v/>
      </c>
      <c r="D140" s="85" t="str">
        <f t="shared" si="12"/>
        <v/>
      </c>
      <c r="E140" s="85" t="str">
        <f t="shared" si="13"/>
        <v/>
      </c>
      <c r="F140" s="85" t="str">
        <f t="shared" si="14"/>
        <v/>
      </c>
      <c r="G140" s="74" t="str">
        <f t="shared" si="8"/>
        <v/>
      </c>
    </row>
    <row r="141" spans="1:7" x14ac:dyDescent="0.25">
      <c r="A141" s="84" t="str">
        <f t="shared" si="9"/>
        <v/>
      </c>
      <c r="B141" s="76" t="str">
        <f t="shared" si="10"/>
        <v/>
      </c>
      <c r="C141" s="74" t="str">
        <f t="shared" si="11"/>
        <v/>
      </c>
      <c r="D141" s="85" t="str">
        <f t="shared" si="12"/>
        <v/>
      </c>
      <c r="E141" s="85" t="str">
        <f t="shared" si="13"/>
        <v/>
      </c>
      <c r="F141" s="85" t="str">
        <f t="shared" si="14"/>
        <v/>
      </c>
      <c r="G141" s="74" t="str">
        <f t="shared" si="8"/>
        <v/>
      </c>
    </row>
    <row r="142" spans="1:7" x14ac:dyDescent="0.25">
      <c r="A142" s="84" t="str">
        <f t="shared" si="9"/>
        <v/>
      </c>
      <c r="B142" s="76" t="str">
        <f t="shared" si="10"/>
        <v/>
      </c>
      <c r="C142" s="74" t="str">
        <f t="shared" si="11"/>
        <v/>
      </c>
      <c r="D142" s="85" t="str">
        <f t="shared" si="12"/>
        <v/>
      </c>
      <c r="E142" s="85" t="str">
        <f t="shared" si="13"/>
        <v/>
      </c>
      <c r="F142" s="85" t="str">
        <f t="shared" si="14"/>
        <v/>
      </c>
      <c r="G142" s="74" t="str">
        <f t="shared" si="8"/>
        <v/>
      </c>
    </row>
    <row r="143" spans="1:7" x14ac:dyDescent="0.25">
      <c r="A143" s="84" t="str">
        <f t="shared" si="9"/>
        <v/>
      </c>
      <c r="B143" s="76" t="str">
        <f t="shared" si="10"/>
        <v/>
      </c>
      <c r="C143" s="74" t="str">
        <f t="shared" si="11"/>
        <v/>
      </c>
      <c r="D143" s="85" t="str">
        <f t="shared" si="12"/>
        <v/>
      </c>
      <c r="E143" s="85" t="str">
        <f t="shared" si="13"/>
        <v/>
      </c>
      <c r="F143" s="85" t="str">
        <f t="shared" si="14"/>
        <v/>
      </c>
      <c r="G143" s="74" t="str">
        <f t="shared" si="8"/>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7" ma:contentTypeDescription="Create a new document." ma:contentTypeScope="" ma:versionID="35d2e7d39c6b090f24196a98f6bc45b0">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6d936b6efeb1809389162ea87e256d04"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5F25KTUSNP4X-205032580-159851</_dlc_DocId>
    <_dlc_DocIdUrl xmlns="d65e48b5-f38d-431e-9b4f-47403bf4583f">
      <Url>https://rkas.sharepoint.com/Kliendisuhted/_layouts/15/DocIdRedir.aspx?ID=5F25KTUSNP4X-205032580-159851</Url>
      <Description>5F25KTUSNP4X-205032580-159851</Description>
    </_dlc_DocIdUrl>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6840AB8-90D1-4C95-ACDB-2BF06C8CC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34551-c501-4e5e-ac96-dde1e0c9b252"/>
    <ds:schemaRef ds:uri="4295b89e-2911-42f0-a767-8ca596d6842f"/>
    <ds:schemaRef ds:uri="d65e48b5-f38d-431e-9b4f-47403bf45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BD20D-3BE7-444E-B5AE-0481F25A531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9b75d5ef-9f4b-4445-abe8-84a77c292844"/>
    <ds:schemaRef ds:uri="http://www.w3.org/XML/1998/namespace"/>
    <ds:schemaRef ds:uri="http://purl.org/dc/dcmitype/"/>
    <ds:schemaRef ds:uri="http://schemas.microsoft.com/office/infopath/2007/PartnerControls"/>
    <ds:schemaRef ds:uri="d65e48b5-f38d-431e-9b4f-47403bf4583f"/>
    <ds:schemaRef ds:uri="a4634551-c501-4e5e-ac96-dde1e0c9b252"/>
  </ds:schemaRefs>
</ds:datastoreItem>
</file>

<file path=customXml/itemProps3.xml><?xml version="1.0" encoding="utf-8"?>
<ds:datastoreItem xmlns:ds="http://schemas.openxmlformats.org/officeDocument/2006/customXml" ds:itemID="{2EF27AF7-96C8-468D-BDEC-BF4FBC6A3E85}">
  <ds:schemaRefs>
    <ds:schemaRef ds:uri="http://schemas.microsoft.com/office/2006/metadata/longProperties"/>
  </ds:schemaRefs>
</ds:datastoreItem>
</file>

<file path=customXml/itemProps4.xml><?xml version="1.0" encoding="utf-8"?>
<ds:datastoreItem xmlns:ds="http://schemas.openxmlformats.org/officeDocument/2006/customXml" ds:itemID="{91A83B65-561B-4064-902D-7F25125357D4}">
  <ds:schemaRefs>
    <ds:schemaRef ds:uri="http://schemas.microsoft.com/sharepoint/v3/contenttype/forms"/>
  </ds:schemaRefs>
</ds:datastoreItem>
</file>

<file path=customXml/itemProps5.xml><?xml version="1.0" encoding="utf-8"?>
<ds:datastoreItem xmlns:ds="http://schemas.openxmlformats.org/officeDocument/2006/customXml" ds:itemID="{D1182003-1917-491D-A55D-D6821FF473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Lisa 3</vt:lpstr>
      <vt:lpstr>Annuiteetgraafik (BIL)</vt:lpstr>
      <vt:lpstr>Annuiteetgraafik PP Lisa 6.1</vt:lpstr>
    </vt:vector>
  </TitlesOfParts>
  <Company>Riigi Kinnisvara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RKAS</dc:creator>
  <cp:lastModifiedBy>Kerli Kikojan</cp:lastModifiedBy>
  <cp:lastPrinted>2010-12-22T22:08:13Z</cp:lastPrinted>
  <dcterms:created xsi:type="dcterms:W3CDTF">2009-11-20T06:24:07Z</dcterms:created>
  <dcterms:modified xsi:type="dcterms:W3CDTF">2024-11-11T14:54:57Z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aldkond">
    <vt:lpwstr>Normdokumendid</vt:lpwstr>
  </property>
  <property fmtid="{D5CDD505-2E9C-101B-9397-08002B2CF9AE}" pid="3" name="ContentType">
    <vt:lpwstr>Dokument</vt:lpwstr>
  </property>
  <property fmtid="{D5CDD505-2E9C-101B-9397-08002B2CF9AE}" pid="4" name="PROOV">
    <vt:lpwstr/>
  </property>
  <property fmtid="{D5CDD505-2E9C-101B-9397-08002B2CF9AE}" pid="5" name="PROOV2">
    <vt:lpwstr/>
  </property>
  <property fmtid="{D5CDD505-2E9C-101B-9397-08002B2CF9AE}" pid="6" name="ContentTypeId">
    <vt:lpwstr>0x01010040C1E66C1C12A5448E2DE15E59C4812C</vt:lpwstr>
  </property>
  <property fmtid="{D5CDD505-2E9C-101B-9397-08002B2CF9AE}" pid="7" name="_dlc_DocIdItemGuid">
    <vt:lpwstr>e835da42-3b79-4ad8-86bf-374336fe7bb2</vt:lpwstr>
  </property>
  <property fmtid="{D5CDD505-2E9C-101B-9397-08002B2CF9AE}" pid="8" name="MediaServiceImageTags">
    <vt:lpwstr/>
  </property>
</Properties>
</file>