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.sharepoint.com/sites/FIO_KUM/Shared Documents/VÄLISVAHENDID/SF_2021-2027/TAT_kobarTAT_KUM_INSA/tegevuskava ja eelarve/2026/LÕPLIKUD/"/>
    </mc:Choice>
  </mc:AlternateContent>
  <xr:revisionPtr revIDLastSave="64" documentId="8_{9F040BC9-F3DC-4556-B587-39EB52BD62A8}" xr6:coauthVersionLast="47" xr6:coauthVersionMax="47" xr10:uidLastSave="{F7578167-7CBA-4616-BA7A-C2946684375A}"/>
  <bookViews>
    <workbookView xWindow="-120" yWindow="-120" windowWidth="29040" windowHeight="15720" xr2:uid="{00000000-000D-0000-FFFF-FFFF00000000}"/>
  </bookViews>
  <sheets>
    <sheet name="Puhtand" sheetId="7" r:id="rId1"/>
    <sheet name="Leht1" sheetId="6" r:id="rId2"/>
  </sheets>
  <definedNames>
    <definedName name="_xlnm._FilterDatabase" localSheetId="0" hidden="1">Puhtand!#REF!</definedName>
    <definedName name="_Hlk106019813" localSheetId="0">Puhtand!#REF!</definedName>
    <definedName name="_Hlk106019813">#REF!</definedName>
    <definedName name="_Hlk119585720" localSheetId="0">Puhtand!#REF!</definedName>
    <definedName name="_Hlk11958572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7" l="1"/>
  <c r="M24" i="7"/>
  <c r="F28" i="7"/>
  <c r="G28" i="7"/>
  <c r="H28" i="7"/>
  <c r="F14" i="7"/>
  <c r="M23" i="7"/>
  <c r="M15" i="7"/>
  <c r="M50" i="7"/>
  <c r="F49" i="7"/>
  <c r="F50" i="7"/>
  <c r="M49" i="7"/>
  <c r="M39" i="7"/>
  <c r="L39" i="7"/>
  <c r="K39" i="7"/>
  <c r="J39" i="7"/>
  <c r="I39" i="7"/>
  <c r="H39" i="7"/>
  <c r="G39" i="7"/>
  <c r="F39" i="7"/>
  <c r="L38" i="7"/>
  <c r="K38" i="7"/>
  <c r="J38" i="7"/>
  <c r="I38" i="7"/>
  <c r="H38" i="7"/>
  <c r="G38" i="7"/>
  <c r="F38" i="7"/>
  <c r="L37" i="7"/>
  <c r="K37" i="7"/>
  <c r="J37" i="7"/>
  <c r="H37" i="7"/>
  <c r="G37" i="7"/>
  <c r="F37" i="7"/>
  <c r="M36" i="7"/>
  <c r="M35" i="7" s="1"/>
  <c r="M27" i="7"/>
  <c r="N26" i="7"/>
  <c r="M26" i="7"/>
  <c r="M25" i="7"/>
  <c r="L24" i="7"/>
  <c r="K24" i="7"/>
  <c r="J24" i="7"/>
  <c r="I24" i="7"/>
  <c r="H24" i="7"/>
  <c r="G24" i="7"/>
  <c r="F24" i="7"/>
  <c r="M22" i="7"/>
  <c r="N21" i="7"/>
  <c r="M21" i="7"/>
  <c r="N20" i="7"/>
  <c r="M20" i="7"/>
  <c r="N19" i="7"/>
  <c r="M19" i="7"/>
  <c r="M18" i="7"/>
  <c r="M16" i="7"/>
  <c r="N15" i="7"/>
  <c r="L14" i="7"/>
  <c r="L13" i="7" s="1"/>
  <c r="K14" i="7"/>
  <c r="K13" i="7" s="1"/>
  <c r="J14" i="7"/>
  <c r="J13" i="7" s="1"/>
  <c r="I14" i="7"/>
  <c r="I13" i="7" s="1"/>
  <c r="H14" i="7"/>
  <c r="G14" i="7"/>
  <c r="H13" i="7"/>
  <c r="G13" i="7"/>
  <c r="G29" i="7" s="1"/>
  <c r="F13" i="7"/>
  <c r="F29" i="7" s="1"/>
  <c r="M14" i="7" l="1"/>
  <c r="M13" i="7" s="1"/>
  <c r="F12" i="7"/>
  <c r="G12" i="7"/>
  <c r="I28" i="7"/>
  <c r="M28" i="7" s="1"/>
  <c r="J28" i="7"/>
  <c r="K28" i="7"/>
  <c r="L28" i="7"/>
  <c r="M38" i="7"/>
  <c r="M37" i="7"/>
  <c r="L12" i="7" l="1"/>
  <c r="L29" i="7"/>
  <c r="K12" i="7"/>
  <c r="K29" i="7"/>
  <c r="J12" i="7"/>
  <c r="J29" i="7"/>
  <c r="I12" i="7"/>
  <c r="I29" i="7"/>
  <c r="H12" i="7"/>
  <c r="H29" i="7"/>
  <c r="M12" i="7" l="1"/>
  <c r="M29" i="7"/>
</calcChain>
</file>

<file path=xl/sharedStrings.xml><?xml version="1.0" encoding="utf-8"?>
<sst xmlns="http://schemas.openxmlformats.org/spreadsheetml/2006/main" count="116" uniqueCount="98">
  <si>
    <r>
      <rPr>
        <b/>
        <sz val="10"/>
        <color rgb="FF000000"/>
        <rFont val="Arial"/>
        <family val="2"/>
        <charset val="186"/>
      </rPr>
      <t>Toetatava tegevuse "Avalikkuse teavitamine rände-, lõimumis-, sealhulgas kohanemisteemadel" eelarve kulukohtade kaupa</t>
    </r>
    <r>
      <rPr>
        <b/>
        <sz val="10"/>
        <color rgb="FF000000"/>
        <rFont val="Calibri"/>
        <family val="2"/>
        <charset val="186"/>
      </rPr>
      <t>¹</t>
    </r>
  </si>
  <si>
    <t>Toetatava tegevuse abikõlblikkuse periood:  01.01.2023−31.10.2029</t>
  </si>
  <si>
    <t>Elluviija: Kultuuriministeerium</t>
  </si>
  <si>
    <t>Osa 1: Tegevuste eelarve kulukohtade kaupa</t>
  </si>
  <si>
    <t>Aasta</t>
  </si>
  <si>
    <t>2023-2029</t>
  </si>
  <si>
    <t>Tegevuste tulemus</t>
  </si>
  <si>
    <t>Tegevuste väljund</t>
  </si>
  <si>
    <t>Tegevuse nr TAT-is</t>
  </si>
  <si>
    <t>Rea nr</t>
  </si>
  <si>
    <t>Projekti tegevused ja kindlaksmääratud kulukohad</t>
  </si>
  <si>
    <t>Abikõlblik kulu² (EUR)</t>
  </si>
  <si>
    <t>Tegevuse tulemusena on tagatud regulaarne, selge ja faktitäpne rände- ning lõimumis-, sealhulgas kohanemisalane avalik kommunikatsioon ning riigiinfo edastamine, mille tulemusena on suurenenud Eesti elanikkonna teadmised lõimumis-, sealhulgas kohanemis-valdkonnast.</t>
  </si>
  <si>
    <t>1.</t>
  </si>
  <si>
    <t xml:space="preserve">Toetatava tegevuse kulud </t>
  </si>
  <si>
    <t>1.1</t>
  </si>
  <si>
    <t>Otsesed kulud</t>
  </si>
  <si>
    <t>1.1.1</t>
  </si>
  <si>
    <t>Sisutegevuste kulud</t>
  </si>
  <si>
    <t xml:space="preserve">Meediaväljaannetes on ilmunud kultuurilist mitmekesisust tutvustavad artiklid ning saated, on loodud ristmeediaprogrammid. </t>
  </si>
  <si>
    <t>3.5.5.1</t>
  </si>
  <si>
    <t>1.1.1.1</t>
  </si>
  <si>
    <t>Eesti kultuurilist mitmekesisust tutvustavate tele- ja raadiosaadete, ristmeediaprogrammide ning kirjutavas meedias ilmuvate artiklite sarja loomine.</t>
  </si>
  <si>
    <t>On läbi viidud kolm kommunikatsiooni- ja turunduskampaaniat.</t>
  </si>
  <si>
    <t>3.5.5.2</t>
  </si>
  <si>
    <t>1.1.1.2</t>
  </si>
  <si>
    <t>Hoiakute kujundamiseks ja mõjutamiseks rände ja lõimumis-, sealhulgas kohanemisteenuste kohta kommunikatsiooni- ja turunduskampaaniate loomine.</t>
  </si>
  <si>
    <t>Eesti erameediakanalite toimetused loovad ning edastavad sisu eri keele- ja kultuuritaustaga inimestele.</t>
  </si>
  <si>
    <t>3.5.5.3</t>
  </si>
  <si>
    <t>1.1.1.3</t>
  </si>
  <si>
    <t>Kehtetu. Eesti erameediakanalite toimetuste võimestamine eri keele- ja kultuuritaustaga inimestele suunatud ajakirjandusliku sisu arendamisel ning teadlikkuse tõstmine nendest kanalitest eri keele- ja kultuuritaustaga Eesti elanike hulgas.</t>
  </si>
  <si>
    <t>Riigiinfo edastamine ning avaliku sektori kommunikatsioonivõrgustik eri keele- ja kultuuritaustaga inimestele toimib.</t>
  </si>
  <si>
    <t>3.5.5.4</t>
  </si>
  <si>
    <t>1.1.1.4</t>
  </si>
  <si>
    <t>Valitsusasutuste riigiinfo edastamise võimekuse tõstmine eri keele- ja kultuuritaustaga inimestele (Riigikantselei)</t>
  </si>
  <si>
    <t>Avalikkusele on regulaarselt kättesaadavad uudised lihtsas eesti keeles.</t>
  </si>
  <si>
    <t>3.5.5.5</t>
  </si>
  <si>
    <t>1.1.1.5</t>
  </si>
  <si>
    <t>Lihtsas eesti keeles uudiste tootmise ja edastamise võimekuse loomine.</t>
  </si>
  <si>
    <t>Ajakirjanikele ning ajakirjandust ja/või kommunikatsiooni õppivatele tudengitele on pakutud koolitusi.</t>
  </si>
  <si>
    <t>3.5.5.6</t>
  </si>
  <si>
    <t>1.1.1.6</t>
  </si>
  <si>
    <t>Eri keele- ja kultuuritaustaga inimestele suunatud kvaliteetse ajakirjandusliku sisu tagamiseks ajakirjanikele, ajakirjandust ja/või kommunikatsiooni õppivatele tudengitele koolituse pakkumine.</t>
  </si>
  <si>
    <t>Avalikkus on teadlik lõimumis- s.h. kohanemisteenustest.</t>
  </si>
  <si>
    <t>3.5.5.7</t>
  </si>
  <si>
    <t>1.1.1.7</t>
  </si>
  <si>
    <t>Laiemale avalikkusele rände ja lõimumis-, sealhulgas kohanemisteenuste tutvustamine.</t>
  </si>
  <si>
    <t>Rände- ja lõimumis- sealhulgas kohanemisalased juhtimislaud Statistikaameti veebilehel on loodud.</t>
  </si>
  <si>
    <t>3.5.5.8</t>
  </si>
  <si>
    <t>1.1.1.8</t>
  </si>
  <si>
    <t>Avalikkusele ja poliitikakujundajatele mõeldud juhtimislaua loomine Statistikaameti veebis rände- ja lõimumis- sealhulgas kohanemisalase kommunikatsiooni parandamiseks.</t>
  </si>
  <si>
    <t>Ristmeediaprogrammide ning kommunikatsiooni- ja turunduskampaaniate tulemuslikkust ja mõju on hinnatud.</t>
  </si>
  <si>
    <t>3.5.5.9</t>
  </si>
  <si>
    <t>1.1.1.9</t>
  </si>
  <si>
    <t>Ristmeediaprogrammide ning kommunikatsiooni- ja turunduskampaaniate tulemuslikkuse ja mõju hindamine.</t>
  </si>
  <si>
    <t>Horisontaalne kulu</t>
  </si>
  <si>
    <t>1.1.2</t>
  </si>
  <si>
    <t>Otsesed personalikulud</t>
  </si>
  <si>
    <t>1.1.2.1</t>
  </si>
  <si>
    <t>Elluviija töötajate töötasu (TAT juhtimiskulu)</t>
  </si>
  <si>
    <t>1.1.2.2</t>
  </si>
  <si>
    <t>Ekspertide töötasu</t>
  </si>
  <si>
    <t>1.1.3</t>
  </si>
  <si>
    <t>Personali lähetus-, koolitus- ja tervisekontrolli kulud</t>
  </si>
  <si>
    <t>1.2</t>
  </si>
  <si>
    <r>
      <rPr>
        <b/>
        <sz val="10"/>
        <color rgb="FF000000"/>
        <rFont val="Arial"/>
      </rPr>
      <t>Kaudsed kulud</t>
    </r>
    <r>
      <rPr>
        <b/>
        <vertAlign val="superscript"/>
        <sz val="10"/>
        <color rgb="FF000000"/>
        <rFont val="Arial"/>
      </rPr>
      <t>5</t>
    </r>
  </si>
  <si>
    <t>3</t>
  </si>
  <si>
    <t xml:space="preserve">Eelarve kokku </t>
  </si>
  <si>
    <t>5</t>
  </si>
  <si>
    <t>Eelarve kokku (2023-2029) peale 2025 kärbet</t>
  </si>
  <si>
    <t>Osa 2: Tegevuste finantsplaan</t>
  </si>
  <si>
    <t>Kokku</t>
  </si>
  <si>
    <t>Finantsallikate jaotus</t>
  </si>
  <si>
    <t>Summa</t>
  </si>
  <si>
    <t xml:space="preserve">Toetatava tegevuse eelarve kokku aastate lõikes </t>
  </si>
  <si>
    <t xml:space="preserve">Toetus kokku </t>
  </si>
  <si>
    <t>2.1</t>
  </si>
  <si>
    <t>sh ESF-i osalus (70%)</t>
  </si>
  <si>
    <t>2.2</t>
  </si>
  <si>
    <t>sh riiklik kaasfinantseering (30%)</t>
  </si>
  <si>
    <t xml:space="preserve">Omafinantseering kokku </t>
  </si>
  <si>
    <t>3.1</t>
  </si>
  <si>
    <t>sh elluviija osalus</t>
  </si>
  <si>
    <t>3.2</t>
  </si>
  <si>
    <t>sh partneri osalus</t>
  </si>
  <si>
    <r>
      <t>Osa 3: Partnerite kulud</t>
    </r>
    <r>
      <rPr>
        <b/>
        <sz val="10"/>
        <rFont val="Calibri"/>
        <family val="2"/>
        <charset val="186"/>
      </rPr>
      <t>⁴</t>
    </r>
  </si>
  <si>
    <t>Toetatava tegevuse partnerite abikõlblikud kulud</t>
  </si>
  <si>
    <t>Jrk nr</t>
  </si>
  <si>
    <t>Partner</t>
  </si>
  <si>
    <t>1</t>
  </si>
  <si>
    <t>Riigikantselei</t>
  </si>
  <si>
    <t>Statistikaamet</t>
  </si>
  <si>
    <t xml:space="preserve">¹ Tabelites kajastatada tegevuskava aasta ja sellele eelnevate aastate eelarved. Sellest lähtuvalt lisada veerge. </t>
  </si>
  <si>
    <t>² Sisaldab partnerite abikõlblikke kulusid (kui projektis on partnerid)</t>
  </si>
  <si>
    <t>³ Lisada, kui projektis on partnerid. Lisada või eemaldada partnereid vastavalt TAT-is sätestatule.</t>
  </si>
  <si>
    <t>⁴ Lisada, kui projektis on partnerid. Lisada ridu vastavalt partnerite arvule ja veerge vastavalt aastale.</t>
  </si>
  <si>
    <r>
      <rPr>
        <vertAlign val="superscript"/>
        <sz val="10"/>
        <rFont val="Arial"/>
        <family val="2"/>
        <charset val="186"/>
      </rPr>
      <t>5</t>
    </r>
    <r>
      <rPr>
        <sz val="10"/>
        <rFont val="Arial"/>
        <family val="2"/>
        <charset val="186"/>
      </rPr>
      <t xml:space="preserve"> 7% projekti otsestest kuludest</t>
    </r>
  </si>
  <si>
    <t>Kinnitatud kultuuriministri käskkirjaga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</si>
</sst>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k_r_-;\-* #,##0.00\ _k_r_-;_-* &quot;-&quot;??\ _k_r_-;_-@_-"/>
    <numFmt numFmtId="166" formatCode="&quot; &quot;#,##0.00&quot; &quot;;&quot; (&quot;#,##0.00&quot;)&quot;;&quot; -&quot;00&quot; &quot;;&quot; &quot;@&quot; &quot;"/>
  </numFmts>
  <fonts count="25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Helv"/>
    </font>
    <font>
      <i/>
      <sz val="10"/>
      <name val="Arial"/>
      <family val="2"/>
      <charset val="186"/>
    </font>
    <font>
      <b/>
      <sz val="1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Helv"/>
      <charset val="186"/>
    </font>
    <font>
      <sz val="10"/>
      <color theme="1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0"/>
      <color rgb="FF000000"/>
      <name val="Calibri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9"/>
      <name val="Arial"/>
      <family val="2"/>
      <charset val="186"/>
    </font>
    <font>
      <sz val="10"/>
      <color rgb="FF00B050"/>
      <name val="Arial"/>
      <family val="2"/>
      <charset val="186"/>
    </font>
    <font>
      <b/>
      <sz val="10"/>
      <color rgb="FF000000"/>
      <name val="Arial"/>
    </font>
    <font>
      <b/>
      <vertAlign val="superscript"/>
      <sz val="10"/>
      <color rgb="FF000000"/>
      <name val="Arial"/>
    </font>
    <font>
      <sz val="10"/>
      <color rgb="FF7030A0"/>
      <name val="Arial"/>
      <family val="2"/>
      <charset val="186"/>
    </font>
    <font>
      <sz val="10"/>
      <color rgb="FF00B05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48">
    <xf numFmtId="0" fontId="0" fillId="0" borderId="0"/>
    <xf numFmtId="166" fontId="10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9" fillId="0" borderId="0"/>
    <xf numFmtId="0" fontId="3" fillId="0" borderId="0"/>
    <xf numFmtId="0" fontId="10" fillId="0" borderId="0" applyNumberFormat="0" applyFont="0" applyBorder="0" applyProtection="0"/>
    <xf numFmtId="0" fontId="3" fillId="0" borderId="0"/>
    <xf numFmtId="0" fontId="10" fillId="0" borderId="0" applyNumberFormat="0" applyFont="0" applyBorder="0" applyProtection="0"/>
    <xf numFmtId="0" fontId="9" fillId="0" borderId="0"/>
    <xf numFmtId="0" fontId="11" fillId="0" borderId="0" applyNumberFormat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3" fillId="0" borderId="0" applyFont="0" applyFill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6" fillId="0" borderId="0"/>
    <xf numFmtId="0" fontId="12" fillId="0" borderId="0" applyNumberFormat="0" applyBorder="0" applyProtection="0"/>
  </cellStyleXfs>
  <cellXfs count="13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49" fontId="4" fillId="0" borderId="0" xfId="0" applyNumberFormat="1" applyFont="1" applyAlignment="1">
      <alignment horizontal="left" vertical="top"/>
    </xf>
    <xf numFmtId="0" fontId="4" fillId="0" borderId="2" xfId="0" applyFont="1" applyBorder="1" applyAlignment="1">
      <alignment horizontal="left" vertical="top" wrapText="1" shrinkToFi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" fontId="4" fillId="0" borderId="0" xfId="0" applyNumberFormat="1" applyFont="1" applyAlignment="1">
      <alignment horizontal="left"/>
    </xf>
    <xf numFmtId="1" fontId="3" fillId="0" borderId="0" xfId="0" applyNumberFormat="1" applyFont="1"/>
    <xf numFmtId="0" fontId="4" fillId="0" borderId="6" xfId="0" applyFont="1" applyBorder="1" applyAlignment="1">
      <alignment horizontal="center" vertical="center" wrapText="1"/>
    </xf>
    <xf numFmtId="0" fontId="4" fillId="0" borderId="1" xfId="3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wrapText="1"/>
    </xf>
    <xf numFmtId="0" fontId="4" fillId="0" borderId="2" xfId="3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 wrapText="1"/>
    </xf>
    <xf numFmtId="0" fontId="4" fillId="0" borderId="10" xfId="3" applyNumberFormat="1" applyFont="1" applyBorder="1" applyAlignment="1">
      <alignment horizontal="center"/>
    </xf>
    <xf numFmtId="4" fontId="4" fillId="0" borderId="10" xfId="0" applyNumberFormat="1" applyFont="1" applyBorder="1" applyAlignment="1">
      <alignment vertical="top"/>
    </xf>
    <xf numFmtId="49" fontId="4" fillId="0" borderId="2" xfId="0" applyNumberFormat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4" fontId="4" fillId="0" borderId="11" xfId="0" applyNumberFormat="1" applyFont="1" applyBorder="1" applyAlignment="1">
      <alignment vertical="top"/>
    </xf>
    <xf numFmtId="4" fontId="4" fillId="0" borderId="19" xfId="0" applyNumberFormat="1" applyFont="1" applyBorder="1" applyAlignment="1">
      <alignment vertical="top"/>
    </xf>
    <xf numFmtId="4" fontId="4" fillId="0" borderId="2" xfId="0" applyNumberFormat="1" applyFont="1" applyBorder="1" applyAlignment="1">
      <alignment horizontal="right"/>
    </xf>
    <xf numFmtId="4" fontId="4" fillId="0" borderId="0" xfId="0" applyNumberFormat="1" applyFont="1"/>
    <xf numFmtId="0" fontId="18" fillId="0" borderId="0" xfId="0" applyFont="1"/>
    <xf numFmtId="4" fontId="4" fillId="2" borderId="20" xfId="0" applyNumberFormat="1" applyFont="1" applyFill="1" applyBorder="1" applyAlignment="1">
      <alignment horizontal="right"/>
    </xf>
    <xf numFmtId="4" fontId="4" fillId="0" borderId="2" xfId="0" applyNumberFormat="1" applyFont="1" applyBorder="1" applyAlignment="1">
      <alignment vertical="top"/>
    </xf>
    <xf numFmtId="1" fontId="17" fillId="0" borderId="0" xfId="0" applyNumberFormat="1" applyFont="1"/>
    <xf numFmtId="49" fontId="4" fillId="0" borderId="26" xfId="0" applyNumberFormat="1" applyFont="1" applyBorder="1" applyAlignment="1">
      <alignment vertical="top"/>
    </xf>
    <xf numFmtId="1" fontId="4" fillId="0" borderId="2" xfId="0" applyNumberFormat="1" applyFont="1" applyBorder="1" applyAlignment="1">
      <alignment horizontal="center"/>
    </xf>
    <xf numFmtId="0" fontId="17" fillId="3" borderId="0" xfId="0" applyFont="1" applyFill="1"/>
    <xf numFmtId="0" fontId="15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0" borderId="10" xfId="0" applyNumberFormat="1" applyFont="1" applyBorder="1" applyAlignment="1">
      <alignment vertical="top"/>
    </xf>
    <xf numFmtId="3" fontId="1" fillId="0" borderId="11" xfId="0" applyNumberFormat="1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top"/>
    </xf>
    <xf numFmtId="4" fontId="1" fillId="0" borderId="11" xfId="0" applyNumberFormat="1" applyFont="1" applyBorder="1" applyAlignment="1">
      <alignment vertical="top"/>
    </xf>
    <xf numFmtId="49" fontId="1" fillId="0" borderId="13" xfId="0" applyNumberFormat="1" applyFont="1" applyBorder="1" applyAlignment="1">
      <alignment vertical="top"/>
    </xf>
    <xf numFmtId="49" fontId="1" fillId="0" borderId="14" xfId="0" applyNumberFormat="1" applyFont="1" applyBorder="1" applyAlignment="1">
      <alignment vertical="top"/>
    </xf>
    <xf numFmtId="0" fontId="1" fillId="0" borderId="16" xfId="0" applyFont="1" applyBorder="1" applyAlignment="1">
      <alignment vertical="top"/>
    </xf>
    <xf numFmtId="49" fontId="1" fillId="0" borderId="3" xfId="0" applyNumberFormat="1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4" fontId="1" fillId="0" borderId="10" xfId="0" applyNumberFormat="1" applyFont="1" applyBorder="1" applyAlignment="1">
      <alignment vertical="top"/>
    </xf>
    <xf numFmtId="49" fontId="1" fillId="0" borderId="25" xfId="0" applyNumberFormat="1" applyFont="1" applyBorder="1" applyAlignment="1">
      <alignment vertical="top"/>
    </xf>
    <xf numFmtId="0" fontId="1" fillId="0" borderId="24" xfId="0" applyFont="1" applyBorder="1" applyAlignment="1">
      <alignment vertical="top" wrapText="1"/>
    </xf>
    <xf numFmtId="4" fontId="1" fillId="0" borderId="17" xfId="0" applyNumberFormat="1" applyFont="1" applyBorder="1" applyAlignment="1">
      <alignment vertical="top"/>
    </xf>
    <xf numFmtId="4" fontId="1" fillId="0" borderId="0" xfId="0" applyNumberFormat="1" applyFont="1"/>
    <xf numFmtId="0" fontId="1" fillId="2" borderId="18" xfId="0" applyFont="1" applyFill="1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1" fillId="0" borderId="2" xfId="0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 vertical="top" wrapText="1" indent="1" shrinkToFit="1"/>
    </xf>
    <xf numFmtId="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 vertical="top" wrapText="1" indent="1"/>
    </xf>
    <xf numFmtId="49" fontId="1" fillId="0" borderId="2" xfId="0" applyNumberFormat="1" applyFont="1" applyBorder="1" applyAlignment="1">
      <alignment horizontal="left" vertical="center"/>
    </xf>
    <xf numFmtId="3" fontId="1" fillId="0" borderId="0" xfId="0" applyNumberFormat="1" applyFont="1"/>
    <xf numFmtId="1" fontId="1" fillId="0" borderId="0" xfId="0" applyNumberFormat="1" applyFont="1" applyAlignment="1">
      <alignment wrapText="1"/>
    </xf>
    <xf numFmtId="1" fontId="1" fillId="0" borderId="0" xfId="0" applyNumberFormat="1" applyFont="1"/>
    <xf numFmtId="49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" fontId="4" fillId="4" borderId="0" xfId="0" applyNumberFormat="1" applyFont="1" applyFill="1"/>
    <xf numFmtId="0" fontId="1" fillId="4" borderId="0" xfId="0" applyFont="1" applyFill="1"/>
    <xf numFmtId="0" fontId="17" fillId="0" borderId="0" xfId="0" applyFont="1"/>
    <xf numFmtId="0" fontId="17" fillId="0" borderId="0" xfId="0" applyFont="1" applyAlignment="1">
      <alignment wrapText="1"/>
    </xf>
    <xf numFmtId="4" fontId="1" fillId="2" borderId="18" xfId="0" applyNumberFormat="1" applyFont="1" applyFill="1" applyBorder="1" applyAlignment="1">
      <alignment vertical="top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4" fontId="18" fillId="0" borderId="0" xfId="0" applyNumberFormat="1" applyFont="1"/>
    <xf numFmtId="0" fontId="4" fillId="0" borderId="2" xfId="3" applyNumberFormat="1" applyFont="1" applyFill="1" applyBorder="1" applyAlignment="1">
      <alignment horizontal="center"/>
    </xf>
    <xf numFmtId="4" fontId="1" fillId="0" borderId="5" xfId="0" applyNumberFormat="1" applyFont="1" applyBorder="1" applyAlignment="1">
      <alignment vertical="top"/>
    </xf>
    <xf numFmtId="4" fontId="1" fillId="0" borderId="18" xfId="0" applyNumberFormat="1" applyFont="1" applyBorder="1" applyAlignment="1">
      <alignment vertical="top"/>
    </xf>
    <xf numFmtId="3" fontId="7" fillId="0" borderId="0" xfId="0" applyNumberFormat="1" applyFont="1" applyAlignment="1">
      <alignment horizontal="right"/>
    </xf>
    <xf numFmtId="0" fontId="4" fillId="0" borderId="1" xfId="3" applyNumberFormat="1" applyFont="1" applyFill="1" applyBorder="1" applyAlignment="1">
      <alignment horizontal="center"/>
    </xf>
    <xf numFmtId="4" fontId="13" fillId="0" borderId="2" xfId="5" applyNumberFormat="1" applyFont="1" applyBorder="1" applyAlignment="1">
      <alignment wrapText="1"/>
    </xf>
    <xf numFmtId="1" fontId="4" fillId="0" borderId="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4" fontId="4" fillId="3" borderId="2" xfId="0" applyNumberFormat="1" applyFont="1" applyFill="1" applyBorder="1" applyAlignment="1">
      <alignment vertical="top"/>
    </xf>
    <xf numFmtId="4" fontId="4" fillId="3" borderId="10" xfId="0" applyNumberFormat="1" applyFont="1" applyFill="1" applyBorder="1" applyAlignment="1">
      <alignment vertical="top"/>
    </xf>
    <xf numFmtId="0" fontId="20" fillId="0" borderId="0" xfId="0" applyFont="1"/>
    <xf numFmtId="0" fontId="20" fillId="0" borderId="0" xfId="0" applyFont="1" applyAlignment="1">
      <alignment wrapText="1"/>
    </xf>
    <xf numFmtId="0" fontId="1" fillId="0" borderId="15" xfId="0" applyFont="1" applyBorder="1" applyAlignment="1">
      <alignment vertical="top"/>
    </xf>
    <xf numFmtId="4" fontId="1" fillId="0" borderId="12" xfId="0" applyNumberFormat="1" applyFont="1" applyBorder="1" applyAlignment="1">
      <alignment vertical="top"/>
    </xf>
    <xf numFmtId="4" fontId="20" fillId="0" borderId="0" xfId="0" applyNumberFormat="1" applyFont="1"/>
    <xf numFmtId="164" fontId="20" fillId="0" borderId="0" xfId="0" applyNumberFormat="1" applyFont="1"/>
    <xf numFmtId="0" fontId="21" fillId="0" borderId="19" xfId="0" applyFont="1" applyBorder="1" applyAlignment="1">
      <alignment vertical="top" wrapText="1"/>
    </xf>
    <xf numFmtId="4" fontId="23" fillId="0" borderId="0" xfId="0" applyNumberFormat="1" applyFont="1" applyAlignment="1">
      <alignment wrapText="1"/>
    </xf>
    <xf numFmtId="4" fontId="10" fillId="0" borderId="0" xfId="0" applyNumberFormat="1" applyFont="1"/>
    <xf numFmtId="0" fontId="24" fillId="0" borderId="0" xfId="0" applyFont="1" applyAlignment="1">
      <alignment wrapText="1"/>
    </xf>
    <xf numFmtId="3" fontId="10" fillId="0" borderId="11" xfId="0" applyNumberFormat="1" applyFont="1" applyBorder="1" applyAlignment="1">
      <alignment vertical="top" wrapText="1"/>
    </xf>
    <xf numFmtId="3" fontId="17" fillId="0" borderId="0" xfId="0" applyNumberFormat="1" applyFont="1" applyAlignment="1">
      <alignment horizontal="right"/>
    </xf>
    <xf numFmtId="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4" fontId="0" fillId="0" borderId="5" xfId="0" applyNumberFormat="1" applyBorder="1" applyAlignment="1">
      <alignment vertical="top"/>
    </xf>
    <xf numFmtId="3" fontId="7" fillId="0" borderId="11" xfId="0" applyNumberFormat="1" applyFont="1" applyBorder="1" applyAlignment="1">
      <alignment vertical="top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0" fillId="0" borderId="0" xfId="0" applyFont="1" applyAlignment="1">
      <alignment horizontal="left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19" fillId="0" borderId="2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wrapText="1"/>
    </xf>
  </cellXfs>
  <cellStyles count="48">
    <cellStyle name="Comma 2" xfId="1" xr:uid="{00000000-0005-0000-0000-000000000000}"/>
    <cellStyle name="Comma 3" xfId="2" xr:uid="{00000000-0005-0000-0000-000001000000}"/>
    <cellStyle name="Koma" xfId="3" builtinId="3"/>
    <cellStyle name="Normaallaad" xfId="0" builtinId="0"/>
    <cellStyle name="Normal 10" xfId="4" xr:uid="{00000000-0005-0000-0000-000004000000}"/>
    <cellStyle name="Normal 11" xfId="5" xr:uid="{00000000-0005-0000-0000-000005000000}"/>
    <cellStyle name="Normal 2" xfId="6" xr:uid="{00000000-0005-0000-0000-000006000000}"/>
    <cellStyle name="Normal 2 2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4 2" xfId="11" xr:uid="{00000000-0005-0000-0000-00000B000000}"/>
    <cellStyle name="Normal 4 3" xfId="12" xr:uid="{00000000-0005-0000-0000-00000C000000}"/>
    <cellStyle name="Normal 4 3 2" xfId="13" xr:uid="{00000000-0005-0000-0000-00000D000000}"/>
    <cellStyle name="Normal 4 3 2 2" xfId="14" xr:uid="{00000000-0005-0000-0000-00000E000000}"/>
    <cellStyle name="Normal 4 3 3" xfId="15" xr:uid="{00000000-0005-0000-0000-00000F000000}"/>
    <cellStyle name="Normal 4 4" xfId="16" xr:uid="{00000000-0005-0000-0000-000010000000}"/>
    <cellStyle name="Normal 4 4 2" xfId="17" xr:uid="{00000000-0005-0000-0000-000011000000}"/>
    <cellStyle name="Normal 4 5" xfId="18" xr:uid="{00000000-0005-0000-0000-000012000000}"/>
    <cellStyle name="Normal 5" xfId="19" xr:uid="{00000000-0005-0000-0000-000013000000}"/>
    <cellStyle name="Normal 6" xfId="20" xr:uid="{00000000-0005-0000-0000-000014000000}"/>
    <cellStyle name="Normal 6 2" xfId="21" xr:uid="{00000000-0005-0000-0000-000015000000}"/>
    <cellStyle name="Normal 6 2 2" xfId="22" xr:uid="{00000000-0005-0000-0000-000016000000}"/>
    <cellStyle name="Normal 6 2 2 2" xfId="23" xr:uid="{00000000-0005-0000-0000-000017000000}"/>
    <cellStyle name="Normal 6 2 3" xfId="24" xr:uid="{00000000-0005-0000-0000-000018000000}"/>
    <cellStyle name="Normal 6 3" xfId="25" xr:uid="{00000000-0005-0000-0000-000019000000}"/>
    <cellStyle name="Normal 6 3 2" xfId="26" xr:uid="{00000000-0005-0000-0000-00001A000000}"/>
    <cellStyle name="Normal 6 4" xfId="27" xr:uid="{00000000-0005-0000-0000-00001B000000}"/>
    <cellStyle name="Normal 7" xfId="28" xr:uid="{00000000-0005-0000-0000-00001C000000}"/>
    <cellStyle name="Normal 7 2" xfId="29" xr:uid="{00000000-0005-0000-0000-00001D000000}"/>
    <cellStyle name="Normal 8" xfId="30" xr:uid="{00000000-0005-0000-0000-00001E000000}"/>
    <cellStyle name="Normal 8 2" xfId="31" xr:uid="{00000000-0005-0000-0000-00001F000000}"/>
    <cellStyle name="Normal 9" xfId="32" xr:uid="{00000000-0005-0000-0000-000020000000}"/>
    <cellStyle name="Normal 9 2" xfId="33" xr:uid="{00000000-0005-0000-0000-000021000000}"/>
    <cellStyle name="Percent 2" xfId="34" xr:uid="{00000000-0005-0000-0000-000022000000}"/>
    <cellStyle name="Percent 2 2" xfId="35" xr:uid="{00000000-0005-0000-0000-000023000000}"/>
    <cellStyle name="Percent 3" xfId="36" xr:uid="{00000000-0005-0000-0000-000024000000}"/>
    <cellStyle name="Percent 3 2" xfId="37" xr:uid="{00000000-0005-0000-0000-000025000000}"/>
    <cellStyle name="Percent 3 3" xfId="38" xr:uid="{00000000-0005-0000-0000-000026000000}"/>
    <cellStyle name="Percent 3 3 2" xfId="39" xr:uid="{00000000-0005-0000-0000-000027000000}"/>
    <cellStyle name="Percent 3 3 2 2" xfId="40" xr:uid="{00000000-0005-0000-0000-000028000000}"/>
    <cellStyle name="Percent 3 3 3" xfId="41" xr:uid="{00000000-0005-0000-0000-000029000000}"/>
    <cellStyle name="Percent 3 4" xfId="42" xr:uid="{00000000-0005-0000-0000-00002A000000}"/>
    <cellStyle name="Percent 3 4 2" xfId="43" xr:uid="{00000000-0005-0000-0000-00002B000000}"/>
    <cellStyle name="Percent 3 5" xfId="44" xr:uid="{00000000-0005-0000-0000-00002C000000}"/>
    <cellStyle name="Percent 4" xfId="45" xr:uid="{00000000-0005-0000-0000-00002D000000}"/>
    <cellStyle name="Style 1" xfId="46" xr:uid="{00000000-0005-0000-0000-00002E000000}"/>
    <cellStyle name="Style 1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0</xdr:row>
      <xdr:rowOff>0</xdr:rowOff>
    </xdr:from>
    <xdr:to>
      <xdr:col>9</xdr:col>
      <xdr:colOff>52705</xdr:colOff>
      <xdr:row>6</xdr:row>
      <xdr:rowOff>128905</xdr:rowOff>
    </xdr:to>
    <xdr:pic>
      <xdr:nvPicPr>
        <xdr:cNvPr id="2" name="Pilt 2">
          <a:extLst>
            <a:ext uri="{FF2B5EF4-FFF2-40B4-BE49-F238E27FC236}">
              <a16:creationId xmlns:a16="http://schemas.microsoft.com/office/drawing/2014/main" id="{0239350F-503C-4089-8551-E713DBD1A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1025" y="0"/>
          <a:ext cx="1922780" cy="1094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7EA1E-3CAA-4CE6-B0E7-81FBE699315C}">
  <sheetPr>
    <pageSetUpPr fitToPage="1"/>
  </sheetPr>
  <dimension ref="A2:T58"/>
  <sheetViews>
    <sheetView tabSelected="1" topLeftCell="C34" zoomScale="130" zoomScaleNormal="130" workbookViewId="0">
      <selection activeCell="O35" sqref="O35"/>
    </sheetView>
  </sheetViews>
  <sheetFormatPr defaultColWidth="9.28515625" defaultRowHeight="12.75" x14ac:dyDescent="0.2"/>
  <cols>
    <col min="1" max="1" width="11.28515625" style="1" customWidth="1"/>
    <col min="2" max="2" width="27.7109375" style="3" customWidth="1"/>
    <col min="3" max="3" width="9.28515625" style="3" customWidth="1"/>
    <col min="4" max="4" width="7.28515625" style="1" customWidth="1"/>
    <col min="5" max="5" width="46.28515625" style="3" customWidth="1"/>
    <col min="6" max="6" width="13.28515625" style="100" customWidth="1"/>
    <col min="7" max="8" width="12" style="1" bestFit="1" customWidth="1"/>
    <col min="9" max="9" width="13.140625" style="1" customWidth="1"/>
    <col min="10" max="10" width="12.85546875" style="1" customWidth="1"/>
    <col min="11" max="11" width="13.28515625" style="1" customWidth="1"/>
    <col min="12" max="12" width="12.28515625" style="1" customWidth="1"/>
    <col min="13" max="13" width="13.28515625" style="1" customWidth="1"/>
    <col min="14" max="14" width="12" style="1" hidden="1" customWidth="1"/>
    <col min="15" max="15" width="53.5703125" style="1" customWidth="1"/>
    <col min="16" max="16" width="37.140625" style="1" customWidth="1"/>
    <col min="17" max="17" width="13" style="87" customWidth="1"/>
    <col min="18" max="18" width="9.140625" style="1"/>
    <col min="19" max="19" width="11.7109375" style="1" customWidth="1"/>
    <col min="20" max="20" width="14.5703125" style="1" customWidth="1"/>
    <col min="21" max="16384" width="9.28515625" style="1"/>
  </cols>
  <sheetData>
    <row r="2" spans="1:20" x14ac:dyDescent="0.2">
      <c r="A2" s="47" t="s">
        <v>0</v>
      </c>
      <c r="B2" s="48"/>
      <c r="C2" s="48"/>
      <c r="D2" s="49"/>
      <c r="E2" s="48"/>
      <c r="F2" s="50"/>
      <c r="G2" s="49"/>
      <c r="H2" s="49"/>
      <c r="I2" s="49"/>
      <c r="J2" s="49"/>
      <c r="K2" s="49" t="s">
        <v>97</v>
      </c>
      <c r="L2" s="49"/>
      <c r="M2" s="49"/>
      <c r="N2" s="49"/>
      <c r="O2" s="49"/>
      <c r="P2" s="49"/>
      <c r="R2" s="20"/>
      <c r="S2" s="49"/>
      <c r="T2" s="49"/>
    </row>
    <row r="3" spans="1:20" x14ac:dyDescent="0.2">
      <c r="A3" s="49"/>
      <c r="B3" s="48"/>
      <c r="C3" s="48"/>
      <c r="D3" s="49"/>
      <c r="E3" s="48"/>
      <c r="F3" s="50"/>
      <c r="G3" s="49"/>
      <c r="H3" s="49"/>
      <c r="I3" s="49"/>
      <c r="J3" s="49"/>
      <c r="K3" s="49"/>
      <c r="L3" s="49"/>
      <c r="M3" s="49"/>
      <c r="N3" s="49"/>
      <c r="O3" s="49"/>
      <c r="P3" s="49"/>
      <c r="R3" s="51"/>
      <c r="S3" s="49"/>
      <c r="T3" s="49"/>
    </row>
    <row r="4" spans="1:20" x14ac:dyDescent="0.2">
      <c r="A4" s="49" t="s">
        <v>1</v>
      </c>
      <c r="B4" s="48"/>
      <c r="C4" s="48"/>
      <c r="D4" s="50"/>
      <c r="E4" s="50"/>
      <c r="F4" s="50"/>
      <c r="G4" s="49"/>
      <c r="H4" s="49"/>
      <c r="I4" s="49"/>
      <c r="J4" s="49"/>
      <c r="K4" s="49"/>
      <c r="L4" s="49"/>
      <c r="M4" s="49"/>
      <c r="N4" s="49"/>
      <c r="O4" s="49"/>
      <c r="P4" s="49"/>
      <c r="R4" s="52"/>
      <c r="S4" s="49"/>
      <c r="T4" s="49"/>
    </row>
    <row r="5" spans="1:20" x14ac:dyDescent="0.2">
      <c r="A5" s="49" t="s">
        <v>2</v>
      </c>
      <c r="B5" s="48"/>
      <c r="C5" s="48"/>
      <c r="D5" s="2"/>
      <c r="E5" s="48"/>
      <c r="F5" s="50"/>
      <c r="G5" s="49"/>
      <c r="H5" s="49"/>
      <c r="I5" s="49"/>
      <c r="J5" s="49"/>
      <c r="K5" s="49"/>
      <c r="L5" s="49"/>
      <c r="M5" s="49"/>
      <c r="N5" s="49"/>
      <c r="O5" s="49"/>
      <c r="P5" s="49"/>
      <c r="R5" s="52"/>
      <c r="S5" s="49"/>
      <c r="T5" s="49"/>
    </row>
    <row r="7" spans="1:20" x14ac:dyDescent="0.2">
      <c r="A7" s="2" t="s">
        <v>3</v>
      </c>
      <c r="B7" s="8"/>
      <c r="C7" s="8"/>
      <c r="D7" s="2"/>
      <c r="E7" s="48"/>
      <c r="F7" s="50"/>
      <c r="G7" s="49"/>
      <c r="H7" s="49"/>
      <c r="I7" s="49"/>
      <c r="J7" s="49"/>
      <c r="K7" s="49"/>
      <c r="L7" s="49"/>
      <c r="M7" s="49"/>
      <c r="N7" s="49"/>
      <c r="O7" s="49"/>
      <c r="P7" s="49"/>
      <c r="R7" s="49"/>
      <c r="S7" s="49"/>
      <c r="T7" s="49"/>
    </row>
    <row r="8" spans="1:20" s="2" customFormat="1" x14ac:dyDescent="0.2">
      <c r="B8" s="8"/>
      <c r="C8" s="8"/>
      <c r="D8" s="9"/>
      <c r="E8" s="14" t="s">
        <v>4</v>
      </c>
      <c r="F8" s="93">
        <v>2023</v>
      </c>
      <c r="G8" s="93">
        <v>2024</v>
      </c>
      <c r="H8" s="93">
        <v>2025</v>
      </c>
      <c r="I8" s="93">
        <v>2026</v>
      </c>
      <c r="J8" s="30">
        <v>2027</v>
      </c>
      <c r="K8" s="30">
        <v>2028</v>
      </c>
      <c r="L8" s="30">
        <v>2029</v>
      </c>
      <c r="M8" s="30" t="s">
        <v>5</v>
      </c>
      <c r="Q8" s="40"/>
    </row>
    <row r="9" spans="1:20" s="10" customFormat="1" ht="38.25" x14ac:dyDescent="0.2">
      <c r="A9" s="25" t="s">
        <v>6</v>
      </c>
      <c r="B9" s="6" t="s">
        <v>7</v>
      </c>
      <c r="C9" s="6" t="s">
        <v>8</v>
      </c>
      <c r="D9" s="7" t="s">
        <v>9</v>
      </c>
      <c r="E9" s="6" t="s">
        <v>10</v>
      </c>
      <c r="F9" s="31" t="s">
        <v>11</v>
      </c>
      <c r="G9" s="31" t="s">
        <v>11</v>
      </c>
      <c r="H9" s="31" t="s">
        <v>11</v>
      </c>
      <c r="I9" s="31" t="s">
        <v>11</v>
      </c>
      <c r="J9" s="31" t="s">
        <v>11</v>
      </c>
      <c r="K9" s="31" t="s">
        <v>11</v>
      </c>
      <c r="L9" s="31" t="s">
        <v>11</v>
      </c>
      <c r="M9" s="31" t="s">
        <v>11</v>
      </c>
      <c r="N9" s="53"/>
      <c r="O9" s="53"/>
      <c r="P9" s="53"/>
      <c r="Q9" s="90"/>
      <c r="R9" s="53"/>
      <c r="S9" s="53"/>
      <c r="T9" s="53"/>
    </row>
    <row r="10" spans="1:20" s="10" customFormat="1" ht="13.15" customHeight="1" x14ac:dyDescent="0.2">
      <c r="A10" s="130" t="s">
        <v>12</v>
      </c>
      <c r="B10" s="119"/>
      <c r="C10" s="119"/>
      <c r="D10" s="119">
        <v>1</v>
      </c>
      <c r="E10" s="119">
        <v>2</v>
      </c>
      <c r="F10" s="119">
        <v>3</v>
      </c>
      <c r="G10" s="119">
        <v>4</v>
      </c>
      <c r="H10" s="119">
        <v>5</v>
      </c>
      <c r="I10" s="119">
        <v>6</v>
      </c>
      <c r="J10" s="119">
        <v>7</v>
      </c>
      <c r="K10" s="119">
        <v>8</v>
      </c>
      <c r="L10" s="119">
        <v>9</v>
      </c>
      <c r="M10" s="119">
        <v>10</v>
      </c>
      <c r="N10" s="53"/>
      <c r="O10" s="53"/>
      <c r="P10" s="53"/>
      <c r="Q10" s="90"/>
      <c r="R10" s="53"/>
      <c r="S10" s="53"/>
      <c r="T10" s="53"/>
    </row>
    <row r="11" spans="1:20" s="11" customFormat="1" ht="1.1499999999999999" customHeight="1" x14ac:dyDescent="0.2">
      <c r="A11" s="130"/>
      <c r="B11" s="131"/>
      <c r="C11" s="131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54"/>
      <c r="O11" s="54"/>
      <c r="P11" s="54"/>
      <c r="Q11" s="91"/>
      <c r="R11" s="54"/>
      <c r="S11" s="54"/>
      <c r="T11" s="54"/>
    </row>
    <row r="12" spans="1:20" s="2" customFormat="1" x14ac:dyDescent="0.2">
      <c r="A12" s="130"/>
      <c r="B12" s="131"/>
      <c r="C12" s="131"/>
      <c r="D12" s="34" t="s">
        <v>13</v>
      </c>
      <c r="E12" s="35" t="s">
        <v>14</v>
      </c>
      <c r="F12" s="33">
        <f t="shared" ref="F12:M12" si="0">F13+F28</f>
        <v>114694.4449</v>
      </c>
      <c r="G12" s="33">
        <f t="shared" si="0"/>
        <v>719987.33519999997</v>
      </c>
      <c r="H12" s="33">
        <f t="shared" si="0"/>
        <v>650135.53099999996</v>
      </c>
      <c r="I12" s="33">
        <f t="shared" si="0"/>
        <v>1428225.7172999999</v>
      </c>
      <c r="J12" s="33">
        <f t="shared" si="0"/>
        <v>1281556.1414000001</v>
      </c>
      <c r="K12" s="33">
        <f t="shared" si="0"/>
        <v>1562290.9393000002</v>
      </c>
      <c r="L12" s="33">
        <f t="shared" si="0"/>
        <v>785966.89500000002</v>
      </c>
      <c r="M12" s="33">
        <f t="shared" si="0"/>
        <v>6542857.0040999996</v>
      </c>
      <c r="N12" s="40"/>
      <c r="O12" s="39"/>
      <c r="Q12" s="92"/>
    </row>
    <row r="13" spans="1:20" s="2" customFormat="1" x14ac:dyDescent="0.2">
      <c r="A13" s="130"/>
      <c r="B13" s="131"/>
      <c r="C13" s="131"/>
      <c r="D13" s="34" t="s">
        <v>15</v>
      </c>
      <c r="E13" s="35" t="s">
        <v>16</v>
      </c>
      <c r="F13" s="33">
        <f t="shared" ref="F13:M13" si="1">SUM(F14+F24+F27)</f>
        <v>107191.07</v>
      </c>
      <c r="G13" s="33">
        <f t="shared" si="1"/>
        <v>672885.36</v>
      </c>
      <c r="H13" s="33">
        <f t="shared" si="1"/>
        <v>607603.29999999993</v>
      </c>
      <c r="I13" s="33">
        <f t="shared" si="1"/>
        <v>1334790.3899999999</v>
      </c>
      <c r="J13" s="33">
        <f t="shared" si="1"/>
        <v>1197716.02</v>
      </c>
      <c r="K13" s="33">
        <f t="shared" si="1"/>
        <v>1460084.9900000002</v>
      </c>
      <c r="L13" s="33">
        <f t="shared" si="1"/>
        <v>734548.5</v>
      </c>
      <c r="M13" s="33">
        <f t="shared" si="1"/>
        <v>6114819.6299999999</v>
      </c>
      <c r="Q13" s="40"/>
    </row>
    <row r="14" spans="1:20" s="2" customFormat="1" x14ac:dyDescent="0.2">
      <c r="A14" s="130"/>
      <c r="B14" s="120"/>
      <c r="C14" s="120"/>
      <c r="D14" s="55" t="s">
        <v>17</v>
      </c>
      <c r="E14" s="56" t="s">
        <v>18</v>
      </c>
      <c r="F14" s="36">
        <f>SUM(F15:F23)</f>
        <v>51266.95</v>
      </c>
      <c r="G14" s="36">
        <f t="shared" ref="G14:L14" si="2">SUM(G15:G23)</f>
        <v>572749.5</v>
      </c>
      <c r="H14" s="36">
        <f t="shared" si="2"/>
        <v>534322.80000000005</v>
      </c>
      <c r="I14" s="36">
        <f t="shared" si="2"/>
        <v>1248090.3899999999</v>
      </c>
      <c r="J14" s="36">
        <f t="shared" si="2"/>
        <v>1073340.32</v>
      </c>
      <c r="K14" s="36">
        <f t="shared" si="2"/>
        <v>1335709.1700000002</v>
      </c>
      <c r="L14" s="36">
        <f t="shared" si="2"/>
        <v>613152.37</v>
      </c>
      <c r="M14" s="36">
        <f>SUM(F14:L14)</f>
        <v>5428631.5</v>
      </c>
      <c r="Q14" s="40"/>
    </row>
    <row r="15" spans="1:20" s="2" customFormat="1" ht="63.75" x14ac:dyDescent="0.2">
      <c r="A15" s="130"/>
      <c r="B15" s="57" t="s">
        <v>19</v>
      </c>
      <c r="C15" s="58" t="s">
        <v>20</v>
      </c>
      <c r="D15" s="58" t="s">
        <v>21</v>
      </c>
      <c r="E15" s="56" t="s">
        <v>22</v>
      </c>
      <c r="F15" s="94">
        <v>0</v>
      </c>
      <c r="G15" s="94">
        <v>197286.07</v>
      </c>
      <c r="H15" s="94">
        <v>298354.75</v>
      </c>
      <c r="I15" s="94">
        <v>365000</v>
      </c>
      <c r="J15" s="94">
        <v>500000</v>
      </c>
      <c r="K15" s="94">
        <v>450000</v>
      </c>
      <c r="L15" s="94">
        <v>320000</v>
      </c>
      <c r="M15" s="59">
        <f>SUM(F15:L15)</f>
        <v>2130640.8200000003</v>
      </c>
      <c r="N15" s="59">
        <f>2955000-SUM(F15:L15)</f>
        <v>824359.1799999997</v>
      </c>
      <c r="O15" s="104"/>
      <c r="P15" s="39"/>
      <c r="Q15" s="40"/>
    </row>
    <row r="16" spans="1:20" s="2" customFormat="1" ht="38.25" x14ac:dyDescent="0.2">
      <c r="A16" s="130"/>
      <c r="B16" s="57" t="s">
        <v>23</v>
      </c>
      <c r="C16" s="55" t="s">
        <v>24</v>
      </c>
      <c r="D16" s="55" t="s">
        <v>25</v>
      </c>
      <c r="E16" s="56" t="s">
        <v>26</v>
      </c>
      <c r="F16" s="94">
        <v>0</v>
      </c>
      <c r="G16" s="94">
        <v>283842.7</v>
      </c>
      <c r="H16" s="94">
        <v>0</v>
      </c>
      <c r="I16" s="94">
        <v>300000</v>
      </c>
      <c r="J16" s="94">
        <v>0</v>
      </c>
      <c r="K16" s="94">
        <v>300000</v>
      </c>
      <c r="L16" s="94">
        <v>0</v>
      </c>
      <c r="M16" s="59">
        <f>SUM(F16:L16)</f>
        <v>883842.7</v>
      </c>
      <c r="O16" s="104"/>
      <c r="P16" s="39"/>
      <c r="Q16" s="40"/>
    </row>
    <row r="17" spans="1:20" s="2" customFormat="1" ht="66" customHeight="1" x14ac:dyDescent="0.2">
      <c r="A17" s="130"/>
      <c r="B17" s="57" t="s">
        <v>27</v>
      </c>
      <c r="C17" s="55" t="s">
        <v>28</v>
      </c>
      <c r="D17" s="55" t="s">
        <v>29</v>
      </c>
      <c r="E17" s="118" t="s">
        <v>30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O17" s="104"/>
      <c r="P17" s="39"/>
      <c r="Q17" s="40"/>
    </row>
    <row r="18" spans="1:20" s="2" customFormat="1" ht="73.150000000000006" customHeight="1" x14ac:dyDescent="0.2">
      <c r="A18" s="130"/>
      <c r="B18" s="57" t="s">
        <v>31</v>
      </c>
      <c r="C18" s="55" t="s">
        <v>32</v>
      </c>
      <c r="D18" s="55" t="s">
        <v>33</v>
      </c>
      <c r="E18" s="56" t="s">
        <v>34</v>
      </c>
      <c r="F18" s="106">
        <v>0</v>
      </c>
      <c r="G18" s="59">
        <v>64085.69</v>
      </c>
      <c r="H18" s="106">
        <v>169525.6</v>
      </c>
      <c r="I18" s="106">
        <v>130000</v>
      </c>
      <c r="J18" s="106">
        <v>131000</v>
      </c>
      <c r="K18" s="106">
        <v>66136.37</v>
      </c>
      <c r="L18" s="106">
        <v>0</v>
      </c>
      <c r="M18" s="59">
        <f t="shared" ref="M18" si="3">SUM(F18:L18)</f>
        <v>560747.66</v>
      </c>
      <c r="N18" s="40"/>
      <c r="O18" s="121"/>
      <c r="P18" s="121"/>
      <c r="Q18" s="121"/>
      <c r="R18" s="121"/>
    </row>
    <row r="19" spans="1:20" s="2" customFormat="1" ht="52.9" customHeight="1" x14ac:dyDescent="0.2">
      <c r="A19" s="130"/>
      <c r="B19" s="57" t="s">
        <v>35</v>
      </c>
      <c r="C19" s="60" t="s">
        <v>36</v>
      </c>
      <c r="D19" s="60" t="s">
        <v>37</v>
      </c>
      <c r="E19" s="56" t="s">
        <v>38</v>
      </c>
      <c r="F19" s="59">
        <v>0</v>
      </c>
      <c r="G19" s="59">
        <v>0</v>
      </c>
      <c r="H19" s="59">
        <v>0</v>
      </c>
      <c r="I19" s="59">
        <v>240000</v>
      </c>
      <c r="J19" s="59">
        <v>240000</v>
      </c>
      <c r="K19" s="59">
        <v>240000</v>
      </c>
      <c r="L19" s="59">
        <v>80000</v>
      </c>
      <c r="M19" s="59">
        <f>SUM(F19:L19)</f>
        <v>800000</v>
      </c>
      <c r="N19" s="39">
        <f>800000-SUM(G19:L19)</f>
        <v>0</v>
      </c>
      <c r="O19" s="49"/>
      <c r="P19" s="39"/>
      <c r="Q19" s="40"/>
    </row>
    <row r="20" spans="1:20" s="2" customFormat="1" ht="60" customHeight="1" x14ac:dyDescent="0.2">
      <c r="A20" s="130"/>
      <c r="B20" s="57" t="s">
        <v>39</v>
      </c>
      <c r="C20" s="61" t="s">
        <v>40</v>
      </c>
      <c r="D20" s="61" t="s">
        <v>41</v>
      </c>
      <c r="E20" s="113" t="s">
        <v>42</v>
      </c>
      <c r="F20" s="59">
        <v>8690.9500000000007</v>
      </c>
      <c r="G20" s="59">
        <v>2818.92</v>
      </c>
      <c r="H20" s="59">
        <v>20399.89</v>
      </c>
      <c r="I20" s="59">
        <v>68820</v>
      </c>
      <c r="J20" s="59">
        <v>136440</v>
      </c>
      <c r="K20" s="59">
        <v>224630</v>
      </c>
      <c r="L20" s="59">
        <v>97045.47</v>
      </c>
      <c r="M20" s="59">
        <f>SUM(F20:L20)</f>
        <v>558845.23</v>
      </c>
      <c r="N20" s="85">
        <f>250000-SUM(F20:L20)</f>
        <v>-308845.23</v>
      </c>
      <c r="O20" s="112"/>
      <c r="P20" s="110"/>
      <c r="Q20" s="111"/>
      <c r="S20" s="39"/>
    </row>
    <row r="21" spans="1:20" s="2" customFormat="1" ht="39.6" customHeight="1" x14ac:dyDescent="0.2">
      <c r="A21" s="130"/>
      <c r="B21" s="57" t="s">
        <v>43</v>
      </c>
      <c r="C21" s="105" t="s">
        <v>44</v>
      </c>
      <c r="D21" s="105" t="s">
        <v>45</v>
      </c>
      <c r="E21" s="56" t="s">
        <v>46</v>
      </c>
      <c r="F21" s="59">
        <v>42576</v>
      </c>
      <c r="G21" s="59">
        <v>14175.28</v>
      </c>
      <c r="H21" s="59">
        <v>27918.560000000001</v>
      </c>
      <c r="I21" s="59">
        <v>45846.39</v>
      </c>
      <c r="J21" s="59">
        <v>45846.32</v>
      </c>
      <c r="K21" s="59">
        <v>35388.800000000003</v>
      </c>
      <c r="L21" s="59">
        <v>0</v>
      </c>
      <c r="M21" s="59">
        <f>SUM(F21:L21)</f>
        <v>211751.34999999998</v>
      </c>
      <c r="N21" s="39">
        <f>450000-SUM(F21:L21)</f>
        <v>238248.65000000002</v>
      </c>
      <c r="O21" s="107"/>
      <c r="P21" s="39"/>
      <c r="Q21" s="40"/>
    </row>
    <row r="22" spans="1:20" s="2" customFormat="1" ht="50.25" customHeight="1" x14ac:dyDescent="0.2">
      <c r="A22" s="130"/>
      <c r="B22" s="57" t="s">
        <v>47</v>
      </c>
      <c r="C22" s="105" t="s">
        <v>48</v>
      </c>
      <c r="D22" s="105" t="s">
        <v>49</v>
      </c>
      <c r="E22" s="56" t="s">
        <v>50</v>
      </c>
      <c r="F22" s="106">
        <v>0</v>
      </c>
      <c r="G22" s="106">
        <v>10540.84</v>
      </c>
      <c r="H22" s="106">
        <v>18124</v>
      </c>
      <c r="I22" s="106">
        <v>18424</v>
      </c>
      <c r="J22" s="106">
        <v>20054</v>
      </c>
      <c r="K22" s="106">
        <v>19554</v>
      </c>
      <c r="L22" s="106">
        <v>16106.9</v>
      </c>
      <c r="M22" s="59">
        <f>SUM(F22:L22)</f>
        <v>102803.73999999999</v>
      </c>
      <c r="O22" s="108"/>
      <c r="P22" s="39"/>
      <c r="Q22" s="40"/>
    </row>
    <row r="23" spans="1:20" s="2" customFormat="1" ht="63.75" x14ac:dyDescent="0.2">
      <c r="A23" s="130"/>
      <c r="B23" s="57" t="s">
        <v>51</v>
      </c>
      <c r="C23" s="62" t="s">
        <v>52</v>
      </c>
      <c r="D23" s="62" t="s">
        <v>53</v>
      </c>
      <c r="E23" s="56" t="s">
        <v>54</v>
      </c>
      <c r="F23" s="59">
        <v>0</v>
      </c>
      <c r="G23" s="59">
        <v>0</v>
      </c>
      <c r="H23" s="59">
        <v>0</v>
      </c>
      <c r="I23" s="59">
        <v>80000</v>
      </c>
      <c r="J23" s="59">
        <v>0</v>
      </c>
      <c r="K23" s="59">
        <v>0</v>
      </c>
      <c r="L23" s="59">
        <v>100000</v>
      </c>
      <c r="M23" s="59">
        <f>SUM(F23:L23)</f>
        <v>180000</v>
      </c>
      <c r="O23" s="108"/>
      <c r="P23" s="39"/>
      <c r="Q23" s="40"/>
    </row>
    <row r="24" spans="1:20" x14ac:dyDescent="0.2">
      <c r="A24" s="130"/>
      <c r="B24" s="122" t="s">
        <v>55</v>
      </c>
      <c r="C24" s="125"/>
      <c r="D24" s="34" t="s">
        <v>56</v>
      </c>
      <c r="E24" s="16" t="s">
        <v>57</v>
      </c>
      <c r="F24" s="33">
        <f>SUM(F25+F26)</f>
        <v>55924.12</v>
      </c>
      <c r="G24" s="33">
        <f t="shared" ref="G24:K24" si="4">SUM(G25+G26)</f>
        <v>94806.76</v>
      </c>
      <c r="H24" s="33">
        <f t="shared" si="4"/>
        <v>72572.679999999993</v>
      </c>
      <c r="I24" s="33">
        <f t="shared" si="4"/>
        <v>83000</v>
      </c>
      <c r="J24" s="33">
        <f t="shared" si="4"/>
        <v>120675.7</v>
      </c>
      <c r="K24" s="33">
        <f t="shared" si="4"/>
        <v>120675.82</v>
      </c>
      <c r="L24" s="33">
        <f>SUM(L25+L26)</f>
        <v>118675.8</v>
      </c>
      <c r="M24" s="33">
        <f>SUM(M25+M26)</f>
        <v>666330.88</v>
      </c>
      <c r="N24" s="49"/>
      <c r="O24" s="108"/>
      <c r="P24" s="49"/>
      <c r="R24" s="49"/>
      <c r="S24" s="49"/>
      <c r="T24" s="49"/>
    </row>
    <row r="25" spans="1:20" x14ac:dyDescent="0.2">
      <c r="A25" s="130"/>
      <c r="B25" s="123"/>
      <c r="C25" s="126"/>
      <c r="D25" s="63" t="s">
        <v>58</v>
      </c>
      <c r="E25" s="64" t="s">
        <v>59</v>
      </c>
      <c r="F25" s="65">
        <v>55924.12</v>
      </c>
      <c r="G25" s="65">
        <v>94806.76</v>
      </c>
      <c r="H25" s="65">
        <v>72572.679999999993</v>
      </c>
      <c r="I25" s="65">
        <v>68000</v>
      </c>
      <c r="J25" s="65">
        <v>105675.7</v>
      </c>
      <c r="K25" s="65">
        <v>105675.82</v>
      </c>
      <c r="L25" s="65">
        <v>105675.8</v>
      </c>
      <c r="M25" s="65">
        <f>SUM(F25:L25)</f>
        <v>608330.88</v>
      </c>
      <c r="N25" s="86"/>
      <c r="O25" s="103"/>
      <c r="P25" s="49"/>
      <c r="R25" s="49"/>
      <c r="S25" s="49"/>
      <c r="T25" s="49"/>
    </row>
    <row r="26" spans="1:20" x14ac:dyDescent="0.2">
      <c r="A26" s="130"/>
      <c r="B26" s="123"/>
      <c r="C26" s="126"/>
      <c r="D26" s="66" t="s">
        <v>60</v>
      </c>
      <c r="E26" s="67" t="s">
        <v>61</v>
      </c>
      <c r="F26" s="68">
        <v>0</v>
      </c>
      <c r="G26" s="68">
        <v>0</v>
      </c>
      <c r="H26" s="68">
        <v>0</v>
      </c>
      <c r="I26" s="68">
        <v>15000</v>
      </c>
      <c r="J26" s="68">
        <v>15000</v>
      </c>
      <c r="K26" s="68">
        <v>15000</v>
      </c>
      <c r="L26" s="68">
        <v>13000</v>
      </c>
      <c r="M26" s="65">
        <f>SUM(F26:L26)</f>
        <v>58000</v>
      </c>
      <c r="N26" s="69">
        <f>70000-SUM(F26:L26)</f>
        <v>12000</v>
      </c>
      <c r="O26" s="103"/>
      <c r="P26" s="49"/>
      <c r="R26" s="49"/>
      <c r="S26" s="49"/>
      <c r="T26" s="49"/>
    </row>
    <row r="27" spans="1:20" x14ac:dyDescent="0.2">
      <c r="A27" s="130"/>
      <c r="B27" s="123"/>
      <c r="C27" s="126"/>
      <c r="D27" s="70" t="s">
        <v>62</v>
      </c>
      <c r="E27" s="71" t="s">
        <v>63</v>
      </c>
      <c r="F27" s="95">
        <v>0</v>
      </c>
      <c r="G27" s="95">
        <v>5329.1</v>
      </c>
      <c r="H27" s="95">
        <v>707.82</v>
      </c>
      <c r="I27" s="95">
        <v>3700</v>
      </c>
      <c r="J27" s="89">
        <v>3700</v>
      </c>
      <c r="K27" s="89">
        <v>3700</v>
      </c>
      <c r="L27" s="89">
        <v>2720.33</v>
      </c>
      <c r="M27" s="65">
        <f>SUM(F27:L27)</f>
        <v>19857.25</v>
      </c>
      <c r="N27" s="86"/>
      <c r="O27" s="103"/>
      <c r="P27" s="49"/>
      <c r="R27" s="49"/>
      <c r="S27" s="49"/>
      <c r="T27" s="49"/>
    </row>
    <row r="28" spans="1:20" ht="14.25" x14ac:dyDescent="0.2">
      <c r="A28" s="130"/>
      <c r="B28" s="124"/>
      <c r="C28" s="127"/>
      <c r="D28" s="44" t="s">
        <v>64</v>
      </c>
      <c r="E28" s="109" t="s">
        <v>65</v>
      </c>
      <c r="F28" s="37">
        <f>F13*0.07</f>
        <v>7503.3749000000016</v>
      </c>
      <c r="G28" s="37">
        <f>G13*0.07</f>
        <v>47101.975200000001</v>
      </c>
      <c r="H28" s="37">
        <f>H13*0.07</f>
        <v>42532.231</v>
      </c>
      <c r="I28" s="37">
        <f t="shared" ref="I28:L28" si="5">I13*0.07</f>
        <v>93435.327300000004</v>
      </c>
      <c r="J28" s="37">
        <f t="shared" si="5"/>
        <v>83840.121400000004</v>
      </c>
      <c r="K28" s="37">
        <f t="shared" si="5"/>
        <v>102205.94930000002</v>
      </c>
      <c r="L28" s="37">
        <f t="shared" si="5"/>
        <v>51418.395000000004</v>
      </c>
      <c r="M28" s="37">
        <f>SUM(F28:L28)</f>
        <v>428037.37410000007</v>
      </c>
      <c r="N28" s="49"/>
      <c r="O28" s="49"/>
      <c r="P28" s="49"/>
      <c r="R28" s="49"/>
      <c r="S28" s="49"/>
      <c r="T28" s="49"/>
    </row>
    <row r="29" spans="1:20" s="2" customFormat="1" x14ac:dyDescent="0.2">
      <c r="B29" s="8"/>
      <c r="C29" s="8"/>
      <c r="D29" s="34" t="s">
        <v>66</v>
      </c>
      <c r="E29" s="35" t="s">
        <v>67</v>
      </c>
      <c r="F29" s="42">
        <f t="shared" ref="F29:M29" si="6">F13+F28</f>
        <v>114694.4449</v>
      </c>
      <c r="G29" s="42">
        <f t="shared" si="6"/>
        <v>719987.33519999997</v>
      </c>
      <c r="H29" s="42">
        <f t="shared" si="6"/>
        <v>650135.53099999996</v>
      </c>
      <c r="I29" s="42">
        <f t="shared" si="6"/>
        <v>1428225.7172999999</v>
      </c>
      <c r="J29" s="101">
        <f t="shared" si="6"/>
        <v>1281556.1414000001</v>
      </c>
      <c r="K29" s="101">
        <f t="shared" si="6"/>
        <v>1562290.9393000002</v>
      </c>
      <c r="L29" s="42">
        <f t="shared" si="6"/>
        <v>785966.89500000002</v>
      </c>
      <c r="M29" s="42">
        <f t="shared" si="6"/>
        <v>6542857.0040999996</v>
      </c>
      <c r="Q29" s="40"/>
    </row>
    <row r="30" spans="1:20" x14ac:dyDescent="0.2">
      <c r="A30" s="49"/>
      <c r="B30" s="48"/>
      <c r="C30" s="48"/>
      <c r="D30" s="34" t="s">
        <v>68</v>
      </c>
      <c r="E30" s="35" t="s">
        <v>69</v>
      </c>
      <c r="F30" s="42">
        <v>6542857</v>
      </c>
      <c r="G30" s="49"/>
      <c r="H30" s="49"/>
      <c r="I30" s="49"/>
      <c r="J30" s="49"/>
      <c r="K30" s="49"/>
      <c r="L30" s="49"/>
      <c r="M30" s="49"/>
      <c r="N30" s="49"/>
      <c r="O30" s="49"/>
      <c r="P30" s="69"/>
      <c r="R30" s="49"/>
      <c r="S30" s="49"/>
      <c r="T30" s="49"/>
    </row>
    <row r="31" spans="1:20" x14ac:dyDescent="0.2">
      <c r="A31" s="49"/>
      <c r="B31" s="48"/>
      <c r="C31" s="48"/>
      <c r="D31" s="28"/>
      <c r="E31" s="29"/>
      <c r="F31" s="96"/>
      <c r="G31" s="49"/>
      <c r="H31" s="49"/>
      <c r="I31" s="49"/>
      <c r="J31" s="49"/>
      <c r="K31" s="49"/>
      <c r="L31" s="49"/>
      <c r="M31" s="49"/>
      <c r="N31" s="49"/>
      <c r="O31" s="49"/>
      <c r="P31" s="49"/>
      <c r="R31" s="49"/>
      <c r="S31" s="49"/>
      <c r="T31" s="49"/>
    </row>
    <row r="32" spans="1:20" x14ac:dyDescent="0.2">
      <c r="A32" s="49"/>
      <c r="B32" s="48"/>
      <c r="C32" s="48"/>
      <c r="D32" s="4" t="s">
        <v>70</v>
      </c>
      <c r="E32" s="48"/>
      <c r="F32" s="50"/>
      <c r="G32" s="49"/>
      <c r="H32" s="8"/>
      <c r="I32" s="114"/>
      <c r="J32" s="50"/>
      <c r="K32" s="50"/>
      <c r="L32" s="50"/>
      <c r="M32" s="50"/>
      <c r="N32" s="50"/>
      <c r="O32" s="50"/>
      <c r="P32" s="49"/>
      <c r="R32" s="49"/>
      <c r="S32" s="49"/>
      <c r="T32" s="49"/>
    </row>
    <row r="33" spans="1:20" x14ac:dyDescent="0.2">
      <c r="A33" s="49"/>
      <c r="B33" s="48"/>
      <c r="C33" s="48"/>
      <c r="D33" s="49"/>
      <c r="E33" s="12" t="s">
        <v>4</v>
      </c>
      <c r="F33" s="97">
        <v>2023</v>
      </c>
      <c r="G33" s="97">
        <v>2024</v>
      </c>
      <c r="H33" s="97">
        <v>2025</v>
      </c>
      <c r="I33" s="97">
        <v>2026</v>
      </c>
      <c r="J33" s="26">
        <v>2027</v>
      </c>
      <c r="K33" s="26">
        <v>2028</v>
      </c>
      <c r="L33" s="26">
        <v>2029</v>
      </c>
      <c r="M33" s="32" t="s">
        <v>71</v>
      </c>
      <c r="N33" s="49"/>
      <c r="O33" s="49"/>
      <c r="P33" s="49"/>
      <c r="R33" s="49"/>
      <c r="S33" s="49"/>
      <c r="T33" s="49"/>
    </row>
    <row r="34" spans="1:20" s="3" customFormat="1" x14ac:dyDescent="0.2">
      <c r="A34" s="48"/>
      <c r="B34" s="48"/>
      <c r="C34" s="48"/>
      <c r="D34" s="19"/>
      <c r="E34" s="13" t="s">
        <v>72</v>
      </c>
      <c r="F34" s="14" t="s">
        <v>73</v>
      </c>
      <c r="G34" s="14" t="s">
        <v>73</v>
      </c>
      <c r="H34" s="14" t="s">
        <v>73</v>
      </c>
      <c r="I34" s="27" t="s">
        <v>73</v>
      </c>
      <c r="J34" s="27" t="s">
        <v>73</v>
      </c>
      <c r="K34" s="27" t="s">
        <v>73</v>
      </c>
      <c r="L34" s="27" t="s">
        <v>73</v>
      </c>
      <c r="M34" s="32" t="s">
        <v>73</v>
      </c>
      <c r="N34" s="48"/>
      <c r="O34" s="48"/>
      <c r="P34" s="48"/>
      <c r="Q34" s="88"/>
      <c r="R34" s="48"/>
      <c r="S34" s="48"/>
      <c r="T34" s="48"/>
    </row>
    <row r="35" spans="1:20" s="2" customFormat="1" x14ac:dyDescent="0.2">
      <c r="B35" s="8"/>
      <c r="C35" s="8"/>
      <c r="D35" s="15">
        <v>1</v>
      </c>
      <c r="E35" s="5" t="s">
        <v>74</v>
      </c>
      <c r="F35" s="33">
        <v>114694.44</v>
      </c>
      <c r="G35" s="33">
        <v>719987.34</v>
      </c>
      <c r="H35" s="33">
        <v>650135.53</v>
      </c>
      <c r="I35" s="33">
        <v>1428225.72</v>
      </c>
      <c r="J35" s="33">
        <v>1281556.1399999999</v>
      </c>
      <c r="K35" s="102">
        <v>1562290.93</v>
      </c>
      <c r="L35" s="33">
        <v>785966.89500000002</v>
      </c>
      <c r="M35" s="41">
        <f>M36+M39</f>
        <v>6542857.0040000007</v>
      </c>
      <c r="O35" s="40"/>
      <c r="Q35" s="40"/>
    </row>
    <row r="36" spans="1:20" s="2" customFormat="1" x14ac:dyDescent="0.2">
      <c r="B36" s="8"/>
      <c r="C36" s="8"/>
      <c r="D36" s="72">
        <v>2</v>
      </c>
      <c r="E36" s="64" t="s">
        <v>75</v>
      </c>
      <c r="F36" s="65">
        <v>114694.44</v>
      </c>
      <c r="G36" s="65">
        <v>719987.34</v>
      </c>
      <c r="H36" s="65">
        <v>650135.53099999996</v>
      </c>
      <c r="I36" s="65">
        <v>1428225.7172999999</v>
      </c>
      <c r="J36" s="65">
        <v>1281556.1414000001</v>
      </c>
      <c r="K36" s="65">
        <v>1562290.9393000002</v>
      </c>
      <c r="L36" s="65">
        <v>785966.89500000002</v>
      </c>
      <c r="M36" s="73">
        <f>SUM(F36:L36)</f>
        <v>6542857.0040000007</v>
      </c>
      <c r="Q36" s="40"/>
    </row>
    <row r="37" spans="1:20" x14ac:dyDescent="0.2">
      <c r="A37" s="49"/>
      <c r="B37" s="48"/>
      <c r="C37" s="48"/>
      <c r="D37" s="74" t="s">
        <v>76</v>
      </c>
      <c r="E37" s="75" t="s">
        <v>77</v>
      </c>
      <c r="F37" s="76">
        <f>F36*0.7</f>
        <v>80286.107999999993</v>
      </c>
      <c r="G37" s="76">
        <f>G36*0.7</f>
        <v>503991.13799999992</v>
      </c>
      <c r="H37" s="76">
        <f>H36*0.7</f>
        <v>455094.87169999996</v>
      </c>
      <c r="I37" s="76">
        <f t="shared" ref="I37:M37" si="7">I36*0.7</f>
        <v>999758.00210999988</v>
      </c>
      <c r="J37" s="76">
        <f>J36*0.7</f>
        <v>897089.29897999996</v>
      </c>
      <c r="K37" s="76">
        <f t="shared" si="7"/>
        <v>1093603.65751</v>
      </c>
      <c r="L37" s="76">
        <f t="shared" si="7"/>
        <v>550176.82649999997</v>
      </c>
      <c r="M37" s="76">
        <f t="shared" si="7"/>
        <v>4579999.9028000003</v>
      </c>
      <c r="N37" s="49"/>
      <c r="O37" s="49"/>
      <c r="P37" s="49"/>
      <c r="R37" s="49"/>
      <c r="S37" s="49"/>
      <c r="T37" s="49"/>
    </row>
    <row r="38" spans="1:20" x14ac:dyDescent="0.2">
      <c r="A38" s="49"/>
      <c r="B38" s="48"/>
      <c r="C38" s="48"/>
      <c r="D38" s="74" t="s">
        <v>78</v>
      </c>
      <c r="E38" s="77" t="s">
        <v>79</v>
      </c>
      <c r="F38" s="98">
        <f>F36*0.3</f>
        <v>34408.332000000002</v>
      </c>
      <c r="G38" s="76">
        <f>G36*0.3</f>
        <v>215996.20199999999</v>
      </c>
      <c r="H38" s="76">
        <f t="shared" ref="H38:M38" si="8">H36*0.3</f>
        <v>195040.65929999997</v>
      </c>
      <c r="I38" s="76">
        <f t="shared" si="8"/>
        <v>428467.71518999996</v>
      </c>
      <c r="J38" s="76">
        <f t="shared" si="8"/>
        <v>384466.84242</v>
      </c>
      <c r="K38" s="76">
        <f t="shared" si="8"/>
        <v>468687.28179000004</v>
      </c>
      <c r="L38" s="76">
        <f t="shared" si="8"/>
        <v>235790.06849999999</v>
      </c>
      <c r="M38" s="76">
        <f t="shared" si="8"/>
        <v>1962857.1012000002</v>
      </c>
      <c r="N38" s="49"/>
      <c r="O38" s="49"/>
      <c r="P38" s="49"/>
      <c r="R38" s="49"/>
      <c r="S38" s="49"/>
      <c r="T38" s="49"/>
    </row>
    <row r="39" spans="1:20" s="2" customFormat="1" x14ac:dyDescent="0.2">
      <c r="B39" s="8"/>
      <c r="C39" s="8"/>
      <c r="D39" s="17">
        <v>3</v>
      </c>
      <c r="E39" s="18" t="s">
        <v>80</v>
      </c>
      <c r="F39" s="38">
        <f>F40+F41</f>
        <v>0</v>
      </c>
      <c r="G39" s="38">
        <f t="shared" ref="G39:M39" si="9">G40+G41</f>
        <v>0</v>
      </c>
      <c r="H39" s="38">
        <f t="shared" si="9"/>
        <v>0</v>
      </c>
      <c r="I39" s="38">
        <f t="shared" si="9"/>
        <v>0</v>
      </c>
      <c r="J39" s="38">
        <f t="shared" si="9"/>
        <v>0</v>
      </c>
      <c r="K39" s="38">
        <f t="shared" si="9"/>
        <v>0</v>
      </c>
      <c r="L39" s="38">
        <f t="shared" si="9"/>
        <v>0</v>
      </c>
      <c r="M39" s="38">
        <f t="shared" si="9"/>
        <v>0</v>
      </c>
      <c r="Q39" s="40"/>
    </row>
    <row r="40" spans="1:20" x14ac:dyDescent="0.2">
      <c r="A40" s="49"/>
      <c r="B40" s="48"/>
      <c r="C40" s="48"/>
      <c r="D40" s="78" t="s">
        <v>81</v>
      </c>
      <c r="E40" s="77" t="s">
        <v>82</v>
      </c>
      <c r="F40" s="76">
        <v>0</v>
      </c>
      <c r="G40" s="76">
        <v>0</v>
      </c>
      <c r="H40" s="73">
        <v>0</v>
      </c>
      <c r="I40" s="73">
        <v>0</v>
      </c>
      <c r="J40" s="73">
        <v>0</v>
      </c>
      <c r="K40" s="73">
        <v>0</v>
      </c>
      <c r="L40" s="73">
        <v>0</v>
      </c>
      <c r="M40" s="76">
        <v>0</v>
      </c>
      <c r="N40" s="49"/>
      <c r="O40" s="49"/>
      <c r="P40" s="49"/>
      <c r="R40" s="49"/>
      <c r="S40" s="49"/>
      <c r="T40" s="49"/>
    </row>
    <row r="41" spans="1:20" x14ac:dyDescent="0.2">
      <c r="A41" s="49"/>
      <c r="B41" s="48"/>
      <c r="C41" s="48"/>
      <c r="D41" s="78" t="s">
        <v>83</v>
      </c>
      <c r="E41" s="77" t="s">
        <v>84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49"/>
      <c r="O41" s="49"/>
      <c r="P41" s="49"/>
      <c r="R41" s="49"/>
      <c r="S41" s="49"/>
      <c r="T41" s="49"/>
    </row>
    <row r="42" spans="1:20" x14ac:dyDescent="0.2">
      <c r="A42" s="49"/>
      <c r="B42" s="48"/>
      <c r="C42" s="48"/>
      <c r="D42" s="49"/>
      <c r="E42" s="48"/>
      <c r="F42" s="50"/>
      <c r="G42" s="49"/>
      <c r="H42" s="49"/>
      <c r="I42" s="49"/>
      <c r="J42" s="79"/>
      <c r="K42" s="49"/>
      <c r="L42" s="49"/>
      <c r="M42" s="49"/>
      <c r="N42" s="49"/>
      <c r="O42" s="49"/>
      <c r="P42" s="49"/>
      <c r="R42" s="49"/>
      <c r="S42" s="49"/>
      <c r="T42" s="49"/>
    </row>
    <row r="44" spans="1:20" x14ac:dyDescent="0.2">
      <c r="A44" s="49"/>
      <c r="B44" s="48"/>
      <c r="C44" s="48"/>
      <c r="D44" s="128" t="s">
        <v>85</v>
      </c>
      <c r="E44" s="128"/>
      <c r="F44" s="50"/>
      <c r="G44" s="49"/>
      <c r="H44" s="49"/>
      <c r="I44" s="49"/>
      <c r="J44" s="49"/>
      <c r="K44" s="49"/>
      <c r="L44" s="49"/>
      <c r="M44" s="49"/>
      <c r="N44" s="49"/>
      <c r="O44" s="49"/>
      <c r="P44" s="49"/>
      <c r="R44" s="49"/>
      <c r="S44" s="49"/>
      <c r="T44" s="49"/>
    </row>
    <row r="45" spans="1:20" x14ac:dyDescent="0.2">
      <c r="A45" s="49"/>
      <c r="B45" s="48"/>
      <c r="C45" s="48"/>
      <c r="D45" s="22"/>
      <c r="E45" s="22"/>
      <c r="F45" s="50"/>
      <c r="G45" s="49"/>
      <c r="H45" s="49"/>
      <c r="I45" s="49"/>
      <c r="J45" s="49"/>
      <c r="K45" s="49"/>
      <c r="L45" s="49"/>
      <c r="M45" s="49"/>
      <c r="N45" s="49"/>
      <c r="O45" s="49"/>
      <c r="P45" s="49"/>
      <c r="R45" s="49"/>
      <c r="S45" s="49"/>
      <c r="T45" s="49"/>
    </row>
    <row r="46" spans="1:20" x14ac:dyDescent="0.2">
      <c r="A46" s="49"/>
      <c r="B46" s="48"/>
      <c r="C46" s="48"/>
      <c r="D46" s="129" t="s">
        <v>86</v>
      </c>
      <c r="E46" s="129"/>
      <c r="F46" s="50"/>
      <c r="G46" s="49"/>
      <c r="H46" s="49"/>
      <c r="I46" s="49"/>
      <c r="J46" s="49"/>
      <c r="K46" s="49"/>
      <c r="L46" s="49"/>
      <c r="M46" s="49"/>
      <c r="N46" s="49"/>
      <c r="O46" s="49"/>
      <c r="P46" s="49"/>
      <c r="R46" s="49"/>
      <c r="S46" s="49"/>
      <c r="T46" s="49"/>
    </row>
    <row r="47" spans="1:20" s="24" customFormat="1" x14ac:dyDescent="0.2">
      <c r="A47" s="81"/>
      <c r="B47" s="80"/>
      <c r="C47" s="80"/>
      <c r="D47" s="23"/>
      <c r="E47" s="23"/>
      <c r="F47" s="99" t="s">
        <v>4</v>
      </c>
      <c r="G47" s="43"/>
      <c r="H47" s="81"/>
      <c r="I47" s="81"/>
      <c r="J47" s="81"/>
      <c r="K47" s="81"/>
      <c r="L47" s="81"/>
      <c r="M47" s="81"/>
      <c r="N47" s="81"/>
      <c r="O47" s="81"/>
      <c r="P47" s="81"/>
      <c r="Q47" s="43"/>
      <c r="R47" s="81"/>
      <c r="S47" s="81"/>
      <c r="T47" s="81"/>
    </row>
    <row r="48" spans="1:20" s="2" customFormat="1" x14ac:dyDescent="0.2">
      <c r="B48" s="8"/>
      <c r="C48" s="8"/>
      <c r="D48" s="21" t="s">
        <v>87</v>
      </c>
      <c r="E48" s="21" t="s">
        <v>88</v>
      </c>
      <c r="F48" s="45">
        <v>2023</v>
      </c>
      <c r="G48" s="45">
        <v>2024</v>
      </c>
      <c r="H48" s="45">
        <v>2025</v>
      </c>
      <c r="I48" s="45">
        <v>2026</v>
      </c>
      <c r="J48" s="45">
        <v>2027</v>
      </c>
      <c r="K48" s="45">
        <v>2028</v>
      </c>
      <c r="L48" s="45">
        <v>2029</v>
      </c>
      <c r="M48" s="45" t="s">
        <v>71</v>
      </c>
      <c r="Q48" s="40"/>
    </row>
    <row r="49" spans="1:20" x14ac:dyDescent="0.2">
      <c r="A49" s="49"/>
      <c r="B49" s="48"/>
      <c r="C49" s="48"/>
      <c r="D49" s="82" t="s">
        <v>89</v>
      </c>
      <c r="E49" s="83" t="s">
        <v>90</v>
      </c>
      <c r="F49" s="115">
        <f>F18+F18*0.07</f>
        <v>0</v>
      </c>
      <c r="G49" s="115">
        <v>68571.679999999993</v>
      </c>
      <c r="H49" s="115">
        <v>181392.39</v>
      </c>
      <c r="I49" s="115">
        <v>139100</v>
      </c>
      <c r="J49" s="115">
        <v>140170</v>
      </c>
      <c r="K49" s="115">
        <v>70765.929999999993</v>
      </c>
      <c r="L49" s="116">
        <v>0</v>
      </c>
      <c r="M49" s="76">
        <f>SUM(G49:L49)</f>
        <v>600000</v>
      </c>
      <c r="N49" s="49"/>
      <c r="O49" s="49"/>
      <c r="P49" s="49"/>
      <c r="R49" s="49"/>
      <c r="S49" s="49"/>
      <c r="T49" s="49"/>
    </row>
    <row r="50" spans="1:20" x14ac:dyDescent="0.2">
      <c r="A50" s="49"/>
      <c r="B50" s="48"/>
      <c r="C50" s="48"/>
      <c r="D50" s="82" t="s">
        <v>89</v>
      </c>
      <c r="E50" s="83" t="s">
        <v>91</v>
      </c>
      <c r="F50" s="76">
        <f t="shared" ref="F50" si="10">F22+F22*0.07</f>
        <v>0</v>
      </c>
      <c r="G50" s="115">
        <v>11278.72</v>
      </c>
      <c r="H50" s="115">
        <v>19392.68</v>
      </c>
      <c r="I50" s="115">
        <v>19713.68</v>
      </c>
      <c r="J50" s="115">
        <v>21457.78</v>
      </c>
      <c r="K50" s="115">
        <v>20922.78</v>
      </c>
      <c r="L50" s="115">
        <v>17234.16</v>
      </c>
      <c r="M50" s="76">
        <f>SUM(F50:L50)</f>
        <v>109999.8</v>
      </c>
      <c r="N50" s="49"/>
      <c r="O50" s="46"/>
      <c r="P50" s="49"/>
      <c r="R50" s="49"/>
      <c r="S50" s="49"/>
      <c r="T50" s="49"/>
    </row>
    <row r="51" spans="1:20" x14ac:dyDescent="0.2">
      <c r="A51" s="49"/>
      <c r="B51" s="48"/>
      <c r="C51" s="48"/>
      <c r="D51" s="4"/>
      <c r="E51" s="84"/>
      <c r="F51" s="50"/>
      <c r="G51" s="49"/>
      <c r="H51" s="49"/>
      <c r="I51" s="49"/>
      <c r="J51" s="49"/>
      <c r="K51" s="49"/>
      <c r="L51" s="49"/>
      <c r="M51" s="49"/>
      <c r="N51" s="49"/>
      <c r="O51" s="49"/>
      <c r="P51" s="49"/>
      <c r="R51" s="49"/>
      <c r="S51" s="49"/>
      <c r="T51" s="49"/>
    </row>
    <row r="53" spans="1:20" x14ac:dyDescent="0.2">
      <c r="A53" s="49" t="s">
        <v>92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R53" s="49"/>
      <c r="S53" s="49"/>
      <c r="T53" s="49"/>
    </row>
    <row r="54" spans="1:20" x14ac:dyDescent="0.2">
      <c r="A54" s="49" t="s">
        <v>93</v>
      </c>
      <c r="B54" s="48"/>
      <c r="C54" s="48"/>
      <c r="D54" s="49"/>
      <c r="E54" s="48"/>
      <c r="F54" s="50"/>
      <c r="G54" s="49"/>
      <c r="H54" s="49"/>
      <c r="I54" s="49"/>
      <c r="J54" s="49"/>
      <c r="K54" s="49"/>
      <c r="L54" s="49"/>
      <c r="M54" s="49"/>
      <c r="N54" s="49"/>
      <c r="O54" s="49"/>
      <c r="P54" s="49"/>
      <c r="R54" s="49"/>
      <c r="S54" s="49"/>
      <c r="T54" s="49"/>
    </row>
    <row r="55" spans="1:20" x14ac:dyDescent="0.2">
      <c r="A55" s="49" t="s">
        <v>94</v>
      </c>
      <c r="B55" s="48"/>
      <c r="C55" s="48"/>
      <c r="D55" s="49"/>
      <c r="E55" s="48"/>
      <c r="F55" s="50"/>
      <c r="G55" s="49"/>
      <c r="H55" s="49"/>
      <c r="I55" s="49"/>
      <c r="J55" s="49"/>
      <c r="K55" s="49"/>
      <c r="L55" s="49"/>
      <c r="M55" s="49"/>
      <c r="N55" s="49"/>
      <c r="O55" s="49"/>
      <c r="P55" s="49"/>
      <c r="R55" s="49"/>
      <c r="S55" s="49"/>
      <c r="T55" s="49"/>
    </row>
    <row r="56" spans="1:20" x14ac:dyDescent="0.2">
      <c r="A56" s="49" t="s">
        <v>95</v>
      </c>
      <c r="B56" s="48"/>
      <c r="C56" s="48"/>
      <c r="D56" s="49"/>
      <c r="E56" s="48"/>
      <c r="F56" s="50"/>
      <c r="G56" s="49"/>
      <c r="H56" s="49"/>
      <c r="I56" s="49"/>
      <c r="J56" s="49"/>
      <c r="K56" s="49"/>
      <c r="L56" s="49"/>
      <c r="M56" s="49"/>
      <c r="N56" s="49"/>
      <c r="O56" s="49"/>
      <c r="P56" s="49"/>
      <c r="R56" s="49"/>
      <c r="S56" s="49"/>
      <c r="T56" s="49"/>
    </row>
    <row r="57" spans="1:20" ht="14.25" x14ac:dyDescent="0.2">
      <c r="A57" s="49" t="s">
        <v>96</v>
      </c>
      <c r="B57" s="48"/>
      <c r="C57" s="48"/>
      <c r="D57" s="49"/>
      <c r="E57" s="48"/>
      <c r="F57" s="50"/>
      <c r="G57" s="49"/>
      <c r="H57" s="49"/>
      <c r="I57" s="49"/>
      <c r="J57" s="49"/>
      <c r="K57" s="49"/>
      <c r="L57" s="49"/>
      <c r="M57" s="49"/>
      <c r="N57" s="49"/>
      <c r="O57" s="49"/>
      <c r="P57" s="49"/>
      <c r="R57" s="49"/>
      <c r="S57" s="49"/>
      <c r="T57" s="49"/>
    </row>
    <row r="58" spans="1:20" x14ac:dyDescent="0.2">
      <c r="A58" s="49"/>
      <c r="B58" s="48"/>
      <c r="C58" s="48"/>
      <c r="D58" s="49"/>
      <c r="E58" s="48"/>
      <c r="F58" s="50"/>
      <c r="G58" s="49"/>
      <c r="H58" s="49"/>
      <c r="I58" s="49"/>
      <c r="J58" s="49"/>
      <c r="K58" s="49"/>
      <c r="L58" s="49"/>
      <c r="M58" s="49"/>
      <c r="N58" s="49"/>
      <c r="O58" s="49"/>
      <c r="P58" s="49"/>
      <c r="R58" s="49"/>
      <c r="S58" s="49"/>
      <c r="T58" s="49"/>
    </row>
  </sheetData>
  <mergeCells count="18">
    <mergeCell ref="A10:A28"/>
    <mergeCell ref="B10:B14"/>
    <mergeCell ref="C10:C14"/>
    <mergeCell ref="D10:D11"/>
    <mergeCell ref="E10:E11"/>
    <mergeCell ref="D46:E46"/>
    <mergeCell ref="G10:G11"/>
    <mergeCell ref="H10:H11"/>
    <mergeCell ref="I10:I11"/>
    <mergeCell ref="J10:J11"/>
    <mergeCell ref="F10:F11"/>
    <mergeCell ref="M10:M11"/>
    <mergeCell ref="O18:R18"/>
    <mergeCell ref="B24:B28"/>
    <mergeCell ref="C24:C28"/>
    <mergeCell ref="D44:E44"/>
    <mergeCell ref="K10:K11"/>
    <mergeCell ref="L10:L1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42" fitToHeight="3" orientation="landscape"/>
  <headerFooter alignWithMargins="0"/>
  <ignoredErrors>
    <ignoredError sqref="M24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C1FBA-B8FB-4AC2-9128-572004719AF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e383bed3b250ac5a8a2f226dd9862004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e27fbece05143864d46f57edcdb4d311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  <Kataloogiomanik xmlns="4ef69ebd-a3b4-40e8-8ee7-36ccf8960234">
      <UserInfo>
        <DisplayName/>
        <AccountId xsi:nil="true"/>
        <AccountType/>
      </UserInfo>
    </Kataloogiomanik>
    <Kataloogiomanik_x002a_ xmlns="4ef69ebd-a3b4-40e8-8ee7-36ccf8960234">
      <UserInfo>
        <DisplayName/>
        <AccountId xsi:nil="true"/>
        <AccountType/>
      </UserInfo>
    </Kataloogiomanik_x002a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F57E48-8D29-4077-BC0D-1A076D147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1115A5-44EC-470B-AD58-29AFABBC75C2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4ef69ebd-a3b4-40e8-8ee7-36ccf8960234"/>
    <ds:schemaRef ds:uri="http://purl.org/dc/dcmitype/"/>
    <ds:schemaRef ds:uri="http://schemas.microsoft.com/office/2006/documentManagement/types"/>
    <ds:schemaRef ds:uri="e5f4e9e3-1714-4860-8510-4efb9f6633f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426F41D-F810-4E1E-93C8-DEBE43A1E4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Puhtand</vt:lpstr>
      <vt:lpstr>Leht1</vt:lpstr>
    </vt:vector>
  </TitlesOfParts>
  <Manager/>
  <Company>Sotsiaalministeerium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katrin.soopalu</dc:creator>
  <cp:keywords/>
  <dc:description/>
  <cp:lastModifiedBy>Margit Tilk - KUM</cp:lastModifiedBy>
  <cp:revision/>
  <dcterms:created xsi:type="dcterms:W3CDTF">2008-10-09T12:25:50Z</dcterms:created>
  <dcterms:modified xsi:type="dcterms:W3CDTF">2026-01-23T11:22:41Z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0x010100C93E91FABE94BE4CA50E06787B85AB13</vt:lpwstr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2025-12-01T14:10:17Z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8fe098d2-428d-4bd4-9803-7195fe96f0e2</vt:lpwstr>
  </property>
  <property fmtid="{D5CDD505-2E9C-101B-9397-08002B2CF9AE}" pid="11" name="MSIP_Label_defa4170-0d19-0005-0004-bc88714345d2_ActionId">
    <vt:lpwstr>8a728dcc-be19-4365-adcc-0da8d5943b9d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SIP_Label_defa4170-0d19-0005-0004-bc88714345d2_Tag">
    <vt:lpwstr>10, 3, 0, 1</vt:lpwstr>
  </property>
</Properties>
</file>