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ie\sim\Users\46908020216\Documents\SPIN-PROGRAMM\SPIN Mitteriigiabi toetuse taotlused\"/>
    </mc:Choice>
  </mc:AlternateContent>
  <xr:revisionPtr revIDLastSave="0" documentId="8_{F15436E1-E185-4F20-9CB1-C6BCDAAE2A5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MT" sheetId="3" r:id="rId1"/>
    <sheet name="Lisa 1" sheetId="2" r:id="rId2"/>
    <sheet name="Ettemaksu jääkide arvestus" sheetId="4" r:id="rId3"/>
    <sheet name="Sheet1" sheetId="5" r:id="rId4"/>
    <sheet name="2020" sheetId="6" r:id="rId5"/>
    <sheet name="2021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D25" i="4"/>
  <c r="B25" i="4"/>
  <c r="F23" i="4"/>
  <c r="D24" i="4"/>
  <c r="B24" i="4"/>
  <c r="F22" i="4"/>
  <c r="E46" i="7"/>
  <c r="R44" i="7"/>
  <c r="R35" i="7" s="1"/>
  <c r="Q44" i="7"/>
  <c r="P44" i="7"/>
  <c r="P35" i="7" s="1"/>
  <c r="O44" i="7"/>
  <c r="N44" i="7"/>
  <c r="L44" i="7"/>
  <c r="L35" i="7" s="1"/>
  <c r="K44" i="7"/>
  <c r="J44" i="7"/>
  <c r="J35" i="7" s="1"/>
  <c r="I44" i="7"/>
  <c r="I35" i="7" s="1"/>
  <c r="H44" i="7"/>
  <c r="G44" i="7"/>
  <c r="F43" i="7"/>
  <c r="F42" i="7"/>
  <c r="M41" i="7"/>
  <c r="M44" i="7" s="1"/>
  <c r="M35" i="7" s="1"/>
  <c r="F40" i="7"/>
  <c r="F37" i="7"/>
  <c r="Q35" i="7"/>
  <c r="O35" i="7"/>
  <c r="N35" i="7"/>
  <c r="K35" i="7"/>
  <c r="G35" i="7"/>
  <c r="F33" i="7"/>
  <c r="P32" i="7"/>
  <c r="O32" i="7"/>
  <c r="N32" i="7"/>
  <c r="M32" i="7"/>
  <c r="L32" i="7"/>
  <c r="R31" i="7"/>
  <c r="Q31" i="7"/>
  <c r="P31" i="7"/>
  <c r="O31" i="7"/>
  <c r="N31" i="7"/>
  <c r="M31" i="7"/>
  <c r="L31" i="7"/>
  <c r="K31" i="7"/>
  <c r="J31" i="7"/>
  <c r="I31" i="7"/>
  <c r="H31" i="7"/>
  <c r="G31" i="7"/>
  <c r="N30" i="7"/>
  <c r="F30" i="7"/>
  <c r="R29" i="7"/>
  <c r="Q29" i="7"/>
  <c r="P29" i="7"/>
  <c r="O29" i="7"/>
  <c r="L29" i="7"/>
  <c r="K29" i="7"/>
  <c r="J29" i="7"/>
  <c r="I29" i="7"/>
  <c r="H29" i="7"/>
  <c r="G29" i="7"/>
  <c r="F28" i="7"/>
  <c r="R27" i="7"/>
  <c r="L27" i="7"/>
  <c r="F26" i="7"/>
  <c r="P25" i="7"/>
  <c r="J25" i="7"/>
  <c r="H25" i="7"/>
  <c r="F25" i="7" s="1"/>
  <c r="F24" i="7"/>
  <c r="F23" i="7"/>
  <c r="N22" i="7"/>
  <c r="G22" i="7"/>
  <c r="R21" i="7"/>
  <c r="Q21" i="7"/>
  <c r="Q34" i="7" s="1"/>
  <c r="P21" i="7"/>
  <c r="O21" i="7"/>
  <c r="N21" i="7"/>
  <c r="M21" i="7"/>
  <c r="M34" i="7" s="1"/>
  <c r="L21" i="7"/>
  <c r="L34" i="7" s="1"/>
  <c r="K21" i="7"/>
  <c r="K34" i="7" s="1"/>
  <c r="J21" i="7"/>
  <c r="I21" i="7"/>
  <c r="I34" i="7" s="1"/>
  <c r="H21" i="7"/>
  <c r="H34" i="7" s="1"/>
  <c r="G21" i="7"/>
  <c r="G34" i="7" s="1"/>
  <c r="R18" i="7"/>
  <c r="Q18" i="7"/>
  <c r="P18" i="7"/>
  <c r="O18" i="7"/>
  <c r="N18" i="7"/>
  <c r="M18" i="7"/>
  <c r="L18" i="7"/>
  <c r="K18" i="7"/>
  <c r="J18" i="7"/>
  <c r="I18" i="7"/>
  <c r="F18" i="7" s="1"/>
  <c r="H18" i="7"/>
  <c r="G18" i="7"/>
  <c r="R17" i="7"/>
  <c r="Q17" i="7"/>
  <c r="P17" i="7"/>
  <c r="O17" i="7"/>
  <c r="N17" i="7"/>
  <c r="M17" i="7"/>
  <c r="L17" i="7"/>
  <c r="K17" i="7"/>
  <c r="J17" i="7"/>
  <c r="I17" i="7"/>
  <c r="H17" i="7"/>
  <c r="G17" i="7"/>
  <c r="R16" i="7"/>
  <c r="Q16" i="7"/>
  <c r="P16" i="7"/>
  <c r="O16" i="7"/>
  <c r="N16" i="7"/>
  <c r="M16" i="7"/>
  <c r="L16" i="7"/>
  <c r="K16" i="7"/>
  <c r="J16" i="7"/>
  <c r="I16" i="7"/>
  <c r="H16" i="7"/>
  <c r="G16" i="7"/>
  <c r="R15" i="7"/>
  <c r="Q15" i="7"/>
  <c r="P15" i="7"/>
  <c r="O15" i="7"/>
  <c r="N15" i="7"/>
  <c r="M15" i="7"/>
  <c r="L15" i="7"/>
  <c r="K15" i="7"/>
  <c r="J15" i="7"/>
  <c r="I15" i="7"/>
  <c r="H15" i="7"/>
  <c r="G15" i="7"/>
  <c r="R14" i="7"/>
  <c r="R19" i="7" s="1"/>
  <c r="Q14" i="7"/>
  <c r="P14" i="7"/>
  <c r="O14" i="7"/>
  <c r="N14" i="7"/>
  <c r="N19" i="7" s="1"/>
  <c r="M14" i="7"/>
  <c r="L14" i="7"/>
  <c r="K14" i="7"/>
  <c r="J14" i="7"/>
  <c r="J19" i="7" s="1"/>
  <c r="I14" i="7"/>
  <c r="H14" i="7"/>
  <c r="G14" i="7"/>
  <c r="F14" i="7"/>
  <c r="R11" i="7"/>
  <c r="R9" i="7" s="1"/>
  <c r="Q11" i="7"/>
  <c r="P11" i="7"/>
  <c r="P9" i="7" s="1"/>
  <c r="O11" i="7"/>
  <c r="O9" i="7" s="1"/>
  <c r="N11" i="7"/>
  <c r="N9" i="7" s="1"/>
  <c r="M11" i="7"/>
  <c r="L11" i="7"/>
  <c r="L9" i="7" s="1"/>
  <c r="K11" i="7"/>
  <c r="J11" i="7"/>
  <c r="J9" i="7" s="1"/>
  <c r="I11" i="7"/>
  <c r="H11" i="7"/>
  <c r="H9" i="7" s="1"/>
  <c r="G11" i="7"/>
  <c r="G9" i="7" s="1"/>
  <c r="Q9" i="7"/>
  <c r="M9" i="7"/>
  <c r="K9" i="7"/>
  <c r="I9" i="7"/>
  <c r="F21" i="4"/>
  <c r="H19" i="7" l="1"/>
  <c r="H12" i="7" s="1"/>
  <c r="L19" i="7"/>
  <c r="L12" i="7" s="1"/>
  <c r="P19" i="7"/>
  <c r="F16" i="7"/>
  <c r="O34" i="7"/>
  <c r="F22" i="7"/>
  <c r="F29" i="7"/>
  <c r="F31" i="7"/>
  <c r="F32" i="7"/>
  <c r="F41" i="7"/>
  <c r="B23" i="4"/>
  <c r="D23" i="4" s="1"/>
  <c r="G19" i="7"/>
  <c r="G12" i="7" s="1"/>
  <c r="K19" i="7"/>
  <c r="O19" i="7"/>
  <c r="F17" i="7"/>
  <c r="J34" i="7"/>
  <c r="F34" i="7" s="1"/>
  <c r="N34" i="7"/>
  <c r="N12" i="7" s="1"/>
  <c r="N53" i="7" s="1"/>
  <c r="R34" i="7"/>
  <c r="R12" i="7" s="1"/>
  <c r="I19" i="7"/>
  <c r="M19" i="7"/>
  <c r="M12" i="7" s="1"/>
  <c r="Q19" i="7"/>
  <c r="P34" i="7"/>
  <c r="F27" i="7"/>
  <c r="J45" i="7"/>
  <c r="J51" i="7" s="1"/>
  <c r="J52" i="7" s="1"/>
  <c r="N45" i="7"/>
  <c r="N51" i="7" s="1"/>
  <c r="N52" i="7" s="1"/>
  <c r="R45" i="7"/>
  <c r="R51" i="7" s="1"/>
  <c r="R52" i="7" s="1"/>
  <c r="I12" i="7"/>
  <c r="Q12" i="7"/>
  <c r="F44" i="7"/>
  <c r="F35" i="7" s="1"/>
  <c r="H45" i="7"/>
  <c r="H51" i="7" s="1"/>
  <c r="H52" i="7" s="1"/>
  <c r="L45" i="7"/>
  <c r="L51" i="7" s="1"/>
  <c r="L52" i="7" s="1"/>
  <c r="P45" i="7"/>
  <c r="P51" i="7" s="1"/>
  <c r="P52" i="7" s="1"/>
  <c r="K45" i="7"/>
  <c r="K51" i="7" s="1"/>
  <c r="K52" i="7" s="1"/>
  <c r="K12" i="7"/>
  <c r="O45" i="7"/>
  <c r="O51" i="7" s="1"/>
  <c r="O52" i="7" s="1"/>
  <c r="O12" i="7"/>
  <c r="O53" i="7" s="1"/>
  <c r="F15" i="7"/>
  <c r="F19" i="7" s="1"/>
  <c r="H35" i="7"/>
  <c r="H53" i="7" s="1"/>
  <c r="F11" i="7"/>
  <c r="F9" i="7" s="1"/>
  <c r="F21" i="7"/>
  <c r="I45" i="7"/>
  <c r="I51" i="7" s="1"/>
  <c r="I52" i="7" s="1"/>
  <c r="Q45" i="7"/>
  <c r="Q51" i="7" s="1"/>
  <c r="Q52" i="7" s="1"/>
  <c r="B22" i="4"/>
  <c r="D22" i="4" s="1"/>
  <c r="F20" i="4"/>
  <c r="G45" i="7" l="1"/>
  <c r="G51" i="7" s="1"/>
  <c r="G52" i="7" s="1"/>
  <c r="F52" i="7" s="1"/>
  <c r="P12" i="7"/>
  <c r="P53" i="7" s="1"/>
  <c r="R60" i="7" s="1"/>
  <c r="F12" i="7"/>
  <c r="F53" i="7" s="1"/>
  <c r="J12" i="7"/>
  <c r="Q53" i="7"/>
  <c r="I53" i="7"/>
  <c r="M45" i="7"/>
  <c r="M51" i="7" s="1"/>
  <c r="M52" i="7" s="1"/>
  <c r="R53" i="7"/>
  <c r="J53" i="7"/>
  <c r="F45" i="7"/>
  <c r="F51" i="7" s="1"/>
  <c r="G53" i="7"/>
  <c r="I60" i="7" s="1"/>
  <c r="L53" i="7"/>
  <c r="K53" i="7"/>
  <c r="B21" i="4"/>
  <c r="D21" i="4" s="1"/>
  <c r="F19" i="4"/>
  <c r="M53" i="7" l="1"/>
  <c r="O60" i="7" s="1"/>
  <c r="L60" i="7"/>
  <c r="F16" i="4" l="1"/>
  <c r="B18" i="4" s="1"/>
  <c r="O55" i="6" l="1"/>
  <c r="N55" i="6"/>
  <c r="M55" i="6"/>
  <c r="L55" i="6"/>
  <c r="K55" i="6"/>
  <c r="J55" i="6"/>
  <c r="I55" i="6"/>
  <c r="H55" i="6"/>
  <c r="G55" i="6"/>
  <c r="F55" i="6"/>
  <c r="E55" i="6"/>
  <c r="D55" i="6"/>
  <c r="C53" i="6"/>
  <c r="C52" i="6"/>
  <c r="C51" i="6"/>
  <c r="C50" i="6"/>
  <c r="C49" i="6"/>
  <c r="C48" i="6"/>
  <c r="C39" i="6"/>
  <c r="O38" i="6"/>
  <c r="N38" i="6" s="1"/>
  <c r="O35" i="6"/>
  <c r="N35" i="6"/>
  <c r="M35" i="6" s="1"/>
  <c r="L35" i="6" s="1"/>
  <c r="K35" i="6" s="1"/>
  <c r="J35" i="6" s="1"/>
  <c r="I35" i="6" s="1"/>
  <c r="H35" i="6" s="1"/>
  <c r="G35" i="6" s="1"/>
  <c r="F35" i="6" s="1"/>
  <c r="E35" i="6" s="1"/>
  <c r="D35" i="6" s="1"/>
  <c r="C35" i="6" s="1"/>
  <c r="C36" i="6" s="1"/>
  <c r="O32" i="6"/>
  <c r="N32" i="6"/>
  <c r="M32" i="6"/>
  <c r="L32" i="6"/>
  <c r="L13" i="6" s="1"/>
  <c r="K32" i="6"/>
  <c r="J32" i="6"/>
  <c r="I32" i="6"/>
  <c r="H32" i="6"/>
  <c r="H13" i="6" s="1"/>
  <c r="G32" i="6"/>
  <c r="F32" i="6"/>
  <c r="E32" i="6"/>
  <c r="D32" i="6"/>
  <c r="D13" i="6" s="1"/>
  <c r="C31" i="6"/>
  <c r="C30" i="6"/>
  <c r="C29" i="6"/>
  <c r="C28" i="6"/>
  <c r="C27" i="6"/>
  <c r="C26" i="6"/>
  <c r="C25" i="6"/>
  <c r="C22" i="6"/>
  <c r="C21" i="6"/>
  <c r="O19" i="6"/>
  <c r="N19" i="6"/>
  <c r="N13" i="6" s="1"/>
  <c r="M19" i="6"/>
  <c r="M13" i="6" s="1"/>
  <c r="L19" i="6"/>
  <c r="K19" i="6"/>
  <c r="J19" i="6"/>
  <c r="J13" i="6" s="1"/>
  <c r="I19" i="6"/>
  <c r="I13" i="6" s="1"/>
  <c r="H19" i="6"/>
  <c r="G19" i="6"/>
  <c r="F19" i="6"/>
  <c r="F13" i="6" s="1"/>
  <c r="E19" i="6"/>
  <c r="E13" i="6" s="1"/>
  <c r="D19" i="6"/>
  <c r="C18" i="6"/>
  <c r="C17" i="6"/>
  <c r="C16" i="6"/>
  <c r="C15" i="6"/>
  <c r="O13" i="6"/>
  <c r="K13" i="6"/>
  <c r="G13" i="6"/>
  <c r="O12" i="6"/>
  <c r="O6" i="6" s="1"/>
  <c r="M12" i="6"/>
  <c r="L12" i="6"/>
  <c r="K12" i="6"/>
  <c r="I12" i="6"/>
  <c r="H12" i="6"/>
  <c r="G12" i="6"/>
  <c r="E12" i="6"/>
  <c r="C12" i="6"/>
  <c r="C11" i="6"/>
  <c r="O9" i="6"/>
  <c r="O41" i="6" s="1"/>
  <c r="O47" i="6" s="1"/>
  <c r="N9" i="6"/>
  <c r="N41" i="6" s="1"/>
  <c r="N47" i="6" s="1"/>
  <c r="M9" i="6"/>
  <c r="M6" i="6" s="1"/>
  <c r="L9" i="6"/>
  <c r="L41" i="6" s="1"/>
  <c r="L47" i="6" s="1"/>
  <c r="K9" i="6"/>
  <c r="K41" i="6" s="1"/>
  <c r="K47" i="6" s="1"/>
  <c r="J9" i="6"/>
  <c r="J6" i="6" s="1"/>
  <c r="I9" i="6"/>
  <c r="I6" i="6" s="1"/>
  <c r="H9" i="6"/>
  <c r="H41" i="6" s="1"/>
  <c r="H47" i="6" s="1"/>
  <c r="G9" i="6"/>
  <c r="G41" i="6" s="1"/>
  <c r="G47" i="6" s="1"/>
  <c r="F9" i="6"/>
  <c r="F41" i="6" s="1"/>
  <c r="F47" i="6" s="1"/>
  <c r="E9" i="6"/>
  <c r="E41" i="6" s="1"/>
  <c r="E47" i="6" s="1"/>
  <c r="D9" i="6"/>
  <c r="D41" i="6" s="1"/>
  <c r="D47" i="6" s="1"/>
  <c r="C8" i="6"/>
  <c r="C9" i="6" s="1"/>
  <c r="K6" i="6"/>
  <c r="H6" i="6"/>
  <c r="G6" i="6"/>
  <c r="F15" i="4"/>
  <c r="B17" i="4" s="1"/>
  <c r="E6" i="6" l="1"/>
  <c r="I41" i="6"/>
  <c r="I47" i="6" s="1"/>
  <c r="M41" i="6"/>
  <c r="M47" i="6" s="1"/>
  <c r="C19" i="6"/>
  <c r="C13" i="6" s="1"/>
  <c r="C32" i="6"/>
  <c r="C55" i="6"/>
  <c r="C6" i="6"/>
  <c r="N40" i="6"/>
  <c r="N33" i="6" s="1"/>
  <c r="N56" i="6" s="1"/>
  <c r="M38" i="6"/>
  <c r="L6" i="6"/>
  <c r="O40" i="6"/>
  <c r="O33" i="6" s="1"/>
  <c r="O56" i="6" s="1"/>
  <c r="J41" i="6"/>
  <c r="J47" i="6" s="1"/>
  <c r="C41" i="6" l="1"/>
  <c r="C47" i="6" s="1"/>
  <c r="M40" i="6"/>
  <c r="M33" i="6" s="1"/>
  <c r="M56" i="6" s="1"/>
  <c r="M60" i="6" s="1"/>
  <c r="L38" i="6"/>
  <c r="B16" i="4"/>
  <c r="D16" i="4" s="1"/>
  <c r="F14" i="4"/>
  <c r="K38" i="6" l="1"/>
  <c r="L40" i="6"/>
  <c r="L33" i="6" s="1"/>
  <c r="L56" i="6" s="1"/>
  <c r="N37" i="5"/>
  <c r="N38" i="5"/>
  <c r="N31" i="5"/>
  <c r="N30" i="5"/>
  <c r="J38" i="6" l="1"/>
  <c r="K40" i="6"/>
  <c r="K33" i="6" s="1"/>
  <c r="K56" i="6" s="1"/>
  <c r="O34" i="5"/>
  <c r="N35" i="5"/>
  <c r="I38" i="6" l="1"/>
  <c r="J40" i="6"/>
  <c r="J33" i="6" s="1"/>
  <c r="J56" i="6" s="1"/>
  <c r="J60" i="6" s="1"/>
  <c r="E35" i="5"/>
  <c r="N29" i="5" s="1"/>
  <c r="D30" i="5"/>
  <c r="D24" i="5"/>
  <c r="N28" i="5" s="1"/>
  <c r="N34" i="5" l="1"/>
  <c r="N33" i="5"/>
  <c r="I40" i="6"/>
  <c r="I33" i="6" s="1"/>
  <c r="I56" i="6" s="1"/>
  <c r="H38" i="6"/>
  <c r="O27" i="4"/>
  <c r="O26" i="4"/>
  <c r="O28" i="4" s="1"/>
  <c r="M27" i="4"/>
  <c r="G38" i="6" l="1"/>
  <c r="H40" i="6"/>
  <c r="H33" i="6" s="1"/>
  <c r="H56" i="6" s="1"/>
  <c r="F13" i="4"/>
  <c r="B15" i="4" s="1"/>
  <c r="F38" i="6" l="1"/>
  <c r="G40" i="6"/>
  <c r="G33" i="6" s="1"/>
  <c r="G56" i="6" s="1"/>
  <c r="G60" i="6" s="1"/>
  <c r="C18" i="4" s="1"/>
  <c r="B19" i="2"/>
  <c r="D15" i="4"/>
  <c r="F18" i="4" l="1"/>
  <c r="B20" i="4" s="1"/>
  <c r="D20" i="4" s="1"/>
  <c r="D18" i="4"/>
  <c r="F40" i="6"/>
  <c r="F33" i="6" s="1"/>
  <c r="F56" i="6" s="1"/>
  <c r="E38" i="6"/>
  <c r="F12" i="4"/>
  <c r="B14" i="4" s="1"/>
  <c r="D14" i="4" s="1"/>
  <c r="E40" i="6" l="1"/>
  <c r="E33" i="6" s="1"/>
  <c r="E56" i="6" s="1"/>
  <c r="D38" i="6"/>
  <c r="F11" i="4"/>
  <c r="B13" i="4" s="1"/>
  <c r="D13" i="4" s="1"/>
  <c r="F10" i="4"/>
  <c r="B12" i="4" s="1"/>
  <c r="D12" i="4" s="1"/>
  <c r="F9" i="4"/>
  <c r="B11" i="4" s="1"/>
  <c r="D11" i="4" s="1"/>
  <c r="F8" i="4"/>
  <c r="B10" i="4" s="1"/>
  <c r="D10" i="4"/>
  <c r="F7" i="4"/>
  <c r="B9" i="4" s="1"/>
  <c r="D9" i="4" s="1"/>
  <c r="F6" i="4"/>
  <c r="B8" i="4"/>
  <c r="D8" i="4"/>
  <c r="D7" i="4"/>
  <c r="F5" i="4"/>
  <c r="B20" i="3"/>
  <c r="D20" i="3"/>
  <c r="D23" i="3"/>
  <c r="C22" i="3"/>
  <c r="C38" i="6" l="1"/>
  <c r="C40" i="6" s="1"/>
  <c r="C33" i="6" s="1"/>
  <c r="C56" i="6" s="1"/>
  <c r="D40" i="6"/>
  <c r="D33" i="6" s="1"/>
  <c r="D56" i="6" s="1"/>
  <c r="D60" i="6" s="1"/>
  <c r="C17" i="4" s="1"/>
  <c r="B22" i="3"/>
  <c r="B23" i="3"/>
  <c r="C20" i="3" s="1"/>
  <c r="C23" i="3" s="1"/>
  <c r="B21" i="3"/>
  <c r="B24" i="3"/>
  <c r="F17" i="4" l="1"/>
  <c r="B19" i="4" s="1"/>
  <c r="D19" i="4" s="1"/>
  <c r="D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Kaidi Šatilov</author>
  </authors>
  <commentList>
    <comment ref="A5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Peab sisaldama ettemaksetaotluse perioodil prognoositud kulusid (nii toetuse kui omafinantseeringu summa)
</t>
        </r>
      </text>
    </comment>
    <comment ref="B19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Summa peab kattuma ettemaksetaotluses taotletava toetuse ja sellele vastava omafinatseeringu summaga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 Liblik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Anneli Liblik:</t>
        </r>
        <r>
          <rPr>
            <sz val="9"/>
            <color indexed="81"/>
            <rFont val="Tahoma"/>
            <charset val="1"/>
          </rPr>
          <t xml:space="preserve">
Korrigeeritud vastavalt muudetud eelarvele.</t>
        </r>
      </text>
    </comment>
    <comment ref="C20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Anneli Liblik:</t>
        </r>
        <r>
          <rPr>
            <sz val="9"/>
            <color indexed="81"/>
            <rFont val="Tahoma"/>
            <charset val="1"/>
          </rPr>
          <t xml:space="preserve">
Korrigeeritud vastavalt suurendatud eelarvele.</t>
        </r>
      </text>
    </comment>
  </commentList>
</comments>
</file>

<file path=xl/sharedStrings.xml><?xml version="1.0" encoding="utf-8"?>
<sst xmlns="http://schemas.openxmlformats.org/spreadsheetml/2006/main" count="408" uniqueCount="283">
  <si>
    <t>Toetuse saaja nimi</t>
  </si>
  <si>
    <t>Toetuse saaja pangakonto nr (toetuskonto)</t>
  </si>
  <si>
    <t>Ettemakse vajadus</t>
  </si>
  <si>
    <t>Varem saadud ettemaksete tõendamata summa</t>
  </si>
  <si>
    <t>Protsent</t>
  </si>
  <si>
    <t>Omafinantseering</t>
  </si>
  <si>
    <t xml:space="preserve">Struktuuritoetus </t>
  </si>
  <si>
    <t>sh EL struktuuritoetus</t>
  </si>
  <si>
    <t>Kokku</t>
  </si>
  <si>
    <t>Allkirjaõiguslik esindaja</t>
  </si>
  <si>
    <t>(allkiri, kuupäev)</t>
  </si>
  <si>
    <t>Kulutuste prognoos</t>
  </si>
  <si>
    <t>Prognoositav  summa</t>
  </si>
  <si>
    <t>Selgitus kulu sisu kohta (nt hankelepingu nr, jooksvate tegevuste kirjeldus vm)</t>
  </si>
  <si>
    <t>Allkirjaõiguslik esindaja:</t>
  </si>
  <si>
    <t>Projekti number</t>
  </si>
  <si>
    <t>Ettemaksena taotletav toetus</t>
  </si>
  <si>
    <t>Kinnitan, et ettemaksetaotlust tagab nõuetekohane pangagarantii (kui kohaldub, siis märkida kasti rist)  (ÜM § 18 lg 1 p 2; § 20 )</t>
  </si>
  <si>
    <t>sh riiklik kaasfinantseering</t>
  </si>
  <si>
    <t>Kinnitan, et toetuse saaja kasutab kogu ettemaksena saadud toetuse abikõlblike kulude tegemiseks ja esitab käesoleva ettemakse kohta kõik ettemakse kasutamise aruanded vastavalt ühendmääruses sätestatud tingimustele ja tähtaegadele.</t>
  </si>
  <si>
    <t>Tegevuse täpne nimetus</t>
  </si>
  <si>
    <t>Prognoositav abikõlblik summa kokku sh ühtse määra alusel hüvitatavad kulud</t>
  </si>
  <si>
    <t>(nimi, telefon, e-mail)</t>
  </si>
  <si>
    <t>Koostaja:</t>
  </si>
  <si>
    <t>(nimi, allkiri, kuupäev)</t>
  </si>
  <si>
    <t>Viitenumber</t>
  </si>
  <si>
    <t xml:space="preserve">Ettemaksetaotluse number </t>
  </si>
  <si>
    <t>Projekti nimi</t>
  </si>
  <si>
    <t>Ettemaksetaotluse liik</t>
  </si>
  <si>
    <t>Summa</t>
  </si>
  <si>
    <t>Mitteriigiabi ettemaksetaotlus</t>
  </si>
  <si>
    <t>Ettemakse taotlemise alus</t>
  </si>
  <si>
    <t>Riigiabi ettemaksetaotlus</t>
  </si>
  <si>
    <t>Riigihanke piirmääraga võrdse või ületava maksumusega RH lepingu ettemaksetaotlus</t>
  </si>
  <si>
    <t xml:space="preserve">Kulude tekkimise periood </t>
  </si>
  <si>
    <t>Lisa 1 Mitteriigiabi ettemakse taotlusele</t>
  </si>
  <si>
    <t>Rahastuse jaotus</t>
  </si>
  <si>
    <r>
      <t>Prognoosikohane ettemaksetaotlus (Aruanded tuleb esitada hiljemalt 15 kalendripäeva jooksul ettemakse taotluse perioodi lõpust</t>
    </r>
    <r>
      <rPr>
        <i/>
        <sz val="9"/>
        <color theme="1"/>
        <rFont val="Arial"/>
        <family val="2"/>
        <charset val="186"/>
      </rPr>
      <t>)</t>
    </r>
  </si>
  <si>
    <t>Vorm 6</t>
  </si>
  <si>
    <t>X</t>
  </si>
  <si>
    <t>2014-2020.2.07.003.01.15-0001</t>
  </si>
  <si>
    <t>Noortele arenguvõimaluste pakkumine programmi SPIN abil</t>
  </si>
  <si>
    <t>MTÜ SPIN</t>
  </si>
  <si>
    <t>EE067700771001443610</t>
  </si>
  <si>
    <t>Alari Rammo; 5050052; rammo@me.com</t>
  </si>
  <si>
    <t xml:space="preserve">EKA =Toetus MT-ga </t>
  </si>
  <si>
    <t>MRT nr 2</t>
  </si>
  <si>
    <t>MRT nr 1</t>
  </si>
  <si>
    <t>MRT nr 3</t>
  </si>
  <si>
    <t>Jääk nr 1</t>
  </si>
  <si>
    <t>Tedevuskava eelarve</t>
  </si>
  <si>
    <t>Jääk</t>
  </si>
  <si>
    <t>Tegelik väljamakse taotluse alusel</t>
  </si>
  <si>
    <t>MT 9</t>
  </si>
  <si>
    <t>MT 10</t>
  </si>
  <si>
    <t>MRT nr 4</t>
  </si>
  <si>
    <t>MRT nr 5</t>
  </si>
  <si>
    <t>MTR nr 6</t>
  </si>
  <si>
    <t>MRT nr 7</t>
  </si>
  <si>
    <t>MRT nr 8</t>
  </si>
  <si>
    <t>MT 11</t>
  </si>
  <si>
    <t>MT 12</t>
  </si>
  <si>
    <t>MT 13</t>
  </si>
  <si>
    <t>MT 14</t>
  </si>
  <si>
    <t>MRT nr 9</t>
  </si>
  <si>
    <t>MT 15</t>
  </si>
  <si>
    <t>MRT nr 10</t>
  </si>
  <si>
    <t>MT 18</t>
  </si>
  <si>
    <t>MRT nr 11</t>
  </si>
  <si>
    <t>EKA9 on tabelis 73253,04 a tegelt oli 56520,96</t>
  </si>
  <si>
    <t>Toetuse ettemaksu jääk 18.03.2019 (MT nr 16 aktsepteeritud summas  35806,28 eurot ja MT 17 atsepteeritud summas 4234,26 eurot ja EKA 8-2 esitamata kr 1-2 ja 25-26 summas 16732,08 eurot ) MRTEMT nr 8-st</t>
  </si>
  <si>
    <t>Laekub juulis</t>
  </si>
  <si>
    <t>Hetkel 1.07.2019 ettemaksu jääk</t>
  </si>
  <si>
    <t>2019 esitatud kuluread:</t>
  </si>
  <si>
    <t>Aruanne laekub juulis 2019</t>
  </si>
  <si>
    <t>KOKKU:</t>
  </si>
  <si>
    <t>Jääk (veerg F üleeelmine MRT)</t>
  </si>
  <si>
    <t>MT nr 1</t>
  </si>
  <si>
    <t>97,384.31</t>
  </si>
  <si>
    <t>MT nr 2</t>
  </si>
  <si>
    <t>43,600.45</t>
  </si>
  <si>
    <t>MT nr 3</t>
  </si>
  <si>
    <t>30,860.06</t>
  </si>
  <si>
    <t>MT nr 4</t>
  </si>
  <si>
    <t>38,322.12</t>
  </si>
  <si>
    <t>MT nr 5</t>
  </si>
  <si>
    <t>MT nr 6</t>
  </si>
  <si>
    <t>MT nr 7</t>
  </si>
  <si>
    <t>MT nr 8</t>
  </si>
  <si>
    <t>MT alusel eraldatud toetus Sim-ile</t>
  </si>
  <si>
    <t>SPIN-programmile tehtud toetuse ettemaksed</t>
  </si>
  <si>
    <t>Jrk nr</t>
  </si>
  <si>
    <t>Kuupäev</t>
  </si>
  <si>
    <t>Periood</t>
  </si>
  <si>
    <t>1.</t>
  </si>
  <si>
    <t>Lepingu sõlmimisel</t>
  </si>
  <si>
    <t>2.</t>
  </si>
  <si>
    <t>2015 II poolaasta</t>
  </si>
  <si>
    <t>3.</t>
  </si>
  <si>
    <t>2016 I poolaasta</t>
  </si>
  <si>
    <t xml:space="preserve">4. </t>
  </si>
  <si>
    <t>2016 II poolaasta</t>
  </si>
  <si>
    <t>KOKKU TEHTUD TOETUSE ETTEMAKSU 31.12.2016</t>
  </si>
  <si>
    <t>Jääk 01.01.2017</t>
  </si>
  <si>
    <t>2019 III kv</t>
  </si>
  <si>
    <t>2019 II kv</t>
  </si>
  <si>
    <t>2019 I kv</t>
  </si>
  <si>
    <t>2018 IV kv</t>
  </si>
  <si>
    <t>2018 III kv</t>
  </si>
  <si>
    <t>2017 I kv</t>
  </si>
  <si>
    <t>2017 II kv</t>
  </si>
  <si>
    <t>2017 III kv</t>
  </si>
  <si>
    <t>2017 IV kv</t>
  </si>
  <si>
    <t>2018 I kv</t>
  </si>
  <si>
    <t>2018 II kv</t>
  </si>
  <si>
    <t>Tehtud ettemaks 01.06.2019 SiM ilt Partnerile</t>
  </si>
  <si>
    <t>Laekunud aruandlus partnerilt</t>
  </si>
  <si>
    <t>Laekunud toetus RÜ-lt</t>
  </si>
  <si>
    <t>Esitatud maksetaotlused</t>
  </si>
  <si>
    <t>Laekunud toetus koos esitatud mt 18</t>
  </si>
  <si>
    <t>Jääk 01.06.2019 ilma mt 18</t>
  </si>
  <si>
    <t>Jääk 01.06.2019 arvestades mt 18</t>
  </si>
  <si>
    <t>Kontrollarvutus</t>
  </si>
  <si>
    <t>Jääk 1.07.2019</t>
  </si>
  <si>
    <t>MT 19</t>
  </si>
  <si>
    <t>MRT nr 12</t>
  </si>
  <si>
    <t>MRT nr 13</t>
  </si>
  <si>
    <t>MRT nr 14</t>
  </si>
  <si>
    <t>MRT nr 15</t>
  </si>
  <si>
    <t>MRT nr 16</t>
  </si>
  <si>
    <t>MRT nr 17</t>
  </si>
  <si>
    <t>MT 20</t>
  </si>
  <si>
    <t>MT 21</t>
  </si>
  <si>
    <t>MT 22</t>
  </si>
  <si>
    <t>MT 23</t>
  </si>
  <si>
    <t>MT 24</t>
  </si>
  <si>
    <t>MT 25</t>
  </si>
  <si>
    <t>MT 26</t>
  </si>
  <si>
    <t>Lisa 2</t>
  </si>
  <si>
    <t>Programmi 2020. aasta eelarveprognoos</t>
  </si>
  <si>
    <t>Kululiik</t>
  </si>
  <si>
    <t>Aasta koondeelarve eurodes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</si>
  <si>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</si>
  <si>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</si>
  <si>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</si>
  <si>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</si>
  <si>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</si>
  <si>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</si>
  <si>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</si>
  <si>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</si>
  <si>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</si>
  <si>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</si>
  <si>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</si>
  <si>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</si>
  <si>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Projektijuhtimise kulu</t>
  </si>
  <si>
    <t>1.1.</t>
  </si>
  <si>
    <t>Projektijuhtimise otsene personalikulu</t>
  </si>
  <si>
    <t>1.1.1.</t>
  </si>
  <si>
    <t>Projektijuhi töötasu</t>
  </si>
  <si>
    <t>Projektijuhtimise otsene personalikulu kokku:</t>
  </si>
  <si>
    <t>1.2.</t>
  </si>
  <si>
    <t>Projektijuhtimise muu kulu kokku:</t>
  </si>
  <si>
    <t>1.2.1.</t>
  </si>
  <si>
    <t>Lähetuse kulud</t>
  </si>
  <si>
    <t>SPIN-i elluviimine</t>
  </si>
  <si>
    <t>2.1.</t>
  </si>
  <si>
    <t>SPIN-i elluviimise otsene personalikulu</t>
  </si>
  <si>
    <t>2.1.1.</t>
  </si>
  <si>
    <t>Treenerite töötasu</t>
  </si>
  <si>
    <t>2.1.2.</t>
  </si>
  <si>
    <t>Abitreenerite töötasu</t>
  </si>
  <si>
    <t>2.1.3.</t>
  </si>
  <si>
    <t>Tallinna, Ida-Virumaa ja Harjumaa koordinaatorite töötasu</t>
  </si>
  <si>
    <t>2.1.4.</t>
  </si>
  <si>
    <t>Eluoskuste suuna juht</t>
  </si>
  <si>
    <t>SPIN-i elluviimise otsene personalikulu kokku:</t>
  </si>
  <si>
    <t>2.2.</t>
  </si>
  <si>
    <t>SPIN-i elluviimise muud kulud</t>
  </si>
  <si>
    <t>2.2.1.</t>
  </si>
  <si>
    <t>Võimlate, saalide, staadionite ja väljakute rendikulu</t>
  </si>
  <si>
    <t>2.2.2.</t>
  </si>
  <si>
    <t>Spordisessioonide läbiviimiseks vajalik varustus (pallid, vestid, koonused, markerid, väravad, väravavõrgud, riietus treeneritele ja abitreeneritele jms)</t>
  </si>
  <si>
    <t>Vestid</t>
  </si>
  <si>
    <t>Treenerite varustus</t>
  </si>
  <si>
    <t>2.2.3.</t>
  </si>
  <si>
    <t>Treenerite ja abitreenerite täiendkoolitus ja supervisioon</t>
  </si>
  <si>
    <t>2.2.4.</t>
  </si>
  <si>
    <t>Sessioonide läbiviimiseks vajalikud IT- vahendid</t>
  </si>
  <si>
    <t>2.2.5.</t>
  </si>
  <si>
    <t>Võistluste läbiviimisega seotud kulud (rent, auhinnad, toitlustus jms)</t>
  </si>
  <si>
    <t>2.2.6.</t>
  </si>
  <si>
    <t>Turundus- ja infomaterjalid</t>
  </si>
  <si>
    <t>2.2.7.</t>
  </si>
  <si>
    <t>Sotsiaalsete oskuste sessioonide läbiviimine (ruumid, koolitajad, piletid, vahendid jms) ning läbiviimise toetamine (konsultatsioon, abitreenerite koolitamine, superviseerimine)</t>
  </si>
  <si>
    <t>2.2.8</t>
  </si>
  <si>
    <t>Suvelaagrite läbiviimine (ruumide ja väljakute rent, toitlustus, varustus, töötasud, auhinnad)</t>
  </si>
  <si>
    <t>SPIN-i elluviimise muu kulu kokku</t>
  </si>
  <si>
    <t>SPIN-i mõjude hindamine</t>
  </si>
  <si>
    <t>3.1.</t>
  </si>
  <si>
    <t>SPIN-i mõjude hindamise otsene personalikulu</t>
  </si>
  <si>
    <t>3.1.1.</t>
  </si>
  <si>
    <t>Käsundusleping mõju hindamiseks</t>
  </si>
  <si>
    <t>SPIN-i mõjude hindamise otsene personalikulu kokku:</t>
  </si>
  <si>
    <t>3.2.</t>
  </si>
  <si>
    <t>SPIN-i mõjude hindamise muud kulud</t>
  </si>
  <si>
    <t>3.2.1.</t>
  </si>
  <si>
    <t>Andmekeskkonna litsents</t>
  </si>
  <si>
    <t>3.2.2.</t>
  </si>
  <si>
    <t>Uuring mõju hindamiseks</t>
  </si>
  <si>
    <t>SPIN-i mõjude hindamise muu kulu kokku:</t>
  </si>
  <si>
    <t xml:space="preserve">5. </t>
  </si>
  <si>
    <t>Otsene personalikulu KOKKU:</t>
  </si>
  <si>
    <t>4.</t>
  </si>
  <si>
    <t>Kaudsed kulud</t>
  </si>
  <si>
    <t>4.1.</t>
  </si>
  <si>
    <t>Kontori rendi- ja kommunaalkulud</t>
  </si>
  <si>
    <t>4.2.</t>
  </si>
  <si>
    <t>Sidekulu</t>
  </si>
  <si>
    <t>4.3.</t>
  </si>
  <si>
    <t xml:space="preserve">Raamatupidamine </t>
  </si>
  <si>
    <t>4.4.</t>
  </si>
  <si>
    <t>Muu administreerimise ja nõustamisega seotud kulu</t>
  </si>
  <si>
    <t>4.5.</t>
  </si>
  <si>
    <t>Kodulehe halduskulud</t>
  </si>
  <si>
    <t>4.6.</t>
  </si>
  <si>
    <t>Kommunikatsiooni-arendusjuht</t>
  </si>
  <si>
    <t>4.7.</t>
  </si>
  <si>
    <t>Muu kulu</t>
  </si>
  <si>
    <t>5.1. Tegelikud kaudsed kulud KOKKU</t>
  </si>
  <si>
    <t>TAT KOKKU:</t>
  </si>
  <si>
    <t>MRT nr 18</t>
  </si>
  <si>
    <t>MRT nr 19</t>
  </si>
  <si>
    <t>MRT nr 20</t>
  </si>
  <si>
    <t>Lisa nr 11</t>
  </si>
  <si>
    <t>Detailne 2021. aasta eelarve</t>
  </si>
  <si>
    <t>Ühik</t>
  </si>
  <si>
    <t>Ühikute arv</t>
  </si>
  <si>
    <t>Ühiku maksumus</t>
  </si>
  <si>
    <t>2021. aasta koondeelarve</t>
  </si>
  <si>
    <t xml:space="preserve">mai </t>
  </si>
  <si>
    <t>in arv</t>
  </si>
  <si>
    <t>grupp</t>
  </si>
  <si>
    <t>Eluoskuste treenerite töötasu</t>
  </si>
  <si>
    <t>Piirkondlike koordinaatorite töötasu</t>
  </si>
  <si>
    <t>Eluoskuste suuna juhi töötasu</t>
  </si>
  <si>
    <t>2.1.5.</t>
  </si>
  <si>
    <t>EO piirkondlike mentorite töötasu</t>
  </si>
  <si>
    <t>kuu</t>
  </si>
  <si>
    <t>Spordisessioonide läbiviimiseks vajalik varustus (pallid, vestid, koonused, markerid, väravad, väravavõrgud, riietus treeneritele ja eluoskuste treeneritele jms)</t>
  </si>
  <si>
    <t>kord</t>
  </si>
  <si>
    <t>sõltub kuust ja gruppide arvust</t>
  </si>
  <si>
    <t>vastavalt pakkumistele</t>
  </si>
  <si>
    <t>Treenerite ja eluoskuste treenerite täiendkoolitused ja supervisioonid</t>
  </si>
  <si>
    <t>Võistluste läbiviimisega seotud kulud (väljakute rent, toitlustus, transport, vahendid, auhinnad osalejatele jms)</t>
  </si>
  <si>
    <t>Turundus- ja infomaterjalid (sh teavitusmaterjalid)</t>
  </si>
  <si>
    <t>aasta</t>
  </si>
  <si>
    <t>EO sessioonide läbiviimine (ruumid, koolitajad, sissepääsu piletid, vahendid, toitlustamine jms)</t>
  </si>
  <si>
    <t xml:space="preserve">2.2.8. </t>
  </si>
  <si>
    <t>Suvelaagrite läbiviimise kulu</t>
  </si>
  <si>
    <t>2.2.9.</t>
  </si>
  <si>
    <t>Lähetuse kulud (projektijuht, eluoskuste suuna juht, piirkondlikud EO tiimi mentorid, piirkondlikud koordinaatorid)</t>
  </si>
  <si>
    <t>2.2.10.</t>
  </si>
  <si>
    <t>Koolitusmaterjalide ja e-õppekeskkonna loomine.</t>
  </si>
  <si>
    <t>2.2.11.</t>
  </si>
  <si>
    <t xml:space="preserve">Koolitusprogrammi väljatöötamine ja läbiviimine </t>
  </si>
  <si>
    <t xml:space="preserve">sõltub kuust  </t>
  </si>
  <si>
    <t>Eksperdi töötasu</t>
  </si>
  <si>
    <t>sõltub aastast</t>
  </si>
  <si>
    <t>3.2.3.</t>
  </si>
  <si>
    <t>Andmete korje automatiseerimine</t>
  </si>
  <si>
    <t>3.2.4.</t>
  </si>
  <si>
    <t>Uuringu ettevalmistamine (senise metodoloogia ülevaatamise nõustamine, andmebaasi, artiklite jms kulu) ja kasutusele võetava mudeli piloteerimine</t>
  </si>
  <si>
    <t>sõltub kuust</t>
  </si>
  <si>
    <t>jaanuaris</t>
  </si>
  <si>
    <t>Priit Jõe</t>
  </si>
  <si>
    <t>Priit Jõe, 55579709; priit@spin.ee</t>
  </si>
  <si>
    <t>01.01.-31.03.2022</t>
  </si>
  <si>
    <t>aprillis</t>
  </si>
  <si>
    <t>MRT nr 21</t>
  </si>
  <si>
    <t>2022 jaanuar-märts    eelarve prognoos vastavalt koostöölepingu lisale.</t>
  </si>
  <si>
    <t>MT on esitatud summas   74486,69 eurot- Jääk eelmisest perioodist</t>
  </si>
  <si>
    <t>Vastavalt 2022. aasta  eelarvele on  I kvartali  tegevuskulu.</t>
  </si>
  <si>
    <t>oktoobris esitatud III kvartali tegelik kulu on 74486,69 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</si>
</sst>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r"/>
    <numFmt numFmtId="165" formatCode="[$-F800]dddd\,\ mmmm\ dd\,\ yyyy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sz val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color rgb="FF9C0006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31869B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1"/>
      <color indexed="62"/>
      <name val="Calibri"/>
      <family val="2"/>
      <charset val="186"/>
    </font>
    <font>
      <sz val="12"/>
      <name val="Arial"/>
      <family val="2"/>
      <charset val="186"/>
    </font>
    <font>
      <b/>
      <sz val="9"/>
      <color rgb="FF006100"/>
      <name val="Arial"/>
      <family val="2"/>
      <charset val="186"/>
    </font>
    <font>
      <sz val="9"/>
      <color rgb="FF006100"/>
      <name val="Arial"/>
      <family val="2"/>
      <charset val="186"/>
    </font>
    <font>
      <sz val="9"/>
      <color rgb="FF006100"/>
      <name val="Calibri"/>
      <family val="2"/>
      <charset val="186"/>
    </font>
    <font>
      <b/>
      <sz val="9"/>
      <color rgb="FFFF0000"/>
      <name val="Arial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1A1A1A"/>
      <name val="Times New Roman"/>
      <family val="1"/>
      <charset val="186"/>
    </font>
    <font>
      <sz val="11"/>
      <color rgb="FF1A1A1A"/>
      <name val="Calibri"/>
      <family val="2"/>
      <charset val="186"/>
      <scheme val="minor"/>
    </font>
    <font>
      <b/>
      <sz val="10"/>
      <color rgb="FF1A1A1A"/>
      <name val="Times New Roman"/>
      <family val="1"/>
      <charset val="186"/>
    </font>
    <font>
      <sz val="9"/>
      <name val="Arial"/>
      <family val="2"/>
    </font>
    <font>
      <b/>
      <sz val="9"/>
      <name val="Arial"/>
      <family val="2"/>
    </font>
    <font>
      <b/>
      <sz val="8"/>
      <color rgb="FF1A1A1A"/>
      <name val="Roboto Condensed"/>
    </font>
    <font>
      <sz val="12"/>
      <color rgb="FF1A1A1A"/>
      <name val="Calibri"/>
      <family val="2"/>
      <charset val="186"/>
      <scheme val="minor"/>
    </font>
    <font>
      <b/>
      <sz val="8"/>
      <color rgb="FF1A1A1A"/>
      <name val="Roboto Condensed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  <bgColor rgb="FFFFFFFF"/>
      </patternFill>
    </fill>
    <fill>
      <patternFill patternType="solid">
        <fgColor rgb="FFFCD5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AEA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20" borderId="1" applyNumberFormat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4" fillId="22" borderId="8" applyNumberFormat="0" applyFont="0" applyAlignment="0" applyProtection="0"/>
    <xf numFmtId="0" fontId="14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20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</cellStyleXfs>
  <cellXfs count="336">
    <xf numFmtId="0" fontId="0" fillId="0" borderId="0" xfId="0"/>
    <xf numFmtId="0" fontId="25" fillId="0" borderId="10" xfId="28" applyFont="1" applyBorder="1" applyAlignment="1">
      <alignment vertical="center" readingOrder="1"/>
    </xf>
    <xf numFmtId="0" fontId="26" fillId="0" borderId="15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vertical="center" readingOrder="1"/>
    </xf>
    <xf numFmtId="0" fontId="26" fillId="0" borderId="0" xfId="0" applyFont="1" applyAlignment="1">
      <alignment vertical="center" readingOrder="1"/>
    </xf>
    <xf numFmtId="0" fontId="26" fillId="0" borderId="10" xfId="0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49" fontId="25" fillId="0" borderId="14" xfId="28" applyNumberFormat="1" applyFont="1" applyBorder="1" applyAlignment="1">
      <alignment horizontal="left" vertical="center" readingOrder="1"/>
    </xf>
    <xf numFmtId="49" fontId="25" fillId="0" borderId="10" xfId="28" applyNumberFormat="1" applyFont="1" applyBorder="1" applyAlignment="1">
      <alignment horizontal="left" vertical="center" readingOrder="1"/>
    </xf>
    <xf numFmtId="0" fontId="29" fillId="0" borderId="28" xfId="0" applyFont="1" applyBorder="1" applyAlignment="1">
      <alignment vertical="center" readingOrder="1"/>
    </xf>
    <xf numFmtId="49" fontId="28" fillId="0" borderId="28" xfId="28" applyNumberFormat="1" applyFont="1" applyBorder="1" applyAlignment="1">
      <alignment horizontal="left" vertical="center" readingOrder="1"/>
    </xf>
    <xf numFmtId="0" fontId="28" fillId="0" borderId="0" xfId="31" applyFont="1" applyBorder="1" applyAlignment="1" applyProtection="1">
      <alignment horizontal="left" vertical="center" readingOrder="1"/>
      <protection locked="0"/>
    </xf>
    <xf numFmtId="49" fontId="28" fillId="0" borderId="13" xfId="28" applyNumberFormat="1" applyFont="1" applyBorder="1" applyAlignment="1">
      <alignment horizontal="left" vertical="center" readingOrder="1"/>
    </xf>
    <xf numFmtId="164" fontId="28" fillId="0" borderId="0" xfId="28" applyNumberFormat="1" applyFont="1" applyBorder="1" applyAlignment="1">
      <alignment vertical="center" readingOrder="1"/>
    </xf>
    <xf numFmtId="164" fontId="28" fillId="0" borderId="13" xfId="28" applyNumberFormat="1" applyFont="1" applyBorder="1" applyAlignment="1">
      <alignment horizontal="right" vertical="center" readingOrder="1"/>
    </xf>
    <xf numFmtId="0" fontId="26" fillId="0" borderId="0" xfId="0" applyFont="1" applyAlignment="1">
      <alignment vertical="center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0" xfId="28" applyFont="1" applyBorder="1" applyAlignment="1">
      <alignment horizontal="left" vertical="center" readingOrder="1"/>
    </xf>
    <xf numFmtId="4" fontId="28" fillId="0" borderId="10" xfId="28" applyNumberFormat="1" applyFont="1" applyFill="1" applyBorder="1" applyAlignment="1">
      <alignment horizontal="right" vertical="center" readingOrder="1"/>
    </xf>
    <xf numFmtId="9" fontId="28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8" fillId="0" borderId="10" xfId="28" applyNumberFormat="1" applyFont="1" applyFill="1" applyBorder="1" applyAlignment="1">
      <alignment horizontal="right" vertical="center" wrapText="1" readingOrder="1"/>
    </xf>
    <xf numFmtId="4" fontId="25" fillId="0" borderId="10" xfId="28" applyNumberFormat="1" applyFont="1" applyFill="1" applyBorder="1" applyAlignment="1">
      <alignment horizontal="right" vertical="center" readingOrder="1"/>
    </xf>
    <xf numFmtId="4" fontId="25" fillId="0" borderId="10" xfId="28" applyNumberFormat="1" applyFont="1" applyFill="1" applyBorder="1" applyAlignment="1">
      <alignment horizontal="right" vertical="center" wrapText="1" readingOrder="1"/>
    </xf>
    <xf numFmtId="0" fontId="28" fillId="0" borderId="10" xfId="28" applyFont="1" applyBorder="1" applyAlignment="1">
      <alignment horizontal="right" vertical="center" readingOrder="1"/>
    </xf>
    <xf numFmtId="0" fontId="25" fillId="0" borderId="10" xfId="28" applyFont="1" applyFill="1" applyBorder="1" applyAlignment="1">
      <alignment horizontal="left" vertical="center" readingOrder="1"/>
    </xf>
    <xf numFmtId="4" fontId="25" fillId="26" borderId="14" xfId="47" applyNumberFormat="1" applyFont="1" applyFill="1" applyBorder="1" applyAlignment="1" applyProtection="1">
      <alignment horizontal="right" vertical="center" wrapText="1"/>
      <protection locked="0"/>
    </xf>
    <xf numFmtId="9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0" fontId="25" fillId="27" borderId="10" xfId="28" applyFont="1" applyFill="1" applyBorder="1" applyAlignment="1">
      <alignment vertical="center" readingOrder="1"/>
    </xf>
    <xf numFmtId="4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5" fillId="0" borderId="0" xfId="28" applyNumberFormat="1" applyFont="1" applyFill="1" applyBorder="1" applyAlignment="1">
      <alignment vertical="center" readingOrder="1"/>
    </xf>
    <xf numFmtId="0" fontId="28" fillId="0" borderId="10" xfId="28" applyFont="1" applyFill="1" applyBorder="1" applyAlignment="1">
      <alignment vertical="center" wrapText="1" readingOrder="1"/>
    </xf>
    <xf numFmtId="0" fontId="26" fillId="0" borderId="0" xfId="0" applyFont="1" applyBorder="1"/>
    <xf numFmtId="0" fontId="26" fillId="0" borderId="0" xfId="0" applyFont="1"/>
    <xf numFmtId="0" fontId="28" fillId="0" borderId="0" xfId="28" applyFont="1" applyFill="1" applyAlignment="1">
      <alignment horizontal="left" vertical="center" wrapText="1" readingOrder="1"/>
    </xf>
    <xf numFmtId="0" fontId="28" fillId="0" borderId="0" xfId="28" applyFont="1" applyFill="1" applyBorder="1" applyAlignment="1">
      <alignment horizontal="left" vertical="center" wrapText="1" readingOrder="1"/>
    </xf>
    <xf numFmtId="0" fontId="28" fillId="0" borderId="0" xfId="28" applyFont="1" applyBorder="1" applyAlignment="1">
      <alignment readingOrder="1"/>
    </xf>
    <xf numFmtId="0" fontId="28" fillId="0" borderId="0" xfId="28" applyFont="1" applyFill="1" applyAlignment="1">
      <alignment vertical="center" wrapText="1" readingOrder="1"/>
    </xf>
    <xf numFmtId="0" fontId="28" fillId="0" borderId="0" xfId="28" applyFont="1" applyBorder="1" applyAlignment="1">
      <alignment vertical="top" readingOrder="1"/>
    </xf>
    <xf numFmtId="0" fontId="25" fillId="0" borderId="0" xfId="31" applyFont="1" applyAlignment="1">
      <alignment horizontal="left"/>
    </xf>
    <xf numFmtId="0" fontId="28" fillId="0" borderId="0" xfId="31" applyFont="1"/>
    <xf numFmtId="0" fontId="31" fillId="0" borderId="0" xfId="31" applyFont="1"/>
    <xf numFmtId="0" fontId="25" fillId="0" borderId="0" xfId="31" applyFont="1" applyAlignment="1" applyProtection="1">
      <alignment horizontal="left" vertical="center"/>
      <protection locked="0"/>
    </xf>
    <xf numFmtId="0" fontId="28" fillId="0" borderId="0" xfId="31" applyFont="1" applyAlignment="1">
      <alignment horizontal="center"/>
    </xf>
    <xf numFmtId="0" fontId="28" fillId="0" borderId="0" xfId="31" applyFont="1" applyAlignment="1" applyProtection="1">
      <alignment vertical="center"/>
      <protection locked="0"/>
    </xf>
    <xf numFmtId="0" fontId="28" fillId="0" borderId="27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>
      <alignment vertical="top" readingOrder="1"/>
    </xf>
    <xf numFmtId="0" fontId="32" fillId="0" borderId="0" xfId="31" applyFont="1" applyAlignment="1">
      <alignment horizontal="left" wrapText="1"/>
    </xf>
    <xf numFmtId="0" fontId="28" fillId="0" borderId="10" xfId="28" applyFont="1" applyBorder="1"/>
    <xf numFmtId="0" fontId="28" fillId="0" borderId="0" xfId="28" applyFont="1" applyBorder="1"/>
    <xf numFmtId="0" fontId="32" fillId="0" borderId="0" xfId="31" applyFont="1" applyAlignment="1">
      <alignment horizontal="center" wrapText="1"/>
    </xf>
    <xf numFmtId="0" fontId="28" fillId="0" borderId="0" xfId="28" applyFont="1"/>
    <xf numFmtId="0" fontId="28" fillId="0" borderId="24" xfId="30" applyFont="1" applyFill="1" applyBorder="1" applyAlignment="1">
      <alignment horizontal="center" vertical="center" wrapText="1"/>
    </xf>
    <xf numFmtId="0" fontId="28" fillId="0" borderId="16" xfId="31" applyFont="1" applyFill="1" applyBorder="1" applyAlignment="1">
      <alignment horizontal="center" vertical="center" wrapText="1"/>
    </xf>
    <xf numFmtId="0" fontId="28" fillId="0" borderId="17" xfId="31" applyFont="1" applyFill="1" applyBorder="1" applyAlignment="1">
      <alignment horizontal="center" vertical="center" wrapText="1"/>
    </xf>
    <xf numFmtId="4" fontId="28" fillId="0" borderId="10" xfId="31" applyNumberFormat="1" applyFont="1" applyBorder="1" applyAlignment="1">
      <alignment horizontal="right" vertical="top"/>
    </xf>
    <xf numFmtId="4" fontId="28" fillId="0" borderId="21" xfId="31" applyNumberFormat="1" applyFont="1" applyBorder="1" applyAlignment="1">
      <alignment horizontal="right" vertical="top"/>
    </xf>
    <xf numFmtId="0" fontId="26" fillId="0" borderId="0" xfId="0" applyFont="1" applyAlignment="1">
      <alignment horizontal="left"/>
    </xf>
    <xf numFmtId="4" fontId="28" fillId="0" borderId="15" xfId="31" applyNumberFormat="1" applyFont="1" applyBorder="1" applyAlignment="1">
      <alignment horizontal="right" vertical="top"/>
    </xf>
    <xf numFmtId="4" fontId="28" fillId="0" borderId="23" xfId="31" applyNumberFormat="1" applyFont="1" applyBorder="1" applyAlignment="1">
      <alignment horizontal="right" vertical="top"/>
    </xf>
    <xf numFmtId="49" fontId="25" fillId="24" borderId="25" xfId="31" applyNumberFormat="1" applyFont="1" applyFill="1" applyBorder="1" applyAlignment="1">
      <alignment horizontal="left" vertical="center" wrapText="1"/>
    </xf>
    <xf numFmtId="4" fontId="25" fillId="25" borderId="16" xfId="31" applyNumberFormat="1" applyFont="1" applyFill="1" applyBorder="1" applyAlignment="1">
      <alignment horizontal="right" vertical="top"/>
    </xf>
    <xf numFmtId="4" fontId="28" fillId="24" borderId="17" xfId="31" applyNumberFormat="1" applyFont="1" applyFill="1" applyBorder="1" applyAlignment="1">
      <alignment horizontal="right" vertical="top"/>
    </xf>
    <xf numFmtId="0" fontId="28" fillId="0" borderId="0" xfId="31" applyFont="1" applyBorder="1" applyAlignment="1">
      <alignment vertical="top"/>
    </xf>
    <xf numFmtId="0" fontId="28" fillId="0" borderId="0" xfId="31" applyFont="1" applyAlignment="1">
      <alignment horizontal="left"/>
    </xf>
    <xf numFmtId="0" fontId="31" fillId="0" borderId="0" xfId="31" applyFont="1" applyBorder="1"/>
    <xf numFmtId="0" fontId="25" fillId="0" borderId="18" xfId="31" applyNumberFormat="1" applyFont="1" applyFill="1" applyBorder="1" applyAlignment="1">
      <alignment horizontal="left" vertical="top" wrapText="1"/>
    </xf>
    <xf numFmtId="0" fontId="25" fillId="0" borderId="10" xfId="28" applyFont="1" applyBorder="1" applyAlignment="1">
      <alignment vertical="top" wrapText="1"/>
    </xf>
    <xf numFmtId="0" fontId="32" fillId="0" borderId="0" xfId="31" applyFont="1" applyAlignment="1">
      <alignment wrapText="1"/>
    </xf>
    <xf numFmtId="164" fontId="32" fillId="0" borderId="0" xfId="31" applyNumberFormat="1" applyFont="1" applyBorder="1" applyAlignment="1">
      <alignment horizontal="left" wrapText="1"/>
    </xf>
    <xf numFmtId="49" fontId="25" fillId="0" borderId="20" xfId="31" applyNumberFormat="1" applyFont="1" applyFill="1" applyBorder="1" applyAlignment="1">
      <alignment horizontal="left" vertical="top" wrapText="1"/>
    </xf>
    <xf numFmtId="49" fontId="28" fillId="0" borderId="20" xfId="31" applyNumberFormat="1" applyFont="1" applyFill="1" applyBorder="1" applyAlignment="1">
      <alignment horizontal="center" vertical="top" wrapText="1"/>
    </xf>
    <xf numFmtId="49" fontId="25" fillId="0" borderId="20" xfId="31" applyNumberFormat="1" applyFont="1" applyFill="1" applyBorder="1" applyAlignment="1">
      <alignment horizontal="center" vertical="top" wrapText="1"/>
    </xf>
    <xf numFmtId="49" fontId="25" fillId="0" borderId="22" xfId="31" applyNumberFormat="1" applyFont="1" applyFill="1" applyBorder="1" applyAlignment="1">
      <alignment horizontal="center" vertical="top" wrapText="1"/>
    </xf>
    <xf numFmtId="0" fontId="25" fillId="0" borderId="0" xfId="31" applyFont="1" applyAlignment="1">
      <alignment horizontal="left" wrapText="1"/>
    </xf>
    <xf numFmtId="0" fontId="28" fillId="0" borderId="0" xfId="31" applyFont="1" applyAlignment="1">
      <alignment horizontal="right" wrapText="1"/>
    </xf>
    <xf numFmtId="0" fontId="26" fillId="0" borderId="0" xfId="0" applyFont="1" applyAlignment="1">
      <alignment wrapText="1"/>
    </xf>
    <xf numFmtId="4" fontId="26" fillId="0" borderId="0" xfId="0" applyNumberFormat="1" applyFont="1"/>
    <xf numFmtId="4" fontId="25" fillId="0" borderId="29" xfId="28" applyNumberFormat="1" applyFont="1" applyFill="1" applyBorder="1" applyAlignment="1">
      <alignment horizontal="right" vertical="center" readingOrder="1"/>
    </xf>
    <xf numFmtId="0" fontId="33" fillId="0" borderId="29" xfId="0" applyFont="1" applyBorder="1"/>
    <xf numFmtId="0" fontId="33" fillId="0" borderId="29" xfId="0" applyFont="1" applyBorder="1" applyAlignment="1">
      <alignment vertical="top"/>
    </xf>
    <xf numFmtId="0" fontId="33" fillId="0" borderId="29" xfId="0" applyFont="1" applyBorder="1" applyAlignment="1">
      <alignment vertical="top" wrapText="1"/>
    </xf>
    <xf numFmtId="0" fontId="0" fillId="0" borderId="0" xfId="0" applyBorder="1"/>
    <xf numFmtId="4" fontId="28" fillId="0" borderId="0" xfId="31" applyNumberFormat="1" applyFont="1" applyBorder="1" applyAlignment="1">
      <alignment horizontal="right" vertical="top"/>
    </xf>
    <xf numFmtId="0" fontId="0" fillId="0" borderId="29" xfId="0" applyFill="1" applyBorder="1"/>
    <xf numFmtId="0" fontId="0" fillId="0" borderId="0" xfId="0" applyFill="1"/>
    <xf numFmtId="0" fontId="33" fillId="0" borderId="29" xfId="0" applyFont="1" applyFill="1" applyBorder="1"/>
    <xf numFmtId="0" fontId="0" fillId="0" borderId="29" xfId="0" applyFill="1" applyBorder="1" applyAlignment="1">
      <alignment horizontal="right"/>
    </xf>
    <xf numFmtId="0" fontId="0" fillId="0" borderId="29" xfId="0" applyBorder="1"/>
    <xf numFmtId="0" fontId="38" fillId="0" borderId="0" xfId="0" applyFont="1" applyAlignment="1">
      <alignment vertical="center"/>
    </xf>
    <xf numFmtId="49" fontId="25" fillId="0" borderId="20" xfId="31" applyNumberFormat="1" applyFont="1" applyBorder="1" applyAlignment="1">
      <alignment horizontal="left" vertical="top" wrapText="1"/>
    </xf>
    <xf numFmtId="4" fontId="28" fillId="0" borderId="21" xfId="31" applyNumberFormat="1" applyFont="1" applyBorder="1" applyAlignment="1">
      <alignment horizontal="right" vertical="top" wrapText="1"/>
    </xf>
    <xf numFmtId="0" fontId="33" fillId="0" borderId="29" xfId="0" applyFont="1" applyBorder="1" applyAlignment="1">
      <alignment wrapText="1"/>
    </xf>
    <xf numFmtId="0" fontId="37" fillId="0" borderId="29" xfId="0" applyFont="1" applyBorder="1"/>
    <xf numFmtId="1" fontId="28" fillId="0" borderId="29" xfId="0" applyNumberFormat="1" applyFont="1" applyFill="1" applyBorder="1"/>
    <xf numFmtId="0" fontId="3" fillId="0" borderId="29" xfId="0" applyFont="1" applyFill="1" applyBorder="1"/>
    <xf numFmtId="1" fontId="39" fillId="0" borderId="29" xfId="49" applyNumberFormat="1" applyFont="1" applyFill="1" applyBorder="1"/>
    <xf numFmtId="1" fontId="40" fillId="0" borderId="29" xfId="0" applyNumberFormat="1" applyFont="1" applyFill="1" applyBorder="1"/>
    <xf numFmtId="0" fontId="41" fillId="0" borderId="29" xfId="0" applyFont="1" applyFill="1" applyBorder="1"/>
    <xf numFmtId="165" fontId="42" fillId="0" borderId="29" xfId="0" applyNumberFormat="1" applyFont="1" applyFill="1" applyBorder="1" applyAlignment="1"/>
    <xf numFmtId="1" fontId="42" fillId="0" borderId="29" xfId="0" applyNumberFormat="1" applyFont="1" applyFill="1" applyBorder="1"/>
    <xf numFmtId="2" fontId="42" fillId="0" borderId="29" xfId="0" applyNumberFormat="1" applyFont="1" applyFill="1" applyBorder="1"/>
    <xf numFmtId="1" fontId="28" fillId="0" borderId="0" xfId="0" applyNumberFormat="1" applyFont="1" applyFill="1" applyBorder="1"/>
    <xf numFmtId="165" fontId="28" fillId="0" borderId="0" xfId="0" applyNumberFormat="1" applyFont="1" applyFill="1" applyBorder="1" applyAlignment="1"/>
    <xf numFmtId="2" fontId="28" fillId="0" borderId="0" xfId="0" applyNumberFormat="1" applyFont="1" applyFill="1" applyBorder="1"/>
    <xf numFmtId="1" fontId="25" fillId="0" borderId="29" xfId="0" applyNumberFormat="1" applyFont="1" applyFill="1" applyBorder="1"/>
    <xf numFmtId="165" fontId="25" fillId="0" borderId="29" xfId="0" applyNumberFormat="1" applyFont="1" applyFill="1" applyBorder="1" applyAlignment="1"/>
    <xf numFmtId="2" fontId="25" fillId="0" borderId="29" xfId="0" applyNumberFormat="1" applyFont="1" applyFill="1" applyBorder="1"/>
    <xf numFmtId="14" fontId="28" fillId="0" borderId="29" xfId="0" applyNumberFormat="1" applyFont="1" applyFill="1" applyBorder="1" applyAlignment="1">
      <alignment horizontal="left"/>
    </xf>
    <xf numFmtId="1" fontId="28" fillId="0" borderId="29" xfId="0" applyNumberFormat="1" applyFont="1" applyFill="1" applyBorder="1" applyAlignment="1">
      <alignment horizontal="left"/>
    </xf>
    <xf numFmtId="2" fontId="28" fillId="0" borderId="29" xfId="0" applyNumberFormat="1" applyFont="1" applyFill="1" applyBorder="1"/>
    <xf numFmtId="1" fontId="28" fillId="0" borderId="29" xfId="49" applyNumberFormat="1" applyFont="1" applyFill="1" applyBorder="1"/>
    <xf numFmtId="2" fontId="3" fillId="0" borderId="29" xfId="0" applyNumberFormat="1" applyFont="1" applyFill="1" applyBorder="1"/>
    <xf numFmtId="165" fontId="28" fillId="0" borderId="29" xfId="0" applyNumberFormat="1" applyFont="1" applyFill="1" applyBorder="1" applyAlignment="1"/>
    <xf numFmtId="1" fontId="25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21" fillId="19" borderId="0" xfId="42"/>
    <xf numFmtId="0" fontId="21" fillId="19" borderId="29" xfId="42" applyBorder="1"/>
    <xf numFmtId="2" fontId="33" fillId="0" borderId="0" xfId="0" applyNumberFormat="1" applyFont="1"/>
    <xf numFmtId="4" fontId="0" fillId="0" borderId="0" xfId="0" applyNumberFormat="1"/>
    <xf numFmtId="0" fontId="0" fillId="0" borderId="30" xfId="0" applyFill="1" applyBorder="1"/>
    <xf numFmtId="0" fontId="33" fillId="0" borderId="0" xfId="0" applyFont="1"/>
    <xf numFmtId="0" fontId="43" fillId="7" borderId="31" xfId="44" applyFont="1" applyBorder="1"/>
    <xf numFmtId="0" fontId="33" fillId="0" borderId="32" xfId="0" applyFont="1" applyBorder="1" applyAlignment="1">
      <alignment vertical="top"/>
    </xf>
    <xf numFmtId="0" fontId="33" fillId="0" borderId="32" xfId="0" applyFont="1" applyBorder="1" applyAlignment="1">
      <alignment vertical="top" wrapText="1"/>
    </xf>
    <xf numFmtId="0" fontId="33" fillId="0" borderId="32" xfId="0" applyFont="1" applyBorder="1"/>
    <xf numFmtId="0" fontId="0" fillId="0" borderId="32" xfId="0" applyFill="1" applyBorder="1"/>
    <xf numFmtId="4" fontId="25" fillId="0" borderId="32" xfId="28" applyNumberFormat="1" applyFont="1" applyFill="1" applyBorder="1" applyAlignment="1">
      <alignment horizontal="right" vertical="center" readingOrder="1"/>
    </xf>
    <xf numFmtId="0" fontId="33" fillId="0" borderId="32" xfId="0" applyFont="1" applyFill="1" applyBorder="1"/>
    <xf numFmtId="0" fontId="0" fillId="0" borderId="32" xfId="0" applyFill="1" applyBorder="1" applyAlignment="1">
      <alignment horizontal="right"/>
    </xf>
    <xf numFmtId="0" fontId="34" fillId="28" borderId="32" xfId="48" applyBorder="1"/>
    <xf numFmtId="0" fontId="21" fillId="14" borderId="32" xfId="41" applyBorder="1"/>
    <xf numFmtId="0" fontId="36" fillId="30" borderId="32" xfId="50" applyBorder="1"/>
    <xf numFmtId="0" fontId="0" fillId="0" borderId="32" xfId="0" applyBorder="1"/>
    <xf numFmtId="4" fontId="0" fillId="0" borderId="29" xfId="0" applyNumberFormat="1" applyFill="1" applyBorder="1"/>
    <xf numFmtId="4" fontId="28" fillId="0" borderId="19" xfId="31" applyNumberFormat="1" applyFont="1" applyBorder="1" applyAlignment="1">
      <alignment horizontal="right" vertical="top" wrapText="1"/>
    </xf>
    <xf numFmtId="2" fontId="28" fillId="0" borderId="0" xfId="0" applyNumberFormat="1" applyFont="1" applyFill="1" applyBorder="1" applyAlignment="1">
      <alignment vertical="center" wrapText="1"/>
    </xf>
    <xf numFmtId="2" fontId="28" fillId="0" borderId="0" xfId="0" applyNumberFormat="1" applyFont="1" applyFill="1" applyBorder="1" applyAlignment="1">
      <alignment wrapText="1"/>
    </xf>
    <xf numFmtId="2" fontId="28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2" fontId="25" fillId="0" borderId="32" xfId="0" applyNumberFormat="1" applyFont="1" applyFill="1" applyBorder="1" applyAlignment="1">
      <alignment horizontal="left" vertical="center" wrapText="1"/>
    </xf>
    <xf numFmtId="2" fontId="25" fillId="0" borderId="32" xfId="0" applyNumberFormat="1" applyFont="1" applyFill="1" applyBorder="1" applyAlignment="1">
      <alignment horizontal="left" vertical="top" wrapText="1"/>
    </xf>
    <xf numFmtId="1" fontId="25" fillId="0" borderId="32" xfId="0" applyNumberFormat="1" applyFont="1" applyFill="1" applyBorder="1" applyAlignment="1">
      <alignment horizontal="center" vertical="center" wrapText="1"/>
    </xf>
    <xf numFmtId="2" fontId="25" fillId="0" borderId="32" xfId="0" applyNumberFormat="1" applyFont="1" applyFill="1" applyBorder="1" applyAlignment="1">
      <alignment horizontal="center" vertical="center" wrapText="1"/>
    </xf>
    <xf numFmtId="1" fontId="25" fillId="0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/>
    </xf>
    <xf numFmtId="2" fontId="45" fillId="31" borderId="32" xfId="48" applyNumberFormat="1" applyFont="1" applyFill="1" applyBorder="1" applyAlignment="1">
      <alignment horizontal="right" vertical="center" wrapText="1"/>
    </xf>
    <xf numFmtId="2" fontId="45" fillId="31" borderId="32" xfId="48" applyNumberFormat="1" applyFont="1" applyFill="1" applyBorder="1" applyAlignment="1">
      <alignment horizontal="left" vertical="top" wrapText="1"/>
    </xf>
    <xf numFmtId="1" fontId="45" fillId="31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right" vertical="center" wrapText="1"/>
    </xf>
    <xf numFmtId="1" fontId="28" fillId="32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right" vertical="center" wrapText="1"/>
    </xf>
    <xf numFmtId="2" fontId="28" fillId="0" borderId="32" xfId="0" applyNumberFormat="1" applyFont="1" applyFill="1" applyBorder="1" applyAlignment="1">
      <alignment horizontal="left" wrapText="1"/>
    </xf>
    <xf numFmtId="2" fontId="28" fillId="0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center" vertical="center" wrapText="1"/>
    </xf>
    <xf numFmtId="2" fontId="25" fillId="32" borderId="32" xfId="0" applyNumberFormat="1" applyFont="1" applyFill="1" applyBorder="1" applyAlignment="1">
      <alignment horizontal="right" vertical="center" wrapText="1"/>
    </xf>
    <xf numFmtId="2" fontId="25" fillId="32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center" vertical="center" wrapText="1"/>
    </xf>
    <xf numFmtId="2" fontId="25" fillId="33" borderId="32" xfId="0" applyNumberFormat="1" applyFont="1" applyFill="1" applyBorder="1" applyAlignment="1">
      <alignment horizontal="right" vertical="center" wrapText="1"/>
    </xf>
    <xf numFmtId="1" fontId="28" fillId="33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right" vertical="center" wrapText="1"/>
    </xf>
    <xf numFmtId="2" fontId="28" fillId="34" borderId="32" xfId="0" applyNumberFormat="1" applyFont="1" applyFill="1" applyBorder="1" applyAlignment="1">
      <alignment horizontal="center" vertical="center" wrapText="1"/>
    </xf>
    <xf numFmtId="2" fontId="25" fillId="35" borderId="32" xfId="0" applyNumberFormat="1" applyFont="1" applyFill="1" applyBorder="1" applyAlignment="1">
      <alignment horizontal="right" vertical="center" wrapText="1"/>
    </xf>
    <xf numFmtId="2" fontId="25" fillId="35" borderId="32" xfId="0" applyNumberFormat="1" applyFont="1" applyFill="1" applyBorder="1" applyAlignment="1">
      <alignment horizontal="left" vertical="top" wrapText="1"/>
    </xf>
    <xf numFmtId="2" fontId="25" fillId="35" borderId="32" xfId="0" applyNumberFormat="1" applyFont="1" applyFill="1" applyBorder="1" applyAlignment="1">
      <alignment horizontal="center" vertical="center" wrapText="1"/>
    </xf>
    <xf numFmtId="2" fontId="45" fillId="31" borderId="32" xfId="48" applyNumberFormat="1" applyFont="1" applyFill="1" applyBorder="1" applyAlignment="1">
      <alignment horizontal="center" vertical="center" wrapText="1"/>
    </xf>
    <xf numFmtId="2" fontId="28" fillId="34" borderId="32" xfId="0" applyNumberFormat="1" applyFont="1" applyFill="1" applyBorder="1" applyAlignment="1">
      <alignment vertical="center" wrapText="1"/>
    </xf>
    <xf numFmtId="2" fontId="28" fillId="34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vertical="center"/>
    </xf>
    <xf numFmtId="2" fontId="28" fillId="34" borderId="32" xfId="0" applyNumberFormat="1" applyFont="1" applyFill="1" applyBorder="1" applyAlignment="1">
      <alignment wrapText="1"/>
    </xf>
    <xf numFmtId="2" fontId="28" fillId="0" borderId="32" xfId="0" applyNumberFormat="1" applyFont="1" applyFill="1" applyBorder="1" applyAlignment="1">
      <alignment horizontal="left" vertical="center" wrapText="1"/>
    </xf>
    <xf numFmtId="1" fontId="28" fillId="0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left" vertical="center" wrapText="1"/>
    </xf>
    <xf numFmtId="1" fontId="28" fillId="34" borderId="0" xfId="0" applyNumberFormat="1" applyFont="1" applyFill="1" applyBorder="1"/>
    <xf numFmtId="2" fontId="25" fillId="35" borderId="32" xfId="0" applyNumberFormat="1" applyFont="1" applyFill="1" applyBorder="1" applyAlignment="1">
      <alignment horizontal="left" wrapText="1"/>
    </xf>
    <xf numFmtId="2" fontId="45" fillId="31" borderId="32" xfId="48" applyNumberFormat="1" applyFont="1" applyFill="1" applyBorder="1" applyAlignment="1">
      <alignment horizontal="left" wrapText="1"/>
    </xf>
    <xf numFmtId="1" fontId="40" fillId="0" borderId="0" xfId="0" applyNumberFormat="1" applyFont="1" applyFill="1" applyBorder="1"/>
    <xf numFmtId="2" fontId="45" fillId="32" borderId="32" xfId="48" applyNumberFormat="1" applyFont="1" applyFill="1" applyBorder="1" applyAlignment="1">
      <alignment horizontal="right" vertical="center" wrapText="1"/>
    </xf>
    <xf numFmtId="1" fontId="40" fillId="32" borderId="32" xfId="0" applyNumberFormat="1" applyFont="1" applyFill="1" applyBorder="1" applyAlignment="1">
      <alignment horizontal="center" vertical="center"/>
    </xf>
    <xf numFmtId="2" fontId="40" fillId="0" borderId="32" xfId="48" applyNumberFormat="1" applyFont="1" applyFill="1" applyBorder="1" applyAlignment="1">
      <alignment horizontal="right" vertical="center" wrapText="1"/>
    </xf>
    <xf numFmtId="2" fontId="40" fillId="0" borderId="32" xfId="48" applyNumberFormat="1" applyFont="1" applyFill="1" applyBorder="1" applyAlignment="1">
      <alignment horizontal="left" wrapText="1"/>
    </xf>
    <xf numFmtId="2" fontId="40" fillId="32" borderId="32" xfId="48" applyNumberFormat="1" applyFont="1" applyFill="1" applyBorder="1" applyAlignment="1">
      <alignment horizontal="right" vertical="center" wrapText="1"/>
    </xf>
    <xf numFmtId="2" fontId="42" fillId="32" borderId="32" xfId="48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center" vertical="center" wrapText="1"/>
    </xf>
    <xf numFmtId="2" fontId="42" fillId="33" borderId="32" xfId="48" applyNumberFormat="1" applyFont="1" applyFill="1" applyBorder="1" applyAlignment="1">
      <alignment horizontal="right" vertical="center" wrapText="1"/>
    </xf>
    <xf numFmtId="2" fontId="42" fillId="33" borderId="32" xfId="48" applyNumberFormat="1" applyFont="1" applyFill="1" applyBorder="1" applyAlignment="1">
      <alignment horizontal="left" wrapText="1"/>
    </xf>
    <xf numFmtId="2" fontId="40" fillId="33" borderId="32" xfId="48" applyNumberFormat="1" applyFont="1" applyFill="1" applyBorder="1" applyAlignment="1">
      <alignment horizontal="center" vertical="center" wrapText="1"/>
    </xf>
    <xf numFmtId="1" fontId="40" fillId="33" borderId="32" xfId="0" applyNumberFormat="1" applyFont="1" applyFill="1" applyBorder="1" applyAlignment="1">
      <alignment horizontal="center" vertical="center"/>
    </xf>
    <xf numFmtId="2" fontId="28" fillId="32" borderId="32" xfId="48" applyNumberFormat="1" applyFont="1" applyFill="1" applyBorder="1" applyAlignment="1">
      <alignment horizontal="right" vertical="center" wrapText="1"/>
    </xf>
    <xf numFmtId="2" fontId="25" fillId="32" borderId="32" xfId="48" applyNumberFormat="1" applyFont="1" applyFill="1" applyBorder="1" applyAlignment="1">
      <alignment horizontal="left" wrapText="1"/>
    </xf>
    <xf numFmtId="2" fontId="25" fillId="32" borderId="32" xfId="48" applyNumberFormat="1" applyFont="1" applyFill="1" applyBorder="1" applyAlignment="1">
      <alignment horizontal="center" vertical="center" wrapText="1"/>
    </xf>
    <xf numFmtId="2" fontId="46" fillId="32" borderId="32" xfId="48" applyNumberFormat="1" applyFont="1" applyFill="1" applyBorder="1" applyAlignment="1">
      <alignment horizontal="right" vertical="center" wrapText="1"/>
    </xf>
    <xf numFmtId="2" fontId="45" fillId="32" borderId="32" xfId="48" applyNumberFormat="1" applyFont="1" applyFill="1" applyBorder="1" applyAlignment="1">
      <alignment horizontal="left" wrapText="1"/>
    </xf>
    <xf numFmtId="2" fontId="46" fillId="32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center" vertical="center"/>
    </xf>
    <xf numFmtId="1" fontId="39" fillId="0" borderId="32" xfId="49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1" fontId="28" fillId="34" borderId="32" xfId="0" applyNumberFormat="1" applyFont="1" applyFill="1" applyBorder="1" applyAlignment="1">
      <alignment horizontal="right" vertical="center"/>
    </xf>
    <xf numFmtId="1" fontId="28" fillId="0" borderId="32" xfId="0" applyNumberFormat="1" applyFont="1" applyFill="1" applyBorder="1"/>
    <xf numFmtId="2" fontId="25" fillId="0" borderId="32" xfId="0" applyNumberFormat="1" applyFont="1" applyFill="1" applyBorder="1" applyAlignment="1">
      <alignment horizontal="right" wrapText="1"/>
    </xf>
    <xf numFmtId="166" fontId="25" fillId="0" borderId="32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2" fontId="47" fillId="0" borderId="0" xfId="48" applyNumberFormat="1" applyFont="1" applyFill="1" applyBorder="1" applyAlignment="1">
      <alignment horizontal="center" vertical="center" wrapText="1"/>
    </xf>
    <xf numFmtId="2" fontId="48" fillId="0" borderId="0" xfId="0" applyNumberFormat="1" applyFont="1" applyFill="1" applyBorder="1" applyAlignment="1">
      <alignment horizontal="center" vertical="center"/>
    </xf>
    <xf numFmtId="2" fontId="0" fillId="0" borderId="29" xfId="0" applyNumberFormat="1" applyBorder="1"/>
    <xf numFmtId="2" fontId="0" fillId="0" borderId="29" xfId="0" applyNumberFormat="1" applyFill="1" applyBorder="1"/>
    <xf numFmtId="2" fontId="0" fillId="36" borderId="29" xfId="0" applyNumberFormat="1" applyFill="1" applyBorder="1"/>
    <xf numFmtId="2" fontId="0" fillId="0" borderId="32" xfId="0" applyNumberFormat="1" applyBorder="1"/>
    <xf numFmtId="0" fontId="0" fillId="37" borderId="32" xfId="0" applyFill="1" applyBorder="1"/>
    <xf numFmtId="2" fontId="0" fillId="37" borderId="32" xfId="0" applyNumberFormat="1" applyFill="1" applyBorder="1"/>
    <xf numFmtId="4" fontId="51" fillId="0" borderId="0" xfId="0" applyNumberFormat="1" applyFont="1"/>
    <xf numFmtId="0" fontId="0" fillId="0" borderId="29" xfId="0" applyFont="1" applyBorder="1"/>
    <xf numFmtId="4" fontId="0" fillId="0" borderId="29" xfId="0" applyNumberFormat="1" applyFont="1" applyBorder="1"/>
    <xf numFmtId="4" fontId="52" fillId="0" borderId="0" xfId="0" applyNumberFormat="1" applyFont="1"/>
    <xf numFmtId="4" fontId="53" fillId="0" borderId="0" xfId="0" applyNumberFormat="1" applyFont="1"/>
    <xf numFmtId="2" fontId="28" fillId="0" borderId="0" xfId="0" applyNumberFormat="1" applyFont="1" applyAlignment="1">
      <alignment horizontal="right" wrapText="1"/>
    </xf>
    <xf numFmtId="2" fontId="28" fillId="0" borderId="0" xfId="0" applyNumberFormat="1" applyFont="1" applyAlignment="1">
      <alignment wrapText="1"/>
    </xf>
    <xf numFmtId="2" fontId="28" fillId="0" borderId="0" xfId="0" applyNumberFormat="1" applyFont="1" applyAlignment="1">
      <alignment horizontal="center" vertical="center" wrapText="1"/>
    </xf>
    <xf numFmtId="1" fontId="28" fillId="0" borderId="0" xfId="0" applyNumberFormat="1" applyFont="1"/>
    <xf numFmtId="2" fontId="25" fillId="0" borderId="32" xfId="0" applyNumberFormat="1" applyFont="1" applyBorder="1" applyAlignment="1">
      <alignment horizontal="right" vertical="center" wrapText="1"/>
    </xf>
    <xf numFmtId="2" fontId="25" fillId="0" borderId="32" xfId="0" applyNumberFormat="1" applyFont="1" applyBorder="1" applyAlignment="1">
      <alignment horizontal="left" vertical="center" wrapText="1"/>
    </xf>
    <xf numFmtId="2" fontId="25" fillId="0" borderId="32" xfId="0" applyNumberFormat="1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wrapText="1"/>
    </xf>
    <xf numFmtId="2" fontId="45" fillId="28" borderId="32" xfId="48" applyNumberFormat="1" applyFont="1" applyBorder="1" applyAlignment="1">
      <alignment horizontal="right" vertical="top" wrapText="1"/>
    </xf>
    <xf numFmtId="2" fontId="45" fillId="28" borderId="32" xfId="48" applyNumberFormat="1" applyFont="1" applyBorder="1" applyAlignment="1">
      <alignment horizontal="left" vertical="top" wrapText="1"/>
    </xf>
    <xf numFmtId="1" fontId="45" fillId="28" borderId="32" xfId="48" applyNumberFormat="1" applyFont="1" applyBorder="1" applyAlignment="1">
      <alignment horizontal="center" vertical="center" wrapText="1"/>
    </xf>
    <xf numFmtId="2" fontId="29" fillId="38" borderId="32" xfId="48" applyNumberFormat="1" applyFont="1" applyFill="1" applyBorder="1" applyAlignment="1">
      <alignment horizontal="right" vertical="top" wrapText="1"/>
    </xf>
    <xf numFmtId="2" fontId="29" fillId="38" borderId="0" xfId="48" applyNumberFormat="1" applyFont="1" applyFill="1" applyBorder="1" applyAlignment="1">
      <alignment horizontal="left" vertical="top" wrapText="1"/>
    </xf>
    <xf numFmtId="2" fontId="28" fillId="0" borderId="32" xfId="0" applyNumberFormat="1" applyFont="1" applyBorder="1" applyAlignment="1">
      <alignment horizontal="right" wrapText="1"/>
    </xf>
    <xf numFmtId="2" fontId="28" fillId="0" borderId="32" xfId="0" applyNumberFormat="1" applyFont="1" applyBorder="1" applyAlignment="1">
      <alignment horizontal="left" wrapText="1"/>
    </xf>
    <xf numFmtId="2" fontId="28" fillId="0" borderId="32" xfId="0" applyNumberFormat="1" applyFont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wrapText="1"/>
    </xf>
    <xf numFmtId="2" fontId="25" fillId="38" borderId="0" xfId="0" applyNumberFormat="1" applyFont="1" applyFill="1" applyBorder="1" applyAlignment="1">
      <alignment horizontal="left" wrapText="1"/>
    </xf>
    <xf numFmtId="2" fontId="28" fillId="39" borderId="32" xfId="0" applyNumberFormat="1" applyFont="1" applyFill="1" applyBorder="1" applyAlignment="1">
      <alignment horizontal="left" wrapText="1"/>
    </xf>
    <xf numFmtId="1" fontId="25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horizontal="right" wrapText="1"/>
    </xf>
    <xf numFmtId="1" fontId="28" fillId="39" borderId="0" xfId="0" applyNumberFormat="1" applyFont="1" applyFill="1" applyAlignment="1">
      <alignment wrapText="1"/>
    </xf>
    <xf numFmtId="2" fontId="28" fillId="39" borderId="32" xfId="0" applyNumberFormat="1" applyFont="1" applyFill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vertical="center" wrapText="1"/>
    </xf>
    <xf numFmtId="2" fontId="25" fillId="38" borderId="32" xfId="0" applyNumberFormat="1" applyFont="1" applyFill="1" applyBorder="1" applyAlignment="1">
      <alignment horizontal="left" vertical="center" wrapText="1"/>
    </xf>
    <xf numFmtId="2" fontId="25" fillId="38" borderId="32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Border="1" applyAlignment="1">
      <alignment vertical="center" wrapText="1"/>
    </xf>
    <xf numFmtId="1" fontId="28" fillId="0" borderId="0" xfId="0" applyNumberFormat="1" applyFont="1" applyBorder="1" applyAlignment="1">
      <alignment vertical="center" wrapText="1"/>
    </xf>
    <xf numFmtId="1" fontId="28" fillId="0" borderId="0" xfId="0" applyNumberFormat="1" applyFont="1" applyAlignment="1">
      <alignment vertical="center" wrapText="1"/>
    </xf>
    <xf numFmtId="2" fontId="25" fillId="27" borderId="32" xfId="0" applyNumberFormat="1" applyFont="1" applyFill="1" applyBorder="1" applyAlignment="1">
      <alignment horizontal="right" wrapText="1"/>
    </xf>
    <xf numFmtId="2" fontId="25" fillId="27" borderId="0" xfId="0" applyNumberFormat="1" applyFont="1" applyFill="1" applyBorder="1" applyAlignment="1">
      <alignment horizontal="left" wrapText="1"/>
    </xf>
    <xf numFmtId="2" fontId="28" fillId="0" borderId="32" xfId="0" applyNumberFormat="1" applyFont="1" applyBorder="1" applyAlignment="1">
      <alignment horizontal="right" vertical="center" wrapText="1"/>
    </xf>
    <xf numFmtId="2" fontId="28" fillId="39" borderId="32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Alignment="1">
      <alignment horizontal="left" vertical="center" wrapText="1"/>
    </xf>
    <xf numFmtId="2" fontId="54" fillId="39" borderId="32" xfId="0" applyNumberFormat="1" applyFont="1" applyFill="1" applyBorder="1" applyAlignment="1">
      <alignment horizontal="center" vertical="center" wrapText="1"/>
    </xf>
    <xf numFmtId="2" fontId="28" fillId="39" borderId="26" xfId="0" applyNumberFormat="1" applyFont="1" applyFill="1" applyBorder="1" applyAlignment="1">
      <alignment horizontal="left" vertical="center" wrapText="1"/>
    </xf>
    <xf numFmtId="0" fontId="26" fillId="39" borderId="33" xfId="0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righ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center" vertical="center" wrapText="1"/>
    </xf>
    <xf numFmtId="2" fontId="25" fillId="25" borderId="32" xfId="0" applyNumberFormat="1" applyFont="1" applyFill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right" vertical="center" wrapText="1"/>
    </xf>
    <xf numFmtId="2" fontId="45" fillId="28" borderId="32" xfId="48" applyNumberFormat="1" applyFont="1" applyBorder="1" applyAlignment="1">
      <alignment horizontal="left" vertical="center" wrapText="1"/>
    </xf>
    <xf numFmtId="1" fontId="26" fillId="0" borderId="0" xfId="0" applyNumberFormat="1" applyFont="1" applyFill="1" applyBorder="1" applyAlignment="1">
      <alignment horizontal="left" vertical="center" wrapText="1"/>
    </xf>
    <xf numFmtId="1" fontId="26" fillId="0" borderId="0" xfId="0" applyNumberFormat="1" applyFont="1" applyFill="1" applyAlignment="1">
      <alignment horizontal="left" vertical="center" wrapText="1"/>
    </xf>
    <xf numFmtId="2" fontId="45" fillId="38" borderId="32" xfId="48" applyNumberFormat="1" applyFont="1" applyFill="1" applyBorder="1" applyAlignment="1">
      <alignment horizontal="right" vertical="center" wrapText="1"/>
    </xf>
    <xf numFmtId="2" fontId="29" fillId="38" borderId="0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right" vertical="center" wrapText="1"/>
    </xf>
    <xf numFmtId="2" fontId="26" fillId="0" borderId="32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center" vertical="center" wrapText="1"/>
    </xf>
    <xf numFmtId="2" fontId="26" fillId="38" borderId="32" xfId="48" applyNumberFormat="1" applyFont="1" applyFill="1" applyBorder="1" applyAlignment="1">
      <alignment horizontal="right" vertical="center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9" fillId="38" borderId="32" xfId="48" applyNumberFormat="1" applyFont="1" applyFill="1" applyBorder="1" applyAlignment="1">
      <alignment horizontal="center" vertical="center" wrapText="1"/>
    </xf>
    <xf numFmtId="2" fontId="29" fillId="27" borderId="32" xfId="48" applyNumberFormat="1" applyFont="1" applyFill="1" applyBorder="1" applyAlignment="1">
      <alignment horizontal="right" vertical="center" wrapText="1"/>
    </xf>
    <xf numFmtId="2" fontId="29" fillId="27" borderId="32" xfId="48" applyNumberFormat="1" applyFont="1" applyFill="1" applyBorder="1" applyAlignment="1">
      <alignment horizontal="left" vertical="center" wrapText="1"/>
    </xf>
    <xf numFmtId="2" fontId="26" fillId="27" borderId="32" xfId="48" applyNumberFormat="1" applyFont="1" applyFill="1" applyBorder="1" applyAlignment="1">
      <alignment horizontal="center" vertical="center" wrapText="1"/>
    </xf>
    <xf numFmtId="2" fontId="28" fillId="0" borderId="32" xfId="0" applyNumberFormat="1" applyFont="1" applyBorder="1" applyAlignment="1">
      <alignment horizontal="left" vertical="center" wrapText="1"/>
    </xf>
    <xf numFmtId="2" fontId="26" fillId="39" borderId="32" xfId="48" applyNumberFormat="1" applyFont="1" applyFill="1" applyBorder="1" applyAlignment="1">
      <alignment horizontal="center" vertical="center" wrapText="1"/>
    </xf>
    <xf numFmtId="2" fontId="26" fillId="39" borderId="32" xfId="48" applyNumberFormat="1" applyFont="1" applyFill="1" applyBorder="1" applyAlignment="1">
      <alignment horizontal="right" vertical="center" wrapText="1"/>
    </xf>
    <xf numFmtId="2" fontId="26" fillId="39" borderId="32" xfId="48" applyNumberFormat="1" applyFont="1" applyFill="1" applyBorder="1" applyAlignment="1">
      <alignment horizontal="left" vertical="center" wrapText="1"/>
    </xf>
    <xf numFmtId="2" fontId="55" fillId="25" borderId="32" xfId="0" applyNumberFormat="1" applyFont="1" applyFill="1" applyBorder="1" applyAlignment="1">
      <alignment horizontal="center" vertical="center" wrapText="1"/>
    </xf>
    <xf numFmtId="2" fontId="28" fillId="38" borderId="32" xfId="48" applyNumberFormat="1" applyFont="1" applyFill="1" applyBorder="1" applyAlignment="1">
      <alignment horizontal="right" vertical="center" wrapText="1"/>
    </xf>
    <xf numFmtId="2" fontId="25" fillId="38" borderId="32" xfId="48" applyNumberFormat="1" applyFont="1" applyFill="1" applyBorder="1" applyAlignment="1">
      <alignment horizontal="left" vertical="center" wrapText="1"/>
    </xf>
    <xf numFmtId="2" fontId="28" fillId="38" borderId="32" xfId="48" applyNumberFormat="1" applyFont="1" applyFill="1" applyBorder="1" applyAlignment="1">
      <alignment horizontal="center" vertical="center" wrapText="1"/>
    </xf>
    <xf numFmtId="2" fontId="25" fillId="38" borderId="32" xfId="48" applyNumberFormat="1" applyFont="1" applyFill="1" applyBorder="1" applyAlignment="1">
      <alignment horizontal="center" vertical="center" wrapText="1"/>
    </xf>
    <xf numFmtId="2" fontId="46" fillId="38" borderId="32" xfId="48" applyNumberFormat="1" applyFont="1" applyFill="1" applyBorder="1" applyAlignment="1">
      <alignment horizontal="right" vertical="center" wrapText="1"/>
    </xf>
    <xf numFmtId="2" fontId="45" fillId="38" borderId="32" xfId="48" applyNumberFormat="1" applyFont="1" applyFill="1" applyBorder="1" applyAlignment="1">
      <alignment horizontal="left" vertical="center" wrapText="1"/>
    </xf>
    <xf numFmtId="2" fontId="46" fillId="38" borderId="32" xfId="48" applyNumberFormat="1" applyFont="1" applyFill="1" applyBorder="1" applyAlignment="1">
      <alignment horizontal="center" vertical="center" wrapText="1"/>
    </xf>
    <xf numFmtId="1" fontId="28" fillId="0" borderId="0" xfId="0" applyNumberFormat="1" applyFont="1" applyAlignment="1">
      <alignment horizontal="left" vertical="center"/>
    </xf>
    <xf numFmtId="2" fontId="55" fillId="0" borderId="32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2" fontId="28" fillId="40" borderId="32" xfId="0" applyNumberFormat="1" applyFont="1" applyFill="1" applyBorder="1" applyAlignment="1">
      <alignment horizontal="center" vertical="center" wrapText="1"/>
    </xf>
    <xf numFmtId="4" fontId="57" fillId="0" borderId="32" xfId="0" applyNumberFormat="1" applyFont="1" applyBorder="1"/>
    <xf numFmtId="0" fontId="30" fillId="0" borderId="12" xfId="46" applyFont="1" applyBorder="1" applyAlignment="1" applyProtection="1">
      <alignment horizontal="center" vertical="top"/>
    </xf>
    <xf numFmtId="0" fontId="28" fillId="0" borderId="13" xfId="28" applyFont="1" applyFill="1" applyBorder="1" applyAlignment="1">
      <alignment horizontal="left" vertical="center" wrapText="1" readingOrder="1"/>
    </xf>
    <xf numFmtId="0" fontId="28" fillId="0" borderId="26" xfId="28" applyFont="1" applyFill="1" applyBorder="1" applyAlignment="1">
      <alignment horizontal="left" vertical="center" wrapText="1" readingOrder="1"/>
    </xf>
    <xf numFmtId="0" fontId="28" fillId="0" borderId="11" xfId="28" applyFont="1" applyFill="1" applyBorder="1" applyAlignment="1">
      <alignment horizontal="left" vertical="center" wrapText="1" readingOrder="1"/>
    </xf>
    <xf numFmtId="0" fontId="28" fillId="0" borderId="0" xfId="28" applyFont="1" applyFill="1" applyAlignment="1">
      <alignment horizontal="left" vertical="center" wrapText="1" readingOrder="1"/>
    </xf>
    <xf numFmtId="0" fontId="25" fillId="0" borderId="10" xfId="28" applyFont="1" applyBorder="1" applyAlignment="1">
      <alignment horizontal="left" vertical="center" wrapText="1" readingOrder="1"/>
    </xf>
    <xf numFmtId="0" fontId="25" fillId="0" borderId="15" xfId="28" applyFont="1" applyBorder="1" applyAlignment="1">
      <alignment horizontal="center" vertical="center" readingOrder="1"/>
    </xf>
    <xf numFmtId="0" fontId="25" fillId="0" borderId="14" xfId="28" applyFont="1" applyBorder="1" applyAlignment="1">
      <alignment horizontal="center" vertical="center" readingOrder="1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5" xfId="28" applyFont="1" applyBorder="1" applyAlignment="1">
      <alignment horizontal="center" vertical="center" wrapText="1" readingOrder="1"/>
    </xf>
    <xf numFmtId="0" fontId="25" fillId="0" borderId="14" xfId="28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left" vertical="center" readingOrder="1"/>
    </xf>
    <xf numFmtId="0" fontId="26" fillId="0" borderId="11" xfId="0" applyFont="1" applyBorder="1" applyAlignment="1">
      <alignment horizontal="left" vertical="center" wrapText="1" readingOrder="1"/>
    </xf>
    <xf numFmtId="0" fontId="26" fillId="0" borderId="10" xfId="0" applyFont="1" applyBorder="1" applyAlignment="1">
      <alignment horizontal="left" vertical="center" wrapText="1" readingOrder="1"/>
    </xf>
    <xf numFmtId="164" fontId="28" fillId="0" borderId="13" xfId="28" applyNumberFormat="1" applyFont="1" applyBorder="1" applyAlignment="1">
      <alignment horizontal="center" vertical="center" readingOrder="1"/>
    </xf>
    <xf numFmtId="164" fontId="28" fillId="0" borderId="11" xfId="28" applyNumberFormat="1" applyFont="1" applyBorder="1" applyAlignment="1">
      <alignment horizontal="center" vertical="center" readingOrder="1"/>
    </xf>
    <xf numFmtId="0" fontId="28" fillId="0" borderId="10" xfId="31" applyFont="1" applyBorder="1" applyAlignment="1" applyProtection="1">
      <alignment horizontal="left" vertical="center" readingOrder="1"/>
      <protection locked="0"/>
    </xf>
    <xf numFmtId="164" fontId="28" fillId="0" borderId="10" xfId="28" applyNumberFormat="1" applyFont="1" applyBorder="1" applyAlignment="1">
      <alignment horizontal="center" vertical="center" readingOrder="1"/>
    </xf>
    <xf numFmtId="0" fontId="28" fillId="0" borderId="12" xfId="31" applyFont="1" applyBorder="1" applyAlignment="1">
      <alignment horizontal="left" vertical="top"/>
    </xf>
    <xf numFmtId="1" fontId="25" fillId="0" borderId="28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5" fontId="25" fillId="0" borderId="29" xfId="0" applyNumberFormat="1" applyFont="1" applyFill="1" applyBorder="1" applyAlignment="1">
      <alignment horizontal="center" wrapText="1"/>
    </xf>
    <xf numFmtId="2" fontId="25" fillId="35" borderId="32" xfId="0" applyNumberFormat="1" applyFont="1" applyFill="1" applyBorder="1" applyAlignment="1">
      <alignment horizontal="right" wrapText="1"/>
    </xf>
    <xf numFmtId="2" fontId="28" fillId="35" borderId="32" xfId="0" applyNumberFormat="1" applyFont="1" applyFill="1" applyBorder="1" applyAlignment="1">
      <alignment horizontal="right" wrapText="1"/>
    </xf>
    <xf numFmtId="2" fontId="25" fillId="0" borderId="0" xfId="0" applyNumberFormat="1" applyFont="1" applyFill="1" applyBorder="1" applyAlignment="1">
      <alignment horizontal="left" wrapText="1"/>
    </xf>
    <xf numFmtId="2" fontId="28" fillId="0" borderId="0" xfId="0" applyNumberFormat="1" applyFont="1" applyFill="1" applyBorder="1" applyAlignment="1">
      <alignment horizontal="left" wrapText="1"/>
    </xf>
    <xf numFmtId="2" fontId="44" fillId="0" borderId="0" xfId="0" applyNumberFormat="1" applyFont="1" applyFill="1" applyBorder="1" applyAlignment="1">
      <alignment horizontal="center" wrapText="1"/>
    </xf>
    <xf numFmtId="2" fontId="42" fillId="32" borderId="32" xfId="48" applyNumberFormat="1" applyFont="1" applyFill="1" applyBorder="1" applyAlignment="1">
      <alignment horizontal="left" vertical="top" wrapText="1"/>
    </xf>
    <xf numFmtId="2" fontId="25" fillId="33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left" wrapText="1"/>
    </xf>
    <xf numFmtId="2" fontId="25" fillId="0" borderId="0" xfId="0" applyNumberFormat="1" applyFont="1" applyAlignment="1">
      <alignment horizontal="left" wrapText="1"/>
    </xf>
    <xf numFmtId="2" fontId="28" fillId="0" borderId="0" xfId="0" applyNumberFormat="1" applyFont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top" wrapText="1"/>
    </xf>
    <xf numFmtId="2" fontId="25" fillId="38" borderId="32" xfId="0" applyNumberFormat="1" applyFont="1" applyFill="1" applyBorder="1" applyAlignment="1">
      <alignment horizontal="left" wrapText="1"/>
    </xf>
    <xf numFmtId="2" fontId="25" fillId="27" borderId="32" xfId="0" applyNumberFormat="1" applyFont="1" applyFill="1" applyBorder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wrapText="1"/>
    </xf>
    <xf numFmtId="4" fontId="56" fillId="41" borderId="29" xfId="0" applyNumberFormat="1" applyFont="1" applyFill="1" applyBorder="1" applyAlignment="1">
      <alignment horizontal="right" vertical="top"/>
    </xf>
    <xf numFmtId="0" fontId="58" fillId="0" borderId="29" xfId="0" applyFont="1" applyBorder="1"/>
    <xf numFmtId="2" fontId="28" fillId="0" borderId="29" xfId="0" applyNumberFormat="1" applyFont="1" applyFill="1" applyBorder="1" applyAlignment="1">
      <alignment horizontal="center" vertical="center" wrapText="1"/>
    </xf>
  </cellXfs>
  <cellStyles count="51">
    <cellStyle name="20% – rõhk1" xfId="1" xr:uid="{00000000-0005-0000-0000-000000000000}"/>
    <cellStyle name="20% – rõhk2" xfId="2" xr:uid="{00000000-0005-0000-0000-000001000000}"/>
    <cellStyle name="20% – rõhk3" xfId="3" xr:uid="{00000000-0005-0000-0000-000002000000}"/>
    <cellStyle name="20% – rõhk4" xfId="4" xr:uid="{00000000-0005-0000-0000-000003000000}"/>
    <cellStyle name="20% – rõhk5" xfId="5" xr:uid="{00000000-0005-0000-0000-000004000000}"/>
    <cellStyle name="20% – rõhk6" xfId="6" xr:uid="{00000000-0005-0000-0000-000005000000}"/>
    <cellStyle name="40% – rõhk1" xfId="7" xr:uid="{00000000-0005-0000-0000-000006000000}"/>
    <cellStyle name="40% – rõhk2" xfId="8" xr:uid="{00000000-0005-0000-0000-000007000000}"/>
    <cellStyle name="40% – rõhk3" xfId="9" xr:uid="{00000000-0005-0000-0000-000008000000}"/>
    <cellStyle name="40% – rõhk4" xfId="10" xr:uid="{00000000-0005-0000-0000-000009000000}"/>
    <cellStyle name="40% – rõhk5" xfId="11" xr:uid="{00000000-0005-0000-0000-00000A000000}"/>
    <cellStyle name="40% – rõhk6" xfId="12" xr:uid="{00000000-0005-0000-0000-00000B000000}"/>
    <cellStyle name="60% – rõhk1" xfId="13" xr:uid="{00000000-0005-0000-0000-00000C000000}"/>
    <cellStyle name="60% – rõhk2" xfId="14" xr:uid="{00000000-0005-0000-0000-00000D000000}"/>
    <cellStyle name="60% – rõhk3" xfId="15" xr:uid="{00000000-0005-0000-0000-00000E000000}"/>
    <cellStyle name="60% – rõhk4" xfId="16" xr:uid="{00000000-0005-0000-0000-00000F000000}"/>
    <cellStyle name="60% – rõhk5" xfId="17" xr:uid="{00000000-0005-0000-0000-000010000000}"/>
    <cellStyle name="60% – rõhk6" xfId="18" xr:uid="{00000000-0005-0000-0000-000011000000}"/>
    <cellStyle name="Arvutus" xfId="19" xr:uid="{00000000-0005-0000-0000-000012000000}"/>
    <cellStyle name="Bad" xfId="49" builtinId="27"/>
    <cellStyle name="Good" xfId="48" builtinId="26"/>
    <cellStyle name="Halb" xfId="20" xr:uid="{00000000-0005-0000-0000-000015000000}"/>
    <cellStyle name="Hea" xfId="21" xr:uid="{00000000-0005-0000-0000-000016000000}"/>
    <cellStyle name="Hoiatuse tekst" xfId="22" xr:uid="{00000000-0005-0000-0000-000017000000}"/>
    <cellStyle name="Hyperlink" xfId="46" builtinId="8"/>
    <cellStyle name="Kokku" xfId="23" xr:uid="{00000000-0005-0000-0000-000019000000}"/>
    <cellStyle name="Kontrolli lahtrit" xfId="24" xr:uid="{00000000-0005-0000-0000-00001A000000}"/>
    <cellStyle name="Lingitud lahter" xfId="25" xr:uid="{00000000-0005-0000-0000-00001B000000}"/>
    <cellStyle name="Märkus" xfId="26" xr:uid="{00000000-0005-0000-0000-00001C000000}"/>
    <cellStyle name="Neutraalne" xfId="27" xr:uid="{00000000-0005-0000-0000-00001D000000}"/>
    <cellStyle name="Neutral" xfId="50" builtinId="28"/>
    <cellStyle name="Normaallaad 2" xfId="28" xr:uid="{00000000-0005-0000-0000-00001F000000}"/>
    <cellStyle name="Normaallaad 3" xfId="29" xr:uid="{00000000-0005-0000-0000-000020000000}"/>
    <cellStyle name="Normal" xfId="0" builtinId="0"/>
    <cellStyle name="Normal 2" xfId="30" xr:uid="{00000000-0005-0000-0000-000022000000}"/>
    <cellStyle name="Normal_Ettemakse_taotlus_29.12.08" xfId="31" xr:uid="{00000000-0005-0000-0000-000023000000}"/>
    <cellStyle name="Pealkiri" xfId="32" xr:uid="{00000000-0005-0000-0000-000024000000}"/>
    <cellStyle name="Pealkiri 1" xfId="33" xr:uid="{00000000-0005-0000-0000-000025000000}"/>
    <cellStyle name="Pealkiri 2" xfId="34" xr:uid="{00000000-0005-0000-0000-000026000000}"/>
    <cellStyle name="Pealkiri 3" xfId="35" xr:uid="{00000000-0005-0000-0000-000027000000}"/>
    <cellStyle name="Pealkiri 4" xfId="36" xr:uid="{00000000-0005-0000-0000-000028000000}"/>
    <cellStyle name="Percent" xfId="47" builtinId="5"/>
    <cellStyle name="Rõhk1" xfId="37" xr:uid="{00000000-0005-0000-0000-00002A000000}"/>
    <cellStyle name="Rõhk2" xfId="38" xr:uid="{00000000-0005-0000-0000-00002B000000}"/>
    <cellStyle name="Rõhk3" xfId="39" xr:uid="{00000000-0005-0000-0000-00002C000000}"/>
    <cellStyle name="Rõhk4" xfId="40" xr:uid="{00000000-0005-0000-0000-00002D000000}"/>
    <cellStyle name="Rõhk5" xfId="41" xr:uid="{00000000-0005-0000-0000-00002E000000}"/>
    <cellStyle name="Rõhk6" xfId="42" xr:uid="{00000000-0005-0000-0000-00002F000000}"/>
    <cellStyle name="Selgitav tekst" xfId="43" xr:uid="{00000000-0005-0000-0000-000030000000}"/>
    <cellStyle name="Sisestus" xfId="44" xr:uid="{00000000-0005-0000-0000-000031000000}"/>
    <cellStyle name="Väljund" xfId="45" xr:uid="{00000000-0005-0000-0000-00003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7"/>
  <sheetViews>
    <sheetView tabSelected="1" zoomScaleNormal="100" workbookViewId="0">
      <selection activeCell="B14" sqref="B14:C14"/>
    </sheetView>
  </sheetViews>
  <sheetFormatPr defaultColWidth="9.109375" defaultRowHeight="11.4" x14ac:dyDescent="0.2"/>
  <cols>
    <col min="1" max="1" width="36.5546875" style="32" customWidth="1"/>
    <col min="2" max="2" width="17.6640625" style="32" customWidth="1"/>
    <col min="3" max="3" width="17.44140625" style="32" customWidth="1"/>
    <col min="4" max="4" width="13.44140625" style="32" customWidth="1"/>
    <col min="5" max="5" width="8.5546875" style="32" customWidth="1"/>
    <col min="6" max="9" width="9.109375" style="32"/>
    <col min="10" max="10" width="11" style="32" customWidth="1"/>
    <col min="11" max="11" width="21.5546875" style="32" customWidth="1"/>
    <col min="12" max="12" width="22.33203125" style="32" customWidth="1"/>
    <col min="13" max="13" width="24.6640625" style="32" customWidth="1"/>
    <col min="14" max="16384" width="9.109375" style="32"/>
  </cols>
  <sheetData>
    <row r="1" spans="1:11" x14ac:dyDescent="0.2">
      <c r="K1" s="32" t="s">
        <v>38</v>
      </c>
    </row>
    <row r="4" spans="1:11" s="4" customFormat="1" ht="20.25" customHeight="1" x14ac:dyDescent="0.3">
      <c r="A4" s="1" t="s">
        <v>26</v>
      </c>
      <c r="B4" s="2">
        <v>21</v>
      </c>
      <c r="C4" s="3"/>
      <c r="D4" s="3"/>
      <c r="E4" s="3"/>
    </row>
    <row r="5" spans="1:11" s="4" customFormat="1" ht="15.75" customHeight="1" x14ac:dyDescent="0.3">
      <c r="A5" s="298" t="s">
        <v>28</v>
      </c>
      <c r="B5" s="304" t="s">
        <v>30</v>
      </c>
      <c r="C5" s="304"/>
      <c r="D5" s="304"/>
      <c r="E5" s="5" t="s">
        <v>39</v>
      </c>
    </row>
    <row r="6" spans="1:11" s="4" customFormat="1" ht="15" customHeight="1" x14ac:dyDescent="0.3">
      <c r="A6" s="298"/>
      <c r="B6" s="304" t="s">
        <v>32</v>
      </c>
      <c r="C6" s="304"/>
      <c r="D6" s="304"/>
      <c r="E6" s="6"/>
    </row>
    <row r="7" spans="1:11" s="4" customFormat="1" ht="36" customHeight="1" x14ac:dyDescent="0.3">
      <c r="A7" s="298" t="s">
        <v>31</v>
      </c>
      <c r="B7" s="305" t="s">
        <v>37</v>
      </c>
      <c r="C7" s="306"/>
      <c r="D7" s="306"/>
      <c r="E7" s="6"/>
    </row>
    <row r="8" spans="1:11" s="4" customFormat="1" ht="30.75" customHeight="1" x14ac:dyDescent="0.3">
      <c r="A8" s="298"/>
      <c r="B8" s="305" t="s">
        <v>33</v>
      </c>
      <c r="C8" s="306"/>
      <c r="D8" s="306"/>
      <c r="E8" s="6"/>
    </row>
    <row r="9" spans="1:11" s="4" customFormat="1" ht="15" customHeight="1" x14ac:dyDescent="0.3">
      <c r="A9" s="7" t="s">
        <v>34</v>
      </c>
      <c r="B9" s="309" t="s">
        <v>276</v>
      </c>
      <c r="C9" s="309"/>
      <c r="D9" s="309"/>
      <c r="E9" s="309"/>
    </row>
    <row r="10" spans="1:11" s="4" customFormat="1" ht="15" customHeight="1" x14ac:dyDescent="0.3">
      <c r="A10" s="8" t="s">
        <v>15</v>
      </c>
      <c r="B10" s="309" t="s">
        <v>40</v>
      </c>
      <c r="C10" s="309"/>
      <c r="D10" s="309"/>
      <c r="E10" s="309"/>
    </row>
    <row r="11" spans="1:11" s="4" customFormat="1" ht="15" customHeight="1" x14ac:dyDescent="0.3">
      <c r="A11" s="9" t="s">
        <v>27</v>
      </c>
      <c r="B11" s="309" t="s">
        <v>41</v>
      </c>
      <c r="C11" s="309"/>
      <c r="D11" s="309"/>
      <c r="E11" s="309"/>
    </row>
    <row r="12" spans="1:11" s="4" customFormat="1" ht="15" customHeight="1" x14ac:dyDescent="0.3">
      <c r="A12" s="8" t="s">
        <v>0</v>
      </c>
      <c r="B12" s="309" t="s">
        <v>42</v>
      </c>
      <c r="C12" s="309"/>
      <c r="D12" s="309"/>
      <c r="E12" s="309"/>
    </row>
    <row r="13" spans="1:11" s="4" customFormat="1" ht="9" customHeight="1" x14ac:dyDescent="0.3">
      <c r="A13" s="10"/>
      <c r="B13" s="11"/>
      <c r="C13" s="11"/>
      <c r="D13" s="11"/>
      <c r="E13" s="11"/>
    </row>
    <row r="14" spans="1:11" s="4" customFormat="1" ht="15" customHeight="1" x14ac:dyDescent="0.3">
      <c r="A14" s="12" t="s">
        <v>1</v>
      </c>
      <c r="B14" s="310" t="s">
        <v>43</v>
      </c>
      <c r="C14" s="310"/>
      <c r="D14" s="13"/>
      <c r="E14" s="13"/>
    </row>
    <row r="15" spans="1:11" s="4" customFormat="1" ht="15" customHeight="1" x14ac:dyDescent="0.3">
      <c r="A15" s="14" t="s">
        <v>25</v>
      </c>
      <c r="B15" s="307"/>
      <c r="C15" s="308"/>
      <c r="D15" s="13"/>
      <c r="E15" s="13"/>
    </row>
    <row r="17" spans="1:10" s="15" customFormat="1" ht="31.5" customHeight="1" x14ac:dyDescent="0.3">
      <c r="A17" s="299" t="s">
        <v>36</v>
      </c>
      <c r="B17" s="301" t="s">
        <v>2</v>
      </c>
      <c r="C17" s="301"/>
      <c r="D17" s="302" t="s">
        <v>3</v>
      </c>
    </row>
    <row r="18" spans="1:10" s="15" customFormat="1" ht="15.75" customHeight="1" x14ac:dyDescent="0.3">
      <c r="A18" s="300"/>
      <c r="B18" s="16" t="s">
        <v>29</v>
      </c>
      <c r="C18" s="16" t="s">
        <v>4</v>
      </c>
      <c r="D18" s="303"/>
    </row>
    <row r="19" spans="1:10" s="15" customFormat="1" ht="12" x14ac:dyDescent="0.3">
      <c r="A19" s="17" t="s">
        <v>5</v>
      </c>
      <c r="B19" s="18">
        <v>0</v>
      </c>
      <c r="C19" s="19">
        <v>0</v>
      </c>
      <c r="D19" s="20"/>
    </row>
    <row r="20" spans="1:10" s="15" customFormat="1" ht="12" x14ac:dyDescent="0.3">
      <c r="A20" s="17" t="s">
        <v>6</v>
      </c>
      <c r="B20" s="21">
        <f>'Lisa 1'!B19</f>
        <v>121211.97249999997</v>
      </c>
      <c r="C20" s="19">
        <f>B20/B23</f>
        <v>1</v>
      </c>
      <c r="D20" s="22">
        <f>D21+D22</f>
        <v>0</v>
      </c>
    </row>
    <row r="21" spans="1:10" s="15" customFormat="1" x14ac:dyDescent="0.3">
      <c r="A21" s="23" t="s">
        <v>7</v>
      </c>
      <c r="B21" s="18">
        <f>B20*0.85</f>
        <v>103030.17662499998</v>
      </c>
      <c r="C21" s="19">
        <v>0.85</v>
      </c>
      <c r="D21" s="20"/>
    </row>
    <row r="22" spans="1:10" s="15" customFormat="1" x14ac:dyDescent="0.3">
      <c r="A22" s="23" t="s">
        <v>18</v>
      </c>
      <c r="B22" s="18">
        <f>B20*0.15</f>
        <v>18181.795874999996</v>
      </c>
      <c r="C22" s="19">
        <f>100%-C21</f>
        <v>0.15000000000000002</v>
      </c>
      <c r="D22" s="20"/>
    </row>
    <row r="23" spans="1:10" s="15" customFormat="1" ht="12" x14ac:dyDescent="0.3">
      <c r="A23" s="24" t="s">
        <v>8</v>
      </c>
      <c r="B23" s="25">
        <f>B19+B20</f>
        <v>121211.97249999997</v>
      </c>
      <c r="C23" s="26">
        <f>C19+C20</f>
        <v>1</v>
      </c>
      <c r="D23" s="26">
        <f>D19+D20</f>
        <v>0</v>
      </c>
    </row>
    <row r="24" spans="1:10" s="15" customFormat="1" ht="12" x14ac:dyDescent="0.3">
      <c r="A24" s="27" t="s">
        <v>16</v>
      </c>
      <c r="B24" s="28">
        <f>B20</f>
        <v>121211.97249999997</v>
      </c>
      <c r="D24" s="29"/>
    </row>
    <row r="26" spans="1:10" ht="21" customHeight="1" x14ac:dyDescent="0.2">
      <c r="A26" s="294" t="s">
        <v>17</v>
      </c>
      <c r="B26" s="295"/>
      <c r="C26" s="295"/>
      <c r="D26" s="295"/>
      <c r="E26" s="295"/>
      <c r="F26" s="295"/>
      <c r="G26" s="295"/>
      <c r="H26" s="296"/>
      <c r="I26" s="30"/>
      <c r="J26" s="31"/>
    </row>
    <row r="27" spans="1:10" ht="11.25" customHeight="1" x14ac:dyDescent="0.2">
      <c r="A27" s="33"/>
      <c r="B27" s="33"/>
      <c r="C27" s="33"/>
      <c r="D27" s="33"/>
      <c r="E27" s="33"/>
      <c r="F27" s="34"/>
      <c r="G27" s="31"/>
      <c r="H27" s="35"/>
      <c r="I27" s="35"/>
      <c r="J27" s="35"/>
    </row>
    <row r="28" spans="1:10" ht="23.25" customHeight="1" x14ac:dyDescent="0.2">
      <c r="A28" s="297" t="s">
        <v>19</v>
      </c>
      <c r="B28" s="297"/>
      <c r="C28" s="297"/>
      <c r="D28" s="297"/>
      <c r="E28" s="297"/>
      <c r="F28" s="297"/>
      <c r="G28" s="297"/>
      <c r="H28" s="297"/>
      <c r="I28" s="297"/>
      <c r="J28" s="36"/>
    </row>
    <row r="29" spans="1:10" x14ac:dyDescent="0.2">
      <c r="A29" s="37"/>
    </row>
    <row r="30" spans="1:10" ht="12" x14ac:dyDescent="0.25">
      <c r="A30" s="38" t="s">
        <v>23</v>
      </c>
      <c r="B30" s="293" t="s">
        <v>44</v>
      </c>
      <c r="C30" s="293"/>
      <c r="D30" s="293"/>
      <c r="E30" s="293"/>
      <c r="F30" s="293"/>
      <c r="G30" s="293"/>
      <c r="H30" s="293"/>
      <c r="I30" s="293"/>
    </row>
    <row r="31" spans="1:10" x14ac:dyDescent="0.2">
      <c r="A31" s="37"/>
      <c r="B31" s="39" t="s">
        <v>22</v>
      </c>
      <c r="C31" s="39"/>
      <c r="D31" s="40"/>
      <c r="E31" s="39"/>
      <c r="F31" s="40"/>
    </row>
    <row r="32" spans="1:10" x14ac:dyDescent="0.2">
      <c r="A32" s="37"/>
    </row>
    <row r="33" spans="1:9" ht="12" x14ac:dyDescent="0.2">
      <c r="A33" s="41" t="s">
        <v>9</v>
      </c>
      <c r="B33" s="293" t="s">
        <v>275</v>
      </c>
      <c r="C33" s="293"/>
      <c r="D33" s="293"/>
      <c r="E33" s="293"/>
      <c r="F33" s="293"/>
      <c r="G33" s="293"/>
      <c r="H33" s="293"/>
      <c r="I33" s="293"/>
    </row>
    <row r="34" spans="1:9" x14ac:dyDescent="0.2">
      <c r="A34" s="42"/>
      <c r="B34" s="43" t="s">
        <v>24</v>
      </c>
      <c r="C34" s="44"/>
      <c r="D34" s="44"/>
      <c r="E34" s="44"/>
      <c r="H34" s="45"/>
      <c r="I34" s="45"/>
    </row>
    <row r="35" spans="1:9" x14ac:dyDescent="0.2">
      <c r="A35" s="42"/>
      <c r="B35" s="46"/>
      <c r="C35" s="40"/>
      <c r="D35" s="39"/>
      <c r="E35" s="39"/>
      <c r="F35" s="40"/>
      <c r="G35" s="39"/>
      <c r="H35" s="40"/>
    </row>
    <row r="36" spans="1:9" x14ac:dyDescent="0.2">
      <c r="B36" s="40"/>
      <c r="C36" s="40"/>
    </row>
    <row r="37" spans="1:9" x14ac:dyDescent="0.2">
      <c r="A37" s="42"/>
      <c r="B37" s="46"/>
      <c r="C37" s="40"/>
    </row>
  </sheetData>
  <mergeCells count="19">
    <mergeCell ref="B9:E9"/>
    <mergeCell ref="B10:E10"/>
    <mergeCell ref="A7:A8"/>
    <mergeCell ref="B33:I33"/>
    <mergeCell ref="B30:I30"/>
    <mergeCell ref="A26:H26"/>
    <mergeCell ref="A28:I28"/>
    <mergeCell ref="A5:A6"/>
    <mergeCell ref="A17:A18"/>
    <mergeCell ref="B17:C17"/>
    <mergeCell ref="D17:D18"/>
    <mergeCell ref="B5:D5"/>
    <mergeCell ref="B6:D6"/>
    <mergeCell ref="B7:D7"/>
    <mergeCell ref="B15:C15"/>
    <mergeCell ref="B12:E12"/>
    <mergeCell ref="B14:C14"/>
    <mergeCell ref="B8:D8"/>
    <mergeCell ref="B11:E11"/>
  </mergeCell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5" verticalDpi="4294967295" r:id="rId1"/>
  <headerFooter>
    <oddHeader xml:space="preserve">&amp;R&amp;"Arial,Harilik"&amp;8Vorm kinnitatud SA Innove juhatuse liikme
14.01.2015 käskkirjaga nr 10&amp;"-,Harilik"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19" sqref="B19"/>
    </sheetView>
  </sheetViews>
  <sheetFormatPr defaultColWidth="9.109375" defaultRowHeight="11.4" x14ac:dyDescent="0.2"/>
  <cols>
    <col min="1" max="1" width="43.6640625" style="76" customWidth="1"/>
    <col min="2" max="2" width="14.6640625" style="32" customWidth="1"/>
    <col min="3" max="3" width="28.109375" style="32" customWidth="1"/>
    <col min="4" max="4" width="31" style="32" customWidth="1"/>
    <col min="5" max="5" width="23.109375" style="32" customWidth="1"/>
    <col min="6" max="6" width="31.33203125" style="32" customWidth="1"/>
    <col min="7" max="16384" width="9.109375" style="32"/>
  </cols>
  <sheetData>
    <row r="1" spans="1:6" ht="12" x14ac:dyDescent="0.25">
      <c r="A1" s="47" t="s">
        <v>35</v>
      </c>
    </row>
    <row r="3" spans="1:6" ht="12" x14ac:dyDescent="0.2">
      <c r="A3" s="67" t="s">
        <v>26</v>
      </c>
      <c r="B3" s="48">
        <v>20</v>
      </c>
    </row>
    <row r="4" spans="1:6" s="15" customFormat="1" ht="12" x14ac:dyDescent="0.25">
      <c r="A4" s="68"/>
      <c r="B4" s="49"/>
      <c r="C4" s="50"/>
      <c r="D4" s="32"/>
      <c r="E4" s="32"/>
    </row>
    <row r="5" spans="1:6" ht="12.6" thickBot="1" x14ac:dyDescent="0.3">
      <c r="A5" s="69" t="s">
        <v>11</v>
      </c>
      <c r="B5" s="40"/>
      <c r="C5" s="51"/>
    </row>
    <row r="6" spans="1:6" ht="34.799999999999997" thickBot="1" x14ac:dyDescent="0.25">
      <c r="A6" s="52" t="s">
        <v>20</v>
      </c>
      <c r="B6" s="53" t="s">
        <v>12</v>
      </c>
      <c r="C6" s="54" t="s">
        <v>13</v>
      </c>
      <c r="D6" s="15"/>
      <c r="E6" s="15"/>
    </row>
    <row r="7" spans="1:6" ht="24" x14ac:dyDescent="0.3">
      <c r="A7" s="66" t="s">
        <v>279</v>
      </c>
      <c r="B7" s="115">
        <f>'Ettemaksu jääkide arvestus'!C25</f>
        <v>181697.41249999998</v>
      </c>
      <c r="C7" s="135" t="s">
        <v>281</v>
      </c>
      <c r="D7" s="102"/>
    </row>
    <row r="8" spans="1:6" ht="24" x14ac:dyDescent="0.3">
      <c r="A8" s="70" t="s">
        <v>280</v>
      </c>
      <c r="B8" s="206">
        <f>'Ettemaksu jääkide arvestus'!B25</f>
        <v>60485.440000000002</v>
      </c>
      <c r="C8" s="91" t="s">
        <v>282</v>
      </c>
    </row>
    <row r="9" spans="1:6" x14ac:dyDescent="0.2">
      <c r="A9" s="71"/>
      <c r="B9" s="55"/>
      <c r="C9" s="56"/>
    </row>
    <row r="10" spans="1:6" x14ac:dyDescent="0.2">
      <c r="A10" s="71"/>
      <c r="B10" s="55"/>
      <c r="C10" s="56"/>
    </row>
    <row r="11" spans="1:6" ht="12" x14ac:dyDescent="0.2">
      <c r="A11" s="72"/>
      <c r="B11" s="55"/>
      <c r="C11" s="56"/>
    </row>
    <row r="12" spans="1:6" x14ac:dyDescent="0.2">
      <c r="A12" s="71"/>
      <c r="B12" s="55"/>
      <c r="C12" s="56"/>
    </row>
    <row r="13" spans="1:6" ht="12" x14ac:dyDescent="0.2">
      <c r="A13" s="72"/>
      <c r="B13" s="55"/>
      <c r="C13" s="56"/>
      <c r="F13" s="77"/>
    </row>
    <row r="14" spans="1:6" ht="14.4" x14ac:dyDescent="0.3">
      <c r="A14" s="71"/>
      <c r="B14" s="55"/>
      <c r="C14" s="56"/>
      <c r="D14" s="133"/>
    </row>
    <row r="15" spans="1:6" ht="12" x14ac:dyDescent="0.2">
      <c r="A15" s="72"/>
      <c r="B15" s="55"/>
      <c r="C15" s="56"/>
      <c r="F15" s="77"/>
    </row>
    <row r="16" spans="1:6" x14ac:dyDescent="0.2">
      <c r="A16" s="71"/>
      <c r="B16" s="55"/>
      <c r="C16" s="56"/>
    </row>
    <row r="17" spans="1:5" x14ac:dyDescent="0.2">
      <c r="A17" s="71"/>
      <c r="B17" s="55"/>
      <c r="C17" s="56"/>
      <c r="D17" s="51"/>
      <c r="E17" s="57"/>
    </row>
    <row r="18" spans="1:5" ht="12.6" thickBot="1" x14ac:dyDescent="0.25">
      <c r="A18" s="73"/>
      <c r="B18" s="58"/>
      <c r="C18" s="59"/>
      <c r="D18" s="51"/>
    </row>
    <row r="19" spans="1:5" ht="24.6" thickBot="1" x14ac:dyDescent="0.25">
      <c r="A19" s="60" t="s">
        <v>21</v>
      </c>
      <c r="B19" s="61">
        <f>B7-B8</f>
        <v>121211.97249999997</v>
      </c>
      <c r="C19" s="62"/>
      <c r="D19" s="51"/>
    </row>
    <row r="22" spans="1:5" ht="12" x14ac:dyDescent="0.25">
      <c r="A22" s="74" t="s">
        <v>14</v>
      </c>
      <c r="B22" s="311" t="s">
        <v>274</v>
      </c>
      <c r="C22" s="311"/>
      <c r="D22" s="63"/>
    </row>
    <row r="23" spans="1:5" x14ac:dyDescent="0.2">
      <c r="A23" s="75"/>
      <c r="B23" s="64"/>
      <c r="C23" s="64" t="s">
        <v>10</v>
      </c>
      <c r="D23" s="65"/>
    </row>
  </sheetData>
  <mergeCells count="1">
    <mergeCell ref="B22:C22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37"/>
  <sheetViews>
    <sheetView topLeftCell="A16" workbookViewId="0">
      <selection activeCell="F36" sqref="F36"/>
    </sheetView>
  </sheetViews>
  <sheetFormatPr defaultRowHeight="14.4" x14ac:dyDescent="0.3"/>
  <cols>
    <col min="1" max="1" width="9.5546875" customWidth="1"/>
    <col min="2" max="2" width="11.88671875" customWidth="1"/>
    <col min="3" max="3" width="9.44140625" bestFit="1" customWidth="1"/>
    <col min="4" max="4" width="29.33203125" customWidth="1"/>
    <col min="5" max="5" width="24.44140625" customWidth="1"/>
    <col min="6" max="6" width="37" customWidth="1"/>
    <col min="15" max="15" width="40.109375" customWidth="1"/>
    <col min="16" max="16" width="26.6640625" customWidth="1"/>
  </cols>
  <sheetData>
    <row r="4" spans="1:18" ht="43.2" x14ac:dyDescent="0.3">
      <c r="A4" s="80"/>
      <c r="B4" s="80" t="s">
        <v>76</v>
      </c>
      <c r="C4" s="81" t="s">
        <v>50</v>
      </c>
      <c r="D4" s="81" t="s">
        <v>52</v>
      </c>
      <c r="E4" s="80" t="s">
        <v>45</v>
      </c>
      <c r="F4" s="80" t="s">
        <v>51</v>
      </c>
      <c r="G4" s="80"/>
      <c r="H4" s="80"/>
      <c r="I4" s="80"/>
      <c r="J4" s="79"/>
      <c r="K4" s="79"/>
      <c r="M4" s="82"/>
      <c r="N4" s="82"/>
      <c r="O4" s="82"/>
      <c r="P4" s="82"/>
      <c r="Q4" s="82"/>
      <c r="R4" s="82"/>
    </row>
    <row r="5" spans="1:18" x14ac:dyDescent="0.3">
      <c r="A5" s="84" t="s">
        <v>47</v>
      </c>
      <c r="B5" s="84">
        <v>46905</v>
      </c>
      <c r="C5" s="84">
        <v>53999</v>
      </c>
      <c r="D5" s="78">
        <v>7093.5199999999968</v>
      </c>
      <c r="E5" s="84">
        <v>50727.29</v>
      </c>
      <c r="F5" s="84">
        <f>C5-E5</f>
        <v>3271.7099999999991</v>
      </c>
      <c r="G5" s="84" t="s">
        <v>49</v>
      </c>
      <c r="H5" s="84"/>
      <c r="I5" s="84"/>
      <c r="J5" s="84"/>
      <c r="K5" s="84" t="s">
        <v>53</v>
      </c>
      <c r="L5" s="85"/>
      <c r="M5" s="82"/>
      <c r="N5" s="82"/>
      <c r="O5" s="82"/>
      <c r="P5" s="82"/>
      <c r="Q5" s="83"/>
      <c r="R5" s="82"/>
    </row>
    <row r="6" spans="1:18" x14ac:dyDescent="0.3">
      <c r="A6" s="84" t="s">
        <v>46</v>
      </c>
      <c r="B6" s="84">
        <v>0</v>
      </c>
      <c r="C6" s="84">
        <v>54749</v>
      </c>
      <c r="D6" s="84">
        <v>54749</v>
      </c>
      <c r="E6" s="84">
        <v>47779.88</v>
      </c>
      <c r="F6" s="84">
        <f>D6-E6</f>
        <v>6969.1200000000026</v>
      </c>
      <c r="G6" s="84"/>
      <c r="H6" s="84"/>
      <c r="I6" s="84"/>
      <c r="J6" s="84"/>
      <c r="K6" s="84" t="s">
        <v>54</v>
      </c>
      <c r="L6" s="85"/>
      <c r="M6" s="82"/>
      <c r="N6" s="82"/>
      <c r="O6" s="82"/>
      <c r="P6" s="82"/>
      <c r="Q6" s="83"/>
      <c r="R6" s="82"/>
    </row>
    <row r="7" spans="1:18" x14ac:dyDescent="0.3">
      <c r="A7" s="84" t="s">
        <v>48</v>
      </c>
      <c r="B7" s="84">
        <v>3271.71</v>
      </c>
      <c r="C7" s="84">
        <v>56469</v>
      </c>
      <c r="D7" s="86">
        <f>C7-B7</f>
        <v>53197.29</v>
      </c>
      <c r="E7" s="84">
        <v>40627.99</v>
      </c>
      <c r="F7" s="84">
        <f t="shared" ref="F7:F23" si="0">C7-E7</f>
        <v>15841.010000000002</v>
      </c>
      <c r="G7" s="84"/>
      <c r="H7" s="84"/>
      <c r="I7" s="84"/>
      <c r="J7" s="84"/>
      <c r="K7" s="84" t="s">
        <v>60</v>
      </c>
      <c r="L7" s="85"/>
      <c r="M7" s="82"/>
      <c r="N7" s="82"/>
      <c r="O7" s="82"/>
      <c r="P7" s="82"/>
      <c r="Q7" s="82"/>
      <c r="R7" s="82"/>
    </row>
    <row r="8" spans="1:18" x14ac:dyDescent="0.3">
      <c r="A8" s="84" t="s">
        <v>55</v>
      </c>
      <c r="B8" s="84">
        <f t="shared" ref="B8:B12" si="1">F6</f>
        <v>6969.1200000000026</v>
      </c>
      <c r="C8" s="84">
        <v>54599</v>
      </c>
      <c r="D8" s="84">
        <f>C8-B8</f>
        <v>47629.88</v>
      </c>
      <c r="E8" s="87">
        <v>52334.09</v>
      </c>
      <c r="F8" s="84">
        <f t="shared" si="0"/>
        <v>2264.9100000000035</v>
      </c>
      <c r="G8" s="84"/>
      <c r="H8" s="84"/>
      <c r="I8" s="84"/>
      <c r="J8" s="84"/>
      <c r="K8" s="84" t="s">
        <v>61</v>
      </c>
      <c r="L8" s="85"/>
      <c r="M8" s="82"/>
      <c r="N8" s="82"/>
      <c r="O8" s="82"/>
      <c r="P8" s="82"/>
      <c r="Q8" s="82"/>
      <c r="R8" s="82"/>
    </row>
    <row r="9" spans="1:18" x14ac:dyDescent="0.3">
      <c r="A9" s="84" t="s">
        <v>56</v>
      </c>
      <c r="B9" s="84">
        <f t="shared" si="1"/>
        <v>15841.010000000002</v>
      </c>
      <c r="C9" s="86">
        <v>50424</v>
      </c>
      <c r="D9" s="84">
        <f>C9-B9</f>
        <v>34582.99</v>
      </c>
      <c r="E9" s="84">
        <v>47854.82</v>
      </c>
      <c r="F9" s="84">
        <f t="shared" si="0"/>
        <v>2569.1800000000003</v>
      </c>
      <c r="G9" s="84"/>
      <c r="H9" s="84"/>
      <c r="I9" s="84"/>
      <c r="J9" s="84"/>
      <c r="K9" s="84" t="s">
        <v>62</v>
      </c>
      <c r="L9" s="85"/>
      <c r="M9" s="82"/>
      <c r="N9" s="82"/>
      <c r="O9" s="82"/>
      <c r="P9" s="82"/>
      <c r="Q9" s="82"/>
      <c r="R9" s="82"/>
    </row>
    <row r="10" spans="1:18" x14ac:dyDescent="0.3">
      <c r="A10" s="84" t="s">
        <v>57</v>
      </c>
      <c r="B10" s="84">
        <f t="shared" si="1"/>
        <v>2264.9100000000035</v>
      </c>
      <c r="C10" s="84">
        <v>50474</v>
      </c>
      <c r="D10" s="84">
        <f>C10-F8</f>
        <v>48209.09</v>
      </c>
      <c r="E10" s="84">
        <v>51536.33</v>
      </c>
      <c r="F10" s="84">
        <f t="shared" si="0"/>
        <v>-1062.3300000000017</v>
      </c>
      <c r="G10" s="84"/>
      <c r="H10" s="84"/>
      <c r="I10" s="84"/>
      <c r="J10" s="84"/>
      <c r="K10" s="84" t="s">
        <v>63</v>
      </c>
      <c r="L10" s="85"/>
      <c r="M10" s="82"/>
      <c r="N10" s="82"/>
      <c r="O10" s="82"/>
      <c r="P10" s="82"/>
      <c r="Q10" s="82"/>
      <c r="R10" s="82"/>
    </row>
    <row r="11" spans="1:18" x14ac:dyDescent="0.3">
      <c r="A11" s="84" t="s">
        <v>58</v>
      </c>
      <c r="B11" s="84">
        <f t="shared" si="1"/>
        <v>2569.1800000000003</v>
      </c>
      <c r="C11" s="84">
        <v>62152.2</v>
      </c>
      <c r="D11" s="84">
        <f t="shared" ref="D11:D25" si="2">C11-B11</f>
        <v>59583.02</v>
      </c>
      <c r="E11" s="84">
        <v>49250.89</v>
      </c>
      <c r="F11" s="84">
        <f t="shared" si="0"/>
        <v>12901.309999999998</v>
      </c>
      <c r="G11" s="84"/>
      <c r="H11" s="84"/>
      <c r="I11" s="84"/>
      <c r="J11" s="84"/>
      <c r="K11" s="84" t="s">
        <v>65</v>
      </c>
      <c r="L11" s="85"/>
      <c r="M11" s="82"/>
      <c r="N11" s="82"/>
      <c r="O11" s="82"/>
      <c r="P11" s="82"/>
      <c r="Q11" s="82"/>
      <c r="R11" s="82"/>
    </row>
    <row r="12" spans="1:18" x14ac:dyDescent="0.3">
      <c r="A12" s="84" t="s">
        <v>59</v>
      </c>
      <c r="B12" s="84">
        <f t="shared" si="1"/>
        <v>-1062.3300000000017</v>
      </c>
      <c r="C12" s="84">
        <v>60491.3</v>
      </c>
      <c r="D12" s="84">
        <f t="shared" si="2"/>
        <v>61553.630000000005</v>
      </c>
      <c r="E12" s="84">
        <v>56772.62</v>
      </c>
      <c r="F12" s="84">
        <f t="shared" si="0"/>
        <v>3718.6800000000003</v>
      </c>
      <c r="G12" s="84"/>
      <c r="H12" s="84"/>
      <c r="I12" s="84"/>
      <c r="J12" s="84"/>
      <c r="K12" s="84">
        <v>16.170000000000002</v>
      </c>
      <c r="L12" s="85"/>
      <c r="M12" s="82"/>
      <c r="N12" s="82"/>
      <c r="O12" s="82"/>
      <c r="P12" s="82"/>
      <c r="Q12" s="82"/>
      <c r="R12" s="82"/>
    </row>
    <row r="13" spans="1:18" ht="15.6" x14ac:dyDescent="0.3">
      <c r="A13" s="84" t="s">
        <v>64</v>
      </c>
      <c r="B13" s="84">
        <f t="shared" ref="B13:B18" si="3">F11</f>
        <v>12901.309999999998</v>
      </c>
      <c r="C13" s="84">
        <v>59407.7</v>
      </c>
      <c r="D13" s="84">
        <f t="shared" si="2"/>
        <v>46506.39</v>
      </c>
      <c r="E13" s="84">
        <v>56520.959999999999</v>
      </c>
      <c r="F13" s="84">
        <f t="shared" si="0"/>
        <v>2886.739999999998</v>
      </c>
      <c r="G13" s="84"/>
      <c r="H13" s="84"/>
      <c r="I13" s="84"/>
      <c r="J13" s="84"/>
      <c r="K13" s="84" t="s">
        <v>67</v>
      </c>
      <c r="L13" s="85"/>
      <c r="O13" s="89" t="s">
        <v>69</v>
      </c>
    </row>
    <row r="14" spans="1:18" x14ac:dyDescent="0.3">
      <c r="A14" s="84" t="s">
        <v>66</v>
      </c>
      <c r="B14" s="84">
        <f t="shared" si="3"/>
        <v>3718.6800000000003</v>
      </c>
      <c r="C14" s="84">
        <v>59357.65</v>
      </c>
      <c r="D14" s="84">
        <f t="shared" si="2"/>
        <v>55638.97</v>
      </c>
      <c r="E14" s="134">
        <v>58827.07</v>
      </c>
      <c r="F14" s="84">
        <f t="shared" si="0"/>
        <v>530.58000000000175</v>
      </c>
      <c r="G14" s="84"/>
      <c r="H14" s="84"/>
      <c r="I14" s="84"/>
      <c r="J14" s="84"/>
      <c r="K14" s="84" t="s">
        <v>124</v>
      </c>
      <c r="L14" s="85"/>
    </row>
    <row r="15" spans="1:18" ht="60" x14ac:dyDescent="0.3">
      <c r="A15" s="84" t="s">
        <v>68</v>
      </c>
      <c r="B15" s="84">
        <f t="shared" si="3"/>
        <v>2886.739999999998</v>
      </c>
      <c r="C15" s="88">
        <v>62907.65</v>
      </c>
      <c r="D15" s="84">
        <f t="shared" si="2"/>
        <v>60020.91</v>
      </c>
      <c r="E15" s="212">
        <v>55222.28</v>
      </c>
      <c r="F15" s="88">
        <f t="shared" si="0"/>
        <v>7685.3700000000026</v>
      </c>
      <c r="G15" s="88"/>
      <c r="H15" s="88"/>
      <c r="I15" s="88"/>
      <c r="J15" s="88"/>
      <c r="K15" s="84" t="s">
        <v>131</v>
      </c>
      <c r="O15" s="90" t="s">
        <v>70</v>
      </c>
    </row>
    <row r="16" spans="1:18" x14ac:dyDescent="0.3">
      <c r="A16" s="88" t="s">
        <v>125</v>
      </c>
      <c r="B16" s="84">
        <f t="shared" si="3"/>
        <v>530.58000000000175</v>
      </c>
      <c r="C16" s="115">
        <v>77446.950000000012</v>
      </c>
      <c r="D16" s="84">
        <f t="shared" si="2"/>
        <v>76916.37000000001</v>
      </c>
      <c r="E16" s="212">
        <v>72804.33</v>
      </c>
      <c r="F16" s="88">
        <f t="shared" si="0"/>
        <v>4642.6200000000099</v>
      </c>
      <c r="G16" s="88"/>
      <c r="H16" s="88"/>
      <c r="I16" s="88"/>
      <c r="J16" s="88"/>
      <c r="K16" s="84" t="s">
        <v>132</v>
      </c>
    </row>
    <row r="17" spans="1:16" x14ac:dyDescent="0.3">
      <c r="A17" s="88" t="s">
        <v>126</v>
      </c>
      <c r="B17" s="88">
        <f t="shared" si="3"/>
        <v>7685.3700000000026</v>
      </c>
      <c r="C17" s="207">
        <f>'2020'!D60</f>
        <v>72679.625</v>
      </c>
      <c r="D17" s="206">
        <f t="shared" si="2"/>
        <v>64994.254999999997</v>
      </c>
      <c r="E17" s="212">
        <v>65821.710000000006</v>
      </c>
      <c r="F17" s="205">
        <f t="shared" si="0"/>
        <v>6857.9149999999936</v>
      </c>
      <c r="G17" s="88"/>
      <c r="H17" s="88"/>
      <c r="I17" s="88"/>
      <c r="J17" s="88"/>
      <c r="K17" s="84" t="s">
        <v>133</v>
      </c>
    </row>
    <row r="18" spans="1:16" x14ac:dyDescent="0.3">
      <c r="A18" s="88" t="s">
        <v>127</v>
      </c>
      <c r="B18" s="88">
        <f t="shared" si="3"/>
        <v>4642.6200000000099</v>
      </c>
      <c r="C18" s="207">
        <f>'2020'!G60</f>
        <v>77969.625</v>
      </c>
      <c r="D18" s="205">
        <f t="shared" si="2"/>
        <v>73327.00499999999</v>
      </c>
      <c r="E18" s="213">
        <v>67056.73</v>
      </c>
      <c r="F18" s="205">
        <f t="shared" si="0"/>
        <v>10912.895000000004</v>
      </c>
      <c r="G18" s="88"/>
      <c r="H18" s="88"/>
      <c r="I18" s="88"/>
      <c r="J18" s="88"/>
      <c r="K18" s="84" t="s">
        <v>134</v>
      </c>
    </row>
    <row r="19" spans="1:16" x14ac:dyDescent="0.3">
      <c r="A19" s="88" t="s">
        <v>128</v>
      </c>
      <c r="B19" s="205">
        <f t="shared" ref="B19:B24" si="4">F17</f>
        <v>6857.9149999999936</v>
      </c>
      <c r="C19" s="205">
        <v>81878.240000000005</v>
      </c>
      <c r="D19" s="205">
        <f t="shared" si="2"/>
        <v>75020.325000000012</v>
      </c>
      <c r="E19" s="212">
        <v>63426.080000000002</v>
      </c>
      <c r="F19" s="205">
        <f t="shared" si="0"/>
        <v>18452.160000000003</v>
      </c>
      <c r="G19" s="88"/>
      <c r="H19" s="88"/>
      <c r="I19" s="88"/>
      <c r="J19" s="88"/>
      <c r="K19" s="84" t="s">
        <v>135</v>
      </c>
    </row>
    <row r="20" spans="1:16" x14ac:dyDescent="0.3">
      <c r="A20" s="88" t="s">
        <v>129</v>
      </c>
      <c r="B20" s="205">
        <f t="shared" si="4"/>
        <v>10912.895000000004</v>
      </c>
      <c r="C20" s="205">
        <v>82159.63</v>
      </c>
      <c r="D20" s="205">
        <f t="shared" si="2"/>
        <v>71246.735000000001</v>
      </c>
      <c r="E20" s="214">
        <v>62965.06</v>
      </c>
      <c r="F20" s="205">
        <f t="shared" si="0"/>
        <v>19194.570000000007</v>
      </c>
      <c r="G20" s="88"/>
      <c r="H20" s="88"/>
      <c r="I20" s="88"/>
      <c r="J20" s="88"/>
      <c r="K20" s="84" t="s">
        <v>136</v>
      </c>
    </row>
    <row r="21" spans="1:16" x14ac:dyDescent="0.3">
      <c r="A21" s="209" t="s">
        <v>130</v>
      </c>
      <c r="B21" s="210">
        <f t="shared" si="4"/>
        <v>18452.160000000003</v>
      </c>
      <c r="C21" s="210">
        <v>115277.63</v>
      </c>
      <c r="D21" s="209">
        <f t="shared" si="2"/>
        <v>96825.47</v>
      </c>
      <c r="E21" s="133">
        <v>64008.59</v>
      </c>
      <c r="F21" s="205">
        <f t="shared" si="0"/>
        <v>51269.040000000008</v>
      </c>
      <c r="G21" s="133"/>
      <c r="H21" s="133"/>
      <c r="I21" s="133"/>
      <c r="J21" s="133"/>
      <c r="K21" s="84" t="s">
        <v>137</v>
      </c>
    </row>
    <row r="22" spans="1:16" x14ac:dyDescent="0.3">
      <c r="A22" s="126" t="s">
        <v>230</v>
      </c>
      <c r="B22" s="208">
        <f t="shared" si="4"/>
        <v>19194.570000000007</v>
      </c>
      <c r="C22" s="208">
        <v>123660.13</v>
      </c>
      <c r="D22" s="209">
        <f t="shared" si="2"/>
        <v>104465.56</v>
      </c>
      <c r="E22" s="133">
        <v>70860.37</v>
      </c>
      <c r="F22" s="205">
        <f t="shared" si="0"/>
        <v>52799.760000000009</v>
      </c>
      <c r="G22" s="133"/>
      <c r="H22" s="133"/>
      <c r="I22" s="133"/>
      <c r="J22" s="133"/>
      <c r="K22" s="133"/>
    </row>
    <row r="23" spans="1:16" x14ac:dyDescent="0.3">
      <c r="A23" s="126" t="s">
        <v>231</v>
      </c>
      <c r="B23" s="208">
        <f t="shared" si="4"/>
        <v>51269.040000000008</v>
      </c>
      <c r="C23" s="208">
        <v>134972.13</v>
      </c>
      <c r="D23" s="133">
        <f t="shared" si="2"/>
        <v>83703.09</v>
      </c>
      <c r="E23" s="120">
        <v>74486.69</v>
      </c>
      <c r="F23" s="133">
        <f t="shared" si="0"/>
        <v>60485.440000000002</v>
      </c>
      <c r="G23" s="133"/>
      <c r="H23" s="133"/>
      <c r="I23" s="133"/>
      <c r="J23" s="133"/>
      <c r="K23" s="133"/>
    </row>
    <row r="24" spans="1:16" ht="15.6" x14ac:dyDescent="0.3">
      <c r="A24" s="126" t="s">
        <v>232</v>
      </c>
      <c r="B24" s="208">
        <f t="shared" si="4"/>
        <v>52799.760000000009</v>
      </c>
      <c r="C24" s="208">
        <v>127139.36</v>
      </c>
      <c r="D24" s="133">
        <f t="shared" si="2"/>
        <v>74339.599999999991</v>
      </c>
      <c r="E24" s="292" t="s">
        <v>273</v>
      </c>
      <c r="F24" s="133"/>
      <c r="G24" s="133"/>
      <c r="H24" s="133"/>
      <c r="I24" s="133"/>
      <c r="J24" s="133"/>
      <c r="K24" s="133"/>
    </row>
    <row r="25" spans="1:16" ht="14.4" customHeight="1" x14ac:dyDescent="0.3">
      <c r="A25" s="332" t="s">
        <v>278</v>
      </c>
      <c r="B25" s="206">
        <f>F23</f>
        <v>60485.440000000002</v>
      </c>
      <c r="C25" s="88">
        <v>181697.41249999998</v>
      </c>
      <c r="D25" s="88">
        <f t="shared" si="2"/>
        <v>121211.97249999997</v>
      </c>
      <c r="E25" s="88" t="s">
        <v>277</v>
      </c>
      <c r="F25" s="88"/>
      <c r="G25" s="88"/>
      <c r="H25" s="88"/>
      <c r="I25" s="88"/>
      <c r="J25" s="88"/>
      <c r="K25" s="88"/>
      <c r="L25" s="92" t="s">
        <v>73</v>
      </c>
      <c r="M25" s="88">
        <v>73253.039999999994</v>
      </c>
      <c r="N25" s="88"/>
      <c r="O25" s="79" t="s">
        <v>72</v>
      </c>
      <c r="P25" s="88"/>
    </row>
    <row r="26" spans="1:16" x14ac:dyDescent="0.3">
      <c r="A26" s="88"/>
      <c r="B26" s="88"/>
      <c r="C26" s="88">
        <v>175347.41249999998</v>
      </c>
      <c r="D26" s="88"/>
      <c r="E26" s="205"/>
      <c r="F26" s="88"/>
      <c r="G26" s="88"/>
      <c r="H26" s="88"/>
      <c r="I26" s="88"/>
      <c r="J26" s="88"/>
      <c r="K26" s="88"/>
      <c r="L26" s="88"/>
      <c r="M26" s="88">
        <v>56520.959999999999</v>
      </c>
      <c r="N26" s="88"/>
      <c r="O26" s="88">
        <f>C14</f>
        <v>59357.65</v>
      </c>
      <c r="P26" s="93" t="s">
        <v>74</v>
      </c>
    </row>
    <row r="27" spans="1:16" x14ac:dyDescent="0.3">
      <c r="A27" s="88"/>
      <c r="B27" s="88"/>
      <c r="C27" s="88">
        <v>174479.54249999998</v>
      </c>
      <c r="D27" s="88"/>
      <c r="E27" s="205"/>
      <c r="F27" s="88"/>
      <c r="G27" s="333"/>
      <c r="H27" s="88"/>
      <c r="I27" s="88"/>
      <c r="J27" s="88"/>
      <c r="K27" s="88"/>
      <c r="L27" s="88"/>
      <c r="M27" s="88">
        <f>M25-M26</f>
        <v>16732.079999999994</v>
      </c>
      <c r="N27" s="88"/>
      <c r="O27" s="88">
        <f>C15</f>
        <v>62907.65</v>
      </c>
      <c r="P27" s="88"/>
    </row>
    <row r="28" spans="1:16" x14ac:dyDescent="0.3">
      <c r="A28" s="88"/>
      <c r="B28" s="88"/>
      <c r="C28" s="88">
        <v>185861.67249999999</v>
      </c>
      <c r="D28" s="205"/>
      <c r="E28" s="334"/>
      <c r="F28" s="88"/>
      <c r="G28" s="88"/>
      <c r="H28" s="88"/>
      <c r="I28" s="88"/>
      <c r="J28" s="88"/>
      <c r="K28" s="88"/>
      <c r="L28" s="88"/>
      <c r="M28" s="88"/>
      <c r="N28" s="79" t="s">
        <v>75</v>
      </c>
      <c r="O28" s="79">
        <f>O26+O27</f>
        <v>122265.3</v>
      </c>
      <c r="P28" s="79"/>
    </row>
    <row r="29" spans="1:16" x14ac:dyDescent="0.3">
      <c r="A29" s="88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88"/>
      <c r="M29" s="88"/>
      <c r="N29" s="88"/>
      <c r="O29" s="88"/>
      <c r="P29" s="88"/>
    </row>
    <row r="30" spans="1:16" x14ac:dyDescent="0.3">
      <c r="E30" s="211"/>
    </row>
    <row r="35" spans="5:16" x14ac:dyDescent="0.3">
      <c r="P35">
        <v>185861.67249999999</v>
      </c>
    </row>
    <row r="37" spans="5:16" x14ac:dyDescent="0.3">
      <c r="E37" s="215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P45"/>
  <sheetViews>
    <sheetView topLeftCell="A20" workbookViewId="0">
      <selection activeCell="D45" sqref="D45"/>
    </sheetView>
  </sheetViews>
  <sheetFormatPr defaultRowHeight="14.4" x14ac:dyDescent="0.3"/>
  <cols>
    <col min="2" max="2" width="15.33203125" customWidth="1"/>
    <col min="3" max="3" width="15.88671875" customWidth="1"/>
    <col min="4" max="4" width="29.6640625" customWidth="1"/>
    <col min="5" max="6" width="18.109375" customWidth="1"/>
    <col min="13" max="13" width="41.5546875" customWidth="1"/>
    <col min="14" max="14" width="23.44140625" customWidth="1"/>
    <col min="17" max="17" width="21.44140625" customWidth="1"/>
  </cols>
  <sheetData>
    <row r="4" spans="1:5" x14ac:dyDescent="0.3">
      <c r="A4" s="94"/>
      <c r="B4" s="95" t="s">
        <v>77</v>
      </c>
      <c r="C4" s="95" t="s">
        <v>78</v>
      </c>
      <c r="D4" s="95">
        <v>97384.31</v>
      </c>
    </row>
    <row r="5" spans="1:5" x14ac:dyDescent="0.3">
      <c r="A5" s="96"/>
      <c r="B5" s="95" t="s">
        <v>79</v>
      </c>
      <c r="C5" s="95" t="s">
        <v>80</v>
      </c>
      <c r="D5" s="95">
        <v>43600.45</v>
      </c>
    </row>
    <row r="6" spans="1:5" x14ac:dyDescent="0.3">
      <c r="A6" s="97"/>
      <c r="B6" s="95" t="s">
        <v>81</v>
      </c>
      <c r="C6" s="95" t="s">
        <v>82</v>
      </c>
      <c r="D6" s="95">
        <v>30860.06</v>
      </c>
    </row>
    <row r="7" spans="1:5" x14ac:dyDescent="0.3">
      <c r="A7" s="97"/>
      <c r="B7" s="95" t="s">
        <v>83</v>
      </c>
      <c r="C7" s="95" t="s">
        <v>84</v>
      </c>
      <c r="D7" s="95">
        <v>38322.120000000003</v>
      </c>
    </row>
    <row r="8" spans="1:5" x14ac:dyDescent="0.3">
      <c r="A8" s="97"/>
      <c r="B8" s="95" t="s">
        <v>85</v>
      </c>
      <c r="C8" s="95"/>
      <c r="D8" s="95">
        <v>47799.3</v>
      </c>
    </row>
    <row r="9" spans="1:5" x14ac:dyDescent="0.3">
      <c r="A9" s="97"/>
      <c r="B9" s="95" t="s">
        <v>86</v>
      </c>
      <c r="C9" s="95"/>
      <c r="D9" s="95">
        <v>36947.760000000002</v>
      </c>
    </row>
    <row r="10" spans="1:5" x14ac:dyDescent="0.3">
      <c r="A10" s="97"/>
      <c r="B10" s="98" t="s">
        <v>87</v>
      </c>
      <c r="C10" s="98"/>
      <c r="D10" s="98">
        <v>31277.78</v>
      </c>
    </row>
    <row r="11" spans="1:5" x14ac:dyDescent="0.3">
      <c r="A11" s="97"/>
      <c r="B11" s="98" t="s">
        <v>88</v>
      </c>
      <c r="C11" s="98"/>
      <c r="D11" s="98">
        <v>17368.75</v>
      </c>
    </row>
    <row r="12" spans="1:5" x14ac:dyDescent="0.3">
      <c r="A12" s="97"/>
      <c r="B12" s="98"/>
      <c r="C12" s="98"/>
      <c r="D12" s="117">
        <v>244</v>
      </c>
      <c r="E12" s="116">
        <v>250</v>
      </c>
    </row>
    <row r="13" spans="1:5" x14ac:dyDescent="0.3">
      <c r="A13" s="97"/>
      <c r="B13" s="99" t="s">
        <v>89</v>
      </c>
      <c r="C13" s="100"/>
      <c r="D13" s="101">
        <v>343804.53</v>
      </c>
    </row>
    <row r="17" spans="1:14" x14ac:dyDescent="0.3">
      <c r="A17" s="312" t="s">
        <v>90</v>
      </c>
      <c r="B17" s="313"/>
      <c r="C17" s="313"/>
      <c r="D17" s="313"/>
      <c r="E17" s="313"/>
      <c r="F17" s="114"/>
    </row>
    <row r="18" spans="1:14" x14ac:dyDescent="0.3">
      <c r="A18" s="102"/>
      <c r="B18" s="103"/>
      <c r="C18" s="102"/>
      <c r="D18" s="104"/>
      <c r="E18" s="102"/>
      <c r="F18" s="102"/>
    </row>
    <row r="19" spans="1:14" x14ac:dyDescent="0.3">
      <c r="A19" s="105" t="s">
        <v>91</v>
      </c>
      <c r="B19" s="106" t="s">
        <v>92</v>
      </c>
      <c r="C19" s="105" t="s">
        <v>93</v>
      </c>
      <c r="D19" s="107" t="s">
        <v>29</v>
      </c>
      <c r="E19" s="102"/>
      <c r="F19" s="102"/>
    </row>
    <row r="20" spans="1:14" x14ac:dyDescent="0.3">
      <c r="A20" s="94" t="s">
        <v>94</v>
      </c>
      <c r="B20" s="108">
        <v>42003</v>
      </c>
      <c r="C20" s="109" t="s">
        <v>95</v>
      </c>
      <c r="D20" s="110">
        <v>125722</v>
      </c>
      <c r="E20" s="102"/>
      <c r="F20" s="102"/>
    </row>
    <row r="21" spans="1:14" x14ac:dyDescent="0.3">
      <c r="A21" s="94" t="s">
        <v>96</v>
      </c>
      <c r="B21" s="108">
        <v>42217</v>
      </c>
      <c r="C21" s="109" t="s">
        <v>97</v>
      </c>
      <c r="D21" s="110">
        <v>94389</v>
      </c>
      <c r="E21" s="102"/>
      <c r="F21" s="102"/>
    </row>
    <row r="22" spans="1:14" x14ac:dyDescent="0.3">
      <c r="A22" s="111" t="s">
        <v>98</v>
      </c>
      <c r="B22" s="108">
        <v>42401</v>
      </c>
      <c r="C22" s="109" t="s">
        <v>99</v>
      </c>
      <c r="D22" s="112">
        <v>82484.009999999995</v>
      </c>
      <c r="E22" s="102"/>
      <c r="F22" s="102"/>
    </row>
    <row r="23" spans="1:14" x14ac:dyDescent="0.3">
      <c r="A23" s="111" t="s">
        <v>100</v>
      </c>
      <c r="B23" s="108">
        <v>42583</v>
      </c>
      <c r="C23" s="109" t="s">
        <v>101</v>
      </c>
      <c r="D23" s="112">
        <v>88115</v>
      </c>
      <c r="E23" s="102"/>
      <c r="F23" s="102"/>
    </row>
    <row r="24" spans="1:14" x14ac:dyDescent="0.3">
      <c r="A24" s="105"/>
      <c r="B24" s="314" t="s">
        <v>102</v>
      </c>
      <c r="C24" s="314"/>
      <c r="D24" s="107">
        <f>SUM(D20:D23)</f>
        <v>390710.01</v>
      </c>
      <c r="E24" s="102"/>
      <c r="F24" s="102"/>
    </row>
    <row r="25" spans="1:14" x14ac:dyDescent="0.3">
      <c r="A25" s="94"/>
      <c r="B25" s="113"/>
      <c r="C25" s="94"/>
      <c r="D25" s="110"/>
      <c r="E25" s="102"/>
      <c r="F25" s="102"/>
    </row>
    <row r="27" spans="1:14" x14ac:dyDescent="0.3">
      <c r="N27" s="118"/>
    </row>
    <row r="28" spans="1:14" x14ac:dyDescent="0.3">
      <c r="M28" t="s">
        <v>115</v>
      </c>
      <c r="N28" s="115">
        <f>D24+D35+D36+D37+D38+D39+D40+D41+D42+D43+D44</f>
        <v>859453.78999999992</v>
      </c>
    </row>
    <row r="29" spans="1:14" x14ac:dyDescent="0.3">
      <c r="M29" t="s">
        <v>116</v>
      </c>
      <c r="N29">
        <f>D4+D5+D6+D7+D8+D9+D10+D11+E35+E36+E37+E38+E39+E40+E41+E42+E43</f>
        <v>796965.39999999991</v>
      </c>
    </row>
    <row r="30" spans="1:14" x14ac:dyDescent="0.3">
      <c r="C30" t="s">
        <v>103</v>
      </c>
      <c r="D30" s="115">
        <f>D24-D13</f>
        <v>46905.479999999981</v>
      </c>
      <c r="M30" t="s">
        <v>117</v>
      </c>
      <c r="N30">
        <f>D4+D5+D6+D7+D8+D9+D10+D11+F35+F36+F37+F38+F39+F40+F42+F41</f>
        <v>723712.36</v>
      </c>
    </row>
    <row r="31" spans="1:14" x14ac:dyDescent="0.3">
      <c r="M31" t="s">
        <v>119</v>
      </c>
      <c r="N31">
        <f>D4+D5+D6+D7+D8+D9+D10+D11+F35+F36+F37+F38+F39+F40+F41+F42+F43</f>
        <v>796965.4</v>
      </c>
    </row>
    <row r="32" spans="1:14" x14ac:dyDescent="0.3">
      <c r="N32" s="115"/>
    </row>
    <row r="33" spans="1:16" x14ac:dyDescent="0.3">
      <c r="M33" t="s">
        <v>120</v>
      </c>
      <c r="N33" s="115">
        <f>N28-N30</f>
        <v>135741.42999999993</v>
      </c>
    </row>
    <row r="34" spans="1:16" ht="28.8" x14ac:dyDescent="0.3">
      <c r="A34" s="123"/>
      <c r="B34" s="123" t="s">
        <v>76</v>
      </c>
      <c r="C34" s="124" t="s">
        <v>50</v>
      </c>
      <c r="D34" s="124" t="s">
        <v>52</v>
      </c>
      <c r="E34" s="123" t="s">
        <v>45</v>
      </c>
      <c r="F34" s="124" t="s">
        <v>118</v>
      </c>
      <c r="G34" s="123" t="s">
        <v>51</v>
      </c>
      <c r="H34" s="123"/>
      <c r="I34" s="123"/>
      <c r="J34" s="123"/>
      <c r="K34" s="125"/>
      <c r="L34" s="125"/>
      <c r="M34" s="121" t="s">
        <v>121</v>
      </c>
      <c r="N34" s="118">
        <f>N28-N31</f>
        <v>62488.389999999898</v>
      </c>
      <c r="O34" s="121">
        <f>C44+G43</f>
        <v>62244.39</v>
      </c>
    </row>
    <row r="35" spans="1:16" x14ac:dyDescent="0.3">
      <c r="A35" s="126" t="s">
        <v>47</v>
      </c>
      <c r="B35" s="126">
        <v>46905</v>
      </c>
      <c r="C35" s="126">
        <v>53999</v>
      </c>
      <c r="D35" s="127">
        <v>7093.5199999999968</v>
      </c>
      <c r="E35" s="126">
        <f>'Ettemaksu jääkide arvestus'!E5</f>
        <v>50727.29</v>
      </c>
      <c r="F35" s="126">
        <v>50727.29</v>
      </c>
      <c r="G35" s="126">
        <v>3271.7099999999991</v>
      </c>
      <c r="H35" s="126" t="s">
        <v>49</v>
      </c>
      <c r="I35" s="126"/>
      <c r="J35" s="126"/>
      <c r="K35" s="126" t="s">
        <v>109</v>
      </c>
      <c r="L35" s="126" t="s">
        <v>53</v>
      </c>
      <c r="M35" s="120" t="s">
        <v>122</v>
      </c>
      <c r="N35">
        <f>G43+C44+244</f>
        <v>62488.39</v>
      </c>
      <c r="O35" s="121"/>
      <c r="P35" s="116">
        <v>244</v>
      </c>
    </row>
    <row r="36" spans="1:16" x14ac:dyDescent="0.3">
      <c r="A36" s="126" t="s">
        <v>46</v>
      </c>
      <c r="B36" s="126">
        <v>0</v>
      </c>
      <c r="C36" s="126">
        <v>54749</v>
      </c>
      <c r="D36" s="126">
        <v>54749</v>
      </c>
      <c r="E36" s="126">
        <v>47779.88</v>
      </c>
      <c r="F36" s="126">
        <v>47779.88</v>
      </c>
      <c r="G36" s="126">
        <v>6969.1200000000026</v>
      </c>
      <c r="H36" s="126"/>
      <c r="I36" s="126"/>
      <c r="J36" s="126"/>
      <c r="K36" s="126" t="s">
        <v>110</v>
      </c>
      <c r="L36" s="126" t="s">
        <v>54</v>
      </c>
    </row>
    <row r="37" spans="1:16" x14ac:dyDescent="0.3">
      <c r="A37" s="126" t="s">
        <v>48</v>
      </c>
      <c r="B37" s="126">
        <v>3271.71</v>
      </c>
      <c r="C37" s="126">
        <v>56469</v>
      </c>
      <c r="D37" s="128">
        <v>53197.29</v>
      </c>
      <c r="E37" s="126">
        <v>40627.99</v>
      </c>
      <c r="F37" s="126">
        <v>40627.99</v>
      </c>
      <c r="G37" s="126">
        <v>15841.010000000002</v>
      </c>
      <c r="H37" s="126"/>
      <c r="I37" s="126"/>
      <c r="J37" s="126"/>
      <c r="K37" s="126" t="s">
        <v>111</v>
      </c>
      <c r="L37" s="126" t="s">
        <v>60</v>
      </c>
      <c r="M37" s="121" t="s">
        <v>123</v>
      </c>
      <c r="N37" s="122">
        <f>C44+C45</f>
        <v>122265.3</v>
      </c>
    </row>
    <row r="38" spans="1:16" x14ac:dyDescent="0.3">
      <c r="A38" s="126" t="s">
        <v>55</v>
      </c>
      <c r="B38" s="126">
        <v>6969.1200000000026</v>
      </c>
      <c r="C38" s="126">
        <v>54599</v>
      </c>
      <c r="D38" s="126">
        <v>47629.88</v>
      </c>
      <c r="E38" s="129">
        <v>52334.09</v>
      </c>
      <c r="F38" s="129">
        <v>52334.09</v>
      </c>
      <c r="G38" s="126">
        <v>2264.9100000000035</v>
      </c>
      <c r="H38" s="126"/>
      <c r="I38" s="126"/>
      <c r="J38" s="126"/>
      <c r="K38" s="126" t="s">
        <v>112</v>
      </c>
      <c r="L38" s="126" t="s">
        <v>61</v>
      </c>
      <c r="N38">
        <f>C44+C45</f>
        <v>122265.3</v>
      </c>
    </row>
    <row r="39" spans="1:16" x14ac:dyDescent="0.3">
      <c r="A39" s="126" t="s">
        <v>56</v>
      </c>
      <c r="B39" s="126">
        <v>15841.010000000002</v>
      </c>
      <c r="C39" s="128">
        <v>50424</v>
      </c>
      <c r="D39" s="126">
        <v>34582.99</v>
      </c>
      <c r="E39" s="126">
        <v>47854.82</v>
      </c>
      <c r="F39" s="126">
        <v>47854.82</v>
      </c>
      <c r="G39" s="126">
        <v>2569.1800000000003</v>
      </c>
      <c r="H39" s="126"/>
      <c r="I39" s="126"/>
      <c r="J39" s="126"/>
      <c r="K39" s="126" t="s">
        <v>113</v>
      </c>
      <c r="L39" s="126" t="s">
        <v>62</v>
      </c>
    </row>
    <row r="40" spans="1:16" x14ac:dyDescent="0.3">
      <c r="A40" s="126" t="s">
        <v>57</v>
      </c>
      <c r="B40" s="126">
        <v>2264.9100000000035</v>
      </c>
      <c r="C40" s="126">
        <v>50474</v>
      </c>
      <c r="D40" s="126">
        <v>48209.09</v>
      </c>
      <c r="E40" s="126">
        <v>51536.33</v>
      </c>
      <c r="F40" s="126">
        <v>51536.33</v>
      </c>
      <c r="G40" s="126">
        <v>-1062.3300000000017</v>
      </c>
      <c r="H40" s="126"/>
      <c r="I40" s="126"/>
      <c r="J40" s="126"/>
      <c r="K40" s="126" t="s">
        <v>114</v>
      </c>
      <c r="L40" s="126" t="s">
        <v>63</v>
      </c>
    </row>
    <row r="41" spans="1:16" x14ac:dyDescent="0.3">
      <c r="A41" s="126" t="s">
        <v>58</v>
      </c>
      <c r="B41" s="126">
        <v>2569.1800000000003</v>
      </c>
      <c r="C41" s="126">
        <v>62152.2</v>
      </c>
      <c r="D41" s="126">
        <v>59583.02</v>
      </c>
      <c r="E41" s="126">
        <v>49250.89</v>
      </c>
      <c r="F41" s="126">
        <v>49250.89</v>
      </c>
      <c r="G41" s="126">
        <v>12901.309999999998</v>
      </c>
      <c r="H41" s="126"/>
      <c r="I41" s="126"/>
      <c r="J41" s="126"/>
      <c r="K41" s="126" t="s">
        <v>108</v>
      </c>
      <c r="L41" s="126" t="s">
        <v>65</v>
      </c>
    </row>
    <row r="42" spans="1:16" x14ac:dyDescent="0.3">
      <c r="A42" s="126" t="s">
        <v>59</v>
      </c>
      <c r="B42" s="126">
        <v>-1062.3300000000017</v>
      </c>
      <c r="C42" s="126">
        <v>60491.3</v>
      </c>
      <c r="D42" s="126">
        <v>61553.630000000005</v>
      </c>
      <c r="E42" s="130">
        <v>56772.62</v>
      </c>
      <c r="F42" s="131">
        <v>40040.54</v>
      </c>
      <c r="G42" s="126">
        <v>3718.6800000000003</v>
      </c>
      <c r="H42" s="126"/>
      <c r="I42" s="126"/>
      <c r="J42" s="126"/>
      <c r="K42" s="126" t="s">
        <v>107</v>
      </c>
      <c r="L42" s="126">
        <v>16.170000000000002</v>
      </c>
    </row>
    <row r="43" spans="1:16" x14ac:dyDescent="0.3">
      <c r="A43" s="126" t="s">
        <v>64</v>
      </c>
      <c r="B43" s="126">
        <v>12901.309999999998</v>
      </c>
      <c r="C43" s="126">
        <v>59407.7</v>
      </c>
      <c r="D43" s="126">
        <v>46506.39</v>
      </c>
      <c r="E43" s="130">
        <v>56520.959999999999</v>
      </c>
      <c r="F43" s="131">
        <v>73253.039999999994</v>
      </c>
      <c r="G43" s="132">
        <v>2886.739999999998</v>
      </c>
      <c r="H43" s="126"/>
      <c r="I43" s="126"/>
      <c r="J43" s="126"/>
      <c r="K43" s="126" t="s">
        <v>106</v>
      </c>
      <c r="L43" s="126" t="s">
        <v>67</v>
      </c>
      <c r="N43" s="119"/>
    </row>
    <row r="44" spans="1:16" x14ac:dyDescent="0.3">
      <c r="A44" s="126" t="s">
        <v>66</v>
      </c>
      <c r="B44" s="126">
        <v>3718.6800000000003</v>
      </c>
      <c r="C44" s="132">
        <v>59357.65</v>
      </c>
      <c r="D44" s="133">
        <v>55638.97</v>
      </c>
      <c r="E44" s="126" t="s">
        <v>71</v>
      </c>
      <c r="F44" s="126"/>
      <c r="G44" s="126"/>
      <c r="H44" s="126"/>
      <c r="I44" s="126"/>
      <c r="J44" s="126"/>
      <c r="K44" s="126" t="s">
        <v>105</v>
      </c>
      <c r="L44" s="126"/>
    </row>
    <row r="45" spans="1:16" x14ac:dyDescent="0.3">
      <c r="A45" s="126" t="s">
        <v>68</v>
      </c>
      <c r="B45" s="126">
        <v>2886.739999999998</v>
      </c>
      <c r="C45" s="132">
        <v>62907.65</v>
      </c>
      <c r="D45" s="133">
        <v>60020.91</v>
      </c>
      <c r="E45" s="133"/>
      <c r="F45" s="133"/>
      <c r="G45" s="133"/>
      <c r="H45" s="133"/>
      <c r="I45" s="133"/>
      <c r="J45" s="133"/>
      <c r="K45" s="133" t="s">
        <v>104</v>
      </c>
      <c r="L45" s="133"/>
      <c r="N45" s="119"/>
    </row>
  </sheetData>
  <mergeCells count="2">
    <mergeCell ref="A17:E17"/>
    <mergeCell ref="B24:C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2"/>
  <sheetViews>
    <sheetView topLeftCell="A31" workbookViewId="0">
      <selection activeCell="D78" sqref="D78"/>
    </sheetView>
  </sheetViews>
  <sheetFormatPr defaultRowHeight="11.4" x14ac:dyDescent="0.2"/>
  <cols>
    <col min="1" max="1" width="9.109375" style="136" customWidth="1"/>
    <col min="2" max="2" width="46.44140625" style="137" customWidth="1"/>
    <col min="3" max="3" width="14.33203125" style="138" customWidth="1"/>
    <col min="4" max="4" width="10.6640625" style="138" customWidth="1"/>
    <col min="5" max="5" width="11.109375" style="138" customWidth="1"/>
    <col min="6" max="6" width="10.6640625" style="138" customWidth="1"/>
    <col min="7" max="7" width="10.33203125" style="138" customWidth="1"/>
    <col min="8" max="8" width="9.44140625" style="139" customWidth="1"/>
    <col min="9" max="9" width="10.44140625" style="139" customWidth="1"/>
    <col min="10" max="10" width="10.109375" style="139" customWidth="1"/>
    <col min="11" max="11" width="10.6640625" style="140" customWidth="1"/>
    <col min="12" max="13" width="10.88671875" style="140" customWidth="1"/>
    <col min="14" max="14" width="11.109375" style="140" customWidth="1"/>
    <col min="15" max="15" width="12" style="140" customWidth="1"/>
    <col min="16" max="256" width="9.109375" style="102"/>
    <col min="257" max="257" width="9.109375" style="102" customWidth="1"/>
    <col min="258" max="258" width="46.44140625" style="102" customWidth="1"/>
    <col min="259" max="259" width="14.33203125" style="102" customWidth="1"/>
    <col min="260" max="260" width="10.6640625" style="102" customWidth="1"/>
    <col min="261" max="261" width="11.109375" style="102" customWidth="1"/>
    <col min="262" max="262" width="10.6640625" style="102" customWidth="1"/>
    <col min="263" max="263" width="10.33203125" style="102" customWidth="1"/>
    <col min="264" max="264" width="9.44140625" style="102" customWidth="1"/>
    <col min="265" max="265" width="10.44140625" style="102" customWidth="1"/>
    <col min="266" max="266" width="10.109375" style="102" customWidth="1"/>
    <col min="267" max="267" width="10.6640625" style="102" customWidth="1"/>
    <col min="268" max="269" width="10.88671875" style="102" customWidth="1"/>
    <col min="270" max="270" width="11.109375" style="102" customWidth="1"/>
    <col min="271" max="271" width="12" style="102" customWidth="1"/>
    <col min="272" max="512" width="9.109375" style="102"/>
    <col min="513" max="513" width="9.109375" style="102" customWidth="1"/>
    <col min="514" max="514" width="46.44140625" style="102" customWidth="1"/>
    <col min="515" max="515" width="14.33203125" style="102" customWidth="1"/>
    <col min="516" max="516" width="10.6640625" style="102" customWidth="1"/>
    <col min="517" max="517" width="11.109375" style="102" customWidth="1"/>
    <col min="518" max="518" width="10.6640625" style="102" customWidth="1"/>
    <col min="519" max="519" width="10.33203125" style="102" customWidth="1"/>
    <col min="520" max="520" width="9.44140625" style="102" customWidth="1"/>
    <col min="521" max="521" width="10.44140625" style="102" customWidth="1"/>
    <col min="522" max="522" width="10.109375" style="102" customWidth="1"/>
    <col min="523" max="523" width="10.6640625" style="102" customWidth="1"/>
    <col min="524" max="525" width="10.88671875" style="102" customWidth="1"/>
    <col min="526" max="526" width="11.109375" style="102" customWidth="1"/>
    <col min="527" max="527" width="12" style="102" customWidth="1"/>
    <col min="528" max="768" width="9.109375" style="102"/>
    <col min="769" max="769" width="9.109375" style="102" customWidth="1"/>
    <col min="770" max="770" width="46.44140625" style="102" customWidth="1"/>
    <col min="771" max="771" width="14.33203125" style="102" customWidth="1"/>
    <col min="772" max="772" width="10.6640625" style="102" customWidth="1"/>
    <col min="773" max="773" width="11.109375" style="102" customWidth="1"/>
    <col min="774" max="774" width="10.6640625" style="102" customWidth="1"/>
    <col min="775" max="775" width="10.33203125" style="102" customWidth="1"/>
    <col min="776" max="776" width="9.44140625" style="102" customWidth="1"/>
    <col min="777" max="777" width="10.44140625" style="102" customWidth="1"/>
    <col min="778" max="778" width="10.109375" style="102" customWidth="1"/>
    <col min="779" max="779" width="10.6640625" style="102" customWidth="1"/>
    <col min="780" max="781" width="10.88671875" style="102" customWidth="1"/>
    <col min="782" max="782" width="11.109375" style="102" customWidth="1"/>
    <col min="783" max="783" width="12" style="102" customWidth="1"/>
    <col min="784" max="1024" width="9.109375" style="102"/>
    <col min="1025" max="1025" width="9.109375" style="102" customWidth="1"/>
    <col min="1026" max="1026" width="46.44140625" style="102" customWidth="1"/>
    <col min="1027" max="1027" width="14.33203125" style="102" customWidth="1"/>
    <col min="1028" max="1028" width="10.6640625" style="102" customWidth="1"/>
    <col min="1029" max="1029" width="11.109375" style="102" customWidth="1"/>
    <col min="1030" max="1030" width="10.6640625" style="102" customWidth="1"/>
    <col min="1031" max="1031" width="10.33203125" style="102" customWidth="1"/>
    <col min="1032" max="1032" width="9.44140625" style="102" customWidth="1"/>
    <col min="1033" max="1033" width="10.44140625" style="102" customWidth="1"/>
    <col min="1034" max="1034" width="10.109375" style="102" customWidth="1"/>
    <col min="1035" max="1035" width="10.6640625" style="102" customWidth="1"/>
    <col min="1036" max="1037" width="10.88671875" style="102" customWidth="1"/>
    <col min="1038" max="1038" width="11.109375" style="102" customWidth="1"/>
    <col min="1039" max="1039" width="12" style="102" customWidth="1"/>
    <col min="1040" max="1280" width="9.109375" style="102"/>
    <col min="1281" max="1281" width="9.109375" style="102" customWidth="1"/>
    <col min="1282" max="1282" width="46.44140625" style="102" customWidth="1"/>
    <col min="1283" max="1283" width="14.33203125" style="102" customWidth="1"/>
    <col min="1284" max="1284" width="10.6640625" style="102" customWidth="1"/>
    <col min="1285" max="1285" width="11.109375" style="102" customWidth="1"/>
    <col min="1286" max="1286" width="10.6640625" style="102" customWidth="1"/>
    <col min="1287" max="1287" width="10.33203125" style="102" customWidth="1"/>
    <col min="1288" max="1288" width="9.44140625" style="102" customWidth="1"/>
    <col min="1289" max="1289" width="10.44140625" style="102" customWidth="1"/>
    <col min="1290" max="1290" width="10.109375" style="102" customWidth="1"/>
    <col min="1291" max="1291" width="10.6640625" style="102" customWidth="1"/>
    <col min="1292" max="1293" width="10.88671875" style="102" customWidth="1"/>
    <col min="1294" max="1294" width="11.109375" style="102" customWidth="1"/>
    <col min="1295" max="1295" width="12" style="102" customWidth="1"/>
    <col min="1296" max="1536" width="9.109375" style="102"/>
    <col min="1537" max="1537" width="9.109375" style="102" customWidth="1"/>
    <col min="1538" max="1538" width="46.44140625" style="102" customWidth="1"/>
    <col min="1539" max="1539" width="14.33203125" style="102" customWidth="1"/>
    <col min="1540" max="1540" width="10.6640625" style="102" customWidth="1"/>
    <col min="1541" max="1541" width="11.109375" style="102" customWidth="1"/>
    <col min="1542" max="1542" width="10.6640625" style="102" customWidth="1"/>
    <col min="1543" max="1543" width="10.33203125" style="102" customWidth="1"/>
    <col min="1544" max="1544" width="9.44140625" style="102" customWidth="1"/>
    <col min="1545" max="1545" width="10.44140625" style="102" customWidth="1"/>
    <col min="1546" max="1546" width="10.109375" style="102" customWidth="1"/>
    <col min="1547" max="1547" width="10.6640625" style="102" customWidth="1"/>
    <col min="1548" max="1549" width="10.88671875" style="102" customWidth="1"/>
    <col min="1550" max="1550" width="11.109375" style="102" customWidth="1"/>
    <col min="1551" max="1551" width="12" style="102" customWidth="1"/>
    <col min="1552" max="1792" width="9.109375" style="102"/>
    <col min="1793" max="1793" width="9.109375" style="102" customWidth="1"/>
    <col min="1794" max="1794" width="46.44140625" style="102" customWidth="1"/>
    <col min="1795" max="1795" width="14.33203125" style="102" customWidth="1"/>
    <col min="1796" max="1796" width="10.6640625" style="102" customWidth="1"/>
    <col min="1797" max="1797" width="11.109375" style="102" customWidth="1"/>
    <col min="1798" max="1798" width="10.6640625" style="102" customWidth="1"/>
    <col min="1799" max="1799" width="10.33203125" style="102" customWidth="1"/>
    <col min="1800" max="1800" width="9.44140625" style="102" customWidth="1"/>
    <col min="1801" max="1801" width="10.44140625" style="102" customWidth="1"/>
    <col min="1802" max="1802" width="10.109375" style="102" customWidth="1"/>
    <col min="1803" max="1803" width="10.6640625" style="102" customWidth="1"/>
    <col min="1804" max="1805" width="10.88671875" style="102" customWidth="1"/>
    <col min="1806" max="1806" width="11.109375" style="102" customWidth="1"/>
    <col min="1807" max="1807" width="12" style="102" customWidth="1"/>
    <col min="1808" max="2048" width="9.109375" style="102"/>
    <col min="2049" max="2049" width="9.109375" style="102" customWidth="1"/>
    <col min="2050" max="2050" width="46.44140625" style="102" customWidth="1"/>
    <col min="2051" max="2051" width="14.33203125" style="102" customWidth="1"/>
    <col min="2052" max="2052" width="10.6640625" style="102" customWidth="1"/>
    <col min="2053" max="2053" width="11.109375" style="102" customWidth="1"/>
    <col min="2054" max="2054" width="10.6640625" style="102" customWidth="1"/>
    <col min="2055" max="2055" width="10.33203125" style="102" customWidth="1"/>
    <col min="2056" max="2056" width="9.44140625" style="102" customWidth="1"/>
    <col min="2057" max="2057" width="10.44140625" style="102" customWidth="1"/>
    <col min="2058" max="2058" width="10.109375" style="102" customWidth="1"/>
    <col min="2059" max="2059" width="10.6640625" style="102" customWidth="1"/>
    <col min="2060" max="2061" width="10.88671875" style="102" customWidth="1"/>
    <col min="2062" max="2062" width="11.109375" style="102" customWidth="1"/>
    <col min="2063" max="2063" width="12" style="102" customWidth="1"/>
    <col min="2064" max="2304" width="9.109375" style="102"/>
    <col min="2305" max="2305" width="9.109375" style="102" customWidth="1"/>
    <col min="2306" max="2306" width="46.44140625" style="102" customWidth="1"/>
    <col min="2307" max="2307" width="14.33203125" style="102" customWidth="1"/>
    <col min="2308" max="2308" width="10.6640625" style="102" customWidth="1"/>
    <col min="2309" max="2309" width="11.109375" style="102" customWidth="1"/>
    <col min="2310" max="2310" width="10.6640625" style="102" customWidth="1"/>
    <col min="2311" max="2311" width="10.33203125" style="102" customWidth="1"/>
    <col min="2312" max="2312" width="9.44140625" style="102" customWidth="1"/>
    <col min="2313" max="2313" width="10.44140625" style="102" customWidth="1"/>
    <col min="2314" max="2314" width="10.109375" style="102" customWidth="1"/>
    <col min="2315" max="2315" width="10.6640625" style="102" customWidth="1"/>
    <col min="2316" max="2317" width="10.88671875" style="102" customWidth="1"/>
    <col min="2318" max="2318" width="11.109375" style="102" customWidth="1"/>
    <col min="2319" max="2319" width="12" style="102" customWidth="1"/>
    <col min="2320" max="2560" width="9.109375" style="102"/>
    <col min="2561" max="2561" width="9.109375" style="102" customWidth="1"/>
    <col min="2562" max="2562" width="46.44140625" style="102" customWidth="1"/>
    <col min="2563" max="2563" width="14.33203125" style="102" customWidth="1"/>
    <col min="2564" max="2564" width="10.6640625" style="102" customWidth="1"/>
    <col min="2565" max="2565" width="11.109375" style="102" customWidth="1"/>
    <col min="2566" max="2566" width="10.6640625" style="102" customWidth="1"/>
    <col min="2567" max="2567" width="10.33203125" style="102" customWidth="1"/>
    <col min="2568" max="2568" width="9.44140625" style="102" customWidth="1"/>
    <col min="2569" max="2569" width="10.44140625" style="102" customWidth="1"/>
    <col min="2570" max="2570" width="10.109375" style="102" customWidth="1"/>
    <col min="2571" max="2571" width="10.6640625" style="102" customWidth="1"/>
    <col min="2572" max="2573" width="10.88671875" style="102" customWidth="1"/>
    <col min="2574" max="2574" width="11.109375" style="102" customWidth="1"/>
    <col min="2575" max="2575" width="12" style="102" customWidth="1"/>
    <col min="2576" max="2816" width="9.109375" style="102"/>
    <col min="2817" max="2817" width="9.109375" style="102" customWidth="1"/>
    <col min="2818" max="2818" width="46.44140625" style="102" customWidth="1"/>
    <col min="2819" max="2819" width="14.33203125" style="102" customWidth="1"/>
    <col min="2820" max="2820" width="10.6640625" style="102" customWidth="1"/>
    <col min="2821" max="2821" width="11.109375" style="102" customWidth="1"/>
    <col min="2822" max="2822" width="10.6640625" style="102" customWidth="1"/>
    <col min="2823" max="2823" width="10.33203125" style="102" customWidth="1"/>
    <col min="2824" max="2824" width="9.44140625" style="102" customWidth="1"/>
    <col min="2825" max="2825" width="10.44140625" style="102" customWidth="1"/>
    <col min="2826" max="2826" width="10.109375" style="102" customWidth="1"/>
    <col min="2827" max="2827" width="10.6640625" style="102" customWidth="1"/>
    <col min="2828" max="2829" width="10.88671875" style="102" customWidth="1"/>
    <col min="2830" max="2830" width="11.109375" style="102" customWidth="1"/>
    <col min="2831" max="2831" width="12" style="102" customWidth="1"/>
    <col min="2832" max="3072" width="9.109375" style="102"/>
    <col min="3073" max="3073" width="9.109375" style="102" customWidth="1"/>
    <col min="3074" max="3074" width="46.44140625" style="102" customWidth="1"/>
    <col min="3075" max="3075" width="14.33203125" style="102" customWidth="1"/>
    <col min="3076" max="3076" width="10.6640625" style="102" customWidth="1"/>
    <col min="3077" max="3077" width="11.109375" style="102" customWidth="1"/>
    <col min="3078" max="3078" width="10.6640625" style="102" customWidth="1"/>
    <col min="3079" max="3079" width="10.33203125" style="102" customWidth="1"/>
    <col min="3080" max="3080" width="9.44140625" style="102" customWidth="1"/>
    <col min="3081" max="3081" width="10.44140625" style="102" customWidth="1"/>
    <col min="3082" max="3082" width="10.109375" style="102" customWidth="1"/>
    <col min="3083" max="3083" width="10.6640625" style="102" customWidth="1"/>
    <col min="3084" max="3085" width="10.88671875" style="102" customWidth="1"/>
    <col min="3086" max="3086" width="11.109375" style="102" customWidth="1"/>
    <col min="3087" max="3087" width="12" style="102" customWidth="1"/>
    <col min="3088" max="3328" width="9.109375" style="102"/>
    <col min="3329" max="3329" width="9.109375" style="102" customWidth="1"/>
    <col min="3330" max="3330" width="46.44140625" style="102" customWidth="1"/>
    <col min="3331" max="3331" width="14.33203125" style="102" customWidth="1"/>
    <col min="3332" max="3332" width="10.6640625" style="102" customWidth="1"/>
    <col min="3333" max="3333" width="11.109375" style="102" customWidth="1"/>
    <col min="3334" max="3334" width="10.6640625" style="102" customWidth="1"/>
    <col min="3335" max="3335" width="10.33203125" style="102" customWidth="1"/>
    <col min="3336" max="3336" width="9.44140625" style="102" customWidth="1"/>
    <col min="3337" max="3337" width="10.44140625" style="102" customWidth="1"/>
    <col min="3338" max="3338" width="10.109375" style="102" customWidth="1"/>
    <col min="3339" max="3339" width="10.6640625" style="102" customWidth="1"/>
    <col min="3340" max="3341" width="10.88671875" style="102" customWidth="1"/>
    <col min="3342" max="3342" width="11.109375" style="102" customWidth="1"/>
    <col min="3343" max="3343" width="12" style="102" customWidth="1"/>
    <col min="3344" max="3584" width="9.109375" style="102"/>
    <col min="3585" max="3585" width="9.109375" style="102" customWidth="1"/>
    <col min="3586" max="3586" width="46.44140625" style="102" customWidth="1"/>
    <col min="3587" max="3587" width="14.33203125" style="102" customWidth="1"/>
    <col min="3588" max="3588" width="10.6640625" style="102" customWidth="1"/>
    <col min="3589" max="3589" width="11.109375" style="102" customWidth="1"/>
    <col min="3590" max="3590" width="10.6640625" style="102" customWidth="1"/>
    <col min="3591" max="3591" width="10.33203125" style="102" customWidth="1"/>
    <col min="3592" max="3592" width="9.44140625" style="102" customWidth="1"/>
    <col min="3593" max="3593" width="10.44140625" style="102" customWidth="1"/>
    <col min="3594" max="3594" width="10.109375" style="102" customWidth="1"/>
    <col min="3595" max="3595" width="10.6640625" style="102" customWidth="1"/>
    <col min="3596" max="3597" width="10.88671875" style="102" customWidth="1"/>
    <col min="3598" max="3598" width="11.109375" style="102" customWidth="1"/>
    <col min="3599" max="3599" width="12" style="102" customWidth="1"/>
    <col min="3600" max="3840" width="9.109375" style="102"/>
    <col min="3841" max="3841" width="9.109375" style="102" customWidth="1"/>
    <col min="3842" max="3842" width="46.44140625" style="102" customWidth="1"/>
    <col min="3843" max="3843" width="14.33203125" style="102" customWidth="1"/>
    <col min="3844" max="3844" width="10.6640625" style="102" customWidth="1"/>
    <col min="3845" max="3845" width="11.109375" style="102" customWidth="1"/>
    <col min="3846" max="3846" width="10.6640625" style="102" customWidth="1"/>
    <col min="3847" max="3847" width="10.33203125" style="102" customWidth="1"/>
    <col min="3848" max="3848" width="9.44140625" style="102" customWidth="1"/>
    <col min="3849" max="3849" width="10.44140625" style="102" customWidth="1"/>
    <col min="3850" max="3850" width="10.109375" style="102" customWidth="1"/>
    <col min="3851" max="3851" width="10.6640625" style="102" customWidth="1"/>
    <col min="3852" max="3853" width="10.88671875" style="102" customWidth="1"/>
    <col min="3854" max="3854" width="11.109375" style="102" customWidth="1"/>
    <col min="3855" max="3855" width="12" style="102" customWidth="1"/>
    <col min="3856" max="4096" width="9.109375" style="102"/>
    <col min="4097" max="4097" width="9.109375" style="102" customWidth="1"/>
    <col min="4098" max="4098" width="46.44140625" style="102" customWidth="1"/>
    <col min="4099" max="4099" width="14.33203125" style="102" customWidth="1"/>
    <col min="4100" max="4100" width="10.6640625" style="102" customWidth="1"/>
    <col min="4101" max="4101" width="11.109375" style="102" customWidth="1"/>
    <col min="4102" max="4102" width="10.6640625" style="102" customWidth="1"/>
    <col min="4103" max="4103" width="10.33203125" style="102" customWidth="1"/>
    <col min="4104" max="4104" width="9.44140625" style="102" customWidth="1"/>
    <col min="4105" max="4105" width="10.44140625" style="102" customWidth="1"/>
    <col min="4106" max="4106" width="10.109375" style="102" customWidth="1"/>
    <col min="4107" max="4107" width="10.6640625" style="102" customWidth="1"/>
    <col min="4108" max="4109" width="10.88671875" style="102" customWidth="1"/>
    <col min="4110" max="4110" width="11.109375" style="102" customWidth="1"/>
    <col min="4111" max="4111" width="12" style="102" customWidth="1"/>
    <col min="4112" max="4352" width="9.109375" style="102"/>
    <col min="4353" max="4353" width="9.109375" style="102" customWidth="1"/>
    <col min="4354" max="4354" width="46.44140625" style="102" customWidth="1"/>
    <col min="4355" max="4355" width="14.33203125" style="102" customWidth="1"/>
    <col min="4356" max="4356" width="10.6640625" style="102" customWidth="1"/>
    <col min="4357" max="4357" width="11.109375" style="102" customWidth="1"/>
    <col min="4358" max="4358" width="10.6640625" style="102" customWidth="1"/>
    <col min="4359" max="4359" width="10.33203125" style="102" customWidth="1"/>
    <col min="4360" max="4360" width="9.44140625" style="102" customWidth="1"/>
    <col min="4361" max="4361" width="10.44140625" style="102" customWidth="1"/>
    <col min="4362" max="4362" width="10.109375" style="102" customWidth="1"/>
    <col min="4363" max="4363" width="10.6640625" style="102" customWidth="1"/>
    <col min="4364" max="4365" width="10.88671875" style="102" customWidth="1"/>
    <col min="4366" max="4366" width="11.109375" style="102" customWidth="1"/>
    <col min="4367" max="4367" width="12" style="102" customWidth="1"/>
    <col min="4368" max="4608" width="9.109375" style="102"/>
    <col min="4609" max="4609" width="9.109375" style="102" customWidth="1"/>
    <col min="4610" max="4610" width="46.44140625" style="102" customWidth="1"/>
    <col min="4611" max="4611" width="14.33203125" style="102" customWidth="1"/>
    <col min="4612" max="4612" width="10.6640625" style="102" customWidth="1"/>
    <col min="4613" max="4613" width="11.109375" style="102" customWidth="1"/>
    <col min="4614" max="4614" width="10.6640625" style="102" customWidth="1"/>
    <col min="4615" max="4615" width="10.33203125" style="102" customWidth="1"/>
    <col min="4616" max="4616" width="9.44140625" style="102" customWidth="1"/>
    <col min="4617" max="4617" width="10.44140625" style="102" customWidth="1"/>
    <col min="4618" max="4618" width="10.109375" style="102" customWidth="1"/>
    <col min="4619" max="4619" width="10.6640625" style="102" customWidth="1"/>
    <col min="4620" max="4621" width="10.88671875" style="102" customWidth="1"/>
    <col min="4622" max="4622" width="11.109375" style="102" customWidth="1"/>
    <col min="4623" max="4623" width="12" style="102" customWidth="1"/>
    <col min="4624" max="4864" width="9.109375" style="102"/>
    <col min="4865" max="4865" width="9.109375" style="102" customWidth="1"/>
    <col min="4866" max="4866" width="46.44140625" style="102" customWidth="1"/>
    <col min="4867" max="4867" width="14.33203125" style="102" customWidth="1"/>
    <col min="4868" max="4868" width="10.6640625" style="102" customWidth="1"/>
    <col min="4869" max="4869" width="11.109375" style="102" customWidth="1"/>
    <col min="4870" max="4870" width="10.6640625" style="102" customWidth="1"/>
    <col min="4871" max="4871" width="10.33203125" style="102" customWidth="1"/>
    <col min="4872" max="4872" width="9.44140625" style="102" customWidth="1"/>
    <col min="4873" max="4873" width="10.44140625" style="102" customWidth="1"/>
    <col min="4874" max="4874" width="10.109375" style="102" customWidth="1"/>
    <col min="4875" max="4875" width="10.6640625" style="102" customWidth="1"/>
    <col min="4876" max="4877" width="10.88671875" style="102" customWidth="1"/>
    <col min="4878" max="4878" width="11.109375" style="102" customWidth="1"/>
    <col min="4879" max="4879" width="12" style="102" customWidth="1"/>
    <col min="4880" max="5120" width="9.109375" style="102"/>
    <col min="5121" max="5121" width="9.109375" style="102" customWidth="1"/>
    <col min="5122" max="5122" width="46.44140625" style="102" customWidth="1"/>
    <col min="5123" max="5123" width="14.33203125" style="102" customWidth="1"/>
    <col min="5124" max="5124" width="10.6640625" style="102" customWidth="1"/>
    <col min="5125" max="5125" width="11.109375" style="102" customWidth="1"/>
    <col min="5126" max="5126" width="10.6640625" style="102" customWidth="1"/>
    <col min="5127" max="5127" width="10.33203125" style="102" customWidth="1"/>
    <col min="5128" max="5128" width="9.44140625" style="102" customWidth="1"/>
    <col min="5129" max="5129" width="10.44140625" style="102" customWidth="1"/>
    <col min="5130" max="5130" width="10.109375" style="102" customWidth="1"/>
    <col min="5131" max="5131" width="10.6640625" style="102" customWidth="1"/>
    <col min="5132" max="5133" width="10.88671875" style="102" customWidth="1"/>
    <col min="5134" max="5134" width="11.109375" style="102" customWidth="1"/>
    <col min="5135" max="5135" width="12" style="102" customWidth="1"/>
    <col min="5136" max="5376" width="9.109375" style="102"/>
    <col min="5377" max="5377" width="9.109375" style="102" customWidth="1"/>
    <col min="5378" max="5378" width="46.44140625" style="102" customWidth="1"/>
    <col min="5379" max="5379" width="14.33203125" style="102" customWidth="1"/>
    <col min="5380" max="5380" width="10.6640625" style="102" customWidth="1"/>
    <col min="5381" max="5381" width="11.109375" style="102" customWidth="1"/>
    <col min="5382" max="5382" width="10.6640625" style="102" customWidth="1"/>
    <col min="5383" max="5383" width="10.33203125" style="102" customWidth="1"/>
    <col min="5384" max="5384" width="9.44140625" style="102" customWidth="1"/>
    <col min="5385" max="5385" width="10.44140625" style="102" customWidth="1"/>
    <col min="5386" max="5386" width="10.109375" style="102" customWidth="1"/>
    <col min="5387" max="5387" width="10.6640625" style="102" customWidth="1"/>
    <col min="5388" max="5389" width="10.88671875" style="102" customWidth="1"/>
    <col min="5390" max="5390" width="11.109375" style="102" customWidth="1"/>
    <col min="5391" max="5391" width="12" style="102" customWidth="1"/>
    <col min="5392" max="5632" width="9.109375" style="102"/>
    <col min="5633" max="5633" width="9.109375" style="102" customWidth="1"/>
    <col min="5634" max="5634" width="46.44140625" style="102" customWidth="1"/>
    <col min="5635" max="5635" width="14.33203125" style="102" customWidth="1"/>
    <col min="5636" max="5636" width="10.6640625" style="102" customWidth="1"/>
    <col min="5637" max="5637" width="11.109375" style="102" customWidth="1"/>
    <col min="5638" max="5638" width="10.6640625" style="102" customWidth="1"/>
    <col min="5639" max="5639" width="10.33203125" style="102" customWidth="1"/>
    <col min="5640" max="5640" width="9.44140625" style="102" customWidth="1"/>
    <col min="5641" max="5641" width="10.44140625" style="102" customWidth="1"/>
    <col min="5642" max="5642" width="10.109375" style="102" customWidth="1"/>
    <col min="5643" max="5643" width="10.6640625" style="102" customWidth="1"/>
    <col min="5644" max="5645" width="10.88671875" style="102" customWidth="1"/>
    <col min="5646" max="5646" width="11.109375" style="102" customWidth="1"/>
    <col min="5647" max="5647" width="12" style="102" customWidth="1"/>
    <col min="5648" max="5888" width="9.109375" style="102"/>
    <col min="5889" max="5889" width="9.109375" style="102" customWidth="1"/>
    <col min="5890" max="5890" width="46.44140625" style="102" customWidth="1"/>
    <col min="5891" max="5891" width="14.33203125" style="102" customWidth="1"/>
    <col min="5892" max="5892" width="10.6640625" style="102" customWidth="1"/>
    <col min="5893" max="5893" width="11.109375" style="102" customWidth="1"/>
    <col min="5894" max="5894" width="10.6640625" style="102" customWidth="1"/>
    <col min="5895" max="5895" width="10.33203125" style="102" customWidth="1"/>
    <col min="5896" max="5896" width="9.44140625" style="102" customWidth="1"/>
    <col min="5897" max="5897" width="10.44140625" style="102" customWidth="1"/>
    <col min="5898" max="5898" width="10.109375" style="102" customWidth="1"/>
    <col min="5899" max="5899" width="10.6640625" style="102" customWidth="1"/>
    <col min="5900" max="5901" width="10.88671875" style="102" customWidth="1"/>
    <col min="5902" max="5902" width="11.109375" style="102" customWidth="1"/>
    <col min="5903" max="5903" width="12" style="102" customWidth="1"/>
    <col min="5904" max="6144" width="9.109375" style="102"/>
    <col min="6145" max="6145" width="9.109375" style="102" customWidth="1"/>
    <col min="6146" max="6146" width="46.44140625" style="102" customWidth="1"/>
    <col min="6147" max="6147" width="14.33203125" style="102" customWidth="1"/>
    <col min="6148" max="6148" width="10.6640625" style="102" customWidth="1"/>
    <col min="6149" max="6149" width="11.109375" style="102" customWidth="1"/>
    <col min="6150" max="6150" width="10.6640625" style="102" customWidth="1"/>
    <col min="6151" max="6151" width="10.33203125" style="102" customWidth="1"/>
    <col min="6152" max="6152" width="9.44140625" style="102" customWidth="1"/>
    <col min="6153" max="6153" width="10.44140625" style="102" customWidth="1"/>
    <col min="6154" max="6154" width="10.109375" style="102" customWidth="1"/>
    <col min="6155" max="6155" width="10.6640625" style="102" customWidth="1"/>
    <col min="6156" max="6157" width="10.88671875" style="102" customWidth="1"/>
    <col min="6158" max="6158" width="11.109375" style="102" customWidth="1"/>
    <col min="6159" max="6159" width="12" style="102" customWidth="1"/>
    <col min="6160" max="6400" width="9.109375" style="102"/>
    <col min="6401" max="6401" width="9.109375" style="102" customWidth="1"/>
    <col min="6402" max="6402" width="46.44140625" style="102" customWidth="1"/>
    <col min="6403" max="6403" width="14.33203125" style="102" customWidth="1"/>
    <col min="6404" max="6404" width="10.6640625" style="102" customWidth="1"/>
    <col min="6405" max="6405" width="11.109375" style="102" customWidth="1"/>
    <col min="6406" max="6406" width="10.6640625" style="102" customWidth="1"/>
    <col min="6407" max="6407" width="10.33203125" style="102" customWidth="1"/>
    <col min="6408" max="6408" width="9.44140625" style="102" customWidth="1"/>
    <col min="6409" max="6409" width="10.44140625" style="102" customWidth="1"/>
    <col min="6410" max="6410" width="10.109375" style="102" customWidth="1"/>
    <col min="6411" max="6411" width="10.6640625" style="102" customWidth="1"/>
    <col min="6412" max="6413" width="10.88671875" style="102" customWidth="1"/>
    <col min="6414" max="6414" width="11.109375" style="102" customWidth="1"/>
    <col min="6415" max="6415" width="12" style="102" customWidth="1"/>
    <col min="6416" max="6656" width="9.109375" style="102"/>
    <col min="6657" max="6657" width="9.109375" style="102" customWidth="1"/>
    <col min="6658" max="6658" width="46.44140625" style="102" customWidth="1"/>
    <col min="6659" max="6659" width="14.33203125" style="102" customWidth="1"/>
    <col min="6660" max="6660" width="10.6640625" style="102" customWidth="1"/>
    <col min="6661" max="6661" width="11.109375" style="102" customWidth="1"/>
    <col min="6662" max="6662" width="10.6640625" style="102" customWidth="1"/>
    <col min="6663" max="6663" width="10.33203125" style="102" customWidth="1"/>
    <col min="6664" max="6664" width="9.44140625" style="102" customWidth="1"/>
    <col min="6665" max="6665" width="10.44140625" style="102" customWidth="1"/>
    <col min="6666" max="6666" width="10.109375" style="102" customWidth="1"/>
    <col min="6667" max="6667" width="10.6640625" style="102" customWidth="1"/>
    <col min="6668" max="6669" width="10.88671875" style="102" customWidth="1"/>
    <col min="6670" max="6670" width="11.109375" style="102" customWidth="1"/>
    <col min="6671" max="6671" width="12" style="102" customWidth="1"/>
    <col min="6672" max="6912" width="9.109375" style="102"/>
    <col min="6913" max="6913" width="9.109375" style="102" customWidth="1"/>
    <col min="6914" max="6914" width="46.44140625" style="102" customWidth="1"/>
    <col min="6915" max="6915" width="14.33203125" style="102" customWidth="1"/>
    <col min="6916" max="6916" width="10.6640625" style="102" customWidth="1"/>
    <col min="6917" max="6917" width="11.109375" style="102" customWidth="1"/>
    <col min="6918" max="6918" width="10.6640625" style="102" customWidth="1"/>
    <col min="6919" max="6919" width="10.33203125" style="102" customWidth="1"/>
    <col min="6920" max="6920" width="9.44140625" style="102" customWidth="1"/>
    <col min="6921" max="6921" width="10.44140625" style="102" customWidth="1"/>
    <col min="6922" max="6922" width="10.109375" style="102" customWidth="1"/>
    <col min="6923" max="6923" width="10.6640625" style="102" customWidth="1"/>
    <col min="6924" max="6925" width="10.88671875" style="102" customWidth="1"/>
    <col min="6926" max="6926" width="11.109375" style="102" customWidth="1"/>
    <col min="6927" max="6927" width="12" style="102" customWidth="1"/>
    <col min="6928" max="7168" width="9.109375" style="102"/>
    <col min="7169" max="7169" width="9.109375" style="102" customWidth="1"/>
    <col min="7170" max="7170" width="46.44140625" style="102" customWidth="1"/>
    <col min="7171" max="7171" width="14.33203125" style="102" customWidth="1"/>
    <col min="7172" max="7172" width="10.6640625" style="102" customWidth="1"/>
    <col min="7173" max="7173" width="11.109375" style="102" customWidth="1"/>
    <col min="7174" max="7174" width="10.6640625" style="102" customWidth="1"/>
    <col min="7175" max="7175" width="10.33203125" style="102" customWidth="1"/>
    <col min="7176" max="7176" width="9.44140625" style="102" customWidth="1"/>
    <col min="7177" max="7177" width="10.44140625" style="102" customWidth="1"/>
    <col min="7178" max="7178" width="10.109375" style="102" customWidth="1"/>
    <col min="7179" max="7179" width="10.6640625" style="102" customWidth="1"/>
    <col min="7180" max="7181" width="10.88671875" style="102" customWidth="1"/>
    <col min="7182" max="7182" width="11.109375" style="102" customWidth="1"/>
    <col min="7183" max="7183" width="12" style="102" customWidth="1"/>
    <col min="7184" max="7424" width="9.109375" style="102"/>
    <col min="7425" max="7425" width="9.109375" style="102" customWidth="1"/>
    <col min="7426" max="7426" width="46.44140625" style="102" customWidth="1"/>
    <col min="7427" max="7427" width="14.33203125" style="102" customWidth="1"/>
    <col min="7428" max="7428" width="10.6640625" style="102" customWidth="1"/>
    <col min="7429" max="7429" width="11.109375" style="102" customWidth="1"/>
    <col min="7430" max="7430" width="10.6640625" style="102" customWidth="1"/>
    <col min="7431" max="7431" width="10.33203125" style="102" customWidth="1"/>
    <col min="7432" max="7432" width="9.44140625" style="102" customWidth="1"/>
    <col min="7433" max="7433" width="10.44140625" style="102" customWidth="1"/>
    <col min="7434" max="7434" width="10.109375" style="102" customWidth="1"/>
    <col min="7435" max="7435" width="10.6640625" style="102" customWidth="1"/>
    <col min="7436" max="7437" width="10.88671875" style="102" customWidth="1"/>
    <col min="7438" max="7438" width="11.109375" style="102" customWidth="1"/>
    <col min="7439" max="7439" width="12" style="102" customWidth="1"/>
    <col min="7440" max="7680" width="9.109375" style="102"/>
    <col min="7681" max="7681" width="9.109375" style="102" customWidth="1"/>
    <col min="7682" max="7682" width="46.44140625" style="102" customWidth="1"/>
    <col min="7683" max="7683" width="14.33203125" style="102" customWidth="1"/>
    <col min="7684" max="7684" width="10.6640625" style="102" customWidth="1"/>
    <col min="7685" max="7685" width="11.109375" style="102" customWidth="1"/>
    <col min="7686" max="7686" width="10.6640625" style="102" customWidth="1"/>
    <col min="7687" max="7687" width="10.33203125" style="102" customWidth="1"/>
    <col min="7688" max="7688" width="9.44140625" style="102" customWidth="1"/>
    <col min="7689" max="7689" width="10.44140625" style="102" customWidth="1"/>
    <col min="7690" max="7690" width="10.109375" style="102" customWidth="1"/>
    <col min="7691" max="7691" width="10.6640625" style="102" customWidth="1"/>
    <col min="7692" max="7693" width="10.88671875" style="102" customWidth="1"/>
    <col min="7694" max="7694" width="11.109375" style="102" customWidth="1"/>
    <col min="7695" max="7695" width="12" style="102" customWidth="1"/>
    <col min="7696" max="7936" width="9.109375" style="102"/>
    <col min="7937" max="7937" width="9.109375" style="102" customWidth="1"/>
    <col min="7938" max="7938" width="46.44140625" style="102" customWidth="1"/>
    <col min="7939" max="7939" width="14.33203125" style="102" customWidth="1"/>
    <col min="7940" max="7940" width="10.6640625" style="102" customWidth="1"/>
    <col min="7941" max="7941" width="11.109375" style="102" customWidth="1"/>
    <col min="7942" max="7942" width="10.6640625" style="102" customWidth="1"/>
    <col min="7943" max="7943" width="10.33203125" style="102" customWidth="1"/>
    <col min="7944" max="7944" width="9.44140625" style="102" customWidth="1"/>
    <col min="7945" max="7945" width="10.44140625" style="102" customWidth="1"/>
    <col min="7946" max="7946" width="10.109375" style="102" customWidth="1"/>
    <col min="7947" max="7947" width="10.6640625" style="102" customWidth="1"/>
    <col min="7948" max="7949" width="10.88671875" style="102" customWidth="1"/>
    <col min="7950" max="7950" width="11.109375" style="102" customWidth="1"/>
    <col min="7951" max="7951" width="12" style="102" customWidth="1"/>
    <col min="7952" max="8192" width="9.109375" style="102"/>
    <col min="8193" max="8193" width="9.109375" style="102" customWidth="1"/>
    <col min="8194" max="8194" width="46.44140625" style="102" customWidth="1"/>
    <col min="8195" max="8195" width="14.33203125" style="102" customWidth="1"/>
    <col min="8196" max="8196" width="10.6640625" style="102" customWidth="1"/>
    <col min="8197" max="8197" width="11.109375" style="102" customWidth="1"/>
    <col min="8198" max="8198" width="10.6640625" style="102" customWidth="1"/>
    <col min="8199" max="8199" width="10.33203125" style="102" customWidth="1"/>
    <col min="8200" max="8200" width="9.44140625" style="102" customWidth="1"/>
    <col min="8201" max="8201" width="10.44140625" style="102" customWidth="1"/>
    <col min="8202" max="8202" width="10.109375" style="102" customWidth="1"/>
    <col min="8203" max="8203" width="10.6640625" style="102" customWidth="1"/>
    <col min="8204" max="8205" width="10.88671875" style="102" customWidth="1"/>
    <col min="8206" max="8206" width="11.109375" style="102" customWidth="1"/>
    <col min="8207" max="8207" width="12" style="102" customWidth="1"/>
    <col min="8208" max="8448" width="9.109375" style="102"/>
    <col min="8449" max="8449" width="9.109375" style="102" customWidth="1"/>
    <col min="8450" max="8450" width="46.44140625" style="102" customWidth="1"/>
    <col min="8451" max="8451" width="14.33203125" style="102" customWidth="1"/>
    <col min="8452" max="8452" width="10.6640625" style="102" customWidth="1"/>
    <col min="8453" max="8453" width="11.109375" style="102" customWidth="1"/>
    <col min="8454" max="8454" width="10.6640625" style="102" customWidth="1"/>
    <col min="8455" max="8455" width="10.33203125" style="102" customWidth="1"/>
    <col min="8456" max="8456" width="9.44140625" style="102" customWidth="1"/>
    <col min="8457" max="8457" width="10.44140625" style="102" customWidth="1"/>
    <col min="8458" max="8458" width="10.109375" style="102" customWidth="1"/>
    <col min="8459" max="8459" width="10.6640625" style="102" customWidth="1"/>
    <col min="8460" max="8461" width="10.88671875" style="102" customWidth="1"/>
    <col min="8462" max="8462" width="11.109375" style="102" customWidth="1"/>
    <col min="8463" max="8463" width="12" style="102" customWidth="1"/>
    <col min="8464" max="8704" width="9.109375" style="102"/>
    <col min="8705" max="8705" width="9.109375" style="102" customWidth="1"/>
    <col min="8706" max="8706" width="46.44140625" style="102" customWidth="1"/>
    <col min="8707" max="8707" width="14.33203125" style="102" customWidth="1"/>
    <col min="8708" max="8708" width="10.6640625" style="102" customWidth="1"/>
    <col min="8709" max="8709" width="11.109375" style="102" customWidth="1"/>
    <col min="8710" max="8710" width="10.6640625" style="102" customWidth="1"/>
    <col min="8711" max="8711" width="10.33203125" style="102" customWidth="1"/>
    <col min="8712" max="8712" width="9.44140625" style="102" customWidth="1"/>
    <col min="8713" max="8713" width="10.44140625" style="102" customWidth="1"/>
    <col min="8714" max="8714" width="10.109375" style="102" customWidth="1"/>
    <col min="8715" max="8715" width="10.6640625" style="102" customWidth="1"/>
    <col min="8716" max="8717" width="10.88671875" style="102" customWidth="1"/>
    <col min="8718" max="8718" width="11.109375" style="102" customWidth="1"/>
    <col min="8719" max="8719" width="12" style="102" customWidth="1"/>
    <col min="8720" max="8960" width="9.109375" style="102"/>
    <col min="8961" max="8961" width="9.109375" style="102" customWidth="1"/>
    <col min="8962" max="8962" width="46.44140625" style="102" customWidth="1"/>
    <col min="8963" max="8963" width="14.33203125" style="102" customWidth="1"/>
    <col min="8964" max="8964" width="10.6640625" style="102" customWidth="1"/>
    <col min="8965" max="8965" width="11.109375" style="102" customWidth="1"/>
    <col min="8966" max="8966" width="10.6640625" style="102" customWidth="1"/>
    <col min="8967" max="8967" width="10.33203125" style="102" customWidth="1"/>
    <col min="8968" max="8968" width="9.44140625" style="102" customWidth="1"/>
    <col min="8969" max="8969" width="10.44140625" style="102" customWidth="1"/>
    <col min="8970" max="8970" width="10.109375" style="102" customWidth="1"/>
    <col min="8971" max="8971" width="10.6640625" style="102" customWidth="1"/>
    <col min="8972" max="8973" width="10.88671875" style="102" customWidth="1"/>
    <col min="8974" max="8974" width="11.109375" style="102" customWidth="1"/>
    <col min="8975" max="8975" width="12" style="102" customWidth="1"/>
    <col min="8976" max="9216" width="9.109375" style="102"/>
    <col min="9217" max="9217" width="9.109375" style="102" customWidth="1"/>
    <col min="9218" max="9218" width="46.44140625" style="102" customWidth="1"/>
    <col min="9219" max="9219" width="14.33203125" style="102" customWidth="1"/>
    <col min="9220" max="9220" width="10.6640625" style="102" customWidth="1"/>
    <col min="9221" max="9221" width="11.109375" style="102" customWidth="1"/>
    <col min="9222" max="9222" width="10.6640625" style="102" customWidth="1"/>
    <col min="9223" max="9223" width="10.33203125" style="102" customWidth="1"/>
    <col min="9224" max="9224" width="9.44140625" style="102" customWidth="1"/>
    <col min="9225" max="9225" width="10.44140625" style="102" customWidth="1"/>
    <col min="9226" max="9226" width="10.109375" style="102" customWidth="1"/>
    <col min="9227" max="9227" width="10.6640625" style="102" customWidth="1"/>
    <col min="9228" max="9229" width="10.88671875" style="102" customWidth="1"/>
    <col min="9230" max="9230" width="11.109375" style="102" customWidth="1"/>
    <col min="9231" max="9231" width="12" style="102" customWidth="1"/>
    <col min="9232" max="9472" width="9.109375" style="102"/>
    <col min="9473" max="9473" width="9.109375" style="102" customWidth="1"/>
    <col min="9474" max="9474" width="46.44140625" style="102" customWidth="1"/>
    <col min="9475" max="9475" width="14.33203125" style="102" customWidth="1"/>
    <col min="9476" max="9476" width="10.6640625" style="102" customWidth="1"/>
    <col min="9477" max="9477" width="11.109375" style="102" customWidth="1"/>
    <col min="9478" max="9478" width="10.6640625" style="102" customWidth="1"/>
    <col min="9479" max="9479" width="10.33203125" style="102" customWidth="1"/>
    <col min="9480" max="9480" width="9.44140625" style="102" customWidth="1"/>
    <col min="9481" max="9481" width="10.44140625" style="102" customWidth="1"/>
    <col min="9482" max="9482" width="10.109375" style="102" customWidth="1"/>
    <col min="9483" max="9483" width="10.6640625" style="102" customWidth="1"/>
    <col min="9484" max="9485" width="10.88671875" style="102" customWidth="1"/>
    <col min="9486" max="9486" width="11.109375" style="102" customWidth="1"/>
    <col min="9487" max="9487" width="12" style="102" customWidth="1"/>
    <col min="9488" max="9728" width="9.109375" style="102"/>
    <col min="9729" max="9729" width="9.109375" style="102" customWidth="1"/>
    <col min="9730" max="9730" width="46.44140625" style="102" customWidth="1"/>
    <col min="9731" max="9731" width="14.33203125" style="102" customWidth="1"/>
    <col min="9732" max="9732" width="10.6640625" style="102" customWidth="1"/>
    <col min="9733" max="9733" width="11.109375" style="102" customWidth="1"/>
    <col min="9734" max="9734" width="10.6640625" style="102" customWidth="1"/>
    <col min="9735" max="9735" width="10.33203125" style="102" customWidth="1"/>
    <col min="9736" max="9736" width="9.44140625" style="102" customWidth="1"/>
    <col min="9737" max="9737" width="10.44140625" style="102" customWidth="1"/>
    <col min="9738" max="9738" width="10.109375" style="102" customWidth="1"/>
    <col min="9739" max="9739" width="10.6640625" style="102" customWidth="1"/>
    <col min="9740" max="9741" width="10.88671875" style="102" customWidth="1"/>
    <col min="9742" max="9742" width="11.109375" style="102" customWidth="1"/>
    <col min="9743" max="9743" width="12" style="102" customWidth="1"/>
    <col min="9744" max="9984" width="9.109375" style="102"/>
    <col min="9985" max="9985" width="9.109375" style="102" customWidth="1"/>
    <col min="9986" max="9986" width="46.44140625" style="102" customWidth="1"/>
    <col min="9987" max="9987" width="14.33203125" style="102" customWidth="1"/>
    <col min="9988" max="9988" width="10.6640625" style="102" customWidth="1"/>
    <col min="9989" max="9989" width="11.109375" style="102" customWidth="1"/>
    <col min="9990" max="9990" width="10.6640625" style="102" customWidth="1"/>
    <col min="9991" max="9991" width="10.33203125" style="102" customWidth="1"/>
    <col min="9992" max="9992" width="9.44140625" style="102" customWidth="1"/>
    <col min="9993" max="9993" width="10.44140625" style="102" customWidth="1"/>
    <col min="9994" max="9994" width="10.109375" style="102" customWidth="1"/>
    <col min="9995" max="9995" width="10.6640625" style="102" customWidth="1"/>
    <col min="9996" max="9997" width="10.88671875" style="102" customWidth="1"/>
    <col min="9998" max="9998" width="11.109375" style="102" customWidth="1"/>
    <col min="9999" max="9999" width="12" style="102" customWidth="1"/>
    <col min="10000" max="10240" width="9.109375" style="102"/>
    <col min="10241" max="10241" width="9.109375" style="102" customWidth="1"/>
    <col min="10242" max="10242" width="46.44140625" style="102" customWidth="1"/>
    <col min="10243" max="10243" width="14.33203125" style="102" customWidth="1"/>
    <col min="10244" max="10244" width="10.6640625" style="102" customWidth="1"/>
    <col min="10245" max="10245" width="11.109375" style="102" customWidth="1"/>
    <col min="10246" max="10246" width="10.6640625" style="102" customWidth="1"/>
    <col min="10247" max="10247" width="10.33203125" style="102" customWidth="1"/>
    <col min="10248" max="10248" width="9.44140625" style="102" customWidth="1"/>
    <col min="10249" max="10249" width="10.44140625" style="102" customWidth="1"/>
    <col min="10250" max="10250" width="10.109375" style="102" customWidth="1"/>
    <col min="10251" max="10251" width="10.6640625" style="102" customWidth="1"/>
    <col min="10252" max="10253" width="10.88671875" style="102" customWidth="1"/>
    <col min="10254" max="10254" width="11.109375" style="102" customWidth="1"/>
    <col min="10255" max="10255" width="12" style="102" customWidth="1"/>
    <col min="10256" max="10496" width="9.109375" style="102"/>
    <col min="10497" max="10497" width="9.109375" style="102" customWidth="1"/>
    <col min="10498" max="10498" width="46.44140625" style="102" customWidth="1"/>
    <col min="10499" max="10499" width="14.33203125" style="102" customWidth="1"/>
    <col min="10500" max="10500" width="10.6640625" style="102" customWidth="1"/>
    <col min="10501" max="10501" width="11.109375" style="102" customWidth="1"/>
    <col min="10502" max="10502" width="10.6640625" style="102" customWidth="1"/>
    <col min="10503" max="10503" width="10.33203125" style="102" customWidth="1"/>
    <col min="10504" max="10504" width="9.44140625" style="102" customWidth="1"/>
    <col min="10505" max="10505" width="10.44140625" style="102" customWidth="1"/>
    <col min="10506" max="10506" width="10.109375" style="102" customWidth="1"/>
    <col min="10507" max="10507" width="10.6640625" style="102" customWidth="1"/>
    <col min="10508" max="10509" width="10.88671875" style="102" customWidth="1"/>
    <col min="10510" max="10510" width="11.109375" style="102" customWidth="1"/>
    <col min="10511" max="10511" width="12" style="102" customWidth="1"/>
    <col min="10512" max="10752" width="9.109375" style="102"/>
    <col min="10753" max="10753" width="9.109375" style="102" customWidth="1"/>
    <col min="10754" max="10754" width="46.44140625" style="102" customWidth="1"/>
    <col min="10755" max="10755" width="14.33203125" style="102" customWidth="1"/>
    <col min="10756" max="10756" width="10.6640625" style="102" customWidth="1"/>
    <col min="10757" max="10757" width="11.109375" style="102" customWidth="1"/>
    <col min="10758" max="10758" width="10.6640625" style="102" customWidth="1"/>
    <col min="10759" max="10759" width="10.33203125" style="102" customWidth="1"/>
    <col min="10760" max="10760" width="9.44140625" style="102" customWidth="1"/>
    <col min="10761" max="10761" width="10.44140625" style="102" customWidth="1"/>
    <col min="10762" max="10762" width="10.109375" style="102" customWidth="1"/>
    <col min="10763" max="10763" width="10.6640625" style="102" customWidth="1"/>
    <col min="10764" max="10765" width="10.88671875" style="102" customWidth="1"/>
    <col min="10766" max="10766" width="11.109375" style="102" customWidth="1"/>
    <col min="10767" max="10767" width="12" style="102" customWidth="1"/>
    <col min="10768" max="11008" width="9.109375" style="102"/>
    <col min="11009" max="11009" width="9.109375" style="102" customWidth="1"/>
    <col min="11010" max="11010" width="46.44140625" style="102" customWidth="1"/>
    <col min="11011" max="11011" width="14.33203125" style="102" customWidth="1"/>
    <col min="11012" max="11012" width="10.6640625" style="102" customWidth="1"/>
    <col min="11013" max="11013" width="11.109375" style="102" customWidth="1"/>
    <col min="11014" max="11014" width="10.6640625" style="102" customWidth="1"/>
    <col min="11015" max="11015" width="10.33203125" style="102" customWidth="1"/>
    <col min="11016" max="11016" width="9.44140625" style="102" customWidth="1"/>
    <col min="11017" max="11017" width="10.44140625" style="102" customWidth="1"/>
    <col min="11018" max="11018" width="10.109375" style="102" customWidth="1"/>
    <col min="11019" max="11019" width="10.6640625" style="102" customWidth="1"/>
    <col min="11020" max="11021" width="10.88671875" style="102" customWidth="1"/>
    <col min="11022" max="11022" width="11.109375" style="102" customWidth="1"/>
    <col min="11023" max="11023" width="12" style="102" customWidth="1"/>
    <col min="11024" max="11264" width="9.109375" style="102"/>
    <col min="11265" max="11265" width="9.109375" style="102" customWidth="1"/>
    <col min="11266" max="11266" width="46.44140625" style="102" customWidth="1"/>
    <col min="11267" max="11267" width="14.33203125" style="102" customWidth="1"/>
    <col min="11268" max="11268" width="10.6640625" style="102" customWidth="1"/>
    <col min="11269" max="11269" width="11.109375" style="102" customWidth="1"/>
    <col min="11270" max="11270" width="10.6640625" style="102" customWidth="1"/>
    <col min="11271" max="11271" width="10.33203125" style="102" customWidth="1"/>
    <col min="11272" max="11272" width="9.44140625" style="102" customWidth="1"/>
    <col min="11273" max="11273" width="10.44140625" style="102" customWidth="1"/>
    <col min="11274" max="11274" width="10.109375" style="102" customWidth="1"/>
    <col min="11275" max="11275" width="10.6640625" style="102" customWidth="1"/>
    <col min="11276" max="11277" width="10.88671875" style="102" customWidth="1"/>
    <col min="11278" max="11278" width="11.109375" style="102" customWidth="1"/>
    <col min="11279" max="11279" width="12" style="102" customWidth="1"/>
    <col min="11280" max="11520" width="9.109375" style="102"/>
    <col min="11521" max="11521" width="9.109375" style="102" customWidth="1"/>
    <col min="11522" max="11522" width="46.44140625" style="102" customWidth="1"/>
    <col min="11523" max="11523" width="14.33203125" style="102" customWidth="1"/>
    <col min="11524" max="11524" width="10.6640625" style="102" customWidth="1"/>
    <col min="11525" max="11525" width="11.109375" style="102" customWidth="1"/>
    <col min="11526" max="11526" width="10.6640625" style="102" customWidth="1"/>
    <col min="11527" max="11527" width="10.33203125" style="102" customWidth="1"/>
    <col min="11528" max="11528" width="9.44140625" style="102" customWidth="1"/>
    <col min="11529" max="11529" width="10.44140625" style="102" customWidth="1"/>
    <col min="11530" max="11530" width="10.109375" style="102" customWidth="1"/>
    <col min="11531" max="11531" width="10.6640625" style="102" customWidth="1"/>
    <col min="11532" max="11533" width="10.88671875" style="102" customWidth="1"/>
    <col min="11534" max="11534" width="11.109375" style="102" customWidth="1"/>
    <col min="11535" max="11535" width="12" style="102" customWidth="1"/>
    <col min="11536" max="11776" width="9.109375" style="102"/>
    <col min="11777" max="11777" width="9.109375" style="102" customWidth="1"/>
    <col min="11778" max="11778" width="46.44140625" style="102" customWidth="1"/>
    <col min="11779" max="11779" width="14.33203125" style="102" customWidth="1"/>
    <col min="11780" max="11780" width="10.6640625" style="102" customWidth="1"/>
    <col min="11781" max="11781" width="11.109375" style="102" customWidth="1"/>
    <col min="11782" max="11782" width="10.6640625" style="102" customWidth="1"/>
    <col min="11783" max="11783" width="10.33203125" style="102" customWidth="1"/>
    <col min="11784" max="11784" width="9.44140625" style="102" customWidth="1"/>
    <col min="11785" max="11785" width="10.44140625" style="102" customWidth="1"/>
    <col min="11786" max="11786" width="10.109375" style="102" customWidth="1"/>
    <col min="11787" max="11787" width="10.6640625" style="102" customWidth="1"/>
    <col min="11788" max="11789" width="10.88671875" style="102" customWidth="1"/>
    <col min="11790" max="11790" width="11.109375" style="102" customWidth="1"/>
    <col min="11791" max="11791" width="12" style="102" customWidth="1"/>
    <col min="11792" max="12032" width="9.109375" style="102"/>
    <col min="12033" max="12033" width="9.109375" style="102" customWidth="1"/>
    <col min="12034" max="12034" width="46.44140625" style="102" customWidth="1"/>
    <col min="12035" max="12035" width="14.33203125" style="102" customWidth="1"/>
    <col min="12036" max="12036" width="10.6640625" style="102" customWidth="1"/>
    <col min="12037" max="12037" width="11.109375" style="102" customWidth="1"/>
    <col min="12038" max="12038" width="10.6640625" style="102" customWidth="1"/>
    <col min="12039" max="12039" width="10.33203125" style="102" customWidth="1"/>
    <col min="12040" max="12040" width="9.44140625" style="102" customWidth="1"/>
    <col min="12041" max="12041" width="10.44140625" style="102" customWidth="1"/>
    <col min="12042" max="12042" width="10.109375" style="102" customWidth="1"/>
    <col min="12043" max="12043" width="10.6640625" style="102" customWidth="1"/>
    <col min="12044" max="12045" width="10.88671875" style="102" customWidth="1"/>
    <col min="12046" max="12046" width="11.109375" style="102" customWidth="1"/>
    <col min="12047" max="12047" width="12" style="102" customWidth="1"/>
    <col min="12048" max="12288" width="9.109375" style="102"/>
    <col min="12289" max="12289" width="9.109375" style="102" customWidth="1"/>
    <col min="12290" max="12290" width="46.44140625" style="102" customWidth="1"/>
    <col min="12291" max="12291" width="14.33203125" style="102" customWidth="1"/>
    <col min="12292" max="12292" width="10.6640625" style="102" customWidth="1"/>
    <col min="12293" max="12293" width="11.109375" style="102" customWidth="1"/>
    <col min="12294" max="12294" width="10.6640625" style="102" customWidth="1"/>
    <col min="12295" max="12295" width="10.33203125" style="102" customWidth="1"/>
    <col min="12296" max="12296" width="9.44140625" style="102" customWidth="1"/>
    <col min="12297" max="12297" width="10.44140625" style="102" customWidth="1"/>
    <col min="12298" max="12298" width="10.109375" style="102" customWidth="1"/>
    <col min="12299" max="12299" width="10.6640625" style="102" customWidth="1"/>
    <col min="12300" max="12301" width="10.88671875" style="102" customWidth="1"/>
    <col min="12302" max="12302" width="11.109375" style="102" customWidth="1"/>
    <col min="12303" max="12303" width="12" style="102" customWidth="1"/>
    <col min="12304" max="12544" width="9.109375" style="102"/>
    <col min="12545" max="12545" width="9.109375" style="102" customWidth="1"/>
    <col min="12546" max="12546" width="46.44140625" style="102" customWidth="1"/>
    <col min="12547" max="12547" width="14.33203125" style="102" customWidth="1"/>
    <col min="12548" max="12548" width="10.6640625" style="102" customWidth="1"/>
    <col min="12549" max="12549" width="11.109375" style="102" customWidth="1"/>
    <col min="12550" max="12550" width="10.6640625" style="102" customWidth="1"/>
    <col min="12551" max="12551" width="10.33203125" style="102" customWidth="1"/>
    <col min="12552" max="12552" width="9.44140625" style="102" customWidth="1"/>
    <col min="12553" max="12553" width="10.44140625" style="102" customWidth="1"/>
    <col min="12554" max="12554" width="10.109375" style="102" customWidth="1"/>
    <col min="12555" max="12555" width="10.6640625" style="102" customWidth="1"/>
    <col min="12556" max="12557" width="10.88671875" style="102" customWidth="1"/>
    <col min="12558" max="12558" width="11.109375" style="102" customWidth="1"/>
    <col min="12559" max="12559" width="12" style="102" customWidth="1"/>
    <col min="12560" max="12800" width="9.109375" style="102"/>
    <col min="12801" max="12801" width="9.109375" style="102" customWidth="1"/>
    <col min="12802" max="12802" width="46.44140625" style="102" customWidth="1"/>
    <col min="12803" max="12803" width="14.33203125" style="102" customWidth="1"/>
    <col min="12804" max="12804" width="10.6640625" style="102" customWidth="1"/>
    <col min="12805" max="12805" width="11.109375" style="102" customWidth="1"/>
    <col min="12806" max="12806" width="10.6640625" style="102" customWidth="1"/>
    <col min="12807" max="12807" width="10.33203125" style="102" customWidth="1"/>
    <col min="12808" max="12808" width="9.44140625" style="102" customWidth="1"/>
    <col min="12809" max="12809" width="10.44140625" style="102" customWidth="1"/>
    <col min="12810" max="12810" width="10.109375" style="102" customWidth="1"/>
    <col min="12811" max="12811" width="10.6640625" style="102" customWidth="1"/>
    <col min="12812" max="12813" width="10.88671875" style="102" customWidth="1"/>
    <col min="12814" max="12814" width="11.109375" style="102" customWidth="1"/>
    <col min="12815" max="12815" width="12" style="102" customWidth="1"/>
    <col min="12816" max="13056" width="9.109375" style="102"/>
    <col min="13057" max="13057" width="9.109375" style="102" customWidth="1"/>
    <col min="13058" max="13058" width="46.44140625" style="102" customWidth="1"/>
    <col min="13059" max="13059" width="14.33203125" style="102" customWidth="1"/>
    <col min="13060" max="13060" width="10.6640625" style="102" customWidth="1"/>
    <col min="13061" max="13061" width="11.109375" style="102" customWidth="1"/>
    <col min="13062" max="13062" width="10.6640625" style="102" customWidth="1"/>
    <col min="13063" max="13063" width="10.33203125" style="102" customWidth="1"/>
    <col min="13064" max="13064" width="9.44140625" style="102" customWidth="1"/>
    <col min="13065" max="13065" width="10.44140625" style="102" customWidth="1"/>
    <col min="13066" max="13066" width="10.109375" style="102" customWidth="1"/>
    <col min="13067" max="13067" width="10.6640625" style="102" customWidth="1"/>
    <col min="13068" max="13069" width="10.88671875" style="102" customWidth="1"/>
    <col min="13070" max="13070" width="11.109375" style="102" customWidth="1"/>
    <col min="13071" max="13071" width="12" style="102" customWidth="1"/>
    <col min="13072" max="13312" width="9.109375" style="102"/>
    <col min="13313" max="13313" width="9.109375" style="102" customWidth="1"/>
    <col min="13314" max="13314" width="46.44140625" style="102" customWidth="1"/>
    <col min="13315" max="13315" width="14.33203125" style="102" customWidth="1"/>
    <col min="13316" max="13316" width="10.6640625" style="102" customWidth="1"/>
    <col min="13317" max="13317" width="11.109375" style="102" customWidth="1"/>
    <col min="13318" max="13318" width="10.6640625" style="102" customWidth="1"/>
    <col min="13319" max="13319" width="10.33203125" style="102" customWidth="1"/>
    <col min="13320" max="13320" width="9.44140625" style="102" customWidth="1"/>
    <col min="13321" max="13321" width="10.44140625" style="102" customWidth="1"/>
    <col min="13322" max="13322" width="10.109375" style="102" customWidth="1"/>
    <col min="13323" max="13323" width="10.6640625" style="102" customWidth="1"/>
    <col min="13324" max="13325" width="10.88671875" style="102" customWidth="1"/>
    <col min="13326" max="13326" width="11.109375" style="102" customWidth="1"/>
    <col min="13327" max="13327" width="12" style="102" customWidth="1"/>
    <col min="13328" max="13568" width="9.109375" style="102"/>
    <col min="13569" max="13569" width="9.109375" style="102" customWidth="1"/>
    <col min="13570" max="13570" width="46.44140625" style="102" customWidth="1"/>
    <col min="13571" max="13571" width="14.33203125" style="102" customWidth="1"/>
    <col min="13572" max="13572" width="10.6640625" style="102" customWidth="1"/>
    <col min="13573" max="13573" width="11.109375" style="102" customWidth="1"/>
    <col min="13574" max="13574" width="10.6640625" style="102" customWidth="1"/>
    <col min="13575" max="13575" width="10.33203125" style="102" customWidth="1"/>
    <col min="13576" max="13576" width="9.44140625" style="102" customWidth="1"/>
    <col min="13577" max="13577" width="10.44140625" style="102" customWidth="1"/>
    <col min="13578" max="13578" width="10.109375" style="102" customWidth="1"/>
    <col min="13579" max="13579" width="10.6640625" style="102" customWidth="1"/>
    <col min="13580" max="13581" width="10.88671875" style="102" customWidth="1"/>
    <col min="13582" max="13582" width="11.109375" style="102" customWidth="1"/>
    <col min="13583" max="13583" width="12" style="102" customWidth="1"/>
    <col min="13584" max="13824" width="9.109375" style="102"/>
    <col min="13825" max="13825" width="9.109375" style="102" customWidth="1"/>
    <col min="13826" max="13826" width="46.44140625" style="102" customWidth="1"/>
    <col min="13827" max="13827" width="14.33203125" style="102" customWidth="1"/>
    <col min="13828" max="13828" width="10.6640625" style="102" customWidth="1"/>
    <col min="13829" max="13829" width="11.109375" style="102" customWidth="1"/>
    <col min="13830" max="13830" width="10.6640625" style="102" customWidth="1"/>
    <col min="13831" max="13831" width="10.33203125" style="102" customWidth="1"/>
    <col min="13832" max="13832" width="9.44140625" style="102" customWidth="1"/>
    <col min="13833" max="13833" width="10.44140625" style="102" customWidth="1"/>
    <col min="13834" max="13834" width="10.109375" style="102" customWidth="1"/>
    <col min="13835" max="13835" width="10.6640625" style="102" customWidth="1"/>
    <col min="13836" max="13837" width="10.88671875" style="102" customWidth="1"/>
    <col min="13838" max="13838" width="11.109375" style="102" customWidth="1"/>
    <col min="13839" max="13839" width="12" style="102" customWidth="1"/>
    <col min="13840" max="14080" width="9.109375" style="102"/>
    <col min="14081" max="14081" width="9.109375" style="102" customWidth="1"/>
    <col min="14082" max="14082" width="46.44140625" style="102" customWidth="1"/>
    <col min="14083" max="14083" width="14.33203125" style="102" customWidth="1"/>
    <col min="14084" max="14084" width="10.6640625" style="102" customWidth="1"/>
    <col min="14085" max="14085" width="11.109375" style="102" customWidth="1"/>
    <col min="14086" max="14086" width="10.6640625" style="102" customWidth="1"/>
    <col min="14087" max="14087" width="10.33203125" style="102" customWidth="1"/>
    <col min="14088" max="14088" width="9.44140625" style="102" customWidth="1"/>
    <col min="14089" max="14089" width="10.44140625" style="102" customWidth="1"/>
    <col min="14090" max="14090" width="10.109375" style="102" customWidth="1"/>
    <col min="14091" max="14091" width="10.6640625" style="102" customWidth="1"/>
    <col min="14092" max="14093" width="10.88671875" style="102" customWidth="1"/>
    <col min="14094" max="14094" width="11.109375" style="102" customWidth="1"/>
    <col min="14095" max="14095" width="12" style="102" customWidth="1"/>
    <col min="14096" max="14336" width="9.109375" style="102"/>
    <col min="14337" max="14337" width="9.109375" style="102" customWidth="1"/>
    <col min="14338" max="14338" width="46.44140625" style="102" customWidth="1"/>
    <col min="14339" max="14339" width="14.33203125" style="102" customWidth="1"/>
    <col min="14340" max="14340" width="10.6640625" style="102" customWidth="1"/>
    <col min="14341" max="14341" width="11.109375" style="102" customWidth="1"/>
    <col min="14342" max="14342" width="10.6640625" style="102" customWidth="1"/>
    <col min="14343" max="14343" width="10.33203125" style="102" customWidth="1"/>
    <col min="14344" max="14344" width="9.44140625" style="102" customWidth="1"/>
    <col min="14345" max="14345" width="10.44140625" style="102" customWidth="1"/>
    <col min="14346" max="14346" width="10.109375" style="102" customWidth="1"/>
    <col min="14347" max="14347" width="10.6640625" style="102" customWidth="1"/>
    <col min="14348" max="14349" width="10.88671875" style="102" customWidth="1"/>
    <col min="14350" max="14350" width="11.109375" style="102" customWidth="1"/>
    <col min="14351" max="14351" width="12" style="102" customWidth="1"/>
    <col min="14352" max="14592" width="9.109375" style="102"/>
    <col min="14593" max="14593" width="9.109375" style="102" customWidth="1"/>
    <col min="14594" max="14594" width="46.44140625" style="102" customWidth="1"/>
    <col min="14595" max="14595" width="14.33203125" style="102" customWidth="1"/>
    <col min="14596" max="14596" width="10.6640625" style="102" customWidth="1"/>
    <col min="14597" max="14597" width="11.109375" style="102" customWidth="1"/>
    <col min="14598" max="14598" width="10.6640625" style="102" customWidth="1"/>
    <col min="14599" max="14599" width="10.33203125" style="102" customWidth="1"/>
    <col min="14600" max="14600" width="9.44140625" style="102" customWidth="1"/>
    <col min="14601" max="14601" width="10.44140625" style="102" customWidth="1"/>
    <col min="14602" max="14602" width="10.109375" style="102" customWidth="1"/>
    <col min="14603" max="14603" width="10.6640625" style="102" customWidth="1"/>
    <col min="14604" max="14605" width="10.88671875" style="102" customWidth="1"/>
    <col min="14606" max="14606" width="11.109375" style="102" customWidth="1"/>
    <col min="14607" max="14607" width="12" style="102" customWidth="1"/>
    <col min="14608" max="14848" width="9.109375" style="102"/>
    <col min="14849" max="14849" width="9.109375" style="102" customWidth="1"/>
    <col min="14850" max="14850" width="46.44140625" style="102" customWidth="1"/>
    <col min="14851" max="14851" width="14.33203125" style="102" customWidth="1"/>
    <col min="14852" max="14852" width="10.6640625" style="102" customWidth="1"/>
    <col min="14853" max="14853" width="11.109375" style="102" customWidth="1"/>
    <col min="14854" max="14854" width="10.6640625" style="102" customWidth="1"/>
    <col min="14855" max="14855" width="10.33203125" style="102" customWidth="1"/>
    <col min="14856" max="14856" width="9.44140625" style="102" customWidth="1"/>
    <col min="14857" max="14857" width="10.44140625" style="102" customWidth="1"/>
    <col min="14858" max="14858" width="10.109375" style="102" customWidth="1"/>
    <col min="14859" max="14859" width="10.6640625" style="102" customWidth="1"/>
    <col min="14860" max="14861" width="10.88671875" style="102" customWidth="1"/>
    <col min="14862" max="14862" width="11.109375" style="102" customWidth="1"/>
    <col min="14863" max="14863" width="12" style="102" customWidth="1"/>
    <col min="14864" max="15104" width="9.109375" style="102"/>
    <col min="15105" max="15105" width="9.109375" style="102" customWidth="1"/>
    <col min="15106" max="15106" width="46.44140625" style="102" customWidth="1"/>
    <col min="15107" max="15107" width="14.33203125" style="102" customWidth="1"/>
    <col min="15108" max="15108" width="10.6640625" style="102" customWidth="1"/>
    <col min="15109" max="15109" width="11.109375" style="102" customWidth="1"/>
    <col min="15110" max="15110" width="10.6640625" style="102" customWidth="1"/>
    <col min="15111" max="15111" width="10.33203125" style="102" customWidth="1"/>
    <col min="15112" max="15112" width="9.44140625" style="102" customWidth="1"/>
    <col min="15113" max="15113" width="10.44140625" style="102" customWidth="1"/>
    <col min="15114" max="15114" width="10.109375" style="102" customWidth="1"/>
    <col min="15115" max="15115" width="10.6640625" style="102" customWidth="1"/>
    <col min="15116" max="15117" width="10.88671875" style="102" customWidth="1"/>
    <col min="15118" max="15118" width="11.109375" style="102" customWidth="1"/>
    <col min="15119" max="15119" width="12" style="102" customWidth="1"/>
    <col min="15120" max="15360" width="9.109375" style="102"/>
    <col min="15361" max="15361" width="9.109375" style="102" customWidth="1"/>
    <col min="15362" max="15362" width="46.44140625" style="102" customWidth="1"/>
    <col min="15363" max="15363" width="14.33203125" style="102" customWidth="1"/>
    <col min="15364" max="15364" width="10.6640625" style="102" customWidth="1"/>
    <col min="15365" max="15365" width="11.109375" style="102" customWidth="1"/>
    <col min="15366" max="15366" width="10.6640625" style="102" customWidth="1"/>
    <col min="15367" max="15367" width="10.33203125" style="102" customWidth="1"/>
    <col min="15368" max="15368" width="9.44140625" style="102" customWidth="1"/>
    <col min="15369" max="15369" width="10.44140625" style="102" customWidth="1"/>
    <col min="15370" max="15370" width="10.109375" style="102" customWidth="1"/>
    <col min="15371" max="15371" width="10.6640625" style="102" customWidth="1"/>
    <col min="15372" max="15373" width="10.88671875" style="102" customWidth="1"/>
    <col min="15374" max="15374" width="11.109375" style="102" customWidth="1"/>
    <col min="15375" max="15375" width="12" style="102" customWidth="1"/>
    <col min="15376" max="15616" width="9.109375" style="102"/>
    <col min="15617" max="15617" width="9.109375" style="102" customWidth="1"/>
    <col min="15618" max="15618" width="46.44140625" style="102" customWidth="1"/>
    <col min="15619" max="15619" width="14.33203125" style="102" customWidth="1"/>
    <col min="15620" max="15620" width="10.6640625" style="102" customWidth="1"/>
    <col min="15621" max="15621" width="11.109375" style="102" customWidth="1"/>
    <col min="15622" max="15622" width="10.6640625" style="102" customWidth="1"/>
    <col min="15623" max="15623" width="10.33203125" style="102" customWidth="1"/>
    <col min="15624" max="15624" width="9.44140625" style="102" customWidth="1"/>
    <col min="15625" max="15625" width="10.44140625" style="102" customWidth="1"/>
    <col min="15626" max="15626" width="10.109375" style="102" customWidth="1"/>
    <col min="15627" max="15627" width="10.6640625" style="102" customWidth="1"/>
    <col min="15628" max="15629" width="10.88671875" style="102" customWidth="1"/>
    <col min="15630" max="15630" width="11.109375" style="102" customWidth="1"/>
    <col min="15631" max="15631" width="12" style="102" customWidth="1"/>
    <col min="15632" max="15872" width="9.109375" style="102"/>
    <col min="15873" max="15873" width="9.109375" style="102" customWidth="1"/>
    <col min="15874" max="15874" width="46.44140625" style="102" customWidth="1"/>
    <col min="15875" max="15875" width="14.33203125" style="102" customWidth="1"/>
    <col min="15876" max="15876" width="10.6640625" style="102" customWidth="1"/>
    <col min="15877" max="15877" width="11.109375" style="102" customWidth="1"/>
    <col min="15878" max="15878" width="10.6640625" style="102" customWidth="1"/>
    <col min="15879" max="15879" width="10.33203125" style="102" customWidth="1"/>
    <col min="15880" max="15880" width="9.44140625" style="102" customWidth="1"/>
    <col min="15881" max="15881" width="10.44140625" style="102" customWidth="1"/>
    <col min="15882" max="15882" width="10.109375" style="102" customWidth="1"/>
    <col min="15883" max="15883" width="10.6640625" style="102" customWidth="1"/>
    <col min="15884" max="15885" width="10.88671875" style="102" customWidth="1"/>
    <col min="15886" max="15886" width="11.109375" style="102" customWidth="1"/>
    <col min="15887" max="15887" width="12" style="102" customWidth="1"/>
    <col min="15888" max="16128" width="9.109375" style="102"/>
    <col min="16129" max="16129" width="9.109375" style="102" customWidth="1"/>
    <col min="16130" max="16130" width="46.44140625" style="102" customWidth="1"/>
    <col min="16131" max="16131" width="14.33203125" style="102" customWidth="1"/>
    <col min="16132" max="16132" width="10.6640625" style="102" customWidth="1"/>
    <col min="16133" max="16133" width="11.109375" style="102" customWidth="1"/>
    <col min="16134" max="16134" width="10.6640625" style="102" customWidth="1"/>
    <col min="16135" max="16135" width="10.33203125" style="102" customWidth="1"/>
    <col min="16136" max="16136" width="9.44140625" style="102" customWidth="1"/>
    <col min="16137" max="16137" width="10.44140625" style="102" customWidth="1"/>
    <col min="16138" max="16138" width="10.109375" style="102" customWidth="1"/>
    <col min="16139" max="16139" width="10.6640625" style="102" customWidth="1"/>
    <col min="16140" max="16141" width="10.88671875" style="102" customWidth="1"/>
    <col min="16142" max="16142" width="11.109375" style="102" customWidth="1"/>
    <col min="16143" max="16143" width="12" style="102" customWidth="1"/>
    <col min="16144" max="16384" width="9.109375" style="102"/>
  </cols>
  <sheetData>
    <row r="1" spans="1:15" x14ac:dyDescent="0.2">
      <c r="O1" s="140" t="s">
        <v>138</v>
      </c>
    </row>
    <row r="2" spans="1:15" ht="15" x14ac:dyDescent="0.25">
      <c r="B2" s="319" t="s">
        <v>139</v>
      </c>
      <c r="C2" s="319"/>
    </row>
    <row r="5" spans="1:15" s="146" customFormat="1" ht="34.5" customHeight="1" x14ac:dyDescent="0.2">
      <c r="A5" s="141" t="s">
        <v>91</v>
      </c>
      <c r="B5" s="142" t="s">
        <v>140</v>
      </c>
      <c r="C5" s="143" t="s">
        <v>141</v>
      </c>
      <c r="D5" s="143" t="s">
        <v>142</v>
      </c>
      <c r="E5" s="143" t="s">
        <v>143</v>
      </c>
      <c r="F5" s="143" t="s">
        <v>144</v>
      </c>
      <c r="G5" s="143" t="s">
        <v>145</v>
      </c>
      <c r="H5" s="143" t="s">
        <v>146</v>
      </c>
      <c r="I5" s="143" t="s">
        <v>147</v>
      </c>
      <c r="J5" s="144" t="s">
        <v>148</v>
      </c>
      <c r="K5" s="145" t="s">
        <v>149</v>
      </c>
      <c r="L5" s="145" t="s">
        <v>150</v>
      </c>
      <c r="M5" s="145" t="s">
        <v>151</v>
      </c>
      <c r="N5" s="145" t="s">
        <v>152</v>
      </c>
      <c r="O5" s="145" t="s">
        <v>153</v>
      </c>
    </row>
    <row r="6" spans="1:15" ht="12" x14ac:dyDescent="0.2">
      <c r="A6" s="147" t="s">
        <v>94</v>
      </c>
      <c r="B6" s="148" t="s">
        <v>154</v>
      </c>
      <c r="C6" s="149">
        <f>C9+C12</f>
        <v>34800</v>
      </c>
      <c r="D6" s="149">
        <v>2900</v>
      </c>
      <c r="E6" s="149">
        <f t="shared" ref="E6:O6" si="0">E9+E12</f>
        <v>2900</v>
      </c>
      <c r="F6" s="149">
        <v>2900</v>
      </c>
      <c r="G6" s="149">
        <f t="shared" si="0"/>
        <v>2900</v>
      </c>
      <c r="H6" s="149">
        <f t="shared" si="0"/>
        <v>2900</v>
      </c>
      <c r="I6" s="149">
        <f t="shared" si="0"/>
        <v>2900</v>
      </c>
      <c r="J6" s="149">
        <f t="shared" si="0"/>
        <v>2900</v>
      </c>
      <c r="K6" s="149">
        <f t="shared" si="0"/>
        <v>2900</v>
      </c>
      <c r="L6" s="149">
        <f t="shared" si="0"/>
        <v>2900</v>
      </c>
      <c r="M6" s="149">
        <f t="shared" si="0"/>
        <v>2900</v>
      </c>
      <c r="N6" s="149">
        <v>2900</v>
      </c>
      <c r="O6" s="149">
        <f t="shared" si="0"/>
        <v>2900</v>
      </c>
    </row>
    <row r="7" spans="1:15" ht="12" x14ac:dyDescent="0.2">
      <c r="A7" s="150" t="s">
        <v>155</v>
      </c>
      <c r="B7" s="320" t="s">
        <v>156</v>
      </c>
      <c r="C7" s="320"/>
      <c r="D7" s="320"/>
      <c r="E7" s="320"/>
      <c r="F7" s="320"/>
      <c r="G7" s="320"/>
      <c r="H7" s="320"/>
      <c r="I7" s="320"/>
      <c r="J7" s="320"/>
      <c r="K7" s="151"/>
      <c r="L7" s="151"/>
      <c r="M7" s="151"/>
      <c r="N7" s="151"/>
      <c r="O7" s="151"/>
    </row>
    <row r="8" spans="1:15" x14ac:dyDescent="0.2">
      <c r="A8" s="152" t="s">
        <v>157</v>
      </c>
      <c r="B8" s="153" t="s">
        <v>158</v>
      </c>
      <c r="C8" s="154">
        <f>SUM(D8:O8)</f>
        <v>34800</v>
      </c>
      <c r="D8" s="155">
        <v>2900</v>
      </c>
      <c r="E8" s="155">
        <v>2900</v>
      </c>
      <c r="F8" s="155">
        <v>2900</v>
      </c>
      <c r="G8" s="155">
        <v>2900</v>
      </c>
      <c r="H8" s="155">
        <v>2900</v>
      </c>
      <c r="I8" s="155">
        <v>2900</v>
      </c>
      <c r="J8" s="155">
        <v>2900</v>
      </c>
      <c r="K8" s="155">
        <v>2900</v>
      </c>
      <c r="L8" s="155">
        <v>2900</v>
      </c>
      <c r="M8" s="155">
        <v>2900</v>
      </c>
      <c r="N8" s="155">
        <v>2900</v>
      </c>
      <c r="O8" s="155">
        <v>2900</v>
      </c>
    </row>
    <row r="9" spans="1:15" ht="20.25" customHeight="1" x14ac:dyDescent="0.25">
      <c r="A9" s="156" t="s">
        <v>155</v>
      </c>
      <c r="B9" s="157" t="s">
        <v>159</v>
      </c>
      <c r="C9" s="158">
        <f>C8</f>
        <v>34800</v>
      </c>
      <c r="D9" s="158">
        <f t="shared" ref="D9:O9" si="1">D8</f>
        <v>2900</v>
      </c>
      <c r="E9" s="158">
        <f t="shared" si="1"/>
        <v>2900</v>
      </c>
      <c r="F9" s="158">
        <f t="shared" si="1"/>
        <v>2900</v>
      </c>
      <c r="G9" s="158">
        <f t="shared" si="1"/>
        <v>2900</v>
      </c>
      <c r="H9" s="158">
        <f t="shared" si="1"/>
        <v>2900</v>
      </c>
      <c r="I9" s="158">
        <f t="shared" si="1"/>
        <v>2900</v>
      </c>
      <c r="J9" s="158">
        <f t="shared" si="1"/>
        <v>2900</v>
      </c>
      <c r="K9" s="158">
        <f t="shared" si="1"/>
        <v>2900</v>
      </c>
      <c r="L9" s="158">
        <f t="shared" si="1"/>
        <v>2900</v>
      </c>
      <c r="M9" s="158">
        <f t="shared" si="1"/>
        <v>2900</v>
      </c>
      <c r="N9" s="158">
        <f t="shared" si="1"/>
        <v>2900</v>
      </c>
      <c r="O9" s="158">
        <f t="shared" si="1"/>
        <v>2900</v>
      </c>
    </row>
    <row r="10" spans="1:15" ht="20.25" hidden="1" customHeight="1" x14ac:dyDescent="0.25">
      <c r="A10" s="159" t="s">
        <v>160</v>
      </c>
      <c r="B10" s="321" t="s">
        <v>161</v>
      </c>
      <c r="C10" s="321"/>
      <c r="D10" s="321"/>
      <c r="E10" s="321"/>
      <c r="F10" s="321"/>
      <c r="G10" s="321"/>
      <c r="H10" s="321"/>
      <c r="I10" s="321"/>
      <c r="J10" s="321"/>
      <c r="K10" s="160"/>
      <c r="L10" s="160"/>
      <c r="M10" s="160"/>
      <c r="N10" s="160"/>
      <c r="O10" s="160"/>
    </row>
    <row r="11" spans="1:15" hidden="1" x14ac:dyDescent="0.2">
      <c r="A11" s="161" t="s">
        <v>162</v>
      </c>
      <c r="B11" s="153" t="s">
        <v>163</v>
      </c>
      <c r="C11" s="154">
        <f>SUM(D11:O11)</f>
        <v>0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</row>
    <row r="12" spans="1:15" ht="12" hidden="1" x14ac:dyDescent="0.2">
      <c r="A12" s="163" t="s">
        <v>160</v>
      </c>
      <c r="B12" s="164" t="s">
        <v>161</v>
      </c>
      <c r="C12" s="165">
        <f>C11</f>
        <v>0</v>
      </c>
      <c r="D12" s="165">
        <v>100</v>
      </c>
      <c r="E12" s="165">
        <f t="shared" ref="E12:O12" si="2">E11</f>
        <v>0</v>
      </c>
      <c r="F12" s="165">
        <v>100</v>
      </c>
      <c r="G12" s="165">
        <f t="shared" si="2"/>
        <v>0</v>
      </c>
      <c r="H12" s="165">
        <f t="shared" si="2"/>
        <v>0</v>
      </c>
      <c r="I12" s="165">
        <f t="shared" si="2"/>
        <v>0</v>
      </c>
      <c r="J12" s="165">
        <v>0</v>
      </c>
      <c r="K12" s="165">
        <f t="shared" si="2"/>
        <v>0</v>
      </c>
      <c r="L12" s="165">
        <f t="shared" si="2"/>
        <v>0</v>
      </c>
      <c r="M12" s="165">
        <f t="shared" si="2"/>
        <v>0</v>
      </c>
      <c r="N12" s="165">
        <v>100</v>
      </c>
      <c r="O12" s="165">
        <f t="shared" si="2"/>
        <v>0</v>
      </c>
    </row>
    <row r="13" spans="1:15" ht="12" x14ac:dyDescent="0.2">
      <c r="A13" s="147" t="s">
        <v>96</v>
      </c>
      <c r="B13" s="148" t="s">
        <v>164</v>
      </c>
      <c r="C13" s="166">
        <f>C19+C32</f>
        <v>228536.76</v>
      </c>
      <c r="D13" s="166">
        <f t="shared" ref="D13:O13" si="3">D19+D32</f>
        <v>18082.5</v>
      </c>
      <c r="E13" s="166">
        <f t="shared" si="3"/>
        <v>19232.5</v>
      </c>
      <c r="F13" s="166">
        <f t="shared" si="3"/>
        <v>18032.5</v>
      </c>
      <c r="G13" s="166">
        <f t="shared" si="3"/>
        <v>19382.5</v>
      </c>
      <c r="H13" s="166">
        <f t="shared" si="3"/>
        <v>18832.5</v>
      </c>
      <c r="I13" s="166">
        <f t="shared" si="3"/>
        <v>21882.5</v>
      </c>
      <c r="J13" s="166">
        <f t="shared" si="3"/>
        <v>17632.5</v>
      </c>
      <c r="K13" s="166">
        <f t="shared" si="3"/>
        <v>20201.760000000002</v>
      </c>
      <c r="L13" s="166">
        <f t="shared" si="3"/>
        <v>18982.5</v>
      </c>
      <c r="M13" s="166">
        <f t="shared" si="3"/>
        <v>19032.5</v>
      </c>
      <c r="N13" s="166">
        <f t="shared" si="3"/>
        <v>19032.5</v>
      </c>
      <c r="O13" s="166">
        <f t="shared" si="3"/>
        <v>18210</v>
      </c>
    </row>
    <row r="14" spans="1:15" ht="12" x14ac:dyDescent="0.25">
      <c r="A14" s="156" t="s">
        <v>165</v>
      </c>
      <c r="B14" s="322" t="s">
        <v>166</v>
      </c>
      <c r="C14" s="322"/>
      <c r="D14" s="322"/>
      <c r="E14" s="322"/>
      <c r="F14" s="322"/>
      <c r="G14" s="322"/>
      <c r="H14" s="322"/>
      <c r="I14" s="322"/>
      <c r="J14" s="322"/>
      <c r="K14" s="151"/>
      <c r="L14" s="151"/>
      <c r="M14" s="151"/>
      <c r="N14" s="151"/>
      <c r="O14" s="151"/>
    </row>
    <row r="15" spans="1:15" x14ac:dyDescent="0.2">
      <c r="A15" s="152" t="s">
        <v>167</v>
      </c>
      <c r="B15" s="153" t="s">
        <v>168</v>
      </c>
      <c r="C15" s="154">
        <f>SUM(D15:O15)</f>
        <v>77883.75</v>
      </c>
      <c r="D15" s="155">
        <v>6641.25</v>
      </c>
      <c r="E15" s="155">
        <v>6641.25</v>
      </c>
      <c r="F15" s="155">
        <v>6641.25</v>
      </c>
      <c r="G15" s="155">
        <v>6641.25</v>
      </c>
      <c r="H15" s="155">
        <v>6641.25</v>
      </c>
      <c r="I15" s="155">
        <v>6641.25</v>
      </c>
      <c r="J15" s="155">
        <v>6641.25</v>
      </c>
      <c r="K15" s="155">
        <v>6641.25</v>
      </c>
      <c r="L15" s="155">
        <v>6641.25</v>
      </c>
      <c r="M15" s="155">
        <v>6641.25</v>
      </c>
      <c r="N15" s="155">
        <v>6641.25</v>
      </c>
      <c r="O15" s="155">
        <v>4830</v>
      </c>
    </row>
    <row r="16" spans="1:15" x14ac:dyDescent="0.2">
      <c r="A16" s="152" t="s">
        <v>169</v>
      </c>
      <c r="B16" s="153" t="s">
        <v>170</v>
      </c>
      <c r="C16" s="154">
        <f>SUM(D16:O16)</f>
        <v>77883.75</v>
      </c>
      <c r="D16" s="155">
        <v>6641.25</v>
      </c>
      <c r="E16" s="155">
        <v>6641.25</v>
      </c>
      <c r="F16" s="155">
        <v>6641.25</v>
      </c>
      <c r="G16" s="155">
        <v>6641.25</v>
      </c>
      <c r="H16" s="155">
        <v>6641.25</v>
      </c>
      <c r="I16" s="155">
        <v>6641.25</v>
      </c>
      <c r="J16" s="155">
        <v>6641.25</v>
      </c>
      <c r="K16" s="155">
        <v>6641.25</v>
      </c>
      <c r="L16" s="155">
        <v>6641.25</v>
      </c>
      <c r="M16" s="155">
        <v>6641.25</v>
      </c>
      <c r="N16" s="155">
        <v>6641.25</v>
      </c>
      <c r="O16" s="155">
        <v>4830</v>
      </c>
    </row>
    <row r="17" spans="1:15" s="169" customFormat="1" ht="15.75" customHeight="1" x14ac:dyDescent="0.3">
      <c r="A17" s="161" t="s">
        <v>171</v>
      </c>
      <c r="B17" s="167" t="s">
        <v>172</v>
      </c>
      <c r="C17" s="168">
        <f>SUM(D17:O17)</f>
        <v>36000</v>
      </c>
      <c r="D17" s="155">
        <v>3000</v>
      </c>
      <c r="E17" s="155">
        <v>3000</v>
      </c>
      <c r="F17" s="155">
        <v>3000</v>
      </c>
      <c r="G17" s="155">
        <v>3000</v>
      </c>
      <c r="H17" s="155">
        <v>3000</v>
      </c>
      <c r="I17" s="155">
        <v>3000</v>
      </c>
      <c r="J17" s="155">
        <v>3000</v>
      </c>
      <c r="K17" s="155">
        <v>3000</v>
      </c>
      <c r="L17" s="155">
        <v>3000</v>
      </c>
      <c r="M17" s="155">
        <v>3000</v>
      </c>
      <c r="N17" s="155">
        <v>3000</v>
      </c>
      <c r="O17" s="155">
        <v>3000</v>
      </c>
    </row>
    <row r="18" spans="1:15" x14ac:dyDescent="0.2">
      <c r="A18" s="161" t="s">
        <v>173</v>
      </c>
      <c r="B18" s="170" t="s">
        <v>174</v>
      </c>
      <c r="C18" s="168">
        <f>SUM(D18:O18)</f>
        <v>10800</v>
      </c>
      <c r="D18" s="154">
        <v>0</v>
      </c>
      <c r="E18" s="154">
        <v>0</v>
      </c>
      <c r="F18" s="154">
        <v>0</v>
      </c>
      <c r="G18" s="162">
        <v>1200</v>
      </c>
      <c r="H18" s="162">
        <v>1200</v>
      </c>
      <c r="I18" s="162">
        <v>1200</v>
      </c>
      <c r="J18" s="162">
        <v>1200</v>
      </c>
      <c r="K18" s="162">
        <v>1200</v>
      </c>
      <c r="L18" s="162">
        <v>1200</v>
      </c>
      <c r="M18" s="162">
        <v>1200</v>
      </c>
      <c r="N18" s="162">
        <v>1200</v>
      </c>
      <c r="O18" s="162">
        <v>1200</v>
      </c>
    </row>
    <row r="19" spans="1:15" ht="21.75" customHeight="1" x14ac:dyDescent="0.25">
      <c r="A19" s="156" t="s">
        <v>165</v>
      </c>
      <c r="B19" s="157" t="s">
        <v>175</v>
      </c>
      <c r="C19" s="158">
        <f>SUM(C15:C18)</f>
        <v>202567.5</v>
      </c>
      <c r="D19" s="158">
        <f>SUM(D15:D18)</f>
        <v>16282.5</v>
      </c>
      <c r="E19" s="158">
        <f>SUM(E15:E18)</f>
        <v>16282.5</v>
      </c>
      <c r="F19" s="158">
        <f>SUM(F15:F18)</f>
        <v>16282.5</v>
      </c>
      <c r="G19" s="158">
        <f t="shared" ref="G19:O19" si="4">SUM(G15:G18)</f>
        <v>17482.5</v>
      </c>
      <c r="H19" s="158">
        <f t="shared" si="4"/>
        <v>17482.5</v>
      </c>
      <c r="I19" s="158">
        <f t="shared" si="4"/>
        <v>17482.5</v>
      </c>
      <c r="J19" s="158">
        <f t="shared" si="4"/>
        <v>17482.5</v>
      </c>
      <c r="K19" s="158">
        <f t="shared" si="4"/>
        <v>17482.5</v>
      </c>
      <c r="L19" s="158">
        <f t="shared" si="4"/>
        <v>17482.5</v>
      </c>
      <c r="M19" s="158">
        <f t="shared" si="4"/>
        <v>17482.5</v>
      </c>
      <c r="N19" s="158">
        <f t="shared" si="4"/>
        <v>17482.5</v>
      </c>
      <c r="O19" s="158">
        <f t="shared" si="4"/>
        <v>13860</v>
      </c>
    </row>
    <row r="20" spans="1:15" ht="12" x14ac:dyDescent="0.25">
      <c r="A20" s="159" t="s">
        <v>176</v>
      </c>
      <c r="B20" s="321" t="s">
        <v>177</v>
      </c>
      <c r="C20" s="321"/>
      <c r="D20" s="321"/>
      <c r="E20" s="321"/>
      <c r="F20" s="321"/>
      <c r="G20" s="321"/>
      <c r="H20" s="321"/>
      <c r="I20" s="321"/>
      <c r="J20" s="321"/>
      <c r="K20" s="160"/>
      <c r="L20" s="160"/>
      <c r="M20" s="160"/>
      <c r="N20" s="160"/>
      <c r="O20" s="160"/>
    </row>
    <row r="21" spans="1:15" x14ac:dyDescent="0.2">
      <c r="A21" s="161" t="s">
        <v>178</v>
      </c>
      <c r="B21" s="153" t="s">
        <v>179</v>
      </c>
      <c r="C21" s="154">
        <f>SUM(D21:O21)</f>
        <v>8200</v>
      </c>
      <c r="D21" s="154">
        <v>900</v>
      </c>
      <c r="E21" s="154">
        <v>900</v>
      </c>
      <c r="F21" s="154">
        <v>900</v>
      </c>
      <c r="G21" s="154">
        <v>900</v>
      </c>
      <c r="H21" s="154">
        <v>600</v>
      </c>
      <c r="I21" s="154">
        <v>400</v>
      </c>
      <c r="J21" s="154">
        <v>0</v>
      </c>
      <c r="K21" s="154">
        <v>400</v>
      </c>
      <c r="L21" s="154">
        <v>900</v>
      </c>
      <c r="M21" s="154">
        <v>900</v>
      </c>
      <c r="N21" s="154">
        <v>900</v>
      </c>
      <c r="O21" s="154">
        <v>500</v>
      </c>
    </row>
    <row r="22" spans="1:15" ht="39.75" customHeight="1" x14ac:dyDescent="0.2">
      <c r="A22" s="152" t="s">
        <v>180</v>
      </c>
      <c r="B22" s="171" t="s">
        <v>181</v>
      </c>
      <c r="C22" s="154">
        <f>SUM(D22:O22)</f>
        <v>2169.2600000000002</v>
      </c>
      <c r="D22" s="154">
        <v>500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1669.26</v>
      </c>
      <c r="L22" s="154">
        <v>0</v>
      </c>
      <c r="M22" s="154">
        <v>0</v>
      </c>
      <c r="N22" s="154">
        <v>0</v>
      </c>
      <c r="O22" s="154">
        <v>0</v>
      </c>
    </row>
    <row r="23" spans="1:15" hidden="1" x14ac:dyDescent="0.2">
      <c r="A23" s="152"/>
      <c r="B23" s="153" t="s">
        <v>182</v>
      </c>
      <c r="C23" s="154"/>
      <c r="D23" s="154"/>
      <c r="E23" s="154"/>
      <c r="F23" s="154"/>
      <c r="G23" s="154"/>
      <c r="H23" s="154"/>
      <c r="I23" s="154"/>
      <c r="J23" s="154"/>
      <c r="K23" s="172"/>
      <c r="L23" s="172"/>
      <c r="M23" s="172"/>
      <c r="N23" s="172"/>
      <c r="O23" s="172"/>
    </row>
    <row r="24" spans="1:15" hidden="1" x14ac:dyDescent="0.2">
      <c r="A24" s="152"/>
      <c r="B24" s="153" t="s">
        <v>183</v>
      </c>
      <c r="C24" s="154"/>
      <c r="D24" s="154"/>
      <c r="E24" s="154"/>
      <c r="F24" s="154"/>
      <c r="G24" s="154"/>
      <c r="H24" s="154"/>
      <c r="I24" s="154"/>
      <c r="J24" s="154"/>
      <c r="K24" s="172"/>
      <c r="L24" s="172"/>
      <c r="M24" s="172"/>
      <c r="N24" s="172"/>
      <c r="O24" s="172"/>
    </row>
    <row r="25" spans="1:15" ht="19.5" customHeight="1" x14ac:dyDescent="0.2">
      <c r="A25" s="161" t="s">
        <v>184</v>
      </c>
      <c r="B25" s="171" t="s">
        <v>185</v>
      </c>
      <c r="C25" s="154">
        <f t="shared" ref="C25:C31" si="5">SUM(D25:O25)</f>
        <v>2100</v>
      </c>
      <c r="D25" s="154">
        <v>0</v>
      </c>
      <c r="E25" s="154">
        <v>1400</v>
      </c>
      <c r="F25" s="154">
        <v>0</v>
      </c>
      <c r="G25" s="154">
        <v>350</v>
      </c>
      <c r="H25" s="154">
        <v>0</v>
      </c>
      <c r="I25" s="154">
        <v>350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</row>
    <row r="26" spans="1:15" x14ac:dyDescent="0.2">
      <c r="A26" s="161" t="s">
        <v>186</v>
      </c>
      <c r="B26" s="153" t="s">
        <v>187</v>
      </c>
      <c r="C26" s="154">
        <f t="shared" si="5"/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</row>
    <row r="27" spans="1:15" ht="22.8" x14ac:dyDescent="0.2">
      <c r="A27" s="161" t="s">
        <v>188</v>
      </c>
      <c r="B27" s="173" t="s">
        <v>189</v>
      </c>
      <c r="C27" s="154">
        <f t="shared" si="5"/>
        <v>6000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3000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3000</v>
      </c>
    </row>
    <row r="28" spans="1:15" x14ac:dyDescent="0.2">
      <c r="A28" s="161" t="s">
        <v>190</v>
      </c>
      <c r="B28" s="171" t="s">
        <v>191</v>
      </c>
      <c r="C28" s="154">
        <f t="shared" si="5"/>
        <v>1000</v>
      </c>
      <c r="D28" s="154">
        <v>0</v>
      </c>
      <c r="E28" s="154">
        <v>0</v>
      </c>
      <c r="F28" s="154">
        <v>200</v>
      </c>
      <c r="G28" s="154">
        <v>0</v>
      </c>
      <c r="H28" s="154">
        <v>0</v>
      </c>
      <c r="I28" s="154">
        <v>0</v>
      </c>
      <c r="J28" s="154">
        <v>0</v>
      </c>
      <c r="K28" s="154">
        <v>400</v>
      </c>
      <c r="L28" s="154">
        <v>200</v>
      </c>
      <c r="M28" s="154">
        <v>0</v>
      </c>
      <c r="N28" s="154">
        <v>0</v>
      </c>
      <c r="O28" s="154">
        <v>200</v>
      </c>
    </row>
    <row r="29" spans="1:15" s="169" customFormat="1" ht="34.200000000000003" x14ac:dyDescent="0.3">
      <c r="A29" s="152" t="s">
        <v>192</v>
      </c>
      <c r="B29" s="171" t="s">
        <v>193</v>
      </c>
      <c r="C29" s="154">
        <f t="shared" si="5"/>
        <v>4500</v>
      </c>
      <c r="D29" s="154">
        <v>250</v>
      </c>
      <c r="E29" s="154">
        <v>500</v>
      </c>
      <c r="F29" s="154">
        <v>500</v>
      </c>
      <c r="G29" s="154">
        <v>500</v>
      </c>
      <c r="H29" s="154">
        <v>500</v>
      </c>
      <c r="I29" s="154">
        <v>500</v>
      </c>
      <c r="J29" s="154">
        <v>0</v>
      </c>
      <c r="K29" s="154">
        <v>0</v>
      </c>
      <c r="L29" s="154">
        <v>250</v>
      </c>
      <c r="M29" s="154">
        <v>500</v>
      </c>
      <c r="N29" s="154">
        <v>500</v>
      </c>
      <c r="O29" s="154">
        <v>500</v>
      </c>
    </row>
    <row r="30" spans="1:15" s="169" customFormat="1" x14ac:dyDescent="0.2">
      <c r="A30" s="161" t="s">
        <v>162</v>
      </c>
      <c r="B30" s="153" t="s">
        <v>163</v>
      </c>
      <c r="C30" s="154">
        <f>SUM(D30:O30)</f>
        <v>2000</v>
      </c>
      <c r="D30" s="162">
        <v>150</v>
      </c>
      <c r="E30" s="162">
        <v>150</v>
      </c>
      <c r="F30" s="162">
        <v>150</v>
      </c>
      <c r="G30" s="162">
        <v>150</v>
      </c>
      <c r="H30" s="162">
        <v>250</v>
      </c>
      <c r="I30" s="162">
        <v>150</v>
      </c>
      <c r="J30" s="162">
        <v>150</v>
      </c>
      <c r="K30" s="162">
        <v>250</v>
      </c>
      <c r="L30" s="162">
        <v>150</v>
      </c>
      <c r="M30" s="162">
        <v>150</v>
      </c>
      <c r="N30" s="162">
        <v>150</v>
      </c>
      <c r="O30" s="162">
        <v>150</v>
      </c>
    </row>
    <row r="31" spans="1:15" s="174" customFormat="1" ht="22.8" x14ac:dyDescent="0.2">
      <c r="A31" s="161" t="s">
        <v>194</v>
      </c>
      <c r="B31" s="170" t="s">
        <v>195</v>
      </c>
      <c r="C31" s="168">
        <f t="shared" si="5"/>
        <v>0</v>
      </c>
      <c r="D31" s="162">
        <v>0</v>
      </c>
      <c r="E31" s="162">
        <v>0</v>
      </c>
      <c r="F31" s="162">
        <v>0</v>
      </c>
      <c r="G31" s="162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</row>
    <row r="32" spans="1:15" ht="12" x14ac:dyDescent="0.25">
      <c r="A32" s="163" t="s">
        <v>176</v>
      </c>
      <c r="B32" s="175" t="s">
        <v>196</v>
      </c>
      <c r="C32" s="165">
        <f t="shared" ref="C32:O32" si="6">SUM(C21:C31)</f>
        <v>25969.260000000002</v>
      </c>
      <c r="D32" s="165">
        <f t="shared" si="6"/>
        <v>1800</v>
      </c>
      <c r="E32" s="165">
        <f t="shared" si="6"/>
        <v>2950</v>
      </c>
      <c r="F32" s="165">
        <f t="shared" si="6"/>
        <v>1750</v>
      </c>
      <c r="G32" s="165">
        <f t="shared" si="6"/>
        <v>1900</v>
      </c>
      <c r="H32" s="165">
        <f t="shared" si="6"/>
        <v>1350</v>
      </c>
      <c r="I32" s="165">
        <f t="shared" si="6"/>
        <v>4400</v>
      </c>
      <c r="J32" s="165">
        <f t="shared" si="6"/>
        <v>150</v>
      </c>
      <c r="K32" s="165">
        <f t="shared" si="6"/>
        <v>2719.26</v>
      </c>
      <c r="L32" s="165">
        <f t="shared" si="6"/>
        <v>1500</v>
      </c>
      <c r="M32" s="165">
        <f t="shared" si="6"/>
        <v>1550</v>
      </c>
      <c r="N32" s="165">
        <f t="shared" si="6"/>
        <v>1550</v>
      </c>
      <c r="O32" s="165">
        <f t="shared" si="6"/>
        <v>4350</v>
      </c>
    </row>
    <row r="33" spans="1:15" s="177" customFormat="1" ht="12" x14ac:dyDescent="0.25">
      <c r="A33" s="147" t="s">
        <v>98</v>
      </c>
      <c r="B33" s="176" t="s">
        <v>197</v>
      </c>
      <c r="C33" s="166">
        <f>C36+C40</f>
        <v>0</v>
      </c>
      <c r="D33" s="166">
        <f t="shared" ref="D33:O33" si="7">D36+D40</f>
        <v>0</v>
      </c>
      <c r="E33" s="166">
        <f t="shared" si="7"/>
        <v>0</v>
      </c>
      <c r="F33" s="166">
        <f t="shared" si="7"/>
        <v>0</v>
      </c>
      <c r="G33" s="166">
        <f t="shared" si="7"/>
        <v>0</v>
      </c>
      <c r="H33" s="166">
        <f t="shared" si="7"/>
        <v>0</v>
      </c>
      <c r="I33" s="166">
        <f t="shared" si="7"/>
        <v>0</v>
      </c>
      <c r="J33" s="166">
        <f t="shared" si="7"/>
        <v>0</v>
      </c>
      <c r="K33" s="166">
        <f t="shared" si="7"/>
        <v>0</v>
      </c>
      <c r="L33" s="166">
        <f t="shared" si="7"/>
        <v>0</v>
      </c>
      <c r="M33" s="166">
        <f t="shared" si="7"/>
        <v>0</v>
      </c>
      <c r="N33" s="166">
        <f t="shared" si="7"/>
        <v>0</v>
      </c>
      <c r="O33" s="166">
        <f t="shared" si="7"/>
        <v>0</v>
      </c>
    </row>
    <row r="34" spans="1:15" s="177" customFormat="1" ht="12" x14ac:dyDescent="0.25">
      <c r="A34" s="178" t="s">
        <v>198</v>
      </c>
      <c r="B34" s="323" t="s">
        <v>199</v>
      </c>
      <c r="C34" s="323"/>
      <c r="D34" s="323"/>
      <c r="E34" s="323"/>
      <c r="F34" s="323"/>
      <c r="G34" s="323"/>
      <c r="H34" s="323"/>
      <c r="I34" s="323"/>
      <c r="J34" s="323"/>
      <c r="K34" s="179"/>
      <c r="L34" s="179"/>
      <c r="M34" s="179"/>
      <c r="N34" s="179"/>
      <c r="O34" s="179"/>
    </row>
    <row r="35" spans="1:15" s="177" customFormat="1" x14ac:dyDescent="0.2">
      <c r="A35" s="180" t="s">
        <v>200</v>
      </c>
      <c r="B35" s="181" t="s">
        <v>201</v>
      </c>
      <c r="C35" s="154">
        <f>SUM(D35:O35)</f>
        <v>0</v>
      </c>
      <c r="D35" s="154">
        <f>SUM(E35:O35)</f>
        <v>0</v>
      </c>
      <c r="E35" s="154">
        <f t="shared" ref="E35:O35" si="8">SUM(F35:O35)</f>
        <v>0</v>
      </c>
      <c r="F35" s="154">
        <f t="shared" si="8"/>
        <v>0</v>
      </c>
      <c r="G35" s="154">
        <f t="shared" si="8"/>
        <v>0</v>
      </c>
      <c r="H35" s="154">
        <f t="shared" si="8"/>
        <v>0</v>
      </c>
      <c r="I35" s="154">
        <f t="shared" si="8"/>
        <v>0</v>
      </c>
      <c r="J35" s="154">
        <f t="shared" si="8"/>
        <v>0</v>
      </c>
      <c r="K35" s="154">
        <f t="shared" si="8"/>
        <v>0</v>
      </c>
      <c r="L35" s="154">
        <f t="shared" si="8"/>
        <v>0</v>
      </c>
      <c r="M35" s="154">
        <f t="shared" si="8"/>
        <v>0</v>
      </c>
      <c r="N35" s="154">
        <f t="shared" si="8"/>
        <v>0</v>
      </c>
      <c r="O35" s="154">
        <f t="shared" si="8"/>
        <v>0</v>
      </c>
    </row>
    <row r="36" spans="1:15" s="177" customFormat="1" ht="12" x14ac:dyDescent="0.25">
      <c r="A36" s="182" t="s">
        <v>198</v>
      </c>
      <c r="B36" s="183" t="s">
        <v>202</v>
      </c>
      <c r="C36" s="184">
        <f>C35</f>
        <v>0</v>
      </c>
      <c r="D36" s="184"/>
      <c r="E36" s="184"/>
      <c r="F36" s="184"/>
      <c r="G36" s="184"/>
      <c r="H36" s="184"/>
      <c r="I36" s="184"/>
      <c r="J36" s="184"/>
      <c r="K36" s="179"/>
      <c r="L36" s="179"/>
      <c r="M36" s="179"/>
      <c r="N36" s="179"/>
      <c r="O36" s="179"/>
    </row>
    <row r="37" spans="1:15" s="177" customFormat="1" ht="12" x14ac:dyDescent="0.25">
      <c r="A37" s="185" t="s">
        <v>203</v>
      </c>
      <c r="B37" s="186" t="s">
        <v>204</v>
      </c>
      <c r="C37" s="187"/>
      <c r="D37" s="187"/>
      <c r="E37" s="187"/>
      <c r="F37" s="187"/>
      <c r="G37" s="187"/>
      <c r="H37" s="187"/>
      <c r="I37" s="187"/>
      <c r="J37" s="187"/>
      <c r="K37" s="188"/>
      <c r="L37" s="188"/>
      <c r="M37" s="188"/>
      <c r="N37" s="188"/>
      <c r="O37" s="188"/>
    </row>
    <row r="38" spans="1:15" x14ac:dyDescent="0.2">
      <c r="A38" s="152" t="s">
        <v>205</v>
      </c>
      <c r="B38" s="153" t="s">
        <v>206</v>
      </c>
      <c r="C38" s="154">
        <f>SUM(D38:O38)</f>
        <v>0</v>
      </c>
      <c r="D38" s="154">
        <f>SUM(E38:O38)</f>
        <v>0</v>
      </c>
      <c r="E38" s="154">
        <f t="shared" ref="E38:O38" si="9">SUM(F38:O38)</f>
        <v>0</v>
      </c>
      <c r="F38" s="154">
        <f t="shared" si="9"/>
        <v>0</v>
      </c>
      <c r="G38" s="154">
        <f t="shared" si="9"/>
        <v>0</v>
      </c>
      <c r="H38" s="154">
        <f t="shared" si="9"/>
        <v>0</v>
      </c>
      <c r="I38" s="154">
        <f t="shared" si="9"/>
        <v>0</v>
      </c>
      <c r="J38" s="154">
        <f t="shared" si="9"/>
        <v>0</v>
      </c>
      <c r="K38" s="154">
        <f t="shared" si="9"/>
        <v>0</v>
      </c>
      <c r="L38" s="154">
        <f t="shared" si="9"/>
        <v>0</v>
      </c>
      <c r="M38" s="154">
        <f t="shared" si="9"/>
        <v>0</v>
      </c>
      <c r="N38" s="154">
        <f t="shared" si="9"/>
        <v>0</v>
      </c>
      <c r="O38" s="154">
        <f t="shared" si="9"/>
        <v>0</v>
      </c>
    </row>
    <row r="39" spans="1:15" x14ac:dyDescent="0.2">
      <c r="A39" s="152" t="s">
        <v>207</v>
      </c>
      <c r="B39" s="153" t="s">
        <v>208</v>
      </c>
      <c r="C39" s="154">
        <f>SUM(D39:O39)</f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</row>
    <row r="40" spans="1:15" ht="12" x14ac:dyDescent="0.25">
      <c r="A40" s="163" t="s">
        <v>203</v>
      </c>
      <c r="B40" s="175" t="s">
        <v>209</v>
      </c>
      <c r="C40" s="165">
        <f>SUM(C38:C39)</f>
        <v>0</v>
      </c>
      <c r="D40" s="165">
        <f t="shared" ref="D40:O40" si="10">SUM(D38:D39)</f>
        <v>0</v>
      </c>
      <c r="E40" s="165">
        <f t="shared" si="10"/>
        <v>0</v>
      </c>
      <c r="F40" s="165">
        <f t="shared" si="10"/>
        <v>0</v>
      </c>
      <c r="G40" s="165">
        <f t="shared" si="10"/>
        <v>0</v>
      </c>
      <c r="H40" s="165">
        <f t="shared" si="10"/>
        <v>0</v>
      </c>
      <c r="I40" s="165">
        <f t="shared" si="10"/>
        <v>0</v>
      </c>
      <c r="J40" s="165">
        <f t="shared" si="10"/>
        <v>0</v>
      </c>
      <c r="K40" s="165">
        <f t="shared" si="10"/>
        <v>0</v>
      </c>
      <c r="L40" s="165">
        <f t="shared" si="10"/>
        <v>0</v>
      </c>
      <c r="M40" s="165">
        <f t="shared" si="10"/>
        <v>0</v>
      </c>
      <c r="N40" s="165">
        <f t="shared" si="10"/>
        <v>0</v>
      </c>
      <c r="O40" s="165">
        <f t="shared" si="10"/>
        <v>0</v>
      </c>
    </row>
    <row r="41" spans="1:15" ht="12" x14ac:dyDescent="0.25">
      <c r="A41" s="189" t="s">
        <v>210</v>
      </c>
      <c r="B41" s="190" t="s">
        <v>211</v>
      </c>
      <c r="C41" s="191">
        <f>C9+C19+C36</f>
        <v>237367.5</v>
      </c>
      <c r="D41" s="191">
        <f t="shared" ref="D41:O41" si="11">D9+D19+D36</f>
        <v>19182.5</v>
      </c>
      <c r="E41" s="191">
        <f t="shared" si="11"/>
        <v>19182.5</v>
      </c>
      <c r="F41" s="191">
        <f t="shared" si="11"/>
        <v>19182.5</v>
      </c>
      <c r="G41" s="191">
        <f t="shared" si="11"/>
        <v>20382.5</v>
      </c>
      <c r="H41" s="191">
        <f t="shared" si="11"/>
        <v>20382.5</v>
      </c>
      <c r="I41" s="191">
        <f t="shared" si="11"/>
        <v>20382.5</v>
      </c>
      <c r="J41" s="191">
        <f t="shared" si="11"/>
        <v>20382.5</v>
      </c>
      <c r="K41" s="191">
        <f t="shared" si="11"/>
        <v>20382.5</v>
      </c>
      <c r="L41" s="191">
        <f t="shared" si="11"/>
        <v>20382.5</v>
      </c>
      <c r="M41" s="191">
        <f t="shared" si="11"/>
        <v>20382.5</v>
      </c>
      <c r="N41" s="191">
        <f t="shared" si="11"/>
        <v>20382.5</v>
      </c>
      <c r="O41" s="191">
        <f t="shared" si="11"/>
        <v>16760</v>
      </c>
    </row>
    <row r="42" spans="1:15" ht="12" hidden="1" x14ac:dyDescent="0.25">
      <c r="A42" s="192"/>
      <c r="B42" s="193"/>
      <c r="C42" s="194"/>
      <c r="D42" s="194"/>
      <c r="E42" s="194"/>
      <c r="F42" s="194"/>
      <c r="G42" s="194"/>
      <c r="H42" s="194"/>
      <c r="I42" s="194"/>
      <c r="J42" s="195"/>
      <c r="K42" s="196"/>
      <c r="L42" s="172"/>
      <c r="M42" s="172"/>
      <c r="N42" s="172"/>
      <c r="O42" s="172"/>
    </row>
    <row r="43" spans="1:15" ht="12" hidden="1" x14ac:dyDescent="0.25">
      <c r="A43" s="192"/>
      <c r="B43" s="193"/>
      <c r="C43" s="184"/>
      <c r="D43" s="184"/>
      <c r="E43" s="184"/>
      <c r="F43" s="184"/>
      <c r="G43" s="184"/>
      <c r="H43" s="184"/>
      <c r="I43" s="184"/>
      <c r="J43" s="195"/>
      <c r="K43" s="196"/>
      <c r="L43" s="172"/>
      <c r="M43" s="172"/>
      <c r="N43" s="172"/>
      <c r="O43" s="172"/>
    </row>
    <row r="44" spans="1:15" ht="12" hidden="1" x14ac:dyDescent="0.25">
      <c r="A44" s="192"/>
      <c r="B44" s="193"/>
      <c r="C44" s="184"/>
      <c r="D44" s="184"/>
      <c r="E44" s="184"/>
      <c r="F44" s="184"/>
      <c r="G44" s="184"/>
      <c r="H44" s="184"/>
      <c r="I44" s="184"/>
      <c r="J44" s="195"/>
      <c r="K44" s="196"/>
      <c r="L44" s="172"/>
      <c r="M44" s="172"/>
      <c r="N44" s="172"/>
      <c r="O44" s="172"/>
    </row>
    <row r="45" spans="1:15" ht="12" hidden="1" x14ac:dyDescent="0.25">
      <c r="A45" s="192"/>
      <c r="B45" s="193"/>
      <c r="C45" s="184"/>
      <c r="D45" s="184"/>
      <c r="E45" s="184"/>
      <c r="F45" s="184"/>
      <c r="G45" s="184"/>
      <c r="H45" s="184"/>
      <c r="I45" s="184"/>
      <c r="J45" s="195"/>
      <c r="K45" s="196"/>
      <c r="L45" s="172"/>
      <c r="M45" s="172"/>
      <c r="N45" s="172"/>
      <c r="O45" s="172"/>
    </row>
    <row r="46" spans="1:15" ht="12" hidden="1" x14ac:dyDescent="0.25">
      <c r="A46" s="192"/>
      <c r="B46" s="193"/>
      <c r="C46" s="184"/>
      <c r="D46" s="184"/>
      <c r="E46" s="184"/>
      <c r="F46" s="184"/>
      <c r="G46" s="184"/>
      <c r="H46" s="184"/>
      <c r="I46" s="184"/>
      <c r="J46" s="195"/>
      <c r="K46" s="196"/>
      <c r="L46" s="172"/>
      <c r="M46" s="172"/>
      <c r="N46" s="172"/>
      <c r="O46" s="172"/>
    </row>
    <row r="47" spans="1:15" ht="12" x14ac:dyDescent="0.25">
      <c r="A47" s="147" t="s">
        <v>212</v>
      </c>
      <c r="B47" s="176" t="s">
        <v>213</v>
      </c>
      <c r="C47" s="149">
        <f>15*C41/100</f>
        <v>35605.125</v>
      </c>
      <c r="D47" s="149">
        <f t="shared" ref="D47:O47" si="12">15*D41/100</f>
        <v>2877.375</v>
      </c>
      <c r="E47" s="149">
        <f t="shared" si="12"/>
        <v>2877.375</v>
      </c>
      <c r="F47" s="149">
        <f t="shared" si="12"/>
        <v>2877.375</v>
      </c>
      <c r="G47" s="149">
        <f t="shared" si="12"/>
        <v>3057.375</v>
      </c>
      <c r="H47" s="149">
        <f t="shared" si="12"/>
        <v>3057.375</v>
      </c>
      <c r="I47" s="149">
        <f t="shared" si="12"/>
        <v>3057.375</v>
      </c>
      <c r="J47" s="149">
        <f t="shared" si="12"/>
        <v>3057.375</v>
      </c>
      <c r="K47" s="149">
        <f t="shared" si="12"/>
        <v>3057.375</v>
      </c>
      <c r="L47" s="149">
        <f t="shared" si="12"/>
        <v>3057.375</v>
      </c>
      <c r="M47" s="149">
        <f t="shared" si="12"/>
        <v>3057.375</v>
      </c>
      <c r="N47" s="149">
        <f t="shared" si="12"/>
        <v>3057.375</v>
      </c>
      <c r="O47" s="149">
        <f t="shared" si="12"/>
        <v>2514</v>
      </c>
    </row>
    <row r="48" spans="1:15" x14ac:dyDescent="0.2">
      <c r="A48" s="152" t="s">
        <v>214</v>
      </c>
      <c r="B48" s="197" t="s">
        <v>215</v>
      </c>
      <c r="C48" s="154">
        <f t="shared" ref="C48:C53" si="13">SUM(D48:O48)</f>
        <v>3600</v>
      </c>
      <c r="D48" s="154">
        <v>300</v>
      </c>
      <c r="E48" s="154">
        <v>300</v>
      </c>
      <c r="F48" s="154">
        <v>300</v>
      </c>
      <c r="G48" s="154">
        <v>300</v>
      </c>
      <c r="H48" s="154">
        <v>300</v>
      </c>
      <c r="I48" s="154">
        <v>300</v>
      </c>
      <c r="J48" s="154">
        <v>300</v>
      </c>
      <c r="K48" s="154">
        <v>300</v>
      </c>
      <c r="L48" s="154">
        <v>300</v>
      </c>
      <c r="M48" s="154">
        <v>300</v>
      </c>
      <c r="N48" s="154">
        <v>300</v>
      </c>
      <c r="O48" s="154">
        <v>300</v>
      </c>
    </row>
    <row r="49" spans="1:15" x14ac:dyDescent="0.2">
      <c r="A49" s="152" t="s">
        <v>216</v>
      </c>
      <c r="B49" s="197" t="s">
        <v>217</v>
      </c>
      <c r="C49" s="154">
        <f t="shared" si="13"/>
        <v>480</v>
      </c>
      <c r="D49" s="155">
        <v>40</v>
      </c>
      <c r="E49" s="155">
        <v>40</v>
      </c>
      <c r="F49" s="155">
        <v>40</v>
      </c>
      <c r="G49" s="155">
        <v>40</v>
      </c>
      <c r="H49" s="155">
        <v>40</v>
      </c>
      <c r="I49" s="155">
        <v>40</v>
      </c>
      <c r="J49" s="155">
        <v>40</v>
      </c>
      <c r="K49" s="155">
        <v>40</v>
      </c>
      <c r="L49" s="155">
        <v>40</v>
      </c>
      <c r="M49" s="155">
        <v>40</v>
      </c>
      <c r="N49" s="155">
        <v>40</v>
      </c>
      <c r="O49" s="155">
        <v>40</v>
      </c>
    </row>
    <row r="50" spans="1:15" x14ac:dyDescent="0.2">
      <c r="A50" s="152" t="s">
        <v>218</v>
      </c>
      <c r="B50" s="197" t="s">
        <v>219</v>
      </c>
      <c r="C50" s="154">
        <f t="shared" si="13"/>
        <v>5000</v>
      </c>
      <c r="D50" s="155">
        <v>400</v>
      </c>
      <c r="E50" s="155">
        <v>500</v>
      </c>
      <c r="F50" s="155">
        <v>400</v>
      </c>
      <c r="G50" s="155">
        <v>400</v>
      </c>
      <c r="H50" s="155">
        <v>400</v>
      </c>
      <c r="I50" s="155">
        <v>400</v>
      </c>
      <c r="J50" s="155">
        <v>400</v>
      </c>
      <c r="K50" s="155">
        <v>400</v>
      </c>
      <c r="L50" s="155">
        <v>500</v>
      </c>
      <c r="M50" s="155">
        <v>400</v>
      </c>
      <c r="N50" s="155">
        <v>400</v>
      </c>
      <c r="O50" s="155">
        <v>400</v>
      </c>
    </row>
    <row r="51" spans="1:15" x14ac:dyDescent="0.2">
      <c r="A51" s="152" t="s">
        <v>220</v>
      </c>
      <c r="B51" s="197" t="s">
        <v>221</v>
      </c>
      <c r="C51" s="154">
        <f t="shared" si="13"/>
        <v>4000</v>
      </c>
      <c r="D51" s="155">
        <v>0</v>
      </c>
      <c r="E51" s="155">
        <v>0</v>
      </c>
      <c r="F51" s="155">
        <v>2000</v>
      </c>
      <c r="G51" s="155">
        <v>0</v>
      </c>
      <c r="H51" s="155">
        <v>0</v>
      </c>
      <c r="I51" s="155">
        <v>0</v>
      </c>
      <c r="J51" s="155">
        <v>1000</v>
      </c>
      <c r="K51" s="155">
        <v>0</v>
      </c>
      <c r="L51" s="155">
        <v>0</v>
      </c>
      <c r="M51" s="155">
        <v>0</v>
      </c>
      <c r="N51" s="155">
        <v>0</v>
      </c>
      <c r="O51" s="155">
        <v>1000</v>
      </c>
    </row>
    <row r="52" spans="1:15" x14ac:dyDescent="0.2">
      <c r="A52" s="152" t="s">
        <v>222</v>
      </c>
      <c r="B52" s="197" t="s">
        <v>223</v>
      </c>
      <c r="C52" s="154">
        <f t="shared" si="13"/>
        <v>60</v>
      </c>
      <c r="D52" s="155">
        <v>5</v>
      </c>
      <c r="E52" s="155">
        <v>5</v>
      </c>
      <c r="F52" s="155">
        <v>5</v>
      </c>
      <c r="G52" s="155">
        <v>5</v>
      </c>
      <c r="H52" s="155">
        <v>5</v>
      </c>
      <c r="I52" s="155">
        <v>5</v>
      </c>
      <c r="J52" s="155">
        <v>5</v>
      </c>
      <c r="K52" s="155">
        <v>5</v>
      </c>
      <c r="L52" s="155">
        <v>5</v>
      </c>
      <c r="M52" s="155">
        <v>5</v>
      </c>
      <c r="N52" s="155">
        <v>5</v>
      </c>
      <c r="O52" s="155">
        <v>5</v>
      </c>
    </row>
    <row r="53" spans="1:15" x14ac:dyDescent="0.2">
      <c r="A53" s="152" t="s">
        <v>224</v>
      </c>
      <c r="B53" s="197" t="s">
        <v>225</v>
      </c>
      <c r="C53" s="154">
        <f t="shared" si="13"/>
        <v>16800</v>
      </c>
      <c r="D53" s="155">
        <v>1400</v>
      </c>
      <c r="E53" s="155">
        <v>1400</v>
      </c>
      <c r="F53" s="155">
        <v>1400</v>
      </c>
      <c r="G53" s="155">
        <v>1400</v>
      </c>
      <c r="H53" s="155">
        <v>1400</v>
      </c>
      <c r="I53" s="155">
        <v>1400</v>
      </c>
      <c r="J53" s="155">
        <v>1400</v>
      </c>
      <c r="K53" s="155">
        <v>1400</v>
      </c>
      <c r="L53" s="155">
        <v>1400</v>
      </c>
      <c r="M53" s="155">
        <v>1400</v>
      </c>
      <c r="N53" s="155">
        <v>1400</v>
      </c>
      <c r="O53" s="155">
        <v>1400</v>
      </c>
    </row>
    <row r="54" spans="1:15" ht="13.5" customHeight="1" x14ac:dyDescent="0.2">
      <c r="A54" s="198" t="s">
        <v>226</v>
      </c>
      <c r="B54" s="199" t="s">
        <v>227</v>
      </c>
      <c r="C54" s="154">
        <v>5665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</row>
    <row r="55" spans="1:15" ht="12" x14ac:dyDescent="0.25">
      <c r="A55" s="315" t="s">
        <v>228</v>
      </c>
      <c r="B55" s="316"/>
      <c r="C55" s="165">
        <f>SUM(C48:C54)</f>
        <v>35605</v>
      </c>
      <c r="D55" s="165">
        <f t="shared" ref="D55:O55" si="14">SUM(D48:D54)</f>
        <v>2145</v>
      </c>
      <c r="E55" s="165">
        <f t="shared" si="14"/>
        <v>2245</v>
      </c>
      <c r="F55" s="165">
        <f t="shared" si="14"/>
        <v>4145</v>
      </c>
      <c r="G55" s="165">
        <f t="shared" si="14"/>
        <v>2145</v>
      </c>
      <c r="H55" s="165">
        <f t="shared" si="14"/>
        <v>2145</v>
      </c>
      <c r="I55" s="165">
        <f>SUM(I48:I54)</f>
        <v>2145</v>
      </c>
      <c r="J55" s="165">
        <f t="shared" si="14"/>
        <v>3145</v>
      </c>
      <c r="K55" s="165">
        <f t="shared" si="14"/>
        <v>2145</v>
      </c>
      <c r="L55" s="165">
        <f t="shared" si="14"/>
        <v>2245</v>
      </c>
      <c r="M55" s="165">
        <f t="shared" si="14"/>
        <v>2145</v>
      </c>
      <c r="N55" s="165">
        <f t="shared" si="14"/>
        <v>2145</v>
      </c>
      <c r="O55" s="165">
        <f t="shared" si="14"/>
        <v>3145</v>
      </c>
    </row>
    <row r="56" spans="1:15" ht="12" x14ac:dyDescent="0.25">
      <c r="A56" s="152"/>
      <c r="B56" s="200" t="s">
        <v>229</v>
      </c>
      <c r="C56" s="201">
        <f>C6+C13+C33+C47</f>
        <v>298941.88500000001</v>
      </c>
      <c r="D56" s="201">
        <f t="shared" ref="D56:O56" si="15">D6+D13+D33+D47</f>
        <v>23859.875</v>
      </c>
      <c r="E56" s="201">
        <f t="shared" si="15"/>
        <v>25009.875</v>
      </c>
      <c r="F56" s="201">
        <f t="shared" si="15"/>
        <v>23809.875</v>
      </c>
      <c r="G56" s="201">
        <f t="shared" si="15"/>
        <v>25339.875</v>
      </c>
      <c r="H56" s="201">
        <f t="shared" si="15"/>
        <v>24789.875</v>
      </c>
      <c r="I56" s="201">
        <f t="shared" si="15"/>
        <v>27839.875</v>
      </c>
      <c r="J56" s="201">
        <f t="shared" si="15"/>
        <v>23589.875</v>
      </c>
      <c r="K56" s="201">
        <f t="shared" si="15"/>
        <v>26159.135000000002</v>
      </c>
      <c r="L56" s="201">
        <f t="shared" si="15"/>
        <v>24939.875</v>
      </c>
      <c r="M56" s="201">
        <f t="shared" si="15"/>
        <v>24989.875</v>
      </c>
      <c r="N56" s="201">
        <f t="shared" si="15"/>
        <v>24989.875</v>
      </c>
      <c r="O56" s="201">
        <f t="shared" si="15"/>
        <v>23624</v>
      </c>
    </row>
    <row r="57" spans="1:15" ht="12" x14ac:dyDescent="0.25">
      <c r="A57" s="317"/>
      <c r="B57" s="318"/>
      <c r="C57" s="202"/>
      <c r="D57" s="202"/>
      <c r="E57" s="202"/>
      <c r="F57" s="202"/>
      <c r="G57" s="202"/>
      <c r="H57" s="202"/>
      <c r="I57" s="202"/>
      <c r="J57" s="203"/>
    </row>
    <row r="60" spans="1:15" x14ac:dyDescent="0.2">
      <c r="D60" s="138">
        <f>D56+E56+F56</f>
        <v>72679.625</v>
      </c>
      <c r="G60" s="138">
        <f>G56+H56+I56</f>
        <v>77969.625</v>
      </c>
      <c r="J60" s="139">
        <f>J56+K56+L56</f>
        <v>74688.885000000009</v>
      </c>
      <c r="M60" s="140">
        <f>M56+N56+O56</f>
        <v>73603.75</v>
      </c>
    </row>
    <row r="63" spans="1:15" x14ac:dyDescent="0.2">
      <c r="H63" s="139">
        <v>298941.88500000001</v>
      </c>
    </row>
    <row r="72" spans="10:10" ht="12" x14ac:dyDescent="0.2">
      <c r="J72" s="204"/>
    </row>
  </sheetData>
  <mergeCells count="8">
    <mergeCell ref="A55:B55"/>
    <mergeCell ref="A57:B57"/>
    <mergeCell ref="B2:C2"/>
    <mergeCell ref="B7:J7"/>
    <mergeCell ref="B10:J10"/>
    <mergeCell ref="B14:J14"/>
    <mergeCell ref="B20:J20"/>
    <mergeCell ref="B34:J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R60"/>
  <sheetViews>
    <sheetView topLeftCell="A31" workbookViewId="0">
      <selection activeCell="G59" sqref="G59"/>
    </sheetView>
  </sheetViews>
  <sheetFormatPr defaultRowHeight="11.4" x14ac:dyDescent="0.2"/>
  <cols>
    <col min="1" max="1" width="9.109375" style="216" customWidth="1"/>
    <col min="2" max="2" width="46.44140625" style="217" customWidth="1"/>
    <col min="3" max="3" width="8.5546875" style="218" customWidth="1"/>
    <col min="4" max="4" width="14.44140625" style="218" customWidth="1"/>
    <col min="5" max="5" width="11.44140625" style="218" customWidth="1"/>
    <col min="6" max="6" width="16.88671875" style="218" customWidth="1"/>
    <col min="7" max="7" width="10.6640625" style="218" customWidth="1"/>
    <col min="8" max="8" width="11.109375" style="218" customWidth="1"/>
    <col min="9" max="9" width="10.6640625" style="218" customWidth="1"/>
    <col min="10" max="14" width="10.33203125" style="218" customWidth="1"/>
    <col min="15" max="15" width="10.88671875" style="218" customWidth="1"/>
    <col min="16" max="17" width="10.33203125" style="218" customWidth="1"/>
    <col min="18" max="18" width="10.6640625" style="218" customWidth="1"/>
    <col min="19" max="256" width="9.109375" style="219"/>
    <col min="257" max="257" width="9.109375" style="219" customWidth="1"/>
    <col min="258" max="258" width="46.44140625" style="219" customWidth="1"/>
    <col min="259" max="259" width="8.5546875" style="219" customWidth="1"/>
    <col min="260" max="260" width="14.44140625" style="219" customWidth="1"/>
    <col min="261" max="261" width="11.44140625" style="219" customWidth="1"/>
    <col min="262" max="262" width="16.88671875" style="219" customWidth="1"/>
    <col min="263" max="263" width="10.6640625" style="219" customWidth="1"/>
    <col min="264" max="264" width="11.109375" style="219" customWidth="1"/>
    <col min="265" max="265" width="10.6640625" style="219" customWidth="1"/>
    <col min="266" max="270" width="10.33203125" style="219" customWidth="1"/>
    <col min="271" max="271" width="10.88671875" style="219" customWidth="1"/>
    <col min="272" max="273" width="10.33203125" style="219" customWidth="1"/>
    <col min="274" max="274" width="10.6640625" style="219" customWidth="1"/>
    <col min="275" max="512" width="9.109375" style="219"/>
    <col min="513" max="513" width="9.109375" style="219" customWidth="1"/>
    <col min="514" max="514" width="46.44140625" style="219" customWidth="1"/>
    <col min="515" max="515" width="8.5546875" style="219" customWidth="1"/>
    <col min="516" max="516" width="14.44140625" style="219" customWidth="1"/>
    <col min="517" max="517" width="11.44140625" style="219" customWidth="1"/>
    <col min="518" max="518" width="16.88671875" style="219" customWidth="1"/>
    <col min="519" max="519" width="10.6640625" style="219" customWidth="1"/>
    <col min="520" max="520" width="11.109375" style="219" customWidth="1"/>
    <col min="521" max="521" width="10.6640625" style="219" customWidth="1"/>
    <col min="522" max="526" width="10.33203125" style="219" customWidth="1"/>
    <col min="527" max="527" width="10.88671875" style="219" customWidth="1"/>
    <col min="528" max="529" width="10.33203125" style="219" customWidth="1"/>
    <col min="530" max="530" width="10.6640625" style="219" customWidth="1"/>
    <col min="531" max="768" width="9.109375" style="219"/>
    <col min="769" max="769" width="9.109375" style="219" customWidth="1"/>
    <col min="770" max="770" width="46.44140625" style="219" customWidth="1"/>
    <col min="771" max="771" width="8.5546875" style="219" customWidth="1"/>
    <col min="772" max="772" width="14.44140625" style="219" customWidth="1"/>
    <col min="773" max="773" width="11.44140625" style="219" customWidth="1"/>
    <col min="774" max="774" width="16.88671875" style="219" customWidth="1"/>
    <col min="775" max="775" width="10.6640625" style="219" customWidth="1"/>
    <col min="776" max="776" width="11.109375" style="219" customWidth="1"/>
    <col min="777" max="777" width="10.6640625" style="219" customWidth="1"/>
    <col min="778" max="782" width="10.33203125" style="219" customWidth="1"/>
    <col min="783" max="783" width="10.88671875" style="219" customWidth="1"/>
    <col min="784" max="785" width="10.33203125" style="219" customWidth="1"/>
    <col min="786" max="786" width="10.6640625" style="219" customWidth="1"/>
    <col min="787" max="1024" width="9.109375" style="219"/>
    <col min="1025" max="1025" width="9.109375" style="219" customWidth="1"/>
    <col min="1026" max="1026" width="46.44140625" style="219" customWidth="1"/>
    <col min="1027" max="1027" width="8.5546875" style="219" customWidth="1"/>
    <col min="1028" max="1028" width="14.44140625" style="219" customWidth="1"/>
    <col min="1029" max="1029" width="11.44140625" style="219" customWidth="1"/>
    <col min="1030" max="1030" width="16.88671875" style="219" customWidth="1"/>
    <col min="1031" max="1031" width="10.6640625" style="219" customWidth="1"/>
    <col min="1032" max="1032" width="11.109375" style="219" customWidth="1"/>
    <col min="1033" max="1033" width="10.6640625" style="219" customWidth="1"/>
    <col min="1034" max="1038" width="10.33203125" style="219" customWidth="1"/>
    <col min="1039" max="1039" width="10.88671875" style="219" customWidth="1"/>
    <col min="1040" max="1041" width="10.33203125" style="219" customWidth="1"/>
    <col min="1042" max="1042" width="10.6640625" style="219" customWidth="1"/>
    <col min="1043" max="1280" width="9.109375" style="219"/>
    <col min="1281" max="1281" width="9.109375" style="219" customWidth="1"/>
    <col min="1282" max="1282" width="46.44140625" style="219" customWidth="1"/>
    <col min="1283" max="1283" width="8.5546875" style="219" customWidth="1"/>
    <col min="1284" max="1284" width="14.44140625" style="219" customWidth="1"/>
    <col min="1285" max="1285" width="11.44140625" style="219" customWidth="1"/>
    <col min="1286" max="1286" width="16.88671875" style="219" customWidth="1"/>
    <col min="1287" max="1287" width="10.6640625" style="219" customWidth="1"/>
    <col min="1288" max="1288" width="11.109375" style="219" customWidth="1"/>
    <col min="1289" max="1289" width="10.6640625" style="219" customWidth="1"/>
    <col min="1290" max="1294" width="10.33203125" style="219" customWidth="1"/>
    <col min="1295" max="1295" width="10.88671875" style="219" customWidth="1"/>
    <col min="1296" max="1297" width="10.33203125" style="219" customWidth="1"/>
    <col min="1298" max="1298" width="10.6640625" style="219" customWidth="1"/>
    <col min="1299" max="1536" width="9.109375" style="219"/>
    <col min="1537" max="1537" width="9.109375" style="219" customWidth="1"/>
    <col min="1538" max="1538" width="46.44140625" style="219" customWidth="1"/>
    <col min="1539" max="1539" width="8.5546875" style="219" customWidth="1"/>
    <col min="1540" max="1540" width="14.44140625" style="219" customWidth="1"/>
    <col min="1541" max="1541" width="11.44140625" style="219" customWidth="1"/>
    <col min="1542" max="1542" width="16.88671875" style="219" customWidth="1"/>
    <col min="1543" max="1543" width="10.6640625" style="219" customWidth="1"/>
    <col min="1544" max="1544" width="11.109375" style="219" customWidth="1"/>
    <col min="1545" max="1545" width="10.6640625" style="219" customWidth="1"/>
    <col min="1546" max="1550" width="10.33203125" style="219" customWidth="1"/>
    <col min="1551" max="1551" width="10.88671875" style="219" customWidth="1"/>
    <col min="1552" max="1553" width="10.33203125" style="219" customWidth="1"/>
    <col min="1554" max="1554" width="10.6640625" style="219" customWidth="1"/>
    <col min="1555" max="1792" width="9.109375" style="219"/>
    <col min="1793" max="1793" width="9.109375" style="219" customWidth="1"/>
    <col min="1794" max="1794" width="46.44140625" style="219" customWidth="1"/>
    <col min="1795" max="1795" width="8.5546875" style="219" customWidth="1"/>
    <col min="1796" max="1796" width="14.44140625" style="219" customWidth="1"/>
    <col min="1797" max="1797" width="11.44140625" style="219" customWidth="1"/>
    <col min="1798" max="1798" width="16.88671875" style="219" customWidth="1"/>
    <col min="1799" max="1799" width="10.6640625" style="219" customWidth="1"/>
    <col min="1800" max="1800" width="11.109375" style="219" customWidth="1"/>
    <col min="1801" max="1801" width="10.6640625" style="219" customWidth="1"/>
    <col min="1802" max="1806" width="10.33203125" style="219" customWidth="1"/>
    <col min="1807" max="1807" width="10.88671875" style="219" customWidth="1"/>
    <col min="1808" max="1809" width="10.33203125" style="219" customWidth="1"/>
    <col min="1810" max="1810" width="10.6640625" style="219" customWidth="1"/>
    <col min="1811" max="2048" width="9.109375" style="219"/>
    <col min="2049" max="2049" width="9.109375" style="219" customWidth="1"/>
    <col min="2050" max="2050" width="46.44140625" style="219" customWidth="1"/>
    <col min="2051" max="2051" width="8.5546875" style="219" customWidth="1"/>
    <col min="2052" max="2052" width="14.44140625" style="219" customWidth="1"/>
    <col min="2053" max="2053" width="11.44140625" style="219" customWidth="1"/>
    <col min="2054" max="2054" width="16.88671875" style="219" customWidth="1"/>
    <col min="2055" max="2055" width="10.6640625" style="219" customWidth="1"/>
    <col min="2056" max="2056" width="11.109375" style="219" customWidth="1"/>
    <col min="2057" max="2057" width="10.6640625" style="219" customWidth="1"/>
    <col min="2058" max="2062" width="10.33203125" style="219" customWidth="1"/>
    <col min="2063" max="2063" width="10.88671875" style="219" customWidth="1"/>
    <col min="2064" max="2065" width="10.33203125" style="219" customWidth="1"/>
    <col min="2066" max="2066" width="10.6640625" style="219" customWidth="1"/>
    <col min="2067" max="2304" width="9.109375" style="219"/>
    <col min="2305" max="2305" width="9.109375" style="219" customWidth="1"/>
    <col min="2306" max="2306" width="46.44140625" style="219" customWidth="1"/>
    <col min="2307" max="2307" width="8.5546875" style="219" customWidth="1"/>
    <col min="2308" max="2308" width="14.44140625" style="219" customWidth="1"/>
    <col min="2309" max="2309" width="11.44140625" style="219" customWidth="1"/>
    <col min="2310" max="2310" width="16.88671875" style="219" customWidth="1"/>
    <col min="2311" max="2311" width="10.6640625" style="219" customWidth="1"/>
    <col min="2312" max="2312" width="11.109375" style="219" customWidth="1"/>
    <col min="2313" max="2313" width="10.6640625" style="219" customWidth="1"/>
    <col min="2314" max="2318" width="10.33203125" style="219" customWidth="1"/>
    <col min="2319" max="2319" width="10.88671875" style="219" customWidth="1"/>
    <col min="2320" max="2321" width="10.33203125" style="219" customWidth="1"/>
    <col min="2322" max="2322" width="10.6640625" style="219" customWidth="1"/>
    <col min="2323" max="2560" width="9.109375" style="219"/>
    <col min="2561" max="2561" width="9.109375" style="219" customWidth="1"/>
    <col min="2562" max="2562" width="46.44140625" style="219" customWidth="1"/>
    <col min="2563" max="2563" width="8.5546875" style="219" customWidth="1"/>
    <col min="2564" max="2564" width="14.44140625" style="219" customWidth="1"/>
    <col min="2565" max="2565" width="11.44140625" style="219" customWidth="1"/>
    <col min="2566" max="2566" width="16.88671875" style="219" customWidth="1"/>
    <col min="2567" max="2567" width="10.6640625" style="219" customWidth="1"/>
    <col min="2568" max="2568" width="11.109375" style="219" customWidth="1"/>
    <col min="2569" max="2569" width="10.6640625" style="219" customWidth="1"/>
    <col min="2570" max="2574" width="10.33203125" style="219" customWidth="1"/>
    <col min="2575" max="2575" width="10.88671875" style="219" customWidth="1"/>
    <col min="2576" max="2577" width="10.33203125" style="219" customWidth="1"/>
    <col min="2578" max="2578" width="10.6640625" style="219" customWidth="1"/>
    <col min="2579" max="2816" width="9.109375" style="219"/>
    <col min="2817" max="2817" width="9.109375" style="219" customWidth="1"/>
    <col min="2818" max="2818" width="46.44140625" style="219" customWidth="1"/>
    <col min="2819" max="2819" width="8.5546875" style="219" customWidth="1"/>
    <col min="2820" max="2820" width="14.44140625" style="219" customWidth="1"/>
    <col min="2821" max="2821" width="11.44140625" style="219" customWidth="1"/>
    <col min="2822" max="2822" width="16.88671875" style="219" customWidth="1"/>
    <col min="2823" max="2823" width="10.6640625" style="219" customWidth="1"/>
    <col min="2824" max="2824" width="11.109375" style="219" customWidth="1"/>
    <col min="2825" max="2825" width="10.6640625" style="219" customWidth="1"/>
    <col min="2826" max="2830" width="10.33203125" style="219" customWidth="1"/>
    <col min="2831" max="2831" width="10.88671875" style="219" customWidth="1"/>
    <col min="2832" max="2833" width="10.33203125" style="219" customWidth="1"/>
    <col min="2834" max="2834" width="10.6640625" style="219" customWidth="1"/>
    <col min="2835" max="3072" width="9.109375" style="219"/>
    <col min="3073" max="3073" width="9.109375" style="219" customWidth="1"/>
    <col min="3074" max="3074" width="46.44140625" style="219" customWidth="1"/>
    <col min="3075" max="3075" width="8.5546875" style="219" customWidth="1"/>
    <col min="3076" max="3076" width="14.44140625" style="219" customWidth="1"/>
    <col min="3077" max="3077" width="11.44140625" style="219" customWidth="1"/>
    <col min="3078" max="3078" width="16.88671875" style="219" customWidth="1"/>
    <col min="3079" max="3079" width="10.6640625" style="219" customWidth="1"/>
    <col min="3080" max="3080" width="11.109375" style="219" customWidth="1"/>
    <col min="3081" max="3081" width="10.6640625" style="219" customWidth="1"/>
    <col min="3082" max="3086" width="10.33203125" style="219" customWidth="1"/>
    <col min="3087" max="3087" width="10.88671875" style="219" customWidth="1"/>
    <col min="3088" max="3089" width="10.33203125" style="219" customWidth="1"/>
    <col min="3090" max="3090" width="10.6640625" style="219" customWidth="1"/>
    <col min="3091" max="3328" width="9.109375" style="219"/>
    <col min="3329" max="3329" width="9.109375" style="219" customWidth="1"/>
    <col min="3330" max="3330" width="46.44140625" style="219" customWidth="1"/>
    <col min="3331" max="3331" width="8.5546875" style="219" customWidth="1"/>
    <col min="3332" max="3332" width="14.44140625" style="219" customWidth="1"/>
    <col min="3333" max="3333" width="11.44140625" style="219" customWidth="1"/>
    <col min="3334" max="3334" width="16.88671875" style="219" customWidth="1"/>
    <col min="3335" max="3335" width="10.6640625" style="219" customWidth="1"/>
    <col min="3336" max="3336" width="11.109375" style="219" customWidth="1"/>
    <col min="3337" max="3337" width="10.6640625" style="219" customWidth="1"/>
    <col min="3338" max="3342" width="10.33203125" style="219" customWidth="1"/>
    <col min="3343" max="3343" width="10.88671875" style="219" customWidth="1"/>
    <col min="3344" max="3345" width="10.33203125" style="219" customWidth="1"/>
    <col min="3346" max="3346" width="10.6640625" style="219" customWidth="1"/>
    <col min="3347" max="3584" width="9.109375" style="219"/>
    <col min="3585" max="3585" width="9.109375" style="219" customWidth="1"/>
    <col min="3586" max="3586" width="46.44140625" style="219" customWidth="1"/>
    <col min="3587" max="3587" width="8.5546875" style="219" customWidth="1"/>
    <col min="3588" max="3588" width="14.44140625" style="219" customWidth="1"/>
    <col min="3589" max="3589" width="11.44140625" style="219" customWidth="1"/>
    <col min="3590" max="3590" width="16.88671875" style="219" customWidth="1"/>
    <col min="3591" max="3591" width="10.6640625" style="219" customWidth="1"/>
    <col min="3592" max="3592" width="11.109375" style="219" customWidth="1"/>
    <col min="3593" max="3593" width="10.6640625" style="219" customWidth="1"/>
    <col min="3594" max="3598" width="10.33203125" style="219" customWidth="1"/>
    <col min="3599" max="3599" width="10.88671875" style="219" customWidth="1"/>
    <col min="3600" max="3601" width="10.33203125" style="219" customWidth="1"/>
    <col min="3602" max="3602" width="10.6640625" style="219" customWidth="1"/>
    <col min="3603" max="3840" width="9.109375" style="219"/>
    <col min="3841" max="3841" width="9.109375" style="219" customWidth="1"/>
    <col min="3842" max="3842" width="46.44140625" style="219" customWidth="1"/>
    <col min="3843" max="3843" width="8.5546875" style="219" customWidth="1"/>
    <col min="3844" max="3844" width="14.44140625" style="219" customWidth="1"/>
    <col min="3845" max="3845" width="11.44140625" style="219" customWidth="1"/>
    <col min="3846" max="3846" width="16.88671875" style="219" customWidth="1"/>
    <col min="3847" max="3847" width="10.6640625" style="219" customWidth="1"/>
    <col min="3848" max="3848" width="11.109375" style="219" customWidth="1"/>
    <col min="3849" max="3849" width="10.6640625" style="219" customWidth="1"/>
    <col min="3850" max="3854" width="10.33203125" style="219" customWidth="1"/>
    <col min="3855" max="3855" width="10.88671875" style="219" customWidth="1"/>
    <col min="3856" max="3857" width="10.33203125" style="219" customWidth="1"/>
    <col min="3858" max="3858" width="10.6640625" style="219" customWidth="1"/>
    <col min="3859" max="4096" width="9.109375" style="219"/>
    <col min="4097" max="4097" width="9.109375" style="219" customWidth="1"/>
    <col min="4098" max="4098" width="46.44140625" style="219" customWidth="1"/>
    <col min="4099" max="4099" width="8.5546875" style="219" customWidth="1"/>
    <col min="4100" max="4100" width="14.44140625" style="219" customWidth="1"/>
    <col min="4101" max="4101" width="11.44140625" style="219" customWidth="1"/>
    <col min="4102" max="4102" width="16.88671875" style="219" customWidth="1"/>
    <col min="4103" max="4103" width="10.6640625" style="219" customWidth="1"/>
    <col min="4104" max="4104" width="11.109375" style="219" customWidth="1"/>
    <col min="4105" max="4105" width="10.6640625" style="219" customWidth="1"/>
    <col min="4106" max="4110" width="10.33203125" style="219" customWidth="1"/>
    <col min="4111" max="4111" width="10.88671875" style="219" customWidth="1"/>
    <col min="4112" max="4113" width="10.33203125" style="219" customWidth="1"/>
    <col min="4114" max="4114" width="10.6640625" style="219" customWidth="1"/>
    <col min="4115" max="4352" width="9.109375" style="219"/>
    <col min="4353" max="4353" width="9.109375" style="219" customWidth="1"/>
    <col min="4354" max="4354" width="46.44140625" style="219" customWidth="1"/>
    <col min="4355" max="4355" width="8.5546875" style="219" customWidth="1"/>
    <col min="4356" max="4356" width="14.44140625" style="219" customWidth="1"/>
    <col min="4357" max="4357" width="11.44140625" style="219" customWidth="1"/>
    <col min="4358" max="4358" width="16.88671875" style="219" customWidth="1"/>
    <col min="4359" max="4359" width="10.6640625" style="219" customWidth="1"/>
    <col min="4360" max="4360" width="11.109375" style="219" customWidth="1"/>
    <col min="4361" max="4361" width="10.6640625" style="219" customWidth="1"/>
    <col min="4362" max="4366" width="10.33203125" style="219" customWidth="1"/>
    <col min="4367" max="4367" width="10.88671875" style="219" customWidth="1"/>
    <col min="4368" max="4369" width="10.33203125" style="219" customWidth="1"/>
    <col min="4370" max="4370" width="10.6640625" style="219" customWidth="1"/>
    <col min="4371" max="4608" width="9.109375" style="219"/>
    <col min="4609" max="4609" width="9.109375" style="219" customWidth="1"/>
    <col min="4610" max="4610" width="46.44140625" style="219" customWidth="1"/>
    <col min="4611" max="4611" width="8.5546875" style="219" customWidth="1"/>
    <col min="4612" max="4612" width="14.44140625" style="219" customWidth="1"/>
    <col min="4613" max="4613" width="11.44140625" style="219" customWidth="1"/>
    <col min="4614" max="4614" width="16.88671875" style="219" customWidth="1"/>
    <col min="4615" max="4615" width="10.6640625" style="219" customWidth="1"/>
    <col min="4616" max="4616" width="11.109375" style="219" customWidth="1"/>
    <col min="4617" max="4617" width="10.6640625" style="219" customWidth="1"/>
    <col min="4618" max="4622" width="10.33203125" style="219" customWidth="1"/>
    <col min="4623" max="4623" width="10.88671875" style="219" customWidth="1"/>
    <col min="4624" max="4625" width="10.33203125" style="219" customWidth="1"/>
    <col min="4626" max="4626" width="10.6640625" style="219" customWidth="1"/>
    <col min="4627" max="4864" width="9.109375" style="219"/>
    <col min="4865" max="4865" width="9.109375" style="219" customWidth="1"/>
    <col min="4866" max="4866" width="46.44140625" style="219" customWidth="1"/>
    <col min="4867" max="4867" width="8.5546875" style="219" customWidth="1"/>
    <col min="4868" max="4868" width="14.44140625" style="219" customWidth="1"/>
    <col min="4869" max="4869" width="11.44140625" style="219" customWidth="1"/>
    <col min="4870" max="4870" width="16.88671875" style="219" customWidth="1"/>
    <col min="4871" max="4871" width="10.6640625" style="219" customWidth="1"/>
    <col min="4872" max="4872" width="11.109375" style="219" customWidth="1"/>
    <col min="4873" max="4873" width="10.6640625" style="219" customWidth="1"/>
    <col min="4874" max="4878" width="10.33203125" style="219" customWidth="1"/>
    <col min="4879" max="4879" width="10.88671875" style="219" customWidth="1"/>
    <col min="4880" max="4881" width="10.33203125" style="219" customWidth="1"/>
    <col min="4882" max="4882" width="10.6640625" style="219" customWidth="1"/>
    <col min="4883" max="5120" width="9.109375" style="219"/>
    <col min="5121" max="5121" width="9.109375" style="219" customWidth="1"/>
    <col min="5122" max="5122" width="46.44140625" style="219" customWidth="1"/>
    <col min="5123" max="5123" width="8.5546875" style="219" customWidth="1"/>
    <col min="5124" max="5124" width="14.44140625" style="219" customWidth="1"/>
    <col min="5125" max="5125" width="11.44140625" style="219" customWidth="1"/>
    <col min="5126" max="5126" width="16.88671875" style="219" customWidth="1"/>
    <col min="5127" max="5127" width="10.6640625" style="219" customWidth="1"/>
    <col min="5128" max="5128" width="11.109375" style="219" customWidth="1"/>
    <col min="5129" max="5129" width="10.6640625" style="219" customWidth="1"/>
    <col min="5130" max="5134" width="10.33203125" style="219" customWidth="1"/>
    <col min="5135" max="5135" width="10.88671875" style="219" customWidth="1"/>
    <col min="5136" max="5137" width="10.33203125" style="219" customWidth="1"/>
    <col min="5138" max="5138" width="10.6640625" style="219" customWidth="1"/>
    <col min="5139" max="5376" width="9.109375" style="219"/>
    <col min="5377" max="5377" width="9.109375" style="219" customWidth="1"/>
    <col min="5378" max="5378" width="46.44140625" style="219" customWidth="1"/>
    <col min="5379" max="5379" width="8.5546875" style="219" customWidth="1"/>
    <col min="5380" max="5380" width="14.44140625" style="219" customWidth="1"/>
    <col min="5381" max="5381" width="11.44140625" style="219" customWidth="1"/>
    <col min="5382" max="5382" width="16.88671875" style="219" customWidth="1"/>
    <col min="5383" max="5383" width="10.6640625" style="219" customWidth="1"/>
    <col min="5384" max="5384" width="11.109375" style="219" customWidth="1"/>
    <col min="5385" max="5385" width="10.6640625" style="219" customWidth="1"/>
    <col min="5386" max="5390" width="10.33203125" style="219" customWidth="1"/>
    <col min="5391" max="5391" width="10.88671875" style="219" customWidth="1"/>
    <col min="5392" max="5393" width="10.33203125" style="219" customWidth="1"/>
    <col min="5394" max="5394" width="10.6640625" style="219" customWidth="1"/>
    <col min="5395" max="5632" width="9.109375" style="219"/>
    <col min="5633" max="5633" width="9.109375" style="219" customWidth="1"/>
    <col min="5634" max="5634" width="46.44140625" style="219" customWidth="1"/>
    <col min="5635" max="5635" width="8.5546875" style="219" customWidth="1"/>
    <col min="5636" max="5636" width="14.44140625" style="219" customWidth="1"/>
    <col min="5637" max="5637" width="11.44140625" style="219" customWidth="1"/>
    <col min="5638" max="5638" width="16.88671875" style="219" customWidth="1"/>
    <col min="5639" max="5639" width="10.6640625" style="219" customWidth="1"/>
    <col min="5640" max="5640" width="11.109375" style="219" customWidth="1"/>
    <col min="5641" max="5641" width="10.6640625" style="219" customWidth="1"/>
    <col min="5642" max="5646" width="10.33203125" style="219" customWidth="1"/>
    <col min="5647" max="5647" width="10.88671875" style="219" customWidth="1"/>
    <col min="5648" max="5649" width="10.33203125" style="219" customWidth="1"/>
    <col min="5650" max="5650" width="10.6640625" style="219" customWidth="1"/>
    <col min="5651" max="5888" width="9.109375" style="219"/>
    <col min="5889" max="5889" width="9.109375" style="219" customWidth="1"/>
    <col min="5890" max="5890" width="46.44140625" style="219" customWidth="1"/>
    <col min="5891" max="5891" width="8.5546875" style="219" customWidth="1"/>
    <col min="5892" max="5892" width="14.44140625" style="219" customWidth="1"/>
    <col min="5893" max="5893" width="11.44140625" style="219" customWidth="1"/>
    <col min="5894" max="5894" width="16.88671875" style="219" customWidth="1"/>
    <col min="5895" max="5895" width="10.6640625" style="219" customWidth="1"/>
    <col min="5896" max="5896" width="11.109375" style="219" customWidth="1"/>
    <col min="5897" max="5897" width="10.6640625" style="219" customWidth="1"/>
    <col min="5898" max="5902" width="10.33203125" style="219" customWidth="1"/>
    <col min="5903" max="5903" width="10.88671875" style="219" customWidth="1"/>
    <col min="5904" max="5905" width="10.33203125" style="219" customWidth="1"/>
    <col min="5906" max="5906" width="10.6640625" style="219" customWidth="1"/>
    <col min="5907" max="6144" width="9.109375" style="219"/>
    <col min="6145" max="6145" width="9.109375" style="219" customWidth="1"/>
    <col min="6146" max="6146" width="46.44140625" style="219" customWidth="1"/>
    <col min="6147" max="6147" width="8.5546875" style="219" customWidth="1"/>
    <col min="6148" max="6148" width="14.44140625" style="219" customWidth="1"/>
    <col min="6149" max="6149" width="11.44140625" style="219" customWidth="1"/>
    <col min="6150" max="6150" width="16.88671875" style="219" customWidth="1"/>
    <col min="6151" max="6151" width="10.6640625" style="219" customWidth="1"/>
    <col min="6152" max="6152" width="11.109375" style="219" customWidth="1"/>
    <col min="6153" max="6153" width="10.6640625" style="219" customWidth="1"/>
    <col min="6154" max="6158" width="10.33203125" style="219" customWidth="1"/>
    <col min="6159" max="6159" width="10.88671875" style="219" customWidth="1"/>
    <col min="6160" max="6161" width="10.33203125" style="219" customWidth="1"/>
    <col min="6162" max="6162" width="10.6640625" style="219" customWidth="1"/>
    <col min="6163" max="6400" width="9.109375" style="219"/>
    <col min="6401" max="6401" width="9.109375" style="219" customWidth="1"/>
    <col min="6402" max="6402" width="46.44140625" style="219" customWidth="1"/>
    <col min="6403" max="6403" width="8.5546875" style="219" customWidth="1"/>
    <col min="6404" max="6404" width="14.44140625" style="219" customWidth="1"/>
    <col min="6405" max="6405" width="11.44140625" style="219" customWidth="1"/>
    <col min="6406" max="6406" width="16.88671875" style="219" customWidth="1"/>
    <col min="6407" max="6407" width="10.6640625" style="219" customWidth="1"/>
    <col min="6408" max="6408" width="11.109375" style="219" customWidth="1"/>
    <col min="6409" max="6409" width="10.6640625" style="219" customWidth="1"/>
    <col min="6410" max="6414" width="10.33203125" style="219" customWidth="1"/>
    <col min="6415" max="6415" width="10.88671875" style="219" customWidth="1"/>
    <col min="6416" max="6417" width="10.33203125" style="219" customWidth="1"/>
    <col min="6418" max="6418" width="10.6640625" style="219" customWidth="1"/>
    <col min="6419" max="6656" width="9.109375" style="219"/>
    <col min="6657" max="6657" width="9.109375" style="219" customWidth="1"/>
    <col min="6658" max="6658" width="46.44140625" style="219" customWidth="1"/>
    <col min="6659" max="6659" width="8.5546875" style="219" customWidth="1"/>
    <col min="6660" max="6660" width="14.44140625" style="219" customWidth="1"/>
    <col min="6661" max="6661" width="11.44140625" style="219" customWidth="1"/>
    <col min="6662" max="6662" width="16.88671875" style="219" customWidth="1"/>
    <col min="6663" max="6663" width="10.6640625" style="219" customWidth="1"/>
    <col min="6664" max="6664" width="11.109375" style="219" customWidth="1"/>
    <col min="6665" max="6665" width="10.6640625" style="219" customWidth="1"/>
    <col min="6666" max="6670" width="10.33203125" style="219" customWidth="1"/>
    <col min="6671" max="6671" width="10.88671875" style="219" customWidth="1"/>
    <col min="6672" max="6673" width="10.33203125" style="219" customWidth="1"/>
    <col min="6674" max="6674" width="10.6640625" style="219" customWidth="1"/>
    <col min="6675" max="6912" width="9.109375" style="219"/>
    <col min="6913" max="6913" width="9.109375" style="219" customWidth="1"/>
    <col min="6914" max="6914" width="46.44140625" style="219" customWidth="1"/>
    <col min="6915" max="6915" width="8.5546875" style="219" customWidth="1"/>
    <col min="6916" max="6916" width="14.44140625" style="219" customWidth="1"/>
    <col min="6917" max="6917" width="11.44140625" style="219" customWidth="1"/>
    <col min="6918" max="6918" width="16.88671875" style="219" customWidth="1"/>
    <col min="6919" max="6919" width="10.6640625" style="219" customWidth="1"/>
    <col min="6920" max="6920" width="11.109375" style="219" customWidth="1"/>
    <col min="6921" max="6921" width="10.6640625" style="219" customWidth="1"/>
    <col min="6922" max="6926" width="10.33203125" style="219" customWidth="1"/>
    <col min="6927" max="6927" width="10.88671875" style="219" customWidth="1"/>
    <col min="6928" max="6929" width="10.33203125" style="219" customWidth="1"/>
    <col min="6930" max="6930" width="10.6640625" style="219" customWidth="1"/>
    <col min="6931" max="7168" width="9.109375" style="219"/>
    <col min="7169" max="7169" width="9.109375" style="219" customWidth="1"/>
    <col min="7170" max="7170" width="46.44140625" style="219" customWidth="1"/>
    <col min="7171" max="7171" width="8.5546875" style="219" customWidth="1"/>
    <col min="7172" max="7172" width="14.44140625" style="219" customWidth="1"/>
    <col min="7173" max="7173" width="11.44140625" style="219" customWidth="1"/>
    <col min="7174" max="7174" width="16.88671875" style="219" customWidth="1"/>
    <col min="7175" max="7175" width="10.6640625" style="219" customWidth="1"/>
    <col min="7176" max="7176" width="11.109375" style="219" customWidth="1"/>
    <col min="7177" max="7177" width="10.6640625" style="219" customWidth="1"/>
    <col min="7178" max="7182" width="10.33203125" style="219" customWidth="1"/>
    <col min="7183" max="7183" width="10.88671875" style="219" customWidth="1"/>
    <col min="7184" max="7185" width="10.33203125" style="219" customWidth="1"/>
    <col min="7186" max="7186" width="10.6640625" style="219" customWidth="1"/>
    <col min="7187" max="7424" width="9.109375" style="219"/>
    <col min="7425" max="7425" width="9.109375" style="219" customWidth="1"/>
    <col min="7426" max="7426" width="46.44140625" style="219" customWidth="1"/>
    <col min="7427" max="7427" width="8.5546875" style="219" customWidth="1"/>
    <col min="7428" max="7428" width="14.44140625" style="219" customWidth="1"/>
    <col min="7429" max="7429" width="11.44140625" style="219" customWidth="1"/>
    <col min="7430" max="7430" width="16.88671875" style="219" customWidth="1"/>
    <col min="7431" max="7431" width="10.6640625" style="219" customWidth="1"/>
    <col min="7432" max="7432" width="11.109375" style="219" customWidth="1"/>
    <col min="7433" max="7433" width="10.6640625" style="219" customWidth="1"/>
    <col min="7434" max="7438" width="10.33203125" style="219" customWidth="1"/>
    <col min="7439" max="7439" width="10.88671875" style="219" customWidth="1"/>
    <col min="7440" max="7441" width="10.33203125" style="219" customWidth="1"/>
    <col min="7442" max="7442" width="10.6640625" style="219" customWidth="1"/>
    <col min="7443" max="7680" width="9.109375" style="219"/>
    <col min="7681" max="7681" width="9.109375" style="219" customWidth="1"/>
    <col min="7682" max="7682" width="46.44140625" style="219" customWidth="1"/>
    <col min="7683" max="7683" width="8.5546875" style="219" customWidth="1"/>
    <col min="7684" max="7684" width="14.44140625" style="219" customWidth="1"/>
    <col min="7685" max="7685" width="11.44140625" style="219" customWidth="1"/>
    <col min="7686" max="7686" width="16.88671875" style="219" customWidth="1"/>
    <col min="7687" max="7687" width="10.6640625" style="219" customWidth="1"/>
    <col min="7688" max="7688" width="11.109375" style="219" customWidth="1"/>
    <col min="7689" max="7689" width="10.6640625" style="219" customWidth="1"/>
    <col min="7690" max="7694" width="10.33203125" style="219" customWidth="1"/>
    <col min="7695" max="7695" width="10.88671875" style="219" customWidth="1"/>
    <col min="7696" max="7697" width="10.33203125" style="219" customWidth="1"/>
    <col min="7698" max="7698" width="10.6640625" style="219" customWidth="1"/>
    <col min="7699" max="7936" width="9.109375" style="219"/>
    <col min="7937" max="7937" width="9.109375" style="219" customWidth="1"/>
    <col min="7938" max="7938" width="46.44140625" style="219" customWidth="1"/>
    <col min="7939" max="7939" width="8.5546875" style="219" customWidth="1"/>
    <col min="7940" max="7940" width="14.44140625" style="219" customWidth="1"/>
    <col min="7941" max="7941" width="11.44140625" style="219" customWidth="1"/>
    <col min="7942" max="7942" width="16.88671875" style="219" customWidth="1"/>
    <col min="7943" max="7943" width="10.6640625" style="219" customWidth="1"/>
    <col min="7944" max="7944" width="11.109375" style="219" customWidth="1"/>
    <col min="7945" max="7945" width="10.6640625" style="219" customWidth="1"/>
    <col min="7946" max="7950" width="10.33203125" style="219" customWidth="1"/>
    <col min="7951" max="7951" width="10.88671875" style="219" customWidth="1"/>
    <col min="7952" max="7953" width="10.33203125" style="219" customWidth="1"/>
    <col min="7954" max="7954" width="10.6640625" style="219" customWidth="1"/>
    <col min="7955" max="8192" width="9.109375" style="219"/>
    <col min="8193" max="8193" width="9.109375" style="219" customWidth="1"/>
    <col min="8194" max="8194" width="46.44140625" style="219" customWidth="1"/>
    <col min="8195" max="8195" width="8.5546875" style="219" customWidth="1"/>
    <col min="8196" max="8196" width="14.44140625" style="219" customWidth="1"/>
    <col min="8197" max="8197" width="11.44140625" style="219" customWidth="1"/>
    <col min="8198" max="8198" width="16.88671875" style="219" customWidth="1"/>
    <col min="8199" max="8199" width="10.6640625" style="219" customWidth="1"/>
    <col min="8200" max="8200" width="11.109375" style="219" customWidth="1"/>
    <col min="8201" max="8201" width="10.6640625" style="219" customWidth="1"/>
    <col min="8202" max="8206" width="10.33203125" style="219" customWidth="1"/>
    <col min="8207" max="8207" width="10.88671875" style="219" customWidth="1"/>
    <col min="8208" max="8209" width="10.33203125" style="219" customWidth="1"/>
    <col min="8210" max="8210" width="10.6640625" style="219" customWidth="1"/>
    <col min="8211" max="8448" width="9.109375" style="219"/>
    <col min="8449" max="8449" width="9.109375" style="219" customWidth="1"/>
    <col min="8450" max="8450" width="46.44140625" style="219" customWidth="1"/>
    <col min="8451" max="8451" width="8.5546875" style="219" customWidth="1"/>
    <col min="8452" max="8452" width="14.44140625" style="219" customWidth="1"/>
    <col min="8453" max="8453" width="11.44140625" style="219" customWidth="1"/>
    <col min="8454" max="8454" width="16.88671875" style="219" customWidth="1"/>
    <col min="8455" max="8455" width="10.6640625" style="219" customWidth="1"/>
    <col min="8456" max="8456" width="11.109375" style="219" customWidth="1"/>
    <col min="8457" max="8457" width="10.6640625" style="219" customWidth="1"/>
    <col min="8458" max="8462" width="10.33203125" style="219" customWidth="1"/>
    <col min="8463" max="8463" width="10.88671875" style="219" customWidth="1"/>
    <col min="8464" max="8465" width="10.33203125" style="219" customWidth="1"/>
    <col min="8466" max="8466" width="10.6640625" style="219" customWidth="1"/>
    <col min="8467" max="8704" width="9.109375" style="219"/>
    <col min="8705" max="8705" width="9.109375" style="219" customWidth="1"/>
    <col min="8706" max="8706" width="46.44140625" style="219" customWidth="1"/>
    <col min="8707" max="8707" width="8.5546875" style="219" customWidth="1"/>
    <col min="8708" max="8708" width="14.44140625" style="219" customWidth="1"/>
    <col min="8709" max="8709" width="11.44140625" style="219" customWidth="1"/>
    <col min="8710" max="8710" width="16.88671875" style="219" customWidth="1"/>
    <col min="8711" max="8711" width="10.6640625" style="219" customWidth="1"/>
    <col min="8712" max="8712" width="11.109375" style="219" customWidth="1"/>
    <col min="8713" max="8713" width="10.6640625" style="219" customWidth="1"/>
    <col min="8714" max="8718" width="10.33203125" style="219" customWidth="1"/>
    <col min="8719" max="8719" width="10.88671875" style="219" customWidth="1"/>
    <col min="8720" max="8721" width="10.33203125" style="219" customWidth="1"/>
    <col min="8722" max="8722" width="10.6640625" style="219" customWidth="1"/>
    <col min="8723" max="8960" width="9.109375" style="219"/>
    <col min="8961" max="8961" width="9.109375" style="219" customWidth="1"/>
    <col min="8962" max="8962" width="46.44140625" style="219" customWidth="1"/>
    <col min="8963" max="8963" width="8.5546875" style="219" customWidth="1"/>
    <col min="8964" max="8964" width="14.44140625" style="219" customWidth="1"/>
    <col min="8965" max="8965" width="11.44140625" style="219" customWidth="1"/>
    <col min="8966" max="8966" width="16.88671875" style="219" customWidth="1"/>
    <col min="8967" max="8967" width="10.6640625" style="219" customWidth="1"/>
    <col min="8968" max="8968" width="11.109375" style="219" customWidth="1"/>
    <col min="8969" max="8969" width="10.6640625" style="219" customWidth="1"/>
    <col min="8970" max="8974" width="10.33203125" style="219" customWidth="1"/>
    <col min="8975" max="8975" width="10.88671875" style="219" customWidth="1"/>
    <col min="8976" max="8977" width="10.33203125" style="219" customWidth="1"/>
    <col min="8978" max="8978" width="10.6640625" style="219" customWidth="1"/>
    <col min="8979" max="9216" width="9.109375" style="219"/>
    <col min="9217" max="9217" width="9.109375" style="219" customWidth="1"/>
    <col min="9218" max="9218" width="46.44140625" style="219" customWidth="1"/>
    <col min="9219" max="9219" width="8.5546875" style="219" customWidth="1"/>
    <col min="9220" max="9220" width="14.44140625" style="219" customWidth="1"/>
    <col min="9221" max="9221" width="11.44140625" style="219" customWidth="1"/>
    <col min="9222" max="9222" width="16.88671875" style="219" customWidth="1"/>
    <col min="9223" max="9223" width="10.6640625" style="219" customWidth="1"/>
    <col min="9224" max="9224" width="11.109375" style="219" customWidth="1"/>
    <col min="9225" max="9225" width="10.6640625" style="219" customWidth="1"/>
    <col min="9226" max="9230" width="10.33203125" style="219" customWidth="1"/>
    <col min="9231" max="9231" width="10.88671875" style="219" customWidth="1"/>
    <col min="9232" max="9233" width="10.33203125" style="219" customWidth="1"/>
    <col min="9234" max="9234" width="10.6640625" style="219" customWidth="1"/>
    <col min="9235" max="9472" width="9.109375" style="219"/>
    <col min="9473" max="9473" width="9.109375" style="219" customWidth="1"/>
    <col min="9474" max="9474" width="46.44140625" style="219" customWidth="1"/>
    <col min="9475" max="9475" width="8.5546875" style="219" customWidth="1"/>
    <col min="9476" max="9476" width="14.44140625" style="219" customWidth="1"/>
    <col min="9477" max="9477" width="11.44140625" style="219" customWidth="1"/>
    <col min="9478" max="9478" width="16.88671875" style="219" customWidth="1"/>
    <col min="9479" max="9479" width="10.6640625" style="219" customWidth="1"/>
    <col min="9480" max="9480" width="11.109375" style="219" customWidth="1"/>
    <col min="9481" max="9481" width="10.6640625" style="219" customWidth="1"/>
    <col min="9482" max="9486" width="10.33203125" style="219" customWidth="1"/>
    <col min="9487" max="9487" width="10.88671875" style="219" customWidth="1"/>
    <col min="9488" max="9489" width="10.33203125" style="219" customWidth="1"/>
    <col min="9490" max="9490" width="10.6640625" style="219" customWidth="1"/>
    <col min="9491" max="9728" width="9.109375" style="219"/>
    <col min="9729" max="9729" width="9.109375" style="219" customWidth="1"/>
    <col min="9730" max="9730" width="46.44140625" style="219" customWidth="1"/>
    <col min="9731" max="9731" width="8.5546875" style="219" customWidth="1"/>
    <col min="9732" max="9732" width="14.44140625" style="219" customWidth="1"/>
    <col min="9733" max="9733" width="11.44140625" style="219" customWidth="1"/>
    <col min="9734" max="9734" width="16.88671875" style="219" customWidth="1"/>
    <col min="9735" max="9735" width="10.6640625" style="219" customWidth="1"/>
    <col min="9736" max="9736" width="11.109375" style="219" customWidth="1"/>
    <col min="9737" max="9737" width="10.6640625" style="219" customWidth="1"/>
    <col min="9738" max="9742" width="10.33203125" style="219" customWidth="1"/>
    <col min="9743" max="9743" width="10.88671875" style="219" customWidth="1"/>
    <col min="9744" max="9745" width="10.33203125" style="219" customWidth="1"/>
    <col min="9746" max="9746" width="10.6640625" style="219" customWidth="1"/>
    <col min="9747" max="9984" width="9.109375" style="219"/>
    <col min="9985" max="9985" width="9.109375" style="219" customWidth="1"/>
    <col min="9986" max="9986" width="46.44140625" style="219" customWidth="1"/>
    <col min="9987" max="9987" width="8.5546875" style="219" customWidth="1"/>
    <col min="9988" max="9988" width="14.44140625" style="219" customWidth="1"/>
    <col min="9989" max="9989" width="11.44140625" style="219" customWidth="1"/>
    <col min="9990" max="9990" width="16.88671875" style="219" customWidth="1"/>
    <col min="9991" max="9991" width="10.6640625" style="219" customWidth="1"/>
    <col min="9992" max="9992" width="11.109375" style="219" customWidth="1"/>
    <col min="9993" max="9993" width="10.6640625" style="219" customWidth="1"/>
    <col min="9994" max="9998" width="10.33203125" style="219" customWidth="1"/>
    <col min="9999" max="9999" width="10.88671875" style="219" customWidth="1"/>
    <col min="10000" max="10001" width="10.33203125" style="219" customWidth="1"/>
    <col min="10002" max="10002" width="10.6640625" style="219" customWidth="1"/>
    <col min="10003" max="10240" width="9.109375" style="219"/>
    <col min="10241" max="10241" width="9.109375" style="219" customWidth="1"/>
    <col min="10242" max="10242" width="46.44140625" style="219" customWidth="1"/>
    <col min="10243" max="10243" width="8.5546875" style="219" customWidth="1"/>
    <col min="10244" max="10244" width="14.44140625" style="219" customWidth="1"/>
    <col min="10245" max="10245" width="11.44140625" style="219" customWidth="1"/>
    <col min="10246" max="10246" width="16.88671875" style="219" customWidth="1"/>
    <col min="10247" max="10247" width="10.6640625" style="219" customWidth="1"/>
    <col min="10248" max="10248" width="11.109375" style="219" customWidth="1"/>
    <col min="10249" max="10249" width="10.6640625" style="219" customWidth="1"/>
    <col min="10250" max="10254" width="10.33203125" style="219" customWidth="1"/>
    <col min="10255" max="10255" width="10.88671875" style="219" customWidth="1"/>
    <col min="10256" max="10257" width="10.33203125" style="219" customWidth="1"/>
    <col min="10258" max="10258" width="10.6640625" style="219" customWidth="1"/>
    <col min="10259" max="10496" width="9.109375" style="219"/>
    <col min="10497" max="10497" width="9.109375" style="219" customWidth="1"/>
    <col min="10498" max="10498" width="46.44140625" style="219" customWidth="1"/>
    <col min="10499" max="10499" width="8.5546875" style="219" customWidth="1"/>
    <col min="10500" max="10500" width="14.44140625" style="219" customWidth="1"/>
    <col min="10501" max="10501" width="11.44140625" style="219" customWidth="1"/>
    <col min="10502" max="10502" width="16.88671875" style="219" customWidth="1"/>
    <col min="10503" max="10503" width="10.6640625" style="219" customWidth="1"/>
    <col min="10504" max="10504" width="11.109375" style="219" customWidth="1"/>
    <col min="10505" max="10505" width="10.6640625" style="219" customWidth="1"/>
    <col min="10506" max="10510" width="10.33203125" style="219" customWidth="1"/>
    <col min="10511" max="10511" width="10.88671875" style="219" customWidth="1"/>
    <col min="10512" max="10513" width="10.33203125" style="219" customWidth="1"/>
    <col min="10514" max="10514" width="10.6640625" style="219" customWidth="1"/>
    <col min="10515" max="10752" width="9.109375" style="219"/>
    <col min="10753" max="10753" width="9.109375" style="219" customWidth="1"/>
    <col min="10754" max="10754" width="46.44140625" style="219" customWidth="1"/>
    <col min="10755" max="10755" width="8.5546875" style="219" customWidth="1"/>
    <col min="10756" max="10756" width="14.44140625" style="219" customWidth="1"/>
    <col min="10757" max="10757" width="11.44140625" style="219" customWidth="1"/>
    <col min="10758" max="10758" width="16.88671875" style="219" customWidth="1"/>
    <col min="10759" max="10759" width="10.6640625" style="219" customWidth="1"/>
    <col min="10760" max="10760" width="11.109375" style="219" customWidth="1"/>
    <col min="10761" max="10761" width="10.6640625" style="219" customWidth="1"/>
    <col min="10762" max="10766" width="10.33203125" style="219" customWidth="1"/>
    <col min="10767" max="10767" width="10.88671875" style="219" customWidth="1"/>
    <col min="10768" max="10769" width="10.33203125" style="219" customWidth="1"/>
    <col min="10770" max="10770" width="10.6640625" style="219" customWidth="1"/>
    <col min="10771" max="11008" width="9.109375" style="219"/>
    <col min="11009" max="11009" width="9.109375" style="219" customWidth="1"/>
    <col min="11010" max="11010" width="46.44140625" style="219" customWidth="1"/>
    <col min="11011" max="11011" width="8.5546875" style="219" customWidth="1"/>
    <col min="11012" max="11012" width="14.44140625" style="219" customWidth="1"/>
    <col min="11013" max="11013" width="11.44140625" style="219" customWidth="1"/>
    <col min="11014" max="11014" width="16.88671875" style="219" customWidth="1"/>
    <col min="11015" max="11015" width="10.6640625" style="219" customWidth="1"/>
    <col min="11016" max="11016" width="11.109375" style="219" customWidth="1"/>
    <col min="11017" max="11017" width="10.6640625" style="219" customWidth="1"/>
    <col min="11018" max="11022" width="10.33203125" style="219" customWidth="1"/>
    <col min="11023" max="11023" width="10.88671875" style="219" customWidth="1"/>
    <col min="11024" max="11025" width="10.33203125" style="219" customWidth="1"/>
    <col min="11026" max="11026" width="10.6640625" style="219" customWidth="1"/>
    <col min="11027" max="11264" width="9.109375" style="219"/>
    <col min="11265" max="11265" width="9.109375" style="219" customWidth="1"/>
    <col min="11266" max="11266" width="46.44140625" style="219" customWidth="1"/>
    <col min="11267" max="11267" width="8.5546875" style="219" customWidth="1"/>
    <col min="11268" max="11268" width="14.44140625" style="219" customWidth="1"/>
    <col min="11269" max="11269" width="11.44140625" style="219" customWidth="1"/>
    <col min="11270" max="11270" width="16.88671875" style="219" customWidth="1"/>
    <col min="11271" max="11271" width="10.6640625" style="219" customWidth="1"/>
    <col min="11272" max="11272" width="11.109375" style="219" customWidth="1"/>
    <col min="11273" max="11273" width="10.6640625" style="219" customWidth="1"/>
    <col min="11274" max="11278" width="10.33203125" style="219" customWidth="1"/>
    <col min="11279" max="11279" width="10.88671875" style="219" customWidth="1"/>
    <col min="11280" max="11281" width="10.33203125" style="219" customWidth="1"/>
    <col min="11282" max="11282" width="10.6640625" style="219" customWidth="1"/>
    <col min="11283" max="11520" width="9.109375" style="219"/>
    <col min="11521" max="11521" width="9.109375" style="219" customWidth="1"/>
    <col min="11522" max="11522" width="46.44140625" style="219" customWidth="1"/>
    <col min="11523" max="11523" width="8.5546875" style="219" customWidth="1"/>
    <col min="11524" max="11524" width="14.44140625" style="219" customWidth="1"/>
    <col min="11525" max="11525" width="11.44140625" style="219" customWidth="1"/>
    <col min="11526" max="11526" width="16.88671875" style="219" customWidth="1"/>
    <col min="11527" max="11527" width="10.6640625" style="219" customWidth="1"/>
    <col min="11528" max="11528" width="11.109375" style="219" customWidth="1"/>
    <col min="11529" max="11529" width="10.6640625" style="219" customWidth="1"/>
    <col min="11530" max="11534" width="10.33203125" style="219" customWidth="1"/>
    <col min="11535" max="11535" width="10.88671875" style="219" customWidth="1"/>
    <col min="11536" max="11537" width="10.33203125" style="219" customWidth="1"/>
    <col min="11538" max="11538" width="10.6640625" style="219" customWidth="1"/>
    <col min="11539" max="11776" width="9.109375" style="219"/>
    <col min="11777" max="11777" width="9.109375" style="219" customWidth="1"/>
    <col min="11778" max="11778" width="46.44140625" style="219" customWidth="1"/>
    <col min="11779" max="11779" width="8.5546875" style="219" customWidth="1"/>
    <col min="11780" max="11780" width="14.44140625" style="219" customWidth="1"/>
    <col min="11781" max="11781" width="11.44140625" style="219" customWidth="1"/>
    <col min="11782" max="11782" width="16.88671875" style="219" customWidth="1"/>
    <col min="11783" max="11783" width="10.6640625" style="219" customWidth="1"/>
    <col min="11784" max="11784" width="11.109375" style="219" customWidth="1"/>
    <col min="11785" max="11785" width="10.6640625" style="219" customWidth="1"/>
    <col min="11786" max="11790" width="10.33203125" style="219" customWidth="1"/>
    <col min="11791" max="11791" width="10.88671875" style="219" customWidth="1"/>
    <col min="11792" max="11793" width="10.33203125" style="219" customWidth="1"/>
    <col min="11794" max="11794" width="10.6640625" style="219" customWidth="1"/>
    <col min="11795" max="12032" width="9.109375" style="219"/>
    <col min="12033" max="12033" width="9.109375" style="219" customWidth="1"/>
    <col min="12034" max="12034" width="46.44140625" style="219" customWidth="1"/>
    <col min="12035" max="12035" width="8.5546875" style="219" customWidth="1"/>
    <col min="12036" max="12036" width="14.44140625" style="219" customWidth="1"/>
    <col min="12037" max="12037" width="11.44140625" style="219" customWidth="1"/>
    <col min="12038" max="12038" width="16.88671875" style="219" customWidth="1"/>
    <col min="12039" max="12039" width="10.6640625" style="219" customWidth="1"/>
    <col min="12040" max="12040" width="11.109375" style="219" customWidth="1"/>
    <col min="12041" max="12041" width="10.6640625" style="219" customWidth="1"/>
    <col min="12042" max="12046" width="10.33203125" style="219" customWidth="1"/>
    <col min="12047" max="12047" width="10.88671875" style="219" customWidth="1"/>
    <col min="12048" max="12049" width="10.33203125" style="219" customWidth="1"/>
    <col min="12050" max="12050" width="10.6640625" style="219" customWidth="1"/>
    <col min="12051" max="12288" width="9.109375" style="219"/>
    <col min="12289" max="12289" width="9.109375" style="219" customWidth="1"/>
    <col min="12290" max="12290" width="46.44140625" style="219" customWidth="1"/>
    <col min="12291" max="12291" width="8.5546875" style="219" customWidth="1"/>
    <col min="12292" max="12292" width="14.44140625" style="219" customWidth="1"/>
    <col min="12293" max="12293" width="11.44140625" style="219" customWidth="1"/>
    <col min="12294" max="12294" width="16.88671875" style="219" customWidth="1"/>
    <col min="12295" max="12295" width="10.6640625" style="219" customWidth="1"/>
    <col min="12296" max="12296" width="11.109375" style="219" customWidth="1"/>
    <col min="12297" max="12297" width="10.6640625" style="219" customWidth="1"/>
    <col min="12298" max="12302" width="10.33203125" style="219" customWidth="1"/>
    <col min="12303" max="12303" width="10.88671875" style="219" customWidth="1"/>
    <col min="12304" max="12305" width="10.33203125" style="219" customWidth="1"/>
    <col min="12306" max="12306" width="10.6640625" style="219" customWidth="1"/>
    <col min="12307" max="12544" width="9.109375" style="219"/>
    <col min="12545" max="12545" width="9.109375" style="219" customWidth="1"/>
    <col min="12546" max="12546" width="46.44140625" style="219" customWidth="1"/>
    <col min="12547" max="12547" width="8.5546875" style="219" customWidth="1"/>
    <col min="12548" max="12548" width="14.44140625" style="219" customWidth="1"/>
    <col min="12549" max="12549" width="11.44140625" style="219" customWidth="1"/>
    <col min="12550" max="12550" width="16.88671875" style="219" customWidth="1"/>
    <col min="12551" max="12551" width="10.6640625" style="219" customWidth="1"/>
    <col min="12552" max="12552" width="11.109375" style="219" customWidth="1"/>
    <col min="12553" max="12553" width="10.6640625" style="219" customWidth="1"/>
    <col min="12554" max="12558" width="10.33203125" style="219" customWidth="1"/>
    <col min="12559" max="12559" width="10.88671875" style="219" customWidth="1"/>
    <col min="12560" max="12561" width="10.33203125" style="219" customWidth="1"/>
    <col min="12562" max="12562" width="10.6640625" style="219" customWidth="1"/>
    <col min="12563" max="12800" width="9.109375" style="219"/>
    <col min="12801" max="12801" width="9.109375" style="219" customWidth="1"/>
    <col min="12802" max="12802" width="46.44140625" style="219" customWidth="1"/>
    <col min="12803" max="12803" width="8.5546875" style="219" customWidth="1"/>
    <col min="12804" max="12804" width="14.44140625" style="219" customWidth="1"/>
    <col min="12805" max="12805" width="11.44140625" style="219" customWidth="1"/>
    <col min="12806" max="12806" width="16.88671875" style="219" customWidth="1"/>
    <col min="12807" max="12807" width="10.6640625" style="219" customWidth="1"/>
    <col min="12808" max="12808" width="11.109375" style="219" customWidth="1"/>
    <col min="12809" max="12809" width="10.6640625" style="219" customWidth="1"/>
    <col min="12810" max="12814" width="10.33203125" style="219" customWidth="1"/>
    <col min="12815" max="12815" width="10.88671875" style="219" customWidth="1"/>
    <col min="12816" max="12817" width="10.33203125" style="219" customWidth="1"/>
    <col min="12818" max="12818" width="10.6640625" style="219" customWidth="1"/>
    <col min="12819" max="13056" width="9.109375" style="219"/>
    <col min="13057" max="13057" width="9.109375" style="219" customWidth="1"/>
    <col min="13058" max="13058" width="46.44140625" style="219" customWidth="1"/>
    <col min="13059" max="13059" width="8.5546875" style="219" customWidth="1"/>
    <col min="13060" max="13060" width="14.44140625" style="219" customWidth="1"/>
    <col min="13061" max="13061" width="11.44140625" style="219" customWidth="1"/>
    <col min="13062" max="13062" width="16.88671875" style="219" customWidth="1"/>
    <col min="13063" max="13063" width="10.6640625" style="219" customWidth="1"/>
    <col min="13064" max="13064" width="11.109375" style="219" customWidth="1"/>
    <col min="13065" max="13065" width="10.6640625" style="219" customWidth="1"/>
    <col min="13066" max="13070" width="10.33203125" style="219" customWidth="1"/>
    <col min="13071" max="13071" width="10.88671875" style="219" customWidth="1"/>
    <col min="13072" max="13073" width="10.33203125" style="219" customWidth="1"/>
    <col min="13074" max="13074" width="10.6640625" style="219" customWidth="1"/>
    <col min="13075" max="13312" width="9.109375" style="219"/>
    <col min="13313" max="13313" width="9.109375" style="219" customWidth="1"/>
    <col min="13314" max="13314" width="46.44140625" style="219" customWidth="1"/>
    <col min="13315" max="13315" width="8.5546875" style="219" customWidth="1"/>
    <col min="13316" max="13316" width="14.44140625" style="219" customWidth="1"/>
    <col min="13317" max="13317" width="11.44140625" style="219" customWidth="1"/>
    <col min="13318" max="13318" width="16.88671875" style="219" customWidth="1"/>
    <col min="13319" max="13319" width="10.6640625" style="219" customWidth="1"/>
    <col min="13320" max="13320" width="11.109375" style="219" customWidth="1"/>
    <col min="13321" max="13321" width="10.6640625" style="219" customWidth="1"/>
    <col min="13322" max="13326" width="10.33203125" style="219" customWidth="1"/>
    <col min="13327" max="13327" width="10.88671875" style="219" customWidth="1"/>
    <col min="13328" max="13329" width="10.33203125" style="219" customWidth="1"/>
    <col min="13330" max="13330" width="10.6640625" style="219" customWidth="1"/>
    <col min="13331" max="13568" width="9.109375" style="219"/>
    <col min="13569" max="13569" width="9.109375" style="219" customWidth="1"/>
    <col min="13570" max="13570" width="46.44140625" style="219" customWidth="1"/>
    <col min="13571" max="13571" width="8.5546875" style="219" customWidth="1"/>
    <col min="13572" max="13572" width="14.44140625" style="219" customWidth="1"/>
    <col min="13573" max="13573" width="11.44140625" style="219" customWidth="1"/>
    <col min="13574" max="13574" width="16.88671875" style="219" customWidth="1"/>
    <col min="13575" max="13575" width="10.6640625" style="219" customWidth="1"/>
    <col min="13576" max="13576" width="11.109375" style="219" customWidth="1"/>
    <col min="13577" max="13577" width="10.6640625" style="219" customWidth="1"/>
    <col min="13578" max="13582" width="10.33203125" style="219" customWidth="1"/>
    <col min="13583" max="13583" width="10.88671875" style="219" customWidth="1"/>
    <col min="13584" max="13585" width="10.33203125" style="219" customWidth="1"/>
    <col min="13586" max="13586" width="10.6640625" style="219" customWidth="1"/>
    <col min="13587" max="13824" width="9.109375" style="219"/>
    <col min="13825" max="13825" width="9.109375" style="219" customWidth="1"/>
    <col min="13826" max="13826" width="46.44140625" style="219" customWidth="1"/>
    <col min="13827" max="13827" width="8.5546875" style="219" customWidth="1"/>
    <col min="13828" max="13828" width="14.44140625" style="219" customWidth="1"/>
    <col min="13829" max="13829" width="11.44140625" style="219" customWidth="1"/>
    <col min="13830" max="13830" width="16.88671875" style="219" customWidth="1"/>
    <col min="13831" max="13831" width="10.6640625" style="219" customWidth="1"/>
    <col min="13832" max="13832" width="11.109375" style="219" customWidth="1"/>
    <col min="13833" max="13833" width="10.6640625" style="219" customWidth="1"/>
    <col min="13834" max="13838" width="10.33203125" style="219" customWidth="1"/>
    <col min="13839" max="13839" width="10.88671875" style="219" customWidth="1"/>
    <col min="13840" max="13841" width="10.33203125" style="219" customWidth="1"/>
    <col min="13842" max="13842" width="10.6640625" style="219" customWidth="1"/>
    <col min="13843" max="14080" width="9.109375" style="219"/>
    <col min="14081" max="14081" width="9.109375" style="219" customWidth="1"/>
    <col min="14082" max="14082" width="46.44140625" style="219" customWidth="1"/>
    <col min="14083" max="14083" width="8.5546875" style="219" customWidth="1"/>
    <col min="14084" max="14084" width="14.44140625" style="219" customWidth="1"/>
    <col min="14085" max="14085" width="11.44140625" style="219" customWidth="1"/>
    <col min="14086" max="14086" width="16.88671875" style="219" customWidth="1"/>
    <col min="14087" max="14087" width="10.6640625" style="219" customWidth="1"/>
    <col min="14088" max="14088" width="11.109375" style="219" customWidth="1"/>
    <col min="14089" max="14089" width="10.6640625" style="219" customWidth="1"/>
    <col min="14090" max="14094" width="10.33203125" style="219" customWidth="1"/>
    <col min="14095" max="14095" width="10.88671875" style="219" customWidth="1"/>
    <col min="14096" max="14097" width="10.33203125" style="219" customWidth="1"/>
    <col min="14098" max="14098" width="10.6640625" style="219" customWidth="1"/>
    <col min="14099" max="14336" width="9.109375" style="219"/>
    <col min="14337" max="14337" width="9.109375" style="219" customWidth="1"/>
    <col min="14338" max="14338" width="46.44140625" style="219" customWidth="1"/>
    <col min="14339" max="14339" width="8.5546875" style="219" customWidth="1"/>
    <col min="14340" max="14340" width="14.44140625" style="219" customWidth="1"/>
    <col min="14341" max="14341" width="11.44140625" style="219" customWidth="1"/>
    <col min="14342" max="14342" width="16.88671875" style="219" customWidth="1"/>
    <col min="14343" max="14343" width="10.6640625" style="219" customWidth="1"/>
    <col min="14344" max="14344" width="11.109375" style="219" customWidth="1"/>
    <col min="14345" max="14345" width="10.6640625" style="219" customWidth="1"/>
    <col min="14346" max="14350" width="10.33203125" style="219" customWidth="1"/>
    <col min="14351" max="14351" width="10.88671875" style="219" customWidth="1"/>
    <col min="14352" max="14353" width="10.33203125" style="219" customWidth="1"/>
    <col min="14354" max="14354" width="10.6640625" style="219" customWidth="1"/>
    <col min="14355" max="14592" width="9.109375" style="219"/>
    <col min="14593" max="14593" width="9.109375" style="219" customWidth="1"/>
    <col min="14594" max="14594" width="46.44140625" style="219" customWidth="1"/>
    <col min="14595" max="14595" width="8.5546875" style="219" customWidth="1"/>
    <col min="14596" max="14596" width="14.44140625" style="219" customWidth="1"/>
    <col min="14597" max="14597" width="11.44140625" style="219" customWidth="1"/>
    <col min="14598" max="14598" width="16.88671875" style="219" customWidth="1"/>
    <col min="14599" max="14599" width="10.6640625" style="219" customWidth="1"/>
    <col min="14600" max="14600" width="11.109375" style="219" customWidth="1"/>
    <col min="14601" max="14601" width="10.6640625" style="219" customWidth="1"/>
    <col min="14602" max="14606" width="10.33203125" style="219" customWidth="1"/>
    <col min="14607" max="14607" width="10.88671875" style="219" customWidth="1"/>
    <col min="14608" max="14609" width="10.33203125" style="219" customWidth="1"/>
    <col min="14610" max="14610" width="10.6640625" style="219" customWidth="1"/>
    <col min="14611" max="14848" width="9.109375" style="219"/>
    <col min="14849" max="14849" width="9.109375" style="219" customWidth="1"/>
    <col min="14850" max="14850" width="46.44140625" style="219" customWidth="1"/>
    <col min="14851" max="14851" width="8.5546875" style="219" customWidth="1"/>
    <col min="14852" max="14852" width="14.44140625" style="219" customWidth="1"/>
    <col min="14853" max="14853" width="11.44140625" style="219" customWidth="1"/>
    <col min="14854" max="14854" width="16.88671875" style="219" customWidth="1"/>
    <col min="14855" max="14855" width="10.6640625" style="219" customWidth="1"/>
    <col min="14856" max="14856" width="11.109375" style="219" customWidth="1"/>
    <col min="14857" max="14857" width="10.6640625" style="219" customWidth="1"/>
    <col min="14858" max="14862" width="10.33203125" style="219" customWidth="1"/>
    <col min="14863" max="14863" width="10.88671875" style="219" customWidth="1"/>
    <col min="14864" max="14865" width="10.33203125" style="219" customWidth="1"/>
    <col min="14866" max="14866" width="10.6640625" style="219" customWidth="1"/>
    <col min="14867" max="15104" width="9.109375" style="219"/>
    <col min="15105" max="15105" width="9.109375" style="219" customWidth="1"/>
    <col min="15106" max="15106" width="46.44140625" style="219" customWidth="1"/>
    <col min="15107" max="15107" width="8.5546875" style="219" customWidth="1"/>
    <col min="15108" max="15108" width="14.44140625" style="219" customWidth="1"/>
    <col min="15109" max="15109" width="11.44140625" style="219" customWidth="1"/>
    <col min="15110" max="15110" width="16.88671875" style="219" customWidth="1"/>
    <col min="15111" max="15111" width="10.6640625" style="219" customWidth="1"/>
    <col min="15112" max="15112" width="11.109375" style="219" customWidth="1"/>
    <col min="15113" max="15113" width="10.6640625" style="219" customWidth="1"/>
    <col min="15114" max="15118" width="10.33203125" style="219" customWidth="1"/>
    <col min="15119" max="15119" width="10.88671875" style="219" customWidth="1"/>
    <col min="15120" max="15121" width="10.33203125" style="219" customWidth="1"/>
    <col min="15122" max="15122" width="10.6640625" style="219" customWidth="1"/>
    <col min="15123" max="15360" width="9.109375" style="219"/>
    <col min="15361" max="15361" width="9.109375" style="219" customWidth="1"/>
    <col min="15362" max="15362" width="46.44140625" style="219" customWidth="1"/>
    <col min="15363" max="15363" width="8.5546875" style="219" customWidth="1"/>
    <col min="15364" max="15364" width="14.44140625" style="219" customWidth="1"/>
    <col min="15365" max="15365" width="11.44140625" style="219" customWidth="1"/>
    <col min="15366" max="15366" width="16.88671875" style="219" customWidth="1"/>
    <col min="15367" max="15367" width="10.6640625" style="219" customWidth="1"/>
    <col min="15368" max="15368" width="11.109375" style="219" customWidth="1"/>
    <col min="15369" max="15369" width="10.6640625" style="219" customWidth="1"/>
    <col min="15370" max="15374" width="10.33203125" style="219" customWidth="1"/>
    <col min="15375" max="15375" width="10.88671875" style="219" customWidth="1"/>
    <col min="15376" max="15377" width="10.33203125" style="219" customWidth="1"/>
    <col min="15378" max="15378" width="10.6640625" style="219" customWidth="1"/>
    <col min="15379" max="15616" width="9.109375" style="219"/>
    <col min="15617" max="15617" width="9.109375" style="219" customWidth="1"/>
    <col min="15618" max="15618" width="46.44140625" style="219" customWidth="1"/>
    <col min="15619" max="15619" width="8.5546875" style="219" customWidth="1"/>
    <col min="15620" max="15620" width="14.44140625" style="219" customWidth="1"/>
    <col min="15621" max="15621" width="11.44140625" style="219" customWidth="1"/>
    <col min="15622" max="15622" width="16.88671875" style="219" customWidth="1"/>
    <col min="15623" max="15623" width="10.6640625" style="219" customWidth="1"/>
    <col min="15624" max="15624" width="11.109375" style="219" customWidth="1"/>
    <col min="15625" max="15625" width="10.6640625" style="219" customWidth="1"/>
    <col min="15626" max="15630" width="10.33203125" style="219" customWidth="1"/>
    <col min="15631" max="15631" width="10.88671875" style="219" customWidth="1"/>
    <col min="15632" max="15633" width="10.33203125" style="219" customWidth="1"/>
    <col min="15634" max="15634" width="10.6640625" style="219" customWidth="1"/>
    <col min="15635" max="15872" width="9.109375" style="219"/>
    <col min="15873" max="15873" width="9.109375" style="219" customWidth="1"/>
    <col min="15874" max="15874" width="46.44140625" style="219" customWidth="1"/>
    <col min="15875" max="15875" width="8.5546875" style="219" customWidth="1"/>
    <col min="15876" max="15876" width="14.44140625" style="219" customWidth="1"/>
    <col min="15877" max="15877" width="11.44140625" style="219" customWidth="1"/>
    <col min="15878" max="15878" width="16.88671875" style="219" customWidth="1"/>
    <col min="15879" max="15879" width="10.6640625" style="219" customWidth="1"/>
    <col min="15880" max="15880" width="11.109375" style="219" customWidth="1"/>
    <col min="15881" max="15881" width="10.6640625" style="219" customWidth="1"/>
    <col min="15882" max="15886" width="10.33203125" style="219" customWidth="1"/>
    <col min="15887" max="15887" width="10.88671875" style="219" customWidth="1"/>
    <col min="15888" max="15889" width="10.33203125" style="219" customWidth="1"/>
    <col min="15890" max="15890" width="10.6640625" style="219" customWidth="1"/>
    <col min="15891" max="16128" width="9.109375" style="219"/>
    <col min="16129" max="16129" width="9.109375" style="219" customWidth="1"/>
    <col min="16130" max="16130" width="46.44140625" style="219" customWidth="1"/>
    <col min="16131" max="16131" width="8.5546875" style="219" customWidth="1"/>
    <col min="16132" max="16132" width="14.44140625" style="219" customWidth="1"/>
    <col min="16133" max="16133" width="11.44140625" style="219" customWidth="1"/>
    <col min="16134" max="16134" width="16.88671875" style="219" customWidth="1"/>
    <col min="16135" max="16135" width="10.6640625" style="219" customWidth="1"/>
    <col min="16136" max="16136" width="11.109375" style="219" customWidth="1"/>
    <col min="16137" max="16137" width="10.6640625" style="219" customWidth="1"/>
    <col min="16138" max="16142" width="10.33203125" style="219" customWidth="1"/>
    <col min="16143" max="16143" width="10.88671875" style="219" customWidth="1"/>
    <col min="16144" max="16145" width="10.33203125" style="219" customWidth="1"/>
    <col min="16146" max="16146" width="10.6640625" style="219" customWidth="1"/>
    <col min="16147" max="16384" width="9.109375" style="219"/>
  </cols>
  <sheetData>
    <row r="2" spans="1:44" x14ac:dyDescent="0.2">
      <c r="O2" s="218" t="s">
        <v>233</v>
      </c>
    </row>
    <row r="3" spans="1:44" x14ac:dyDescent="0.2">
      <c r="B3" s="217" t="s">
        <v>234</v>
      </c>
    </row>
    <row r="8" spans="1:44" s="225" customFormat="1" ht="34.5" customHeight="1" x14ac:dyDescent="0.2">
      <c r="A8" s="220" t="s">
        <v>91</v>
      </c>
      <c r="B8" s="221" t="s">
        <v>140</v>
      </c>
      <c r="C8" s="222" t="s">
        <v>235</v>
      </c>
      <c r="D8" s="222" t="s">
        <v>236</v>
      </c>
      <c r="E8" s="222" t="s">
        <v>237</v>
      </c>
      <c r="F8" s="223" t="s">
        <v>238</v>
      </c>
      <c r="G8" s="223" t="s">
        <v>142</v>
      </c>
      <c r="H8" s="223" t="s">
        <v>143</v>
      </c>
      <c r="I8" s="223" t="s">
        <v>144</v>
      </c>
      <c r="J8" s="223" t="s">
        <v>145</v>
      </c>
      <c r="K8" s="223" t="s">
        <v>239</v>
      </c>
      <c r="L8" s="223" t="s">
        <v>147</v>
      </c>
      <c r="M8" s="223" t="s">
        <v>148</v>
      </c>
      <c r="N8" s="223" t="s">
        <v>149</v>
      </c>
      <c r="O8" s="223" t="s">
        <v>150</v>
      </c>
      <c r="P8" s="223" t="s">
        <v>151</v>
      </c>
      <c r="Q8" s="223" t="s">
        <v>152</v>
      </c>
      <c r="R8" s="223" t="s">
        <v>153</v>
      </c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</row>
    <row r="9" spans="1:44" s="225" customFormat="1" ht="13.2" customHeight="1" x14ac:dyDescent="0.2">
      <c r="A9" s="226" t="s">
        <v>94</v>
      </c>
      <c r="B9" s="227" t="s">
        <v>154</v>
      </c>
      <c r="C9" s="228"/>
      <c r="D9" s="228"/>
      <c r="E9" s="228"/>
      <c r="F9" s="228">
        <f>F11</f>
        <v>36000</v>
      </c>
      <c r="G9" s="228">
        <f>G11</f>
        <v>3000</v>
      </c>
      <c r="H9" s="228">
        <f t="shared" ref="H9:R9" si="0">H11</f>
        <v>3000</v>
      </c>
      <c r="I9" s="228">
        <f t="shared" si="0"/>
        <v>3000</v>
      </c>
      <c r="J9" s="228">
        <f t="shared" si="0"/>
        <v>3000</v>
      </c>
      <c r="K9" s="228">
        <f t="shared" si="0"/>
        <v>3000</v>
      </c>
      <c r="L9" s="228">
        <f t="shared" si="0"/>
        <v>3000</v>
      </c>
      <c r="M9" s="228">
        <f t="shared" si="0"/>
        <v>3000</v>
      </c>
      <c r="N9" s="228">
        <f t="shared" si="0"/>
        <v>3000</v>
      </c>
      <c r="O9" s="228">
        <f t="shared" si="0"/>
        <v>3000</v>
      </c>
      <c r="P9" s="228">
        <f t="shared" si="0"/>
        <v>3000</v>
      </c>
      <c r="Q9" s="228">
        <f t="shared" si="0"/>
        <v>3000</v>
      </c>
      <c r="R9" s="228">
        <f t="shared" si="0"/>
        <v>3000</v>
      </c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</row>
    <row r="10" spans="1:44" s="225" customFormat="1" ht="12" x14ac:dyDescent="0.2">
      <c r="A10" s="229" t="s">
        <v>155</v>
      </c>
      <c r="B10" s="326" t="s">
        <v>156</v>
      </c>
      <c r="C10" s="326"/>
      <c r="D10" s="326"/>
      <c r="E10" s="326"/>
      <c r="F10" s="326"/>
      <c r="G10" s="326"/>
      <c r="H10" s="326"/>
      <c r="I10" s="326"/>
      <c r="J10" s="326"/>
      <c r="K10" s="230"/>
      <c r="L10" s="230"/>
      <c r="M10" s="230"/>
      <c r="N10" s="230"/>
      <c r="O10" s="230"/>
      <c r="P10" s="230"/>
      <c r="Q10" s="230"/>
      <c r="R10" s="230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</row>
    <row r="11" spans="1:44" s="225" customFormat="1" ht="14.25" customHeight="1" x14ac:dyDescent="0.2">
      <c r="A11" s="231" t="s">
        <v>157</v>
      </c>
      <c r="B11" s="232" t="s">
        <v>158</v>
      </c>
      <c r="C11" s="233" t="s">
        <v>240</v>
      </c>
      <c r="D11" s="233">
        <v>1</v>
      </c>
      <c r="E11" s="233">
        <v>3000</v>
      </c>
      <c r="F11" s="233">
        <f>SUM(G11:R11)</f>
        <v>36000</v>
      </c>
      <c r="G11" s="233">
        <f>E11*D11</f>
        <v>3000</v>
      </c>
      <c r="H11" s="233">
        <f>E11*D11</f>
        <v>3000</v>
      </c>
      <c r="I11" s="233">
        <f>E11*D11</f>
        <v>3000</v>
      </c>
      <c r="J11" s="233">
        <f>E11*D11</f>
        <v>3000</v>
      </c>
      <c r="K11" s="233">
        <f>E11*D11</f>
        <v>3000</v>
      </c>
      <c r="L11" s="233">
        <f>E11*D11</f>
        <v>3000</v>
      </c>
      <c r="M11" s="233">
        <f>E11*D11</f>
        <v>3000</v>
      </c>
      <c r="N11" s="233">
        <f>E11*D11</f>
        <v>3000</v>
      </c>
      <c r="O11" s="233">
        <f>E11*D11</f>
        <v>3000</v>
      </c>
      <c r="P11" s="233">
        <f>E11*D11</f>
        <v>3000</v>
      </c>
      <c r="Q11" s="233">
        <f>E11*D11</f>
        <v>3000</v>
      </c>
      <c r="R11" s="233">
        <f>E11*D11</f>
        <v>3000</v>
      </c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</row>
    <row r="12" spans="1:44" s="225" customFormat="1" ht="13.95" customHeight="1" x14ac:dyDescent="0.2">
      <c r="A12" s="226" t="s">
        <v>96</v>
      </c>
      <c r="B12" s="227" t="s">
        <v>164</v>
      </c>
      <c r="C12" s="234"/>
      <c r="D12" s="234"/>
      <c r="E12" s="234"/>
      <c r="F12" s="234">
        <f>F19+F34</f>
        <v>399095</v>
      </c>
      <c r="G12" s="234">
        <f>G19+G34</f>
        <v>30112.5</v>
      </c>
      <c r="H12" s="234">
        <f>H19+H34</f>
        <v>30862.5</v>
      </c>
      <c r="I12" s="234">
        <f>I19+I34</f>
        <v>29512.5</v>
      </c>
      <c r="J12" s="234">
        <f>J19+J34</f>
        <v>30862.5</v>
      </c>
      <c r="K12" s="234">
        <f t="shared" ref="K12:R12" si="1">K19+K34</f>
        <v>28012.5</v>
      </c>
      <c r="L12" s="234">
        <f t="shared" si="1"/>
        <v>37512.5</v>
      </c>
      <c r="M12" s="234">
        <f t="shared" si="1"/>
        <v>30922.5</v>
      </c>
      <c r="N12" s="234">
        <f t="shared" si="1"/>
        <v>42437.5</v>
      </c>
      <c r="O12" s="234">
        <f t="shared" si="1"/>
        <v>34597.5</v>
      </c>
      <c r="P12" s="234">
        <f t="shared" si="1"/>
        <v>37447.5</v>
      </c>
      <c r="Q12" s="234">
        <f t="shared" si="1"/>
        <v>30597.5</v>
      </c>
      <c r="R12" s="234">
        <f t="shared" si="1"/>
        <v>36217.5</v>
      </c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</row>
    <row r="13" spans="1:44" s="225" customFormat="1" ht="12" x14ac:dyDescent="0.25">
      <c r="A13" s="235" t="s">
        <v>165</v>
      </c>
      <c r="B13" s="327" t="s">
        <v>166</v>
      </c>
      <c r="C13" s="327"/>
      <c r="D13" s="327"/>
      <c r="E13" s="327"/>
      <c r="F13" s="327"/>
      <c r="G13" s="327"/>
      <c r="H13" s="327"/>
      <c r="I13" s="327"/>
      <c r="J13" s="327"/>
      <c r="K13" s="236"/>
      <c r="L13" s="236"/>
      <c r="M13" s="236"/>
      <c r="N13" s="236"/>
      <c r="O13" s="236"/>
      <c r="P13" s="236"/>
      <c r="Q13" s="236"/>
      <c r="R13" s="236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</row>
    <row r="14" spans="1:44" s="225" customFormat="1" ht="12.75" customHeight="1" x14ac:dyDescent="0.2">
      <c r="A14" s="231" t="s">
        <v>167</v>
      </c>
      <c r="B14" s="237" t="s">
        <v>168</v>
      </c>
      <c r="C14" s="233" t="s">
        <v>241</v>
      </c>
      <c r="D14" s="233">
        <v>13</v>
      </c>
      <c r="E14" s="233">
        <v>603.75</v>
      </c>
      <c r="F14" s="155">
        <f>SUM(G14:R14)</f>
        <v>100222.5</v>
      </c>
      <c r="G14" s="155">
        <f>E14*D14</f>
        <v>7848.75</v>
      </c>
      <c r="H14" s="155">
        <f>E14*D14</f>
        <v>7848.75</v>
      </c>
      <c r="I14" s="155">
        <f>E14*D14</f>
        <v>7848.75</v>
      </c>
      <c r="J14" s="155">
        <f>E14*D14</f>
        <v>7848.75</v>
      </c>
      <c r="K14" s="155">
        <f>E14*D14</f>
        <v>7848.75</v>
      </c>
      <c r="L14" s="155">
        <f>E14*D14</f>
        <v>7848.75</v>
      </c>
      <c r="M14" s="155">
        <f>E14*D14</f>
        <v>7848.75</v>
      </c>
      <c r="N14" s="155">
        <f>E14*D14+2*E14</f>
        <v>9056.25</v>
      </c>
      <c r="O14" s="155">
        <f>E14*D14+2*E14</f>
        <v>9056.25</v>
      </c>
      <c r="P14" s="155">
        <f>E14*D14+2*E14</f>
        <v>9056.25</v>
      </c>
      <c r="Q14" s="155">
        <f>E14*D14+2*E14</f>
        <v>9056.25</v>
      </c>
      <c r="R14" s="155">
        <f>E14*D14+2*E14</f>
        <v>9056.25</v>
      </c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</row>
    <row r="15" spans="1:44" s="225" customFormat="1" ht="12.75" customHeight="1" x14ac:dyDescent="0.2">
      <c r="A15" s="231" t="s">
        <v>169</v>
      </c>
      <c r="B15" s="237" t="s">
        <v>242</v>
      </c>
      <c r="C15" s="233" t="s">
        <v>241</v>
      </c>
      <c r="D15" s="233">
        <v>13</v>
      </c>
      <c r="E15" s="233">
        <v>603.75</v>
      </c>
      <c r="F15" s="155">
        <f>SUM(G15:R15)</f>
        <v>100222.5</v>
      </c>
      <c r="G15" s="155">
        <f>E15*D15</f>
        <v>7848.75</v>
      </c>
      <c r="H15" s="155">
        <f>E15*D15</f>
        <v>7848.75</v>
      </c>
      <c r="I15" s="155">
        <f>E15*D15</f>
        <v>7848.75</v>
      </c>
      <c r="J15" s="155">
        <f>E15*D15</f>
        <v>7848.75</v>
      </c>
      <c r="K15" s="155">
        <f>E15*D15</f>
        <v>7848.75</v>
      </c>
      <c r="L15" s="155">
        <f>E15*D15</f>
        <v>7848.75</v>
      </c>
      <c r="M15" s="155">
        <f>E15*D15</f>
        <v>7848.75</v>
      </c>
      <c r="N15" s="155">
        <f>E15*D15+2*E15</f>
        <v>9056.25</v>
      </c>
      <c r="O15" s="155">
        <f>E15*D15+2*E15</f>
        <v>9056.25</v>
      </c>
      <c r="P15" s="155">
        <f>E15*D15+2*E15</f>
        <v>9056.25</v>
      </c>
      <c r="Q15" s="155">
        <f>E15*D15+2*E15</f>
        <v>9056.25</v>
      </c>
      <c r="R15" s="155">
        <f>E15*D15+2*E15</f>
        <v>9056.25</v>
      </c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</row>
    <row r="16" spans="1:44" s="225" customFormat="1" ht="12.75" customHeight="1" x14ac:dyDescent="0.25">
      <c r="A16" s="231" t="s">
        <v>171</v>
      </c>
      <c r="B16" s="237" t="s">
        <v>243</v>
      </c>
      <c r="C16" s="233" t="s">
        <v>240</v>
      </c>
      <c r="D16" s="233">
        <v>3</v>
      </c>
      <c r="E16" s="233">
        <v>1875</v>
      </c>
      <c r="F16" s="155">
        <f>SUM(G16:R16)</f>
        <v>67500</v>
      </c>
      <c r="G16" s="155">
        <f>E16*D16</f>
        <v>5625</v>
      </c>
      <c r="H16" s="155">
        <f>E16*D16</f>
        <v>5625</v>
      </c>
      <c r="I16" s="155">
        <f>E16*D16</f>
        <v>5625</v>
      </c>
      <c r="J16" s="155">
        <f>E16*D16</f>
        <v>5625</v>
      </c>
      <c r="K16" s="155">
        <f>E16*D16</f>
        <v>5625</v>
      </c>
      <c r="L16" s="155">
        <f>E16*D16</f>
        <v>5625</v>
      </c>
      <c r="M16" s="155">
        <f>E16*D16</f>
        <v>5625</v>
      </c>
      <c r="N16" s="155">
        <f>E16*D16</f>
        <v>5625</v>
      </c>
      <c r="O16" s="155">
        <f>E16*D16</f>
        <v>5625</v>
      </c>
      <c r="P16" s="155">
        <f>E16*D16</f>
        <v>5625</v>
      </c>
      <c r="Q16" s="155">
        <f>E16*D16</f>
        <v>5625</v>
      </c>
      <c r="R16" s="155">
        <f>E16*D16</f>
        <v>5625</v>
      </c>
      <c r="S16" s="224"/>
      <c r="T16" s="224"/>
      <c r="U16" s="238"/>
      <c r="V16" s="238"/>
      <c r="W16" s="238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</row>
    <row r="17" spans="1:44" s="225" customFormat="1" ht="12.75" customHeight="1" x14ac:dyDescent="0.2">
      <c r="A17" s="231" t="s">
        <v>173</v>
      </c>
      <c r="B17" s="237" t="s">
        <v>244</v>
      </c>
      <c r="C17" s="233" t="s">
        <v>240</v>
      </c>
      <c r="D17" s="233">
        <v>1</v>
      </c>
      <c r="E17" s="233">
        <v>1500</v>
      </c>
      <c r="F17" s="155">
        <f>SUM(G17:R17)</f>
        <v>18000</v>
      </c>
      <c r="G17" s="155">
        <f>E17*D17</f>
        <v>1500</v>
      </c>
      <c r="H17" s="155">
        <f>E17*D17</f>
        <v>1500</v>
      </c>
      <c r="I17" s="155">
        <f>E17*D17</f>
        <v>1500</v>
      </c>
      <c r="J17" s="155">
        <f>E17*D17</f>
        <v>1500</v>
      </c>
      <c r="K17" s="155">
        <f>E17*D17</f>
        <v>1500</v>
      </c>
      <c r="L17" s="155">
        <f>E17*D17</f>
        <v>1500</v>
      </c>
      <c r="M17" s="155">
        <f>E17*D17</f>
        <v>1500</v>
      </c>
      <c r="N17" s="155">
        <f>E17*D17</f>
        <v>1500</v>
      </c>
      <c r="O17" s="155">
        <f>E17*D17</f>
        <v>1500</v>
      </c>
      <c r="P17" s="155">
        <f>E17*D17</f>
        <v>1500</v>
      </c>
      <c r="Q17" s="155">
        <f>E17*D17</f>
        <v>1500</v>
      </c>
      <c r="R17" s="155">
        <f>E17*D17</f>
        <v>1500</v>
      </c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</row>
    <row r="18" spans="1:44" s="225" customFormat="1" ht="12.75" customHeight="1" x14ac:dyDescent="0.2">
      <c r="A18" s="239" t="s">
        <v>245</v>
      </c>
      <c r="B18" s="240" t="s">
        <v>246</v>
      </c>
      <c r="C18" s="233" t="s">
        <v>247</v>
      </c>
      <c r="D18" s="233">
        <v>12</v>
      </c>
      <c r="E18" s="241">
        <v>1300</v>
      </c>
      <c r="F18" s="155">
        <f>SUM(G18:R18)</f>
        <v>31200</v>
      </c>
      <c r="G18" s="155">
        <f>E18*D18/12*2</f>
        <v>2600</v>
      </c>
      <c r="H18" s="155">
        <f>E18*D18/12*2</f>
        <v>2600</v>
      </c>
      <c r="I18" s="155">
        <f>E18*D18/12*2</f>
        <v>2600</v>
      </c>
      <c r="J18" s="155">
        <f>E18*D18/12*2</f>
        <v>2600</v>
      </c>
      <c r="K18" s="155">
        <f>E18*D18/12*2</f>
        <v>2600</v>
      </c>
      <c r="L18" s="155">
        <f>E18*D18/12*2</f>
        <v>2600</v>
      </c>
      <c r="M18" s="155">
        <f>E18*D18/12*2</f>
        <v>2600</v>
      </c>
      <c r="N18" s="155">
        <f>E18*D18/12*2</f>
        <v>2600</v>
      </c>
      <c r="O18" s="155">
        <f>E18*D18/12*2</f>
        <v>2600</v>
      </c>
      <c r="P18" s="155">
        <f>E18*D18/12*2</f>
        <v>2600</v>
      </c>
      <c r="Q18" s="155">
        <f>E18*D18/12*2</f>
        <v>2600</v>
      </c>
      <c r="R18" s="155">
        <f>E18*D18/12*2</f>
        <v>2600</v>
      </c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</row>
    <row r="19" spans="1:44" s="247" customFormat="1" ht="21.75" customHeight="1" x14ac:dyDescent="0.3">
      <c r="A19" s="242" t="s">
        <v>165</v>
      </c>
      <c r="B19" s="243" t="s">
        <v>175</v>
      </c>
      <c r="C19" s="244"/>
      <c r="D19" s="244"/>
      <c r="E19" s="244"/>
      <c r="F19" s="244">
        <f>F14+F15+F16+F17+F18</f>
        <v>317145</v>
      </c>
      <c r="G19" s="244">
        <f>G14+G15+G16+G17+G18</f>
        <v>25422.5</v>
      </c>
      <c r="H19" s="244">
        <f>H14+H15+H16+H17+H18</f>
        <v>25422.5</v>
      </c>
      <c r="I19" s="244">
        <f>I14+I15+I16+I17+I18</f>
        <v>25422.5</v>
      </c>
      <c r="J19" s="244">
        <f>J14+J15+J16+J17+J18</f>
        <v>25422.5</v>
      </c>
      <c r="K19" s="244">
        <f t="shared" ref="K19:R19" si="2">K14+K15+K16+K17+K18</f>
        <v>25422.5</v>
      </c>
      <c r="L19" s="244">
        <f t="shared" si="2"/>
        <v>25422.5</v>
      </c>
      <c r="M19" s="244">
        <f t="shared" si="2"/>
        <v>25422.5</v>
      </c>
      <c r="N19" s="244">
        <f t="shared" si="2"/>
        <v>27837.5</v>
      </c>
      <c r="O19" s="244">
        <f t="shared" si="2"/>
        <v>27837.5</v>
      </c>
      <c r="P19" s="244">
        <f t="shared" si="2"/>
        <v>27837.5</v>
      </c>
      <c r="Q19" s="244">
        <f t="shared" si="2"/>
        <v>27837.5</v>
      </c>
      <c r="R19" s="244">
        <f t="shared" si="2"/>
        <v>27837.5</v>
      </c>
      <c r="S19" s="245"/>
      <c r="T19" s="245"/>
      <c r="U19" s="245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</row>
    <row r="20" spans="1:44" s="225" customFormat="1" ht="12" x14ac:dyDescent="0.25">
      <c r="A20" s="248" t="s">
        <v>176</v>
      </c>
      <c r="B20" s="328" t="s">
        <v>177</v>
      </c>
      <c r="C20" s="328"/>
      <c r="D20" s="328"/>
      <c r="E20" s="328"/>
      <c r="F20" s="328"/>
      <c r="G20" s="328"/>
      <c r="H20" s="328"/>
      <c r="I20" s="328"/>
      <c r="J20" s="328"/>
      <c r="K20" s="249"/>
      <c r="L20" s="249"/>
      <c r="M20" s="249"/>
      <c r="N20" s="249"/>
      <c r="O20" s="249"/>
      <c r="P20" s="249"/>
      <c r="Q20" s="249"/>
      <c r="R20" s="249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</row>
    <row r="21" spans="1:44" s="253" customFormat="1" ht="19.5" customHeight="1" x14ac:dyDescent="0.3">
      <c r="A21" s="250" t="s">
        <v>178</v>
      </c>
      <c r="B21" s="251" t="s">
        <v>179</v>
      </c>
      <c r="C21" s="233" t="s">
        <v>247</v>
      </c>
      <c r="D21" s="233">
        <v>12</v>
      </c>
      <c r="E21" s="233">
        <v>1250</v>
      </c>
      <c r="F21" s="233">
        <f>SUM(G21:R21)</f>
        <v>15000</v>
      </c>
      <c r="G21" s="233">
        <f>E21*D21/12</f>
        <v>1250</v>
      </c>
      <c r="H21" s="233">
        <f>E21*D21/12</f>
        <v>1250</v>
      </c>
      <c r="I21" s="233">
        <f>E21*D21/12</f>
        <v>1250</v>
      </c>
      <c r="J21" s="233">
        <f>E21*D21/12</f>
        <v>1250</v>
      </c>
      <c r="K21" s="233">
        <f>E21*D21/12</f>
        <v>1250</v>
      </c>
      <c r="L21" s="233">
        <f>E21*D21/12</f>
        <v>1250</v>
      </c>
      <c r="M21" s="233">
        <f>E21*D21/12</f>
        <v>1250</v>
      </c>
      <c r="N21" s="233">
        <f>E21*D21/12</f>
        <v>1250</v>
      </c>
      <c r="O21" s="233">
        <f>E21*D21/12</f>
        <v>1250</v>
      </c>
      <c r="P21" s="233">
        <f>E21*D21/12</f>
        <v>1250</v>
      </c>
      <c r="Q21" s="233">
        <f>E21*D21/12</f>
        <v>1250</v>
      </c>
      <c r="R21" s="233">
        <f>E21*D21/12</f>
        <v>1250</v>
      </c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</row>
    <row r="22" spans="1:44" s="253" customFormat="1" ht="37.200000000000003" customHeight="1" x14ac:dyDescent="0.3">
      <c r="A22" s="250" t="s">
        <v>180</v>
      </c>
      <c r="B22" s="251" t="s">
        <v>248</v>
      </c>
      <c r="C22" s="233" t="s">
        <v>249</v>
      </c>
      <c r="D22" s="233" t="s">
        <v>250</v>
      </c>
      <c r="E22" s="233" t="s">
        <v>251</v>
      </c>
      <c r="F22" s="241">
        <f>SUM(G22:R22)</f>
        <v>5900</v>
      </c>
      <c r="G22" s="241">
        <f>1000+800</f>
        <v>1800</v>
      </c>
      <c r="H22" s="241">
        <v>0</v>
      </c>
      <c r="I22" s="241">
        <v>1000</v>
      </c>
      <c r="J22" s="241">
        <v>0</v>
      </c>
      <c r="K22" s="241">
        <v>0</v>
      </c>
      <c r="L22" s="241">
        <v>0</v>
      </c>
      <c r="M22" s="241">
        <v>0</v>
      </c>
      <c r="N22" s="241">
        <f>1500+2*800</f>
        <v>3100</v>
      </c>
      <c r="O22" s="241">
        <v>0</v>
      </c>
      <c r="P22" s="241">
        <v>0</v>
      </c>
      <c r="Q22" s="241">
        <v>0</v>
      </c>
      <c r="R22" s="241">
        <v>0</v>
      </c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</row>
    <row r="23" spans="1:44" s="253" customFormat="1" hidden="1" x14ac:dyDescent="0.3">
      <c r="A23" s="250"/>
      <c r="B23" s="251" t="s">
        <v>182</v>
      </c>
      <c r="C23" s="233"/>
      <c r="D23" s="233"/>
      <c r="E23" s="233"/>
      <c r="F23" s="241">
        <f>SUM(G23:J23)</f>
        <v>0</v>
      </c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</row>
    <row r="24" spans="1:44" s="253" customFormat="1" hidden="1" x14ac:dyDescent="0.3">
      <c r="A24" s="250"/>
      <c r="B24" s="251" t="s">
        <v>183</v>
      </c>
      <c r="C24" s="233"/>
      <c r="D24" s="233"/>
      <c r="E24" s="233"/>
      <c r="F24" s="241">
        <f>SUM(G24:J24)</f>
        <v>0</v>
      </c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</row>
    <row r="25" spans="1:44" s="253" customFormat="1" ht="27.6" customHeight="1" x14ac:dyDescent="0.3">
      <c r="A25" s="250" t="s">
        <v>184</v>
      </c>
      <c r="B25" s="251" t="s">
        <v>252</v>
      </c>
      <c r="C25" s="233" t="s">
        <v>249</v>
      </c>
      <c r="D25" s="241">
        <v>3</v>
      </c>
      <c r="E25" s="233">
        <v>950</v>
      </c>
      <c r="F25" s="241">
        <f t="shared" ref="F25:F34" si="3">SUM(G25:R25)</f>
        <v>8550</v>
      </c>
      <c r="G25" s="241">
        <v>0</v>
      </c>
      <c r="H25" s="241">
        <f>D25*E25</f>
        <v>2850</v>
      </c>
      <c r="I25" s="241">
        <v>0</v>
      </c>
      <c r="J25" s="241">
        <f>D25*E25</f>
        <v>2850</v>
      </c>
      <c r="K25" s="241">
        <v>0</v>
      </c>
      <c r="L25" s="241">
        <v>0</v>
      </c>
      <c r="M25" s="241">
        <v>0</v>
      </c>
      <c r="N25" s="241">
        <v>0</v>
      </c>
      <c r="O25" s="241">
        <v>0</v>
      </c>
      <c r="P25" s="241">
        <f>D25*E25</f>
        <v>2850</v>
      </c>
      <c r="Q25" s="241">
        <v>0</v>
      </c>
      <c r="R25" s="241">
        <v>0</v>
      </c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</row>
    <row r="26" spans="1:44" s="253" customFormat="1" ht="18" customHeight="1" x14ac:dyDescent="0.3">
      <c r="A26" s="250" t="s">
        <v>186</v>
      </c>
      <c r="B26" s="251" t="s">
        <v>187</v>
      </c>
      <c r="C26" s="233"/>
      <c r="D26" s="241"/>
      <c r="E26" s="233"/>
      <c r="F26" s="241">
        <f t="shared" si="3"/>
        <v>0</v>
      </c>
      <c r="G26" s="241">
        <v>0</v>
      </c>
      <c r="H26" s="241">
        <v>0</v>
      </c>
      <c r="I26" s="241">
        <v>0</v>
      </c>
      <c r="J26" s="241">
        <v>0</v>
      </c>
      <c r="K26" s="241">
        <v>0</v>
      </c>
      <c r="L26" s="241">
        <v>0</v>
      </c>
      <c r="M26" s="241">
        <v>0</v>
      </c>
      <c r="N26" s="241">
        <v>0</v>
      </c>
      <c r="O26" s="241">
        <v>0</v>
      </c>
      <c r="P26" s="241">
        <v>0</v>
      </c>
      <c r="Q26" s="241">
        <v>0</v>
      </c>
      <c r="R26" s="241">
        <v>0</v>
      </c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</row>
    <row r="27" spans="1:44" s="253" customFormat="1" ht="31.5" customHeight="1" x14ac:dyDescent="0.3">
      <c r="A27" s="250" t="s">
        <v>188</v>
      </c>
      <c r="B27" s="251" t="s">
        <v>253</v>
      </c>
      <c r="C27" s="233" t="s">
        <v>249</v>
      </c>
      <c r="D27" s="241">
        <v>2</v>
      </c>
      <c r="E27" s="233">
        <v>5500</v>
      </c>
      <c r="F27" s="241">
        <f t="shared" si="3"/>
        <v>11000</v>
      </c>
      <c r="G27" s="241">
        <v>0</v>
      </c>
      <c r="H27" s="241">
        <v>0</v>
      </c>
      <c r="I27" s="241">
        <v>0</v>
      </c>
      <c r="J27" s="241">
        <v>0</v>
      </c>
      <c r="K27" s="241">
        <v>0</v>
      </c>
      <c r="L27" s="241">
        <f>E27*D27/2</f>
        <v>5500</v>
      </c>
      <c r="M27" s="241">
        <v>0</v>
      </c>
      <c r="N27" s="241">
        <v>0</v>
      </c>
      <c r="O27" s="241">
        <v>0</v>
      </c>
      <c r="P27" s="241">
        <v>0</v>
      </c>
      <c r="Q27" s="241">
        <v>0</v>
      </c>
      <c r="R27" s="241">
        <f>E27*D27/2</f>
        <v>5500</v>
      </c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</row>
    <row r="28" spans="1:44" s="253" customFormat="1" ht="30" customHeight="1" x14ac:dyDescent="0.3">
      <c r="A28" s="250" t="s">
        <v>190</v>
      </c>
      <c r="B28" s="251" t="s">
        <v>254</v>
      </c>
      <c r="C28" s="233" t="s">
        <v>255</v>
      </c>
      <c r="D28" s="241">
        <v>1</v>
      </c>
      <c r="E28" s="233" t="s">
        <v>251</v>
      </c>
      <c r="F28" s="241">
        <f t="shared" si="3"/>
        <v>2000</v>
      </c>
      <c r="G28" s="241">
        <v>300</v>
      </c>
      <c r="H28" s="241">
        <v>0</v>
      </c>
      <c r="I28" s="241">
        <v>500</v>
      </c>
      <c r="J28" s="241">
        <v>0</v>
      </c>
      <c r="K28" s="241">
        <v>0</v>
      </c>
      <c r="L28" s="241">
        <v>0</v>
      </c>
      <c r="M28" s="241">
        <v>0</v>
      </c>
      <c r="N28" s="241">
        <v>1200</v>
      </c>
      <c r="O28" s="241">
        <v>0</v>
      </c>
      <c r="P28" s="241">
        <v>0</v>
      </c>
      <c r="Q28" s="241">
        <v>0</v>
      </c>
      <c r="R28" s="241">
        <v>0</v>
      </c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</row>
    <row r="29" spans="1:44" s="253" customFormat="1" ht="27" customHeight="1" x14ac:dyDescent="0.3">
      <c r="A29" s="250" t="s">
        <v>192</v>
      </c>
      <c r="B29" s="251" t="s">
        <v>256</v>
      </c>
      <c r="C29" s="233" t="s">
        <v>241</v>
      </c>
      <c r="D29" s="233">
        <v>12</v>
      </c>
      <c r="E29" s="233">
        <v>840</v>
      </c>
      <c r="F29" s="241">
        <f t="shared" si="3"/>
        <v>9000</v>
      </c>
      <c r="G29" s="241">
        <f>E29*12/12</f>
        <v>840</v>
      </c>
      <c r="H29" s="254">
        <f>E29*12/12</f>
        <v>840</v>
      </c>
      <c r="I29" s="241">
        <f>E29*12/12</f>
        <v>840</v>
      </c>
      <c r="J29" s="241">
        <f>E29*12/12</f>
        <v>840</v>
      </c>
      <c r="K29" s="241">
        <f>E29*12/12</f>
        <v>840</v>
      </c>
      <c r="L29" s="241">
        <f>E29*12/12</f>
        <v>840</v>
      </c>
      <c r="M29" s="241">
        <v>0</v>
      </c>
      <c r="N29" s="241">
        <v>0</v>
      </c>
      <c r="O29" s="241">
        <f>E29*12/12+120</f>
        <v>960</v>
      </c>
      <c r="P29" s="241">
        <f>E29*12/12+120</f>
        <v>960</v>
      </c>
      <c r="Q29" s="241">
        <f>E29*12/12+120</f>
        <v>960</v>
      </c>
      <c r="R29" s="241">
        <f>E29*12/12+240</f>
        <v>1080</v>
      </c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</row>
    <row r="30" spans="1:44" s="253" customFormat="1" ht="19.5" customHeight="1" x14ac:dyDescent="0.3">
      <c r="A30" s="250" t="s">
        <v>257</v>
      </c>
      <c r="B30" s="255" t="s">
        <v>258</v>
      </c>
      <c r="C30" s="233" t="s">
        <v>249</v>
      </c>
      <c r="D30" s="233">
        <v>1</v>
      </c>
      <c r="E30" s="233">
        <v>4500</v>
      </c>
      <c r="F30" s="241">
        <f t="shared" si="3"/>
        <v>4500</v>
      </c>
      <c r="G30" s="241">
        <v>0</v>
      </c>
      <c r="H30" s="241">
        <v>0</v>
      </c>
      <c r="I30" s="241">
        <v>0</v>
      </c>
      <c r="J30" s="241">
        <v>0</v>
      </c>
      <c r="K30" s="241">
        <v>0</v>
      </c>
      <c r="L30" s="241">
        <v>0</v>
      </c>
      <c r="M30" s="241">
        <v>0</v>
      </c>
      <c r="N30" s="241">
        <f>4500</f>
        <v>4500</v>
      </c>
      <c r="O30" s="241">
        <v>0</v>
      </c>
      <c r="P30" s="241">
        <v>0</v>
      </c>
      <c r="Q30" s="241">
        <v>0</v>
      </c>
      <c r="R30" s="241">
        <v>0</v>
      </c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</row>
    <row r="31" spans="1:44" s="253" customFormat="1" ht="34.5" customHeight="1" x14ac:dyDescent="0.3">
      <c r="A31" s="250" t="s">
        <v>259</v>
      </c>
      <c r="B31" s="251" t="s">
        <v>260</v>
      </c>
      <c r="C31" s="233" t="s">
        <v>247</v>
      </c>
      <c r="D31" s="155">
        <v>1</v>
      </c>
      <c r="E31" s="233">
        <v>500</v>
      </c>
      <c r="F31" s="241">
        <f t="shared" si="3"/>
        <v>6000</v>
      </c>
      <c r="G31" s="241">
        <f>E31*D31</f>
        <v>500</v>
      </c>
      <c r="H31" s="241">
        <f>E31*D31</f>
        <v>500</v>
      </c>
      <c r="I31" s="241">
        <f>E31*D31</f>
        <v>500</v>
      </c>
      <c r="J31" s="241">
        <f>E31*D31</f>
        <v>500</v>
      </c>
      <c r="K31" s="241">
        <f>E31*D31</f>
        <v>500</v>
      </c>
      <c r="L31" s="241">
        <f>E31*D31</f>
        <v>500</v>
      </c>
      <c r="M31" s="241">
        <f>E31*D31/2</f>
        <v>250</v>
      </c>
      <c r="N31" s="241">
        <f>E31*D31+50</f>
        <v>550</v>
      </c>
      <c r="O31" s="241">
        <f>E31*D31+50</f>
        <v>550</v>
      </c>
      <c r="P31" s="241">
        <f>E31*D31+50</f>
        <v>550</v>
      </c>
      <c r="Q31" s="241">
        <f>E31*D31+50</f>
        <v>550</v>
      </c>
      <c r="R31" s="241">
        <f>E31*D31+50</f>
        <v>550</v>
      </c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</row>
    <row r="32" spans="1:44" s="253" customFormat="1" ht="26.25" customHeight="1" x14ac:dyDescent="0.3">
      <c r="A32" s="250" t="s">
        <v>261</v>
      </c>
      <c r="B32" s="256" t="s">
        <v>262</v>
      </c>
      <c r="C32" s="233" t="s">
        <v>247</v>
      </c>
      <c r="D32" s="233">
        <v>1</v>
      </c>
      <c r="E32" s="233">
        <v>4000</v>
      </c>
      <c r="F32" s="241">
        <f t="shared" si="3"/>
        <v>20000</v>
      </c>
      <c r="G32" s="241">
        <v>0</v>
      </c>
      <c r="H32" s="241">
        <v>0</v>
      </c>
      <c r="I32" s="241">
        <v>0</v>
      </c>
      <c r="J32" s="241">
        <v>0</v>
      </c>
      <c r="K32" s="241">
        <v>0</v>
      </c>
      <c r="L32" s="241">
        <f>E32*D32</f>
        <v>4000</v>
      </c>
      <c r="M32" s="241">
        <f>E32*D32</f>
        <v>4000</v>
      </c>
      <c r="N32" s="241">
        <f>E32*D32</f>
        <v>4000</v>
      </c>
      <c r="O32" s="241">
        <f>E32*D32</f>
        <v>4000</v>
      </c>
      <c r="P32" s="241">
        <f>E32*D32</f>
        <v>4000</v>
      </c>
      <c r="Q32" s="241">
        <v>0</v>
      </c>
      <c r="R32" s="241">
        <v>0</v>
      </c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</row>
    <row r="33" spans="1:44" s="253" customFormat="1" ht="29.25" customHeight="1" x14ac:dyDescent="0.3">
      <c r="A33" s="250" t="s">
        <v>263</v>
      </c>
      <c r="B33" s="251" t="s">
        <v>264</v>
      </c>
      <c r="C33" s="233" t="s">
        <v>247</v>
      </c>
      <c r="D33" s="233" t="s">
        <v>265</v>
      </c>
      <c r="E33" s="233" t="s">
        <v>251</v>
      </c>
      <c r="F33" s="241">
        <f t="shared" si="3"/>
        <v>0</v>
      </c>
      <c r="G33" s="241">
        <v>0</v>
      </c>
      <c r="H33" s="241">
        <v>0</v>
      </c>
      <c r="I33" s="241">
        <v>0</v>
      </c>
      <c r="J33" s="241">
        <v>0</v>
      </c>
      <c r="K33" s="241">
        <v>0</v>
      </c>
      <c r="L33" s="241">
        <v>0</v>
      </c>
      <c r="M33" s="241">
        <v>0</v>
      </c>
      <c r="N33" s="241">
        <v>0</v>
      </c>
      <c r="O33" s="241">
        <v>0</v>
      </c>
      <c r="P33" s="241">
        <v>0</v>
      </c>
      <c r="Q33" s="241">
        <v>0</v>
      </c>
      <c r="R33" s="241">
        <v>0</v>
      </c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</row>
    <row r="34" spans="1:44" s="253" customFormat="1" ht="12" x14ac:dyDescent="0.3">
      <c r="A34" s="257" t="s">
        <v>176</v>
      </c>
      <c r="B34" s="258" t="s">
        <v>196</v>
      </c>
      <c r="C34" s="259"/>
      <c r="D34" s="259"/>
      <c r="E34" s="259"/>
      <c r="F34" s="260">
        <f t="shared" si="3"/>
        <v>81950</v>
      </c>
      <c r="G34" s="260">
        <f>SUM(G21:G33)</f>
        <v>4690</v>
      </c>
      <c r="H34" s="260">
        <f>SUM(H21:H33)</f>
        <v>5440</v>
      </c>
      <c r="I34" s="260">
        <f>SUM(I21:I33)</f>
        <v>4090</v>
      </c>
      <c r="J34" s="260">
        <f>SUM(J21:J33)</f>
        <v>5440</v>
      </c>
      <c r="K34" s="260">
        <f t="shared" ref="K34:R34" si="4">SUM(K21:K33)</f>
        <v>2590</v>
      </c>
      <c r="L34" s="260">
        <f t="shared" si="4"/>
        <v>12090</v>
      </c>
      <c r="M34" s="260">
        <f t="shared" si="4"/>
        <v>5500</v>
      </c>
      <c r="N34" s="260">
        <f t="shared" si="4"/>
        <v>14600</v>
      </c>
      <c r="O34" s="260">
        <f t="shared" si="4"/>
        <v>6760</v>
      </c>
      <c r="P34" s="260">
        <f t="shared" si="4"/>
        <v>9610</v>
      </c>
      <c r="Q34" s="260">
        <f t="shared" si="4"/>
        <v>2760</v>
      </c>
      <c r="R34" s="260">
        <f t="shared" si="4"/>
        <v>8380</v>
      </c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</row>
    <row r="35" spans="1:44" s="264" customFormat="1" ht="12" x14ac:dyDescent="0.3">
      <c r="A35" s="261" t="s">
        <v>98</v>
      </c>
      <c r="B35" s="262" t="s">
        <v>197</v>
      </c>
      <c r="C35" s="234"/>
      <c r="D35" s="234"/>
      <c r="E35" s="234"/>
      <c r="F35" s="234">
        <f>F37+F44</f>
        <v>12982.5</v>
      </c>
      <c r="G35" s="234">
        <f>G37+G44</f>
        <v>1000</v>
      </c>
      <c r="H35" s="234">
        <f>H37+H44</f>
        <v>1000</v>
      </c>
      <c r="I35" s="234">
        <f>I37+I44</f>
        <v>1000</v>
      </c>
      <c r="J35" s="234">
        <f>J37+J44</f>
        <v>1000</v>
      </c>
      <c r="K35" s="234">
        <f t="shared" ref="K35:R35" si="5">K37+K44</f>
        <v>1000</v>
      </c>
      <c r="L35" s="234">
        <f t="shared" si="5"/>
        <v>3482.5</v>
      </c>
      <c r="M35" s="234">
        <f t="shared" si="5"/>
        <v>4500</v>
      </c>
      <c r="N35" s="234">
        <f t="shared" si="5"/>
        <v>0</v>
      </c>
      <c r="O35" s="234">
        <f t="shared" si="5"/>
        <v>0</v>
      </c>
      <c r="P35" s="234">
        <f t="shared" si="5"/>
        <v>0</v>
      </c>
      <c r="Q35" s="234">
        <f t="shared" si="5"/>
        <v>0</v>
      </c>
      <c r="R35" s="234">
        <f t="shared" si="5"/>
        <v>0</v>
      </c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</row>
    <row r="36" spans="1:44" s="264" customFormat="1" ht="12" x14ac:dyDescent="0.3">
      <c r="A36" s="265" t="s">
        <v>198</v>
      </c>
      <c r="B36" s="329" t="s">
        <v>199</v>
      </c>
      <c r="C36" s="329"/>
      <c r="D36" s="329"/>
      <c r="E36" s="329"/>
      <c r="F36" s="329"/>
      <c r="G36" s="329"/>
      <c r="H36" s="329"/>
      <c r="I36" s="329"/>
      <c r="J36" s="329"/>
      <c r="K36" s="266"/>
      <c r="L36" s="266"/>
      <c r="M36" s="266"/>
      <c r="N36" s="266"/>
      <c r="O36" s="266"/>
      <c r="P36" s="266"/>
      <c r="Q36" s="266"/>
      <c r="R36" s="266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</row>
    <row r="37" spans="1:44" s="264" customFormat="1" x14ac:dyDescent="0.3">
      <c r="A37" s="267" t="s">
        <v>200</v>
      </c>
      <c r="B37" s="268" t="s">
        <v>266</v>
      </c>
      <c r="C37" s="269"/>
      <c r="D37" s="269"/>
      <c r="E37" s="269"/>
      <c r="F37" s="269">
        <f>SUM(G37:R37)</f>
        <v>0</v>
      </c>
      <c r="G37" s="269">
        <v>0</v>
      </c>
      <c r="H37" s="269">
        <v>0</v>
      </c>
      <c r="I37" s="269">
        <v>0</v>
      </c>
      <c r="J37" s="269">
        <v>0</v>
      </c>
      <c r="K37" s="269">
        <v>0</v>
      </c>
      <c r="L37" s="269">
        <v>0</v>
      </c>
      <c r="M37" s="269">
        <v>0</v>
      </c>
      <c r="N37" s="269">
        <v>0</v>
      </c>
      <c r="O37" s="269">
        <v>0</v>
      </c>
      <c r="P37" s="269">
        <v>0</v>
      </c>
      <c r="Q37" s="269">
        <v>0</v>
      </c>
      <c r="R37" s="269">
        <v>0</v>
      </c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</row>
    <row r="38" spans="1:44" s="264" customFormat="1" ht="12" x14ac:dyDescent="0.3">
      <c r="A38" s="270" t="s">
        <v>198</v>
      </c>
      <c r="B38" s="271" t="s">
        <v>202</v>
      </c>
      <c r="C38" s="272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</row>
    <row r="39" spans="1:44" s="264" customFormat="1" ht="12" x14ac:dyDescent="0.3">
      <c r="A39" s="273" t="s">
        <v>203</v>
      </c>
      <c r="B39" s="274" t="s">
        <v>204</v>
      </c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3"/>
      <c r="AK39" s="263"/>
      <c r="AL39" s="263"/>
      <c r="AM39" s="263"/>
      <c r="AN39" s="263"/>
      <c r="AO39" s="263"/>
      <c r="AP39" s="263"/>
      <c r="AQ39" s="263"/>
      <c r="AR39" s="263"/>
    </row>
    <row r="40" spans="1:44" s="264" customFormat="1" ht="22.8" x14ac:dyDescent="0.3">
      <c r="A40" s="250" t="s">
        <v>205</v>
      </c>
      <c r="B40" s="276" t="s">
        <v>206</v>
      </c>
      <c r="C40" s="277" t="s">
        <v>249</v>
      </c>
      <c r="D40" s="277" t="s">
        <v>267</v>
      </c>
      <c r="E40" s="277" t="s">
        <v>251</v>
      </c>
      <c r="F40" s="277">
        <f>SUM(G40:R40)</f>
        <v>0</v>
      </c>
      <c r="G40" s="277">
        <v>0</v>
      </c>
      <c r="H40" s="277">
        <v>0</v>
      </c>
      <c r="I40" s="277">
        <v>0</v>
      </c>
      <c r="J40" s="277">
        <v>0</v>
      </c>
      <c r="K40" s="277">
        <v>0</v>
      </c>
      <c r="L40" s="277">
        <v>0</v>
      </c>
      <c r="M40" s="277">
        <v>0</v>
      </c>
      <c r="N40" s="277">
        <v>0</v>
      </c>
      <c r="O40" s="277">
        <v>0</v>
      </c>
      <c r="P40" s="277">
        <v>0</v>
      </c>
      <c r="Q40" s="277">
        <v>0</v>
      </c>
      <c r="R40" s="277">
        <v>0</v>
      </c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3"/>
      <c r="AK40" s="263"/>
      <c r="AL40" s="263"/>
      <c r="AM40" s="263"/>
      <c r="AN40" s="263"/>
      <c r="AO40" s="263"/>
      <c r="AP40" s="263"/>
      <c r="AQ40" s="263"/>
      <c r="AR40" s="263"/>
    </row>
    <row r="41" spans="1:44" s="264" customFormat="1" ht="20.25" customHeight="1" x14ac:dyDescent="0.3">
      <c r="A41" s="250" t="s">
        <v>207</v>
      </c>
      <c r="B41" s="251" t="s">
        <v>208</v>
      </c>
      <c r="C41" s="277" t="s">
        <v>249</v>
      </c>
      <c r="D41" s="277">
        <v>1</v>
      </c>
      <c r="E41" s="277">
        <v>4500</v>
      </c>
      <c r="F41" s="277">
        <f>SUM(G41:R41)</f>
        <v>4500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7">
        <v>0</v>
      </c>
      <c r="M41" s="277">
        <f>D41*E41</f>
        <v>4500</v>
      </c>
      <c r="N41" s="277">
        <v>0</v>
      </c>
      <c r="O41" s="277">
        <v>0</v>
      </c>
      <c r="P41" s="277">
        <v>0</v>
      </c>
      <c r="Q41" s="277">
        <v>0</v>
      </c>
      <c r="R41" s="277">
        <v>0</v>
      </c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</row>
    <row r="42" spans="1:44" s="264" customFormat="1" ht="21" customHeight="1" x14ac:dyDescent="0.3">
      <c r="A42" s="278" t="s">
        <v>268</v>
      </c>
      <c r="B42" s="279" t="s">
        <v>269</v>
      </c>
      <c r="C42" s="277" t="s">
        <v>249</v>
      </c>
      <c r="D42" s="277">
        <v>1</v>
      </c>
      <c r="E42" s="277">
        <v>0</v>
      </c>
      <c r="F42" s="277">
        <f>SUM(G42:R42)</f>
        <v>0</v>
      </c>
      <c r="G42" s="277">
        <v>0</v>
      </c>
      <c r="H42" s="277">
        <v>0</v>
      </c>
      <c r="I42" s="277">
        <v>0</v>
      </c>
      <c r="J42" s="277">
        <v>0</v>
      </c>
      <c r="K42" s="277">
        <v>0</v>
      </c>
      <c r="L42" s="277">
        <v>0</v>
      </c>
      <c r="M42" s="277">
        <v>0</v>
      </c>
      <c r="N42" s="277">
        <v>0</v>
      </c>
      <c r="O42" s="277">
        <v>0</v>
      </c>
      <c r="P42" s="277">
        <v>0</v>
      </c>
      <c r="Q42" s="277">
        <v>0</v>
      </c>
      <c r="R42" s="277">
        <v>0</v>
      </c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</row>
    <row r="43" spans="1:44" s="264" customFormat="1" ht="39" customHeight="1" x14ac:dyDescent="0.3">
      <c r="A43" s="278" t="s">
        <v>270</v>
      </c>
      <c r="B43" s="279" t="s">
        <v>271</v>
      </c>
      <c r="C43" s="277" t="s">
        <v>247</v>
      </c>
      <c r="D43" s="277" t="s">
        <v>272</v>
      </c>
      <c r="E43" s="277" t="s">
        <v>251</v>
      </c>
      <c r="F43" s="277">
        <f>SUM(G43:R43)</f>
        <v>8482.5</v>
      </c>
      <c r="G43" s="277">
        <v>1000</v>
      </c>
      <c r="H43" s="277">
        <v>1000</v>
      </c>
      <c r="I43" s="277">
        <v>1000</v>
      </c>
      <c r="J43" s="277">
        <v>1000</v>
      </c>
      <c r="K43" s="277">
        <v>1000</v>
      </c>
      <c r="L43" s="277">
        <v>3482.5</v>
      </c>
      <c r="M43" s="277">
        <v>0</v>
      </c>
      <c r="N43" s="277">
        <v>0</v>
      </c>
      <c r="O43" s="277">
        <v>0</v>
      </c>
      <c r="P43" s="277">
        <v>0</v>
      </c>
      <c r="Q43" s="277">
        <v>0</v>
      </c>
      <c r="R43" s="277">
        <v>0</v>
      </c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3"/>
      <c r="AK43" s="263"/>
      <c r="AL43" s="263"/>
      <c r="AM43" s="263"/>
      <c r="AN43" s="263"/>
      <c r="AO43" s="263"/>
      <c r="AP43" s="263"/>
      <c r="AQ43" s="263"/>
      <c r="AR43" s="263"/>
    </row>
    <row r="44" spans="1:44" s="253" customFormat="1" ht="12" x14ac:dyDescent="0.3">
      <c r="A44" s="257" t="s">
        <v>203</v>
      </c>
      <c r="B44" s="258" t="s">
        <v>209</v>
      </c>
      <c r="C44" s="259"/>
      <c r="D44" s="259"/>
      <c r="E44" s="259"/>
      <c r="F44" s="280">
        <f>SUM(G44:R44)</f>
        <v>12982.5</v>
      </c>
      <c r="G44" s="280">
        <f>G40+G41+G42+G43</f>
        <v>1000</v>
      </c>
      <c r="H44" s="280">
        <f>H40+H41+H42+H43</f>
        <v>1000</v>
      </c>
      <c r="I44" s="280">
        <f>I40+I41+I42+I43</f>
        <v>1000</v>
      </c>
      <c r="J44" s="280">
        <f>J40+J41+J42+J43</f>
        <v>1000</v>
      </c>
      <c r="K44" s="280">
        <f t="shared" ref="K44:R44" si="6">K40+K41+K42+K43</f>
        <v>1000</v>
      </c>
      <c r="L44" s="280">
        <f t="shared" si="6"/>
        <v>3482.5</v>
      </c>
      <c r="M44" s="280">
        <f t="shared" si="6"/>
        <v>4500</v>
      </c>
      <c r="N44" s="280">
        <f t="shared" si="6"/>
        <v>0</v>
      </c>
      <c r="O44" s="280">
        <f t="shared" si="6"/>
        <v>0</v>
      </c>
      <c r="P44" s="280">
        <f t="shared" si="6"/>
        <v>0</v>
      </c>
      <c r="Q44" s="280">
        <f t="shared" si="6"/>
        <v>0</v>
      </c>
      <c r="R44" s="280">
        <f t="shared" si="6"/>
        <v>0</v>
      </c>
      <c r="S44" s="263"/>
      <c r="T44" s="263"/>
      <c r="U44" s="263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</row>
    <row r="45" spans="1:44" s="253" customFormat="1" ht="12" x14ac:dyDescent="0.3">
      <c r="A45" s="281" t="s">
        <v>210</v>
      </c>
      <c r="B45" s="282" t="s">
        <v>211</v>
      </c>
      <c r="C45" s="283"/>
      <c r="D45" s="283"/>
      <c r="E45" s="283"/>
      <c r="F45" s="284">
        <f>F9+F19</f>
        <v>353145</v>
      </c>
      <c r="G45" s="284">
        <f>G9+G19</f>
        <v>28422.5</v>
      </c>
      <c r="H45" s="284">
        <f>H9+H19</f>
        <v>28422.5</v>
      </c>
      <c r="I45" s="284">
        <f>I9+I19</f>
        <v>28422.5</v>
      </c>
      <c r="J45" s="284">
        <f>J9+J19</f>
        <v>28422.5</v>
      </c>
      <c r="K45" s="284">
        <f t="shared" ref="K45:R45" si="7">K9+K19</f>
        <v>28422.5</v>
      </c>
      <c r="L45" s="284">
        <f t="shared" si="7"/>
        <v>28422.5</v>
      </c>
      <c r="M45" s="284">
        <f t="shared" si="7"/>
        <v>28422.5</v>
      </c>
      <c r="N45" s="284">
        <f t="shared" si="7"/>
        <v>30837.5</v>
      </c>
      <c r="O45" s="284">
        <f t="shared" si="7"/>
        <v>30837.5</v>
      </c>
      <c r="P45" s="284">
        <f t="shared" si="7"/>
        <v>30837.5</v>
      </c>
      <c r="Q45" s="284">
        <f t="shared" si="7"/>
        <v>30837.5</v>
      </c>
      <c r="R45" s="284">
        <f t="shared" si="7"/>
        <v>30837.5</v>
      </c>
      <c r="S45" s="263"/>
      <c r="T45" s="263"/>
      <c r="U45" s="263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</row>
    <row r="46" spans="1:44" s="253" customFormat="1" ht="12" hidden="1" x14ac:dyDescent="0.3">
      <c r="A46" s="285"/>
      <c r="B46" s="286"/>
      <c r="C46" s="287"/>
      <c r="D46" s="287"/>
      <c r="E46" s="287" t="e">
        <f>SUM(#REF!)</f>
        <v>#REF!</v>
      </c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63"/>
      <c r="T46" s="263"/>
      <c r="U46" s="263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</row>
    <row r="47" spans="1:44" s="253" customFormat="1" ht="12" hidden="1" x14ac:dyDescent="0.3">
      <c r="A47" s="285"/>
      <c r="B47" s="286"/>
      <c r="C47" s="287"/>
      <c r="D47" s="287"/>
      <c r="E47" s="287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63"/>
      <c r="T47" s="263"/>
      <c r="U47" s="263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</row>
    <row r="48" spans="1:44" s="253" customFormat="1" ht="12" hidden="1" x14ac:dyDescent="0.3">
      <c r="A48" s="285"/>
      <c r="B48" s="286"/>
      <c r="C48" s="287"/>
      <c r="D48" s="287"/>
      <c r="E48" s="287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63"/>
      <c r="T48" s="263"/>
      <c r="U48" s="263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</row>
    <row r="49" spans="1:44" s="253" customFormat="1" ht="12" hidden="1" x14ac:dyDescent="0.3">
      <c r="A49" s="285"/>
      <c r="B49" s="286"/>
      <c r="C49" s="287"/>
      <c r="D49" s="287"/>
      <c r="E49" s="287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63"/>
      <c r="T49" s="263"/>
      <c r="U49" s="263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</row>
    <row r="50" spans="1:44" s="253" customFormat="1" ht="12" hidden="1" x14ac:dyDescent="0.3">
      <c r="A50" s="285"/>
      <c r="B50" s="286"/>
      <c r="C50" s="287"/>
      <c r="D50" s="287"/>
      <c r="E50" s="287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63"/>
      <c r="T50" s="263"/>
      <c r="U50" s="263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</row>
    <row r="51" spans="1:44" s="253" customFormat="1" ht="12" x14ac:dyDescent="0.3">
      <c r="A51" s="261" t="s">
        <v>212</v>
      </c>
      <c r="B51" s="262" t="s">
        <v>213</v>
      </c>
      <c r="C51" s="234"/>
      <c r="D51" s="234"/>
      <c r="E51" s="228"/>
      <c r="F51" s="234">
        <f>15*F45/100</f>
        <v>52971.75</v>
      </c>
      <c r="G51" s="234">
        <f>15*G45/100</f>
        <v>4263.375</v>
      </c>
      <c r="H51" s="234">
        <f>15*H45/100</f>
        <v>4263.375</v>
      </c>
      <c r="I51" s="234">
        <f>15*I45/100</f>
        <v>4263.375</v>
      </c>
      <c r="J51" s="234">
        <f>15*J45/100</f>
        <v>4263.375</v>
      </c>
      <c r="K51" s="234">
        <f t="shared" ref="K51:R51" si="8">15*K45/100</f>
        <v>4263.375</v>
      </c>
      <c r="L51" s="234">
        <f t="shared" si="8"/>
        <v>4263.375</v>
      </c>
      <c r="M51" s="234">
        <f t="shared" si="8"/>
        <v>4263.375</v>
      </c>
      <c r="N51" s="234">
        <f t="shared" si="8"/>
        <v>4625.625</v>
      </c>
      <c r="O51" s="234">
        <f t="shared" si="8"/>
        <v>4625.625</v>
      </c>
      <c r="P51" s="234">
        <f t="shared" si="8"/>
        <v>4625.625</v>
      </c>
      <c r="Q51" s="234">
        <f t="shared" si="8"/>
        <v>4625.625</v>
      </c>
      <c r="R51" s="234">
        <f t="shared" si="8"/>
        <v>4625.625</v>
      </c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</row>
    <row r="52" spans="1:44" s="288" customFormat="1" ht="12" x14ac:dyDescent="0.3">
      <c r="A52" s="330" t="s">
        <v>228</v>
      </c>
      <c r="B52" s="331"/>
      <c r="C52" s="260"/>
      <c r="D52" s="260"/>
      <c r="E52" s="260"/>
      <c r="F52" s="260">
        <f>SUM(G52:R52)</f>
        <v>52971.75</v>
      </c>
      <c r="G52" s="260">
        <f>G51</f>
        <v>4263.375</v>
      </c>
      <c r="H52" s="260">
        <f>H51</f>
        <v>4263.375</v>
      </c>
      <c r="I52" s="260">
        <f>I51</f>
        <v>4263.375</v>
      </c>
      <c r="J52" s="260">
        <f>J51</f>
        <v>4263.375</v>
      </c>
      <c r="K52" s="260">
        <f>K51</f>
        <v>4263.375</v>
      </c>
      <c r="L52" s="260">
        <f t="shared" ref="L52:R52" si="9">L51</f>
        <v>4263.375</v>
      </c>
      <c r="M52" s="260">
        <f t="shared" si="9"/>
        <v>4263.375</v>
      </c>
      <c r="N52" s="260">
        <f t="shared" si="9"/>
        <v>4625.625</v>
      </c>
      <c r="O52" s="260">
        <f t="shared" si="9"/>
        <v>4625.625</v>
      </c>
      <c r="P52" s="260">
        <f t="shared" si="9"/>
        <v>4625.625</v>
      </c>
      <c r="Q52" s="260">
        <f t="shared" si="9"/>
        <v>4625.625</v>
      </c>
      <c r="R52" s="260">
        <f t="shared" si="9"/>
        <v>4625.625</v>
      </c>
    </row>
    <row r="53" spans="1:44" s="288" customFormat="1" ht="12" x14ac:dyDescent="0.3">
      <c r="A53" s="250"/>
      <c r="B53" s="221" t="s">
        <v>229</v>
      </c>
      <c r="C53" s="233"/>
      <c r="D53" s="233"/>
      <c r="E53" s="233"/>
      <c r="F53" s="289">
        <f>F9+F12+F35+F51</f>
        <v>501049.25</v>
      </c>
      <c r="G53" s="289">
        <f>G9+G12+G35+G51</f>
        <v>38375.875</v>
      </c>
      <c r="H53" s="289">
        <f>H9+H12+H35+H51</f>
        <v>39125.875</v>
      </c>
      <c r="I53" s="289">
        <f>I9+I12+I35+I51</f>
        <v>37775.875</v>
      </c>
      <c r="J53" s="289">
        <f>J9+J12+J35+J51</f>
        <v>39125.875</v>
      </c>
      <c r="K53" s="289">
        <f t="shared" ref="K53:R53" si="10">K9+K12+K35+K51</f>
        <v>36275.875</v>
      </c>
      <c r="L53" s="289">
        <f t="shared" si="10"/>
        <v>48258.375</v>
      </c>
      <c r="M53" s="289">
        <f t="shared" si="10"/>
        <v>42685.875</v>
      </c>
      <c r="N53" s="289">
        <f t="shared" si="10"/>
        <v>50063.125</v>
      </c>
      <c r="O53" s="289">
        <f t="shared" si="10"/>
        <v>42223.125</v>
      </c>
      <c r="P53" s="289">
        <f t="shared" si="10"/>
        <v>45073.125</v>
      </c>
      <c r="Q53" s="289">
        <f t="shared" si="10"/>
        <v>38223.125</v>
      </c>
      <c r="R53" s="289">
        <f t="shared" si="10"/>
        <v>43843.125</v>
      </c>
    </row>
    <row r="54" spans="1:44" ht="12" x14ac:dyDescent="0.25">
      <c r="A54" s="324"/>
      <c r="B54" s="325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</row>
    <row r="60" spans="1:44" x14ac:dyDescent="0.2">
      <c r="I60" s="291">
        <f>G53+H53+I53</f>
        <v>115277.625</v>
      </c>
      <c r="J60" s="291"/>
      <c r="K60" s="291"/>
      <c r="L60" s="291">
        <f>J53+K53+L53</f>
        <v>123660.125</v>
      </c>
      <c r="M60" s="291"/>
      <c r="N60" s="291"/>
      <c r="O60" s="291">
        <f>M53+N53+O53</f>
        <v>134972.125</v>
      </c>
      <c r="P60" s="291"/>
      <c r="Q60" s="291"/>
      <c r="R60" s="291">
        <f>P53+Q53+R53</f>
        <v>127139.375</v>
      </c>
    </row>
  </sheetData>
  <mergeCells count="6">
    <mergeCell ref="A54:B54"/>
    <mergeCell ref="B10:J10"/>
    <mergeCell ref="B13:J13"/>
    <mergeCell ref="B20:J20"/>
    <mergeCell ref="B36:J36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EMT</vt:lpstr>
      <vt:lpstr>Lisa 1</vt:lpstr>
      <vt:lpstr>Ettemaksu jääkide arvestus</vt:lpstr>
      <vt:lpstr>Sheet1</vt:lpstr>
      <vt:lpstr>2020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Kaidi Šatilov</dc:creator>
  <cp:lastModifiedBy>Anneli Liblik</cp:lastModifiedBy>
  <cp:lastPrinted>2015-01-13T11:09:10Z</cp:lastPrinted>
  <dcterms:created xsi:type="dcterms:W3CDTF">2013-07-02T08:37:29Z</dcterms:created>
  <dcterms:modified xsi:type="dcterms:W3CDTF">2021-12-13T15:47:16Z</dcterms:modified>
</cp:coreProperties>
</file>