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V:\Välisvahendite osakond\2. VKP\Biteraalsed programmid\Norra ja EMP FM 2014-2021\Eeldefineeritud projektid\SoM PDP\2021 jaanuar\"/>
    </mc:Choice>
  </mc:AlternateContent>
  <bookViews>
    <workbookView xWindow="-108" yWindow="-108" windowWidth="19416" windowHeight="10416"/>
  </bookViews>
  <sheets>
    <sheet name="Budget per output-activity" sheetId="11" r:id="rId1"/>
    <sheet name="Sheet1" sheetId="8" state="hidden" r:id="rId2"/>
  </sheets>
  <externalReferences>
    <externalReference r:id="rId3"/>
  </externalReferences>
  <definedNames>
    <definedName name="_xlnm._FilterDatabase" localSheetId="0" hidden="1">'Budget per output-activity'!$A$10:$L$53</definedName>
    <definedName name="Account">[1]!Table3[Account]</definedName>
    <definedName name="CodeActivity">[1]!Table58[code]</definedName>
    <definedName name="CodeClass">[1]!Table71[code]</definedName>
    <definedName name="CodeDonor">[1]!Table70[code]</definedName>
    <definedName name="CodeSubOffice">[1]!Table4[Location ID]</definedName>
    <definedName name="CostCenter">[1]!Table412[code]</definedName>
    <definedName name="CurList">[1]!Table20[Currencies]</definedName>
    <definedName name="DonorCode">[1]!Table27[DonorCode]</definedName>
    <definedName name="DonorName">[1]!Table27[DonorName]</definedName>
    <definedName name="OneZero">[1]_SetUP!$I$70:$I$71</definedName>
    <definedName name="_xlnm.Print_Area" localSheetId="0">'Budget per output-activity'!$A$1:$J$56</definedName>
    <definedName name="ProjectList">[1]!Table214[Project]</definedName>
    <definedName name="QQQQQQ">[1]!Table3[Account]</definedName>
    <definedName name="QQQwww">[1]!Table58[code]</definedName>
    <definedName name="ResNO">[1]!Table2[ResID]</definedName>
    <definedName name="Site">[1]!Table41213[code]</definedName>
    <definedName name="SubOffice">[1]!Table4[Lacation Name]</definedName>
    <definedName name="UnitCode">[1]!Table46[UnitCode]</definedName>
    <definedName name="UnitName">[1]!Table46[Name]</definedName>
    <definedName name="UnitType">[1]!Table1[Units Name]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7" i="11" l="1"/>
  <c r="E17" i="11" l="1"/>
  <c r="H66" i="11" l="1"/>
  <c r="G66" i="11"/>
  <c r="H65" i="11"/>
  <c r="G65" i="11"/>
  <c r="F65" i="11"/>
  <c r="E65" i="11"/>
  <c r="D65" i="11"/>
  <c r="C65" i="11"/>
  <c r="B65" i="11"/>
  <c r="H64" i="11"/>
  <c r="G64" i="11"/>
  <c r="F64" i="11"/>
  <c r="E64" i="11"/>
  <c r="D64" i="11"/>
  <c r="C64" i="11"/>
  <c r="B64" i="11"/>
  <c r="H63" i="11"/>
  <c r="G63" i="11"/>
  <c r="F63" i="11"/>
  <c r="E63" i="11"/>
  <c r="D63" i="11"/>
  <c r="C63" i="11"/>
  <c r="B63" i="11"/>
  <c r="H62" i="11"/>
  <c r="G62" i="11"/>
  <c r="F62" i="11"/>
  <c r="E62" i="11"/>
  <c r="D62" i="11"/>
  <c r="C62" i="11"/>
  <c r="B62" i="11"/>
  <c r="H61" i="11"/>
  <c r="G61" i="11"/>
  <c r="F61" i="11"/>
  <c r="E61" i="11"/>
  <c r="D61" i="11"/>
  <c r="C61" i="11"/>
  <c r="K49" i="11"/>
  <c r="K48" i="11"/>
  <c r="E48" i="11"/>
  <c r="K46" i="11"/>
  <c r="K45" i="11"/>
  <c r="E45" i="11"/>
  <c r="E46" i="11" s="1"/>
  <c r="K43" i="11"/>
  <c r="K42" i="11"/>
  <c r="E42" i="11"/>
  <c r="K41" i="11"/>
  <c r="D41" i="11"/>
  <c r="E41" i="11" s="1"/>
  <c r="K40" i="11"/>
  <c r="E40" i="11"/>
  <c r="K39" i="11"/>
  <c r="E39" i="11"/>
  <c r="K37" i="11"/>
  <c r="K36" i="11"/>
  <c r="D36" i="11"/>
  <c r="K35" i="11"/>
  <c r="E35" i="11"/>
  <c r="K33" i="11"/>
  <c r="K32" i="11"/>
  <c r="K31" i="11"/>
  <c r="K30" i="11"/>
  <c r="E30" i="11"/>
  <c r="K29" i="11"/>
  <c r="E29" i="11"/>
  <c r="K28" i="11"/>
  <c r="E28" i="11"/>
  <c r="K27" i="11"/>
  <c r="E27" i="11"/>
  <c r="K26" i="11"/>
  <c r="E26" i="11"/>
  <c r="K24" i="11"/>
  <c r="K23" i="11"/>
  <c r="E23" i="11"/>
  <c r="K22" i="11"/>
  <c r="E22" i="11"/>
  <c r="C60" i="11" s="1"/>
  <c r="K21" i="11"/>
  <c r="E21" i="11"/>
  <c r="K19" i="11"/>
  <c r="K18" i="11"/>
  <c r="E18" i="11"/>
  <c r="B66" i="11" s="1"/>
  <c r="E16" i="11"/>
  <c r="K15" i="11"/>
  <c r="E15" i="11"/>
  <c r="E14" i="11"/>
  <c r="K13" i="11"/>
  <c r="E13" i="11"/>
  <c r="F60" i="11" l="1"/>
  <c r="D66" i="11"/>
  <c r="C66" i="11"/>
  <c r="C68" i="11" s="1"/>
  <c r="E37" i="11"/>
  <c r="D60" i="11"/>
  <c r="E19" i="11"/>
  <c r="E55" i="11" s="1"/>
  <c r="B61" i="11"/>
  <c r="I61" i="11" s="1"/>
  <c r="H60" i="11"/>
  <c r="H68" i="11" s="1"/>
  <c r="E49" i="11"/>
  <c r="B60" i="11"/>
  <c r="E60" i="11"/>
  <c r="E66" i="11"/>
  <c r="E43" i="11"/>
  <c r="F66" i="11"/>
  <c r="E33" i="11"/>
  <c r="I62" i="11"/>
  <c r="I63" i="11"/>
  <c r="I65" i="11"/>
  <c r="I64" i="11"/>
  <c r="E24" i="11"/>
  <c r="G60" i="11"/>
  <c r="G68" i="11" s="1"/>
  <c r="D68" i="11" l="1"/>
  <c r="B68" i="11"/>
  <c r="E68" i="11"/>
  <c r="I66" i="11"/>
  <c r="F68" i="11"/>
  <c r="E56" i="11"/>
  <c r="E50" i="11"/>
  <c r="I60" i="11"/>
  <c r="E52" i="11" l="1"/>
  <c r="I67" i="11" s="1"/>
  <c r="I68" i="11" s="1"/>
  <c r="E53" i="11" l="1"/>
  <c r="E54" i="11" s="1"/>
  <c r="J60" i="11"/>
  <c r="J63" i="11"/>
  <c r="J66" i="11"/>
  <c r="D69" i="11"/>
  <c r="J64" i="11"/>
  <c r="H69" i="11"/>
  <c r="J62" i="11"/>
  <c r="F69" i="11"/>
  <c r="E69" i="11"/>
  <c r="J65" i="11"/>
  <c r="C69" i="11"/>
  <c r="B69" i="11"/>
  <c r="G69" i="11"/>
</calcChain>
</file>

<file path=xl/sharedStrings.xml><?xml version="1.0" encoding="utf-8"?>
<sst xmlns="http://schemas.openxmlformats.org/spreadsheetml/2006/main" count="175" uniqueCount="119">
  <si>
    <t>5.1 Template for the PDP cost (budget)</t>
  </si>
  <si>
    <t>Programme:</t>
  </si>
  <si>
    <t>Green ICT</t>
  </si>
  <si>
    <t>Project title:</t>
  </si>
  <si>
    <t>Health Sense</t>
  </si>
  <si>
    <t>Project Promoter:</t>
  </si>
  <si>
    <t>Estonian Ministry of Social Affairs</t>
  </si>
  <si>
    <t>Total project cost:</t>
  </si>
  <si>
    <t>Project grant rate:</t>
  </si>
  <si>
    <t>Project duration:</t>
  </si>
  <si>
    <t>24 months</t>
  </si>
  <si>
    <t>Unit</t>
  </si>
  <si>
    <t>Number of units 
(a)</t>
  </si>
  <si>
    <t>Unit price (€) 
(b)</t>
  </si>
  <si>
    <t>Total cost (€) 
(a) x (b)</t>
  </si>
  <si>
    <t>Type of expenditure</t>
  </si>
  <si>
    <t xml:space="preserve">Comments/additional information </t>
  </si>
  <si>
    <t>Guidance</t>
  </si>
  <si>
    <r>
      <t>1. DIRECT EXPENDITURES -</t>
    </r>
    <r>
      <rPr>
        <b/>
        <i/>
        <sz val="8"/>
        <color rgb="FFFFFFFF"/>
        <rFont val="Calibri"/>
        <family val="2"/>
        <scheme val="minor"/>
      </rPr>
      <t xml:space="preserve"> Reg. Art. 8.2 &amp; Art. 8.3</t>
    </r>
  </si>
  <si>
    <t>1.1 Project management</t>
  </si>
  <si>
    <t>Project coordinator</t>
  </si>
  <si>
    <t>month</t>
  </si>
  <si>
    <t>Cost of staff assigned to the project - Reg. Art. 8.3.1.a</t>
  </si>
  <si>
    <t>Project manager</t>
  </si>
  <si>
    <t>System Architect</t>
  </si>
  <si>
    <t>Data Analyst</t>
  </si>
  <si>
    <t>Business trips</t>
  </si>
  <si>
    <t>Travel and subsistence allowances for staff - Reg. Art. 8.3.1.b</t>
  </si>
  <si>
    <t>Meetings arrangement (rent and other costs)</t>
  </si>
  <si>
    <t>day</t>
  </si>
  <si>
    <t xml:space="preserve">Costs entailed by other contracts awarded by PP for the purpose of carrying out the project - Reg. Art. 8.3.1.f </t>
  </si>
  <si>
    <t>Total 1.1:</t>
  </si>
  <si>
    <t>1.2. Data collecting environment</t>
  </si>
  <si>
    <t>Hardware rent and  management or procurement</t>
  </si>
  <si>
    <t>Software installation and administration</t>
  </si>
  <si>
    <t>Staff Training</t>
  </si>
  <si>
    <t>Total 1.2:</t>
  </si>
  <si>
    <t>1.3. Data storage with pseudonymization and obfuscation tools</t>
  </si>
  <si>
    <t>Servers</t>
  </si>
  <si>
    <t>Server</t>
  </si>
  <si>
    <t>Software installation / administration</t>
  </si>
  <si>
    <t>Warehouse DB licenses</t>
  </si>
  <si>
    <t>Tbait per 2 year</t>
  </si>
  <si>
    <t>Staff training</t>
  </si>
  <si>
    <t>Data obfuscation tool development</t>
  </si>
  <si>
    <t>partner</t>
  </si>
  <si>
    <t>Data extraction and systematization  tool development</t>
  </si>
  <si>
    <t>contract</t>
  </si>
  <si>
    <t>1-2</t>
  </si>
  <si>
    <t xml:space="preserve">Total 1.3: </t>
  </si>
  <si>
    <t>1.4. Warehouse data structures and ETL process</t>
  </si>
  <si>
    <t>Development of data warehouse data structures and terminology</t>
  </si>
  <si>
    <t>Development of ETL processes</t>
  </si>
  <si>
    <t>1-4</t>
  </si>
  <si>
    <t xml:space="preserve">Total 1.4: </t>
  </si>
  <si>
    <t>Hardware rent and management or procurement</t>
  </si>
  <si>
    <t>Software installation /administration</t>
  </si>
  <si>
    <t>Analysis and publication tools/environment licenses</t>
  </si>
  <si>
    <t>year</t>
  </si>
  <si>
    <t xml:space="preserve">Total 1.5: </t>
  </si>
  <si>
    <t>Data Analyst/Data administrator</t>
  </si>
  <si>
    <t xml:space="preserve">Total 1.6: </t>
  </si>
  <si>
    <t>Legal employee</t>
  </si>
  <si>
    <t xml:space="preserve">Total 1.7: </t>
  </si>
  <si>
    <t>Total 1:</t>
  </si>
  <si>
    <r>
      <t xml:space="preserve">2. INDIRECT COSTS - </t>
    </r>
    <r>
      <rPr>
        <b/>
        <i/>
        <sz val="8"/>
        <color rgb="FFFFFFFF"/>
        <rFont val="Calibri"/>
        <family val="2"/>
        <scheme val="minor"/>
      </rPr>
      <t>Reg. Art. 8.5</t>
    </r>
  </si>
  <si>
    <t>Total 2:</t>
  </si>
  <si>
    <t>Indirect costs in projects (overheads) - Art. 8.5.1.c</t>
  </si>
  <si>
    <t>A method applied i.e. Art. 8.5.1 (a), (b), (c), (d) or (e) should be indicated here.</t>
  </si>
  <si>
    <t>TOTAL PDP COST (1 + 2):</t>
  </si>
  <si>
    <r>
      <t>Total project management cost (</t>
    </r>
    <r>
      <rPr>
        <b/>
        <sz val="8"/>
        <color rgb="FF1F497D"/>
        <rFont val="Calibri"/>
        <family val="2"/>
      </rPr>
      <t>€):</t>
    </r>
  </si>
  <si>
    <t>Total output related cost  (€):</t>
  </si>
  <si>
    <t xml:space="preserve">                                                                                            Output / Activity
Budget Heading</t>
  </si>
  <si>
    <t>Manage-ment cost</t>
  </si>
  <si>
    <t>Output/Activity 1</t>
  </si>
  <si>
    <t>Output/Activity 2</t>
  </si>
  <si>
    <t>Output/Activity 3</t>
  </si>
  <si>
    <t>Output/Activity 4</t>
  </si>
  <si>
    <t>Output/Activity 5</t>
  </si>
  <si>
    <t>Output/Activity 6</t>
  </si>
  <si>
    <t>TOTAL ELIGIBLE BUDGET HEADING COSTS</t>
  </si>
  <si>
    <t>% TOTAL ELIGIBLE COSTS</t>
  </si>
  <si>
    <t xml:space="preserve">Depreciation value for new or second hand equipment purchased - Reg. Art. 8.2.4 </t>
  </si>
  <si>
    <t>Cost of new or second hand equipment - Reg. Art. 8.3.1.c &amp; Art. 8.3.2</t>
  </si>
  <si>
    <t>Purchase of land and real estate - Reg. Art. 8.3.1.d &amp; Art. 8.6</t>
  </si>
  <si>
    <t>Costs of consumables and supplies - Reg. Art. 8.3.1.e</t>
  </si>
  <si>
    <t>INDIRECT COSTS - Reg. Art. 8.5</t>
  </si>
  <si>
    <t>TOTAL ELIGIBLE  COSTS</t>
  </si>
  <si>
    <t>% TOTAL PDP COSTS</t>
  </si>
  <si>
    <r>
      <t xml:space="preserve">Cost of staff assigned to the project - </t>
    </r>
    <r>
      <rPr>
        <i/>
        <sz val="8"/>
        <color rgb="FF1F497D"/>
        <rFont val="Calibri"/>
        <family val="2"/>
        <scheme val="minor"/>
      </rPr>
      <t>Reg. Art. 8.3.1.a</t>
    </r>
  </si>
  <si>
    <r>
      <t xml:space="preserve">Travel and subsistence allowances for staff - </t>
    </r>
    <r>
      <rPr>
        <i/>
        <sz val="8"/>
        <color rgb="FF1F497D"/>
        <rFont val="Calibri"/>
        <family val="2"/>
        <scheme val="minor"/>
      </rPr>
      <t>Reg. Art. 8.3.1.b</t>
    </r>
  </si>
  <si>
    <t>If lump sums, include a reference to the defined rules approved by the PO.</t>
  </si>
  <si>
    <r>
      <t xml:space="preserve">Depreciation value for new or second hand equipment purchased - </t>
    </r>
    <r>
      <rPr>
        <i/>
        <sz val="8"/>
        <color rgb="FF1F497D"/>
        <rFont val="Calibri"/>
        <family val="2"/>
        <scheme val="minor"/>
      </rPr>
      <t xml:space="preserve">Reg. Art. 8.2.4 </t>
    </r>
  </si>
  <si>
    <r>
      <t xml:space="preserve">Cost of new or second hand equipment - </t>
    </r>
    <r>
      <rPr>
        <i/>
        <sz val="8"/>
        <color rgb="FF1F497D"/>
        <rFont val="Calibri"/>
        <family val="2"/>
        <scheme val="minor"/>
      </rPr>
      <t>Reg. Art. 8.3.1.c &amp; Art. 8.3.2</t>
    </r>
  </si>
  <si>
    <t xml:space="preserve">Refer to a document confirming that the PO determined the equipment as integral and necessary for achieving the outcomes of the PDP. </t>
  </si>
  <si>
    <r>
      <t xml:space="preserve">Purchase of land and real estate - </t>
    </r>
    <r>
      <rPr>
        <i/>
        <sz val="8"/>
        <color rgb="FF1F497D"/>
        <rFont val="Calibri"/>
        <family val="2"/>
        <scheme val="minor"/>
      </rPr>
      <t>Reg. Art. 8.3.1.d &amp; Art. 8.6</t>
    </r>
  </si>
  <si>
    <r>
      <t xml:space="preserve">Costs of consumables and supplies - </t>
    </r>
    <r>
      <rPr>
        <i/>
        <sz val="8"/>
        <color rgb="FF1F497D"/>
        <rFont val="Calibri"/>
        <family val="2"/>
        <scheme val="minor"/>
      </rPr>
      <t>Reg. Art. 8.3.1.e</t>
    </r>
  </si>
  <si>
    <r>
      <t xml:space="preserve">Costs entailed by other contracts awarded by PP for the purpose of carrying out the project - </t>
    </r>
    <r>
      <rPr>
        <i/>
        <sz val="8"/>
        <color rgb="FF1F497D"/>
        <rFont val="Calibri"/>
        <family val="2"/>
        <scheme val="minor"/>
      </rPr>
      <t xml:space="preserve">Reg. Art. 8.3.1.f </t>
    </r>
  </si>
  <si>
    <t>Awarding should comply with the applicable rules on public procurement  (Regulations Art. 8.15).</t>
  </si>
  <si>
    <r>
      <t xml:space="preserve">Costs arising directly from requirements imposed by the project contract - </t>
    </r>
    <r>
      <rPr>
        <i/>
        <sz val="8"/>
        <color rgb="FF1F497D"/>
        <rFont val="Calibri"/>
        <family val="2"/>
        <scheme val="minor"/>
      </rPr>
      <t>Reg. Art. 8.3.1.g</t>
    </r>
  </si>
  <si>
    <t>Include a reference to the relevant article of the project contract.
Examples of costs: information/publicity, translations, specific evaluation, audits, charges for financial transactions, etc.</t>
  </si>
  <si>
    <t>1.7. Analysis of legal regulations to foster the results of the project</t>
  </si>
  <si>
    <t>1.5. Data Analysis and visualization environment for third parties (e.g. private sector, R&amp;D institutions)</t>
  </si>
  <si>
    <t>1.6. Building data flows in cooperation with third parties (e.g. private sector, R&amp;D institutions)</t>
  </si>
  <si>
    <t>trips</t>
  </si>
  <si>
    <t>Flat rate of 15% of all staff costs assigned to the projects.</t>
  </si>
  <si>
    <t>Pseudonymization management tool development</t>
  </si>
  <si>
    <t>Up to 10 trips, with 2 nights stay for each person. 5 trips to Estonia for up to 7 persons and 5 trips to Norway up to 7 persons. Calculated using standardized unit prices.</t>
  </si>
  <si>
    <r>
      <t xml:space="preserve">FTE: 0,33 </t>
    </r>
    <r>
      <rPr>
        <i/>
        <sz val="8"/>
        <color rgb="FFFF0000"/>
        <rFont val="Calibri"/>
        <family val="2"/>
        <charset val="186"/>
        <scheme val="minor"/>
      </rPr>
      <t>Ministry of Social Affairs (MoSA)</t>
    </r>
  </si>
  <si>
    <r>
      <t xml:space="preserve">FTE: 1 </t>
    </r>
    <r>
      <rPr>
        <i/>
        <sz val="8"/>
        <color rgb="FFFF0000"/>
        <rFont val="Calibri"/>
        <family val="2"/>
        <charset val="186"/>
        <scheme val="minor"/>
      </rPr>
      <t>Health and Welfare Information Center (HWISC)</t>
    </r>
  </si>
  <si>
    <r>
      <t xml:space="preserve">FTE: 1 </t>
    </r>
    <r>
      <rPr>
        <i/>
        <sz val="8"/>
        <color rgb="FFFF0000"/>
        <rFont val="Calibri"/>
        <family val="2"/>
        <charset val="186"/>
        <scheme val="minor"/>
      </rPr>
      <t>HWISC</t>
    </r>
  </si>
  <si>
    <t>HWISC</t>
  </si>
  <si>
    <r>
      <t xml:space="preserve">FTE: 0,33 </t>
    </r>
    <r>
      <rPr>
        <sz val="8"/>
        <color rgb="FFFF0000"/>
        <rFont val="Calibri"/>
        <family val="2"/>
        <charset val="186"/>
        <scheme val="minor"/>
      </rPr>
      <t>HWISC</t>
    </r>
  </si>
  <si>
    <r>
      <t xml:space="preserve">Will be carried out by project partner </t>
    </r>
    <r>
      <rPr>
        <sz val="8"/>
        <color rgb="FFFF0000"/>
        <rFont val="Calibri"/>
        <family val="2"/>
        <charset val="186"/>
        <scheme val="minor"/>
      </rPr>
      <t>Tallinn University of Technology (TalTech)</t>
    </r>
  </si>
  <si>
    <r>
      <t xml:space="preserve">FTE: 1 (project months 13-24) </t>
    </r>
    <r>
      <rPr>
        <sz val="8"/>
        <color rgb="FFFF0000"/>
        <rFont val="Calibri"/>
        <family val="2"/>
        <charset val="186"/>
        <scheme val="minor"/>
      </rPr>
      <t>HWISC</t>
    </r>
  </si>
  <si>
    <r>
      <t xml:space="preserve">FTE: 1 </t>
    </r>
    <r>
      <rPr>
        <sz val="8"/>
        <color rgb="FFFF0000"/>
        <rFont val="Calibri"/>
        <family val="2"/>
        <charset val="186"/>
        <scheme val="minor"/>
      </rPr>
      <t>HWISC</t>
    </r>
  </si>
  <si>
    <r>
      <t xml:space="preserve">Will be carried out together with donor partners. </t>
    </r>
    <r>
      <rPr>
        <sz val="8"/>
        <color rgb="FFFF0000"/>
        <rFont val="Calibri"/>
        <family val="2"/>
        <charset val="186"/>
        <scheme val="minor"/>
      </rPr>
      <t>MoSA</t>
    </r>
  </si>
  <si>
    <r>
      <rPr>
        <sz val="8"/>
        <rFont val="Calibri"/>
        <family val="2"/>
        <charset val="186"/>
        <scheme val="minor"/>
      </rPr>
      <t xml:space="preserve">Will be carried out together with donor partners. </t>
    </r>
    <r>
      <rPr>
        <sz val="8"/>
        <color rgb="FFFF0000"/>
        <rFont val="Calibri"/>
        <family val="2"/>
        <charset val="186"/>
        <scheme val="minor"/>
      </rPr>
      <t>MoSA</t>
    </r>
  </si>
  <si>
    <r>
      <t xml:space="preserve">Will be carried out by project partner </t>
    </r>
    <r>
      <rPr>
        <sz val="8"/>
        <color rgb="FFFF0000"/>
        <rFont val="Calibri"/>
        <family val="2"/>
        <charset val="186"/>
        <scheme val="minor"/>
      </rPr>
      <t>University of Tartu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</si>
</sst>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 * #,##0.00_ ;_ * \-#,##0.00_ ;_ * &quot;-&quot;??_ ;_ @_ 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 [$€-2]\ * #,##0.00_ ;_ [$€-2]\ * \-#,##0.00_ ;_ [$€-2]\ * &quot;-&quot;??_ "/>
    <numFmt numFmtId="169" formatCode="_(&quot;$&quot;\ * #,##0.00_);_(&quot;$&quot;\ * \(#,##0.00\);_(&quot;$&quot;\ * &quot;-&quot;??_);_(@_)"/>
    <numFmt numFmtId="170" formatCode="[$€-2]\ #,##0;[Red]\-[$€-2]\ #,##0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FFFFFF"/>
      <name val="Calibri"/>
      <family val="2"/>
      <scheme val="minor"/>
    </font>
    <font>
      <b/>
      <i/>
      <sz val="8"/>
      <color rgb="FFFFFFFF"/>
      <name val="Calibri"/>
      <family val="2"/>
      <scheme val="minor"/>
    </font>
    <font>
      <sz val="8"/>
      <color rgb="FF1F497D"/>
      <name val="Calibri"/>
      <family val="2"/>
      <scheme val="minor"/>
    </font>
    <font>
      <i/>
      <sz val="8"/>
      <color rgb="FF1F497D"/>
      <name val="Calibri"/>
      <family val="2"/>
      <scheme val="minor"/>
    </font>
    <font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1F497D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1F497D"/>
      <name val="Calibri"/>
      <family val="2"/>
    </font>
    <font>
      <b/>
      <sz val="11"/>
      <color theme="3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</font>
    <font>
      <b/>
      <sz val="8"/>
      <color rgb="FF1F497D"/>
      <name val="Calibri"/>
      <family val="2"/>
      <charset val="186"/>
      <scheme val="minor"/>
    </font>
    <font>
      <b/>
      <sz val="10"/>
      <color rgb="FF1F497D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8"/>
      <color rgb="FF000000"/>
      <name val="Calibri"/>
      <family val="2"/>
      <charset val="186"/>
      <scheme val="minor"/>
    </font>
    <font>
      <b/>
      <sz val="8"/>
      <color rgb="FFFFFFFF"/>
      <name val="Calibri"/>
      <family val="2"/>
      <charset val="186"/>
      <scheme val="minor"/>
    </font>
    <font>
      <sz val="8"/>
      <color rgb="FF1F497D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sz val="8"/>
      <color rgb="FF002060"/>
      <name val="Calibri"/>
      <family val="2"/>
      <charset val="186"/>
      <scheme val="minor"/>
    </font>
    <font>
      <b/>
      <sz val="8"/>
      <color rgb="FF002060"/>
      <name val="Calibri"/>
      <family val="2"/>
      <charset val="186"/>
      <scheme val="minor"/>
    </font>
    <font>
      <sz val="8"/>
      <name val="Calibri"/>
      <family val="2"/>
      <scheme val="minor"/>
    </font>
    <font>
      <sz val="10"/>
      <name val="Arial"/>
      <family val="2"/>
      <charset val="186"/>
    </font>
    <font>
      <b/>
      <sz val="8"/>
      <color rgb="FF00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i/>
      <sz val="8"/>
      <name val="Calibri"/>
      <family val="2"/>
      <scheme val="minor"/>
    </font>
    <font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8"/>
      <name val="Calibri"/>
      <family val="2"/>
      <scheme val="minor"/>
    </font>
    <font>
      <b/>
      <sz val="8"/>
      <color theme="3"/>
      <name val="Calibri"/>
      <family val="2"/>
      <scheme val="minor"/>
    </font>
    <font>
      <i/>
      <sz val="8"/>
      <color rgb="FFFF0000"/>
      <name val="Calibri"/>
      <family val="2"/>
      <charset val="186"/>
      <scheme val="minor"/>
    </font>
    <font>
      <sz val="8"/>
      <color rgb="FFFF0000"/>
      <name val="Calibri"/>
      <family val="2"/>
      <charset val="186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4F81BD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/>
      <top/>
      <bottom/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indexed="64"/>
      </top>
      <bottom/>
      <diagonal/>
    </border>
    <border>
      <left style="medium">
        <color rgb="FFFFFFFF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 style="medium">
        <color indexed="64"/>
      </left>
      <right/>
      <top style="medium">
        <color rgb="FFFFFFFF"/>
      </top>
      <bottom style="medium">
        <color indexed="64"/>
      </bottom>
      <diagonal/>
    </border>
    <border>
      <left/>
      <right/>
      <top style="medium">
        <color rgb="FFFFFFFF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rgb="FFFFFFFF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theme="0"/>
      </diagonal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FFFF"/>
      </left>
      <right/>
      <top style="medium">
        <color indexed="64"/>
      </top>
      <bottom style="medium">
        <color rgb="FFFFFFFF"/>
      </bottom>
      <diagonal/>
    </border>
    <border>
      <left/>
      <right/>
      <top style="medium">
        <color indexed="64"/>
      </top>
      <bottom style="medium">
        <color rgb="FFFFFFFF"/>
      </bottom>
      <diagonal/>
    </border>
    <border>
      <left/>
      <right style="medium">
        <color rgb="FFFFFFFF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5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6" fillId="3" borderId="0" applyNumberFormat="0" applyBorder="0" applyAlignment="0" applyProtection="0"/>
    <xf numFmtId="0" fontId="7" fillId="8" borderId="1" applyNumberFormat="0" applyAlignment="0" applyProtection="0"/>
    <xf numFmtId="0" fontId="8" fillId="21" borderId="2" applyNumberFormat="0" applyAlignment="0" applyProtection="0"/>
    <xf numFmtId="164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5" fillId="8" borderId="1" applyNumberFormat="0" applyAlignment="0" applyProtection="0"/>
    <xf numFmtId="0" fontId="16" fillId="0" borderId="6" applyNumberFormat="0" applyFill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7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ill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0" borderId="0" applyFill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 applyFill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 applyFill="0"/>
    <xf numFmtId="0" fontId="9" fillId="0" borderId="0"/>
    <xf numFmtId="0" fontId="3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ill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23" borderId="7" applyNumberFormat="0" applyFont="0" applyAlignment="0" applyProtection="0"/>
    <xf numFmtId="0" fontId="4" fillId="23" borderId="7" applyNumberFormat="0" applyFont="0" applyAlignment="0" applyProtection="0"/>
    <xf numFmtId="0" fontId="18" fillId="8" borderId="8" applyNumberForma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NumberForma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1" fillId="0" borderId="0"/>
  </cellStyleXfs>
  <cellXfs count="182">
    <xf numFmtId="0" fontId="0" fillId="0" borderId="0" xfId="0"/>
    <xf numFmtId="0" fontId="31" fillId="26" borderId="14" xfId="0" applyFont="1" applyFill="1" applyBorder="1" applyAlignment="1">
      <alignment horizontal="center" vertical="center"/>
    </xf>
    <xf numFmtId="0" fontId="31" fillId="0" borderId="14" xfId="0" applyFont="1" applyBorder="1" applyAlignment="1">
      <alignment horizontal="right" vertical="center"/>
    </xf>
    <xf numFmtId="0" fontId="31" fillId="0" borderId="14" xfId="0" applyFont="1" applyBorder="1" applyAlignment="1">
      <alignment vertical="center"/>
    </xf>
    <xf numFmtId="0" fontId="30" fillId="0" borderId="14" xfId="0" applyFont="1" applyBorder="1" applyAlignment="1">
      <alignment vertical="center"/>
    </xf>
    <xf numFmtId="0" fontId="31" fillId="27" borderId="14" xfId="0" applyFont="1" applyFill="1" applyBorder="1" applyAlignment="1">
      <alignment horizontal="right" vertical="center"/>
    </xf>
    <xf numFmtId="0" fontId="32" fillId="0" borderId="14" xfId="0" applyFont="1" applyBorder="1" applyAlignment="1">
      <alignment vertical="center"/>
    </xf>
    <xf numFmtId="0" fontId="34" fillId="25" borderId="13" xfId="0" applyFont="1" applyFill="1" applyBorder="1" applyAlignment="1">
      <alignment horizontal="right" vertical="center"/>
    </xf>
    <xf numFmtId="0" fontId="35" fillId="25" borderId="13" xfId="0" applyFont="1" applyFill="1" applyBorder="1" applyAlignment="1">
      <alignment horizontal="right" vertical="center"/>
    </xf>
    <xf numFmtId="0" fontId="35" fillId="25" borderId="10" xfId="0" applyFont="1" applyFill="1" applyBorder="1" applyAlignment="1">
      <alignment horizontal="right" vertical="center"/>
    </xf>
    <xf numFmtId="0" fontId="28" fillId="25" borderId="22" xfId="0" applyFont="1" applyFill="1" applyBorder="1" applyAlignment="1">
      <alignment vertical="center" wrapText="1"/>
    </xf>
    <xf numFmtId="0" fontId="22" fillId="28" borderId="0" xfId="0" applyFont="1" applyFill="1"/>
    <xf numFmtId="0" fontId="0" fillId="28" borderId="0" xfId="0" applyFill="1"/>
    <xf numFmtId="0" fontId="28" fillId="25" borderId="17" xfId="0" applyFont="1" applyFill="1" applyBorder="1" applyAlignment="1">
      <alignment vertical="center" wrapText="1"/>
    </xf>
    <xf numFmtId="0" fontId="26" fillId="24" borderId="28" xfId="0" applyFont="1" applyFill="1" applyBorder="1" applyAlignment="1">
      <alignment horizontal="center" vertical="center" wrapText="1"/>
    </xf>
    <xf numFmtId="0" fontId="0" fillId="28" borderId="0" xfId="0" applyFill="1" applyAlignment="1">
      <alignment horizontal="center" vertical="center"/>
    </xf>
    <xf numFmtId="0" fontId="23" fillId="28" borderId="0" xfId="0" applyFont="1" applyFill="1"/>
    <xf numFmtId="43" fontId="30" fillId="0" borderId="14" xfId="656" applyFont="1" applyBorder="1" applyAlignment="1">
      <alignment vertical="center" wrapText="1"/>
    </xf>
    <xf numFmtId="0" fontId="26" fillId="24" borderId="18" xfId="0" applyFont="1" applyFill="1" applyBorder="1" applyAlignment="1">
      <alignment horizontal="center" vertical="center" wrapText="1"/>
    </xf>
    <xf numFmtId="0" fontId="26" fillId="24" borderId="19" xfId="0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vertical="center" wrapText="1"/>
    </xf>
    <xf numFmtId="43" fontId="0" fillId="28" borderId="0" xfId="656" applyFont="1" applyFill="1"/>
    <xf numFmtId="43" fontId="24" fillId="28" borderId="0" xfId="656" applyFont="1" applyFill="1" applyBorder="1" applyAlignment="1"/>
    <xf numFmtId="43" fontId="25" fillId="28" borderId="0" xfId="656" applyFont="1" applyFill="1" applyBorder="1" applyAlignment="1"/>
    <xf numFmtId="43" fontId="25" fillId="28" borderId="0" xfId="656" applyFont="1" applyFill="1" applyBorder="1" applyAlignment="1">
      <alignment wrapText="1"/>
    </xf>
    <xf numFmtId="43" fontId="23" fillId="28" borderId="0" xfId="656" applyFont="1" applyFill="1"/>
    <xf numFmtId="43" fontId="26" fillId="24" borderId="30" xfId="656" applyFont="1" applyFill="1" applyBorder="1" applyAlignment="1">
      <alignment horizontal="center" vertical="center" wrapText="1"/>
    </xf>
    <xf numFmtId="43" fontId="26" fillId="24" borderId="25" xfId="656" applyFont="1" applyFill="1" applyBorder="1" applyAlignment="1">
      <alignment horizontal="center" vertical="center" wrapText="1"/>
    </xf>
    <xf numFmtId="43" fontId="28" fillId="25" borderId="26" xfId="656" applyFont="1" applyFill="1" applyBorder="1" applyAlignment="1">
      <alignment vertical="center" wrapText="1"/>
    </xf>
    <xf numFmtId="43" fontId="28" fillId="25" borderId="11" xfId="656" applyFont="1" applyFill="1" applyBorder="1" applyAlignment="1">
      <alignment vertical="center" wrapText="1"/>
    </xf>
    <xf numFmtId="43" fontId="33" fillId="25" borderId="11" xfId="656" applyFont="1" applyFill="1" applyBorder="1" applyAlignment="1">
      <alignment horizontal="right" vertical="center" wrapText="1"/>
    </xf>
    <xf numFmtId="43" fontId="26" fillId="24" borderId="11" xfId="656" applyFont="1" applyFill="1" applyBorder="1" applyAlignment="1">
      <alignment horizontal="center" vertical="center" wrapText="1"/>
    </xf>
    <xf numFmtId="43" fontId="31" fillId="0" borderId="14" xfId="656" applyFont="1" applyBorder="1" applyAlignment="1">
      <alignment vertical="center"/>
    </xf>
    <xf numFmtId="43" fontId="26" fillId="24" borderId="10" xfId="656" applyFont="1" applyFill="1" applyBorder="1" applyAlignment="1">
      <alignment horizontal="center" vertical="center" wrapText="1"/>
    </xf>
    <xf numFmtId="43" fontId="0" fillId="0" borderId="0" xfId="656" applyFont="1"/>
    <xf numFmtId="0" fontId="31" fillId="0" borderId="14" xfId="0" applyFont="1" applyBorder="1" applyAlignment="1">
      <alignment horizontal="right" vertical="center" wrapText="1"/>
    </xf>
    <xf numFmtId="9" fontId="30" fillId="0" borderId="13" xfId="657" applyFont="1" applyBorder="1" applyAlignment="1">
      <alignment horizontal="right" vertical="center" wrapText="1"/>
    </xf>
    <xf numFmtId="9" fontId="31" fillId="0" borderId="14" xfId="657" applyFont="1" applyBorder="1" applyAlignment="1">
      <alignment horizontal="right" vertical="center" wrapText="1"/>
    </xf>
    <xf numFmtId="9" fontId="31" fillId="0" borderId="14" xfId="657" applyFont="1" applyBorder="1" applyAlignment="1">
      <alignment horizontal="right" vertical="center"/>
    </xf>
    <xf numFmtId="0" fontId="24" fillId="26" borderId="14" xfId="0" applyFont="1" applyFill="1" applyBorder="1" applyAlignment="1">
      <alignment horizontal="right" vertical="center"/>
    </xf>
    <xf numFmtId="0" fontId="28" fillId="25" borderId="12" xfId="0" applyFont="1" applyFill="1" applyBorder="1" applyAlignment="1">
      <alignment vertical="center" wrapText="1"/>
    </xf>
    <xf numFmtId="0" fontId="1" fillId="0" borderId="0" xfId="0" applyFont="1"/>
    <xf numFmtId="0" fontId="39" fillId="0" borderId="0" xfId="0" applyFont="1"/>
    <xf numFmtId="43" fontId="41" fillId="25" borderId="11" xfId="656" applyFont="1" applyFill="1" applyBorder="1" applyAlignment="1">
      <alignment vertical="center" wrapText="1"/>
    </xf>
    <xf numFmtId="0" fontId="38" fillId="28" borderId="0" xfId="0" applyFont="1" applyFill="1"/>
    <xf numFmtId="0" fontId="38" fillId="0" borderId="0" xfId="0" applyFont="1"/>
    <xf numFmtId="43" fontId="42" fillId="25" borderId="11" xfId="656" applyFont="1" applyFill="1" applyBorder="1" applyAlignment="1">
      <alignment vertical="center" wrapText="1"/>
    </xf>
    <xf numFmtId="0" fontId="43" fillId="28" borderId="0" xfId="0" applyFont="1" applyFill="1"/>
    <xf numFmtId="0" fontId="43" fillId="0" borderId="0" xfId="0" applyFont="1"/>
    <xf numFmtId="0" fontId="44" fillId="0" borderId="13" xfId="0" applyFont="1" applyBorder="1" applyAlignment="1">
      <alignment vertical="center" wrapText="1"/>
    </xf>
    <xf numFmtId="0" fontId="1" fillId="28" borderId="0" xfId="0" applyFont="1" applyFill="1"/>
    <xf numFmtId="0" fontId="45" fillId="24" borderId="18" xfId="0" applyFont="1" applyFill="1" applyBorder="1" applyAlignment="1">
      <alignment horizontal="center" vertical="center" wrapText="1"/>
    </xf>
    <xf numFmtId="0" fontId="44" fillId="26" borderId="14" xfId="0" applyFont="1" applyFill="1" applyBorder="1" applyAlignment="1">
      <alignment horizontal="center" vertical="center"/>
    </xf>
    <xf numFmtId="0" fontId="45" fillId="24" borderId="28" xfId="0" applyFont="1" applyFill="1" applyBorder="1" applyAlignment="1">
      <alignment horizontal="center" vertical="center" wrapText="1"/>
    </xf>
    <xf numFmtId="0" fontId="44" fillId="0" borderId="13" xfId="0" applyFont="1" applyBorder="1" applyAlignment="1">
      <alignment horizontal="right" vertical="center" wrapText="1"/>
    </xf>
    <xf numFmtId="9" fontId="44" fillId="0" borderId="13" xfId="657" applyFont="1" applyBorder="1" applyAlignment="1">
      <alignment horizontal="right" vertical="center" wrapText="1"/>
    </xf>
    <xf numFmtId="0" fontId="1" fillId="28" borderId="0" xfId="0" applyFont="1" applyFill="1" applyAlignment="1">
      <alignment horizontal="center" vertical="center"/>
    </xf>
    <xf numFmtId="0" fontId="47" fillId="28" borderId="0" xfId="0" applyFont="1" applyFill="1"/>
    <xf numFmtId="0" fontId="39" fillId="28" borderId="0" xfId="0" applyFont="1" applyFill="1"/>
    <xf numFmtId="0" fontId="39" fillId="28" borderId="0" xfId="0" applyFont="1" applyFill="1" applyAlignment="1">
      <alignment wrapText="1"/>
    </xf>
    <xf numFmtId="0" fontId="48" fillId="26" borderId="14" xfId="0" applyFont="1" applyFill="1" applyBorder="1" applyAlignment="1">
      <alignment horizontal="center" vertical="center"/>
    </xf>
    <xf numFmtId="0" fontId="39" fillId="28" borderId="0" xfId="0" applyFont="1" applyFill="1" applyAlignment="1">
      <alignment horizontal="center" vertical="center"/>
    </xf>
    <xf numFmtId="0" fontId="37" fillId="28" borderId="0" xfId="0" applyFont="1" applyFill="1"/>
    <xf numFmtId="0" fontId="49" fillId="0" borderId="10" xfId="0" applyFont="1" applyBorder="1" applyAlignment="1">
      <alignment horizontal="right"/>
    </xf>
    <xf numFmtId="0" fontId="49" fillId="0" borderId="13" xfId="0" applyFont="1" applyBorder="1" applyAlignment="1">
      <alignment horizontal="right"/>
    </xf>
    <xf numFmtId="0" fontId="48" fillId="28" borderId="15" xfId="0" applyFont="1" applyFill="1" applyBorder="1" applyAlignment="1">
      <alignment horizontal="right" vertical="center"/>
    </xf>
    <xf numFmtId="0" fontId="45" fillId="24" borderId="16" xfId="0" applyFont="1" applyFill="1" applyBorder="1" applyAlignment="1">
      <alignment horizontal="center" vertical="center" wrapText="1"/>
    </xf>
    <xf numFmtId="0" fontId="46" fillId="25" borderId="17" xfId="0" applyFont="1" applyFill="1" applyBorder="1" applyAlignment="1">
      <alignment vertical="center" wrapText="1"/>
    </xf>
    <xf numFmtId="0" fontId="45" fillId="24" borderId="29" xfId="0" applyFont="1" applyFill="1" applyBorder="1" applyAlignment="1">
      <alignment horizontal="left" vertical="center" wrapText="1"/>
    </xf>
    <xf numFmtId="0" fontId="44" fillId="26" borderId="10" xfId="0" applyFont="1" applyFill="1" applyBorder="1" applyAlignment="1">
      <alignment horizontal="center" vertical="center"/>
    </xf>
    <xf numFmtId="0" fontId="39" fillId="0" borderId="10" xfId="0" applyFont="1" applyBorder="1"/>
    <xf numFmtId="0" fontId="48" fillId="26" borderId="10" xfId="0" applyFont="1" applyFill="1" applyBorder="1" applyAlignment="1">
      <alignment horizontal="center" vertical="center"/>
    </xf>
    <xf numFmtId="0" fontId="40" fillId="0" borderId="11" xfId="0" applyFont="1" applyBorder="1" applyAlignment="1">
      <alignment horizontal="justify" vertical="center"/>
    </xf>
    <xf numFmtId="9" fontId="0" fillId="28" borderId="0" xfId="0" applyNumberFormat="1" applyFill="1"/>
    <xf numFmtId="0" fontId="50" fillId="26" borderId="14" xfId="0" applyFont="1" applyFill="1" applyBorder="1" applyAlignment="1">
      <alignment horizontal="center" vertical="center"/>
    </xf>
    <xf numFmtId="0" fontId="39" fillId="0" borderId="13" xfId="0" applyFont="1" applyBorder="1" applyAlignment="1">
      <alignment vertical="center" wrapText="1"/>
    </xf>
    <xf numFmtId="0" fontId="50" fillId="0" borderId="14" xfId="0" applyFont="1" applyBorder="1" applyAlignment="1">
      <alignment horizontal="right" vertical="center"/>
    </xf>
    <xf numFmtId="0" fontId="31" fillId="26" borderId="14" xfId="0" quotePrefix="1" applyFont="1" applyFill="1" applyBorder="1" applyAlignment="1">
      <alignment horizontal="center" vertical="center"/>
    </xf>
    <xf numFmtId="0" fontId="0" fillId="28" borderId="0" xfId="0" quotePrefix="1" applyFill="1"/>
    <xf numFmtId="0" fontId="44" fillId="0" borderId="34" xfId="0" applyFont="1" applyBorder="1" applyAlignment="1">
      <alignment horizontal="right" vertical="center" wrapText="1"/>
    </xf>
    <xf numFmtId="0" fontId="24" fillId="26" borderId="35" xfId="0" applyFont="1" applyFill="1" applyBorder="1" applyAlignment="1">
      <alignment horizontal="right" vertical="center"/>
    </xf>
    <xf numFmtId="0" fontId="31" fillId="0" borderId="14" xfId="0" applyFont="1" applyBorder="1" applyAlignment="1">
      <alignment vertical="center" wrapText="1"/>
    </xf>
    <xf numFmtId="0" fontId="52" fillId="0" borderId="14" xfId="0" applyFont="1" applyBorder="1" applyAlignment="1">
      <alignment horizontal="right" vertical="center"/>
    </xf>
    <xf numFmtId="1" fontId="35" fillId="25" borderId="27" xfId="0" applyNumberFormat="1" applyFont="1" applyFill="1" applyBorder="1" applyAlignment="1">
      <alignment horizontal="right" vertical="center"/>
    </xf>
    <xf numFmtId="1" fontId="0" fillId="28" borderId="0" xfId="0" applyNumberFormat="1" applyFill="1"/>
    <xf numFmtId="2" fontId="0" fillId="28" borderId="0" xfId="0" applyNumberFormat="1" applyFill="1"/>
    <xf numFmtId="1" fontId="30" fillId="0" borderId="10" xfId="0" applyNumberFormat="1" applyFont="1" applyFill="1" applyBorder="1" applyAlignment="1">
      <alignment vertical="center" wrapText="1"/>
    </xf>
    <xf numFmtId="1" fontId="0" fillId="28" borderId="0" xfId="0" applyNumberFormat="1" applyFill="1" applyAlignment="1">
      <alignment horizontal="right"/>
    </xf>
    <xf numFmtId="1" fontId="0" fillId="28" borderId="0" xfId="656" applyNumberFormat="1" applyFont="1" applyFill="1" applyAlignment="1">
      <alignment horizontal="right" vertical="center"/>
    </xf>
    <xf numFmtId="1" fontId="0" fillId="28" borderId="0" xfId="656" applyNumberFormat="1" applyFont="1" applyFill="1" applyAlignment="1">
      <alignment horizontal="right"/>
    </xf>
    <xf numFmtId="1" fontId="0" fillId="28" borderId="0" xfId="0" applyNumberFormat="1" applyFill="1" applyAlignment="1">
      <alignment horizontal="left"/>
    </xf>
    <xf numFmtId="0" fontId="53" fillId="28" borderId="0" xfId="0" applyFont="1" applyFill="1"/>
    <xf numFmtId="0" fontId="53" fillId="0" borderId="0" xfId="0" applyFont="1"/>
    <xf numFmtId="1" fontId="30" fillId="0" borderId="13" xfId="0" applyNumberFormat="1" applyFont="1" applyBorder="1" applyAlignment="1">
      <alignment vertical="center" wrapText="1"/>
    </xf>
    <xf numFmtId="0" fontId="54" fillId="28" borderId="0" xfId="0" applyFont="1" applyFill="1"/>
    <xf numFmtId="0" fontId="54" fillId="0" borderId="0" xfId="0" applyFont="1"/>
    <xf numFmtId="0" fontId="50" fillId="0" borderId="13" xfId="0" applyFont="1" applyBorder="1" applyAlignment="1">
      <alignment vertical="center" wrapText="1"/>
    </xf>
    <xf numFmtId="0" fontId="55" fillId="0" borderId="14" xfId="0" applyFont="1" applyBorder="1" applyAlignment="1">
      <alignment vertical="center"/>
    </xf>
    <xf numFmtId="43" fontId="55" fillId="0" borderId="14" xfId="656" applyFont="1" applyBorder="1" applyAlignment="1">
      <alignment vertical="center" wrapText="1"/>
    </xf>
    <xf numFmtId="2" fontId="50" fillId="0" borderId="14" xfId="0" applyNumberFormat="1" applyFont="1" applyBorder="1" applyAlignment="1">
      <alignment horizontal="right" vertical="center"/>
    </xf>
    <xf numFmtId="0" fontId="56" fillId="0" borderId="13" xfId="0" applyFont="1" applyBorder="1" applyAlignment="1">
      <alignment vertical="center" wrapText="1"/>
    </xf>
    <xf numFmtId="0" fontId="56" fillId="26" borderId="14" xfId="0" applyFont="1" applyFill="1" applyBorder="1" applyAlignment="1">
      <alignment horizontal="center" vertical="center" wrapText="1"/>
    </xf>
    <xf numFmtId="0" fontId="56" fillId="26" borderId="14" xfId="0" applyFont="1" applyFill="1" applyBorder="1" applyAlignment="1">
      <alignment horizontal="center" vertical="center"/>
    </xf>
    <xf numFmtId="0" fontId="56" fillId="0" borderId="14" xfId="0" applyFont="1" applyBorder="1" applyAlignment="1">
      <alignment horizontal="right" vertical="center"/>
    </xf>
    <xf numFmtId="43" fontId="57" fillId="0" borderId="14" xfId="656" applyFont="1" applyBorder="1" applyAlignment="1">
      <alignment vertical="center" wrapText="1"/>
    </xf>
    <xf numFmtId="1" fontId="58" fillId="25" borderId="13" xfId="0" applyNumberFormat="1" applyFont="1" applyFill="1" applyBorder="1" applyAlignment="1">
      <alignment horizontal="right" vertical="center"/>
    </xf>
    <xf numFmtId="0" fontId="55" fillId="0" borderId="14" xfId="0" applyFont="1" applyBorder="1" applyAlignment="1">
      <alignment vertical="center" wrapText="1"/>
    </xf>
    <xf numFmtId="43" fontId="50" fillId="0" borderId="14" xfId="656" applyFont="1" applyBorder="1" applyAlignment="1">
      <alignment vertical="center" wrapText="1"/>
    </xf>
    <xf numFmtId="0" fontId="50" fillId="0" borderId="14" xfId="0" applyFont="1" applyBorder="1" applyAlignment="1">
      <alignment vertical="center" wrapText="1"/>
    </xf>
    <xf numFmtId="0" fontId="61" fillId="0" borderId="10" xfId="0" applyFont="1" applyBorder="1" applyAlignment="1">
      <alignment vertical="center" wrapText="1"/>
    </xf>
    <xf numFmtId="0" fontId="61" fillId="0" borderId="14" xfId="0" applyFont="1" applyBorder="1" applyAlignment="1">
      <alignment vertical="center"/>
    </xf>
    <xf numFmtId="0" fontId="50" fillId="0" borderId="17" xfId="0" applyFont="1" applyBorder="1" applyAlignment="1">
      <alignment horizontal="left" vertical="center" wrapText="1"/>
    </xf>
    <xf numFmtId="0" fontId="50" fillId="0" borderId="12" xfId="0" applyFont="1" applyBorder="1" applyAlignment="1">
      <alignment horizontal="left" vertical="center" wrapText="1"/>
    </xf>
    <xf numFmtId="0" fontId="50" fillId="0" borderId="11" xfId="0" applyFont="1" applyBorder="1" applyAlignment="1">
      <alignment horizontal="left" vertical="center" wrapText="1"/>
    </xf>
    <xf numFmtId="0" fontId="24" fillId="0" borderId="17" xfId="0" applyFont="1" applyBorder="1" applyAlignment="1"/>
    <xf numFmtId="0" fontId="24" fillId="0" borderId="12" xfId="0" applyFont="1" applyBorder="1" applyAlignment="1"/>
    <xf numFmtId="0" fontId="24" fillId="0" borderId="11" xfId="0" applyFont="1" applyBorder="1" applyAlignment="1"/>
    <xf numFmtId="170" fontId="25" fillId="0" borderId="17" xfId="0" applyNumberFormat="1" applyFont="1" applyBorder="1" applyAlignment="1">
      <alignment horizontal="left"/>
    </xf>
    <xf numFmtId="0" fontId="25" fillId="0" borderId="12" xfId="0" applyFont="1" applyBorder="1" applyAlignment="1">
      <alignment horizontal="left"/>
    </xf>
    <xf numFmtId="0" fontId="25" fillId="0" borderId="11" xfId="0" applyFont="1" applyBorder="1" applyAlignment="1">
      <alignment horizontal="left"/>
    </xf>
    <xf numFmtId="9" fontId="25" fillId="0" borderId="17" xfId="0" applyNumberFormat="1" applyFont="1" applyBorder="1" applyAlignment="1">
      <alignment horizontal="left" wrapText="1"/>
    </xf>
    <xf numFmtId="0" fontId="25" fillId="0" borderId="12" xfId="0" applyFont="1" applyBorder="1" applyAlignment="1">
      <alignment horizontal="left" wrapText="1"/>
    </xf>
    <xf numFmtId="0" fontId="25" fillId="0" borderId="11" xfId="0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26" fillId="24" borderId="31" xfId="0" applyFont="1" applyFill="1" applyBorder="1" applyAlignment="1">
      <alignment horizontal="center" vertical="center" wrapText="1"/>
    </xf>
    <xf numFmtId="0" fontId="26" fillId="24" borderId="32" xfId="0" applyFont="1" applyFill="1" applyBorder="1" applyAlignment="1">
      <alignment horizontal="center" vertical="center" wrapText="1"/>
    </xf>
    <xf numFmtId="0" fontId="26" fillId="24" borderId="33" xfId="0" applyFont="1" applyFill="1" applyBorder="1" applyAlignment="1">
      <alignment horizontal="center" vertical="center" wrapText="1"/>
    </xf>
    <xf numFmtId="0" fontId="26" fillId="24" borderId="20" xfId="0" applyFont="1" applyFill="1" applyBorder="1" applyAlignment="1">
      <alignment horizontal="center" vertical="center" wrapText="1"/>
    </xf>
    <xf numFmtId="0" fontId="26" fillId="24" borderId="21" xfId="0" applyFont="1" applyFill="1" applyBorder="1" applyAlignment="1">
      <alignment horizontal="center" vertical="center" wrapText="1"/>
    </xf>
    <xf numFmtId="0" fontId="26" fillId="24" borderId="25" xfId="0" applyFont="1" applyFill="1" applyBorder="1" applyAlignment="1">
      <alignment horizontal="center" vertical="center" wrapText="1"/>
    </xf>
    <xf numFmtId="0" fontId="42" fillId="25" borderId="22" xfId="0" applyFont="1" applyFill="1" applyBorder="1" applyAlignment="1">
      <alignment vertical="center" wrapText="1"/>
    </xf>
    <xf numFmtId="0" fontId="42" fillId="25" borderId="23" xfId="0" applyFont="1" applyFill="1" applyBorder="1" applyAlignment="1">
      <alignment vertical="center" wrapText="1"/>
    </xf>
    <xf numFmtId="0" fontId="42" fillId="25" borderId="26" xfId="0" applyFont="1" applyFill="1" applyBorder="1" applyAlignment="1">
      <alignment vertical="center" wrapText="1"/>
    </xf>
    <xf numFmtId="0" fontId="31" fillId="0" borderId="17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42" fillId="25" borderId="17" xfId="0" applyFont="1" applyFill="1" applyBorder="1" applyAlignment="1">
      <alignment vertical="center" wrapText="1"/>
    </xf>
    <xf numFmtId="0" fontId="42" fillId="25" borderId="12" xfId="0" applyFont="1" applyFill="1" applyBorder="1" applyAlignment="1">
      <alignment vertical="center" wrapText="1"/>
    </xf>
    <xf numFmtId="0" fontId="42" fillId="25" borderId="11" xfId="0" applyFont="1" applyFill="1" applyBorder="1" applyAlignment="1">
      <alignment vertical="center" wrapText="1"/>
    </xf>
    <xf numFmtId="0" fontId="28" fillId="27" borderId="17" xfId="0" applyFont="1" applyFill="1" applyBorder="1" applyAlignment="1">
      <alignment horizontal="right" vertical="center" wrapText="1"/>
    </xf>
    <xf numFmtId="0" fontId="28" fillId="27" borderId="12" xfId="0" applyFont="1" applyFill="1" applyBorder="1" applyAlignment="1">
      <alignment horizontal="right" vertical="center" wrapText="1"/>
    </xf>
    <xf numFmtId="0" fontId="28" fillId="27" borderId="24" xfId="0" applyFont="1" applyFill="1" applyBorder="1" applyAlignment="1">
      <alignment horizontal="right" vertical="center" wrapText="1"/>
    </xf>
    <xf numFmtId="0" fontId="31" fillId="27" borderId="17" xfId="0" applyFont="1" applyFill="1" applyBorder="1" applyAlignment="1">
      <alignment horizontal="left" vertical="center"/>
    </xf>
    <xf numFmtId="0" fontId="31" fillId="27" borderId="12" xfId="0" applyFont="1" applyFill="1" applyBorder="1" applyAlignment="1">
      <alignment horizontal="left" vertical="center"/>
    </xf>
    <xf numFmtId="0" fontId="31" fillId="27" borderId="11" xfId="0" applyFont="1" applyFill="1" applyBorder="1" applyAlignment="1">
      <alignment horizontal="left" vertical="center"/>
    </xf>
    <xf numFmtId="0" fontId="28" fillId="27" borderId="11" xfId="0" applyFont="1" applyFill="1" applyBorder="1" applyAlignment="1">
      <alignment horizontal="right" vertical="center" wrapText="1"/>
    </xf>
    <xf numFmtId="0" fontId="56" fillId="0" borderId="17" xfId="0" applyFont="1" applyBorder="1" applyAlignment="1">
      <alignment horizontal="left" vertical="center" wrapText="1"/>
    </xf>
    <xf numFmtId="0" fontId="56" fillId="0" borderId="12" xfId="0" applyFont="1" applyBorder="1" applyAlignment="1">
      <alignment horizontal="left" vertical="center" wrapText="1"/>
    </xf>
    <xf numFmtId="0" fontId="56" fillId="0" borderId="11" xfId="0" applyFont="1" applyBorder="1" applyAlignment="1">
      <alignment horizontal="left" vertical="center" wrapText="1"/>
    </xf>
    <xf numFmtId="0" fontId="31" fillId="27" borderId="17" xfId="0" applyFont="1" applyFill="1" applyBorder="1" applyAlignment="1">
      <alignment vertical="center"/>
    </xf>
    <xf numFmtId="0" fontId="31" fillId="27" borderId="12" xfId="0" applyFont="1" applyFill="1" applyBorder="1" applyAlignment="1">
      <alignment vertical="center"/>
    </xf>
    <xf numFmtId="0" fontId="31" fillId="27" borderId="11" xfId="0" applyFont="1" applyFill="1" applyBorder="1" applyAlignment="1">
      <alignment vertical="center"/>
    </xf>
    <xf numFmtId="0" fontId="41" fillId="25" borderId="17" xfId="0" applyFont="1" applyFill="1" applyBorder="1" applyAlignment="1">
      <alignment vertical="center" wrapText="1"/>
    </xf>
    <xf numFmtId="0" fontId="41" fillId="25" borderId="12" xfId="0" applyFont="1" applyFill="1" applyBorder="1" applyAlignment="1">
      <alignment vertical="center" wrapText="1"/>
    </xf>
    <xf numFmtId="0" fontId="41" fillId="25" borderId="11" xfId="0" applyFont="1" applyFill="1" applyBorder="1" applyAlignment="1">
      <alignment vertical="center" wrapText="1"/>
    </xf>
    <xf numFmtId="0" fontId="41" fillId="25" borderId="17" xfId="0" applyFont="1" applyFill="1" applyBorder="1" applyAlignment="1">
      <alignment horizontal="left" vertical="center" wrapText="1"/>
    </xf>
    <xf numFmtId="0" fontId="41" fillId="25" borderId="12" xfId="0" applyFont="1" applyFill="1" applyBorder="1" applyAlignment="1">
      <alignment horizontal="left" vertical="center" wrapText="1"/>
    </xf>
    <xf numFmtId="0" fontId="33" fillId="25" borderId="17" xfId="0" applyFont="1" applyFill="1" applyBorder="1" applyAlignment="1">
      <alignment horizontal="right" vertical="center" wrapText="1"/>
    </xf>
    <xf numFmtId="0" fontId="33" fillId="25" borderId="12" xfId="0" applyFont="1" applyFill="1" applyBorder="1" applyAlignment="1">
      <alignment horizontal="right" vertical="center" wrapText="1"/>
    </xf>
    <xf numFmtId="0" fontId="33" fillId="25" borderId="11" xfId="0" applyFont="1" applyFill="1" applyBorder="1" applyAlignment="1">
      <alignment horizontal="right" vertical="center" wrapText="1"/>
    </xf>
    <xf numFmtId="0" fontId="34" fillId="25" borderId="17" xfId="0" applyFont="1" applyFill="1" applyBorder="1" applyAlignment="1">
      <alignment horizontal="left" vertical="center"/>
    </xf>
    <xf numFmtId="0" fontId="34" fillId="25" borderId="12" xfId="0" applyFont="1" applyFill="1" applyBorder="1" applyAlignment="1">
      <alignment horizontal="left" vertical="center"/>
    </xf>
    <xf numFmtId="0" fontId="34" fillId="25" borderId="11" xfId="0" applyFont="1" applyFill="1" applyBorder="1" applyAlignment="1">
      <alignment horizontal="left" vertical="center"/>
    </xf>
    <xf numFmtId="0" fontId="33" fillId="25" borderId="10" xfId="0" applyFont="1" applyFill="1" applyBorder="1" applyAlignment="1">
      <alignment horizontal="right" vertical="center" wrapText="1"/>
    </xf>
    <xf numFmtId="0" fontId="30" fillId="0" borderId="36" xfId="0" applyFont="1" applyFill="1" applyBorder="1" applyAlignment="1">
      <alignment horizontal="center" vertical="center" wrapText="1"/>
    </xf>
    <xf numFmtId="0" fontId="30" fillId="0" borderId="37" xfId="0" applyFont="1" applyFill="1" applyBorder="1" applyAlignment="1">
      <alignment horizontal="center" vertical="center" wrapText="1"/>
    </xf>
    <xf numFmtId="0" fontId="30" fillId="0" borderId="38" xfId="0" applyFont="1" applyFill="1" applyBorder="1" applyAlignment="1">
      <alignment horizontal="center" vertical="center" wrapText="1"/>
    </xf>
    <xf numFmtId="0" fontId="26" fillId="24" borderId="17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26" fillId="24" borderId="11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right" vertical="center" wrapText="1"/>
    </xf>
    <xf numFmtId="0" fontId="59" fillId="25" borderId="12" xfId="0" applyFont="1" applyFill="1" applyBorder="1" applyAlignment="1">
      <alignment horizontal="right" vertical="center" wrapText="1"/>
    </xf>
    <xf numFmtId="0" fontId="59" fillId="25" borderId="11" xfId="0" applyFont="1" applyFill="1" applyBorder="1" applyAlignment="1">
      <alignment horizontal="right" vertical="center" wrapText="1"/>
    </xf>
    <xf numFmtId="0" fontId="50" fillId="0" borderId="17" xfId="0" applyFont="1" applyFill="1" applyBorder="1" applyAlignment="1">
      <alignment horizontal="left" vertical="center"/>
    </xf>
    <xf numFmtId="0" fontId="50" fillId="0" borderId="12" xfId="0" applyFont="1" applyFill="1" applyBorder="1" applyAlignment="1">
      <alignment horizontal="left" vertical="center"/>
    </xf>
    <xf numFmtId="0" fontId="50" fillId="0" borderId="11" xfId="0" applyFont="1" applyFill="1" applyBorder="1" applyAlignment="1">
      <alignment horizontal="left" vertical="center"/>
    </xf>
    <xf numFmtId="0" fontId="26" fillId="24" borderId="17" xfId="0" applyFont="1" applyFill="1" applyBorder="1" applyAlignment="1">
      <alignment horizontal="right" vertical="center" wrapText="1"/>
    </xf>
    <xf numFmtId="0" fontId="26" fillId="24" borderId="12" xfId="0" applyFont="1" applyFill="1" applyBorder="1" applyAlignment="1">
      <alignment horizontal="right" vertical="center" wrapText="1"/>
    </xf>
    <xf numFmtId="0" fontId="26" fillId="24" borderId="24" xfId="0" applyFont="1" applyFill="1" applyBorder="1" applyAlignment="1">
      <alignment horizontal="right" vertical="center" wrapText="1"/>
    </xf>
    <xf numFmtId="0" fontId="35" fillId="25" borderId="17" xfId="0" applyFont="1" applyFill="1" applyBorder="1" applyAlignment="1">
      <alignment horizontal="left" vertical="center"/>
    </xf>
    <xf numFmtId="0" fontId="35" fillId="25" borderId="12" xfId="0" applyFont="1" applyFill="1" applyBorder="1" applyAlignment="1">
      <alignment horizontal="left" vertical="center"/>
    </xf>
    <xf numFmtId="0" fontId="35" fillId="25" borderId="11" xfId="0" applyFont="1" applyFill="1" applyBorder="1" applyAlignment="1">
      <alignment horizontal="left" vertical="center"/>
    </xf>
  </cellXfs>
  <cellStyles count="659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ccent6 3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2 2" xfId="30"/>
    <cellStyle name="Comma 2_assumptions" xfId="31"/>
    <cellStyle name="Comma 3" xfId="32"/>
    <cellStyle name="Comma 3 2" xfId="33"/>
    <cellStyle name="Comma 4" xfId="34"/>
    <cellStyle name="Comma 5" xfId="35"/>
    <cellStyle name="Comma 6" xfId="36"/>
    <cellStyle name="Euro" xfId="37"/>
    <cellStyle name="Explanatory Text 2" xfId="38"/>
    <cellStyle name="Good 2" xfId="39"/>
    <cellStyle name="Heading 1 2" xfId="40"/>
    <cellStyle name="Heading 2 2" xfId="41"/>
    <cellStyle name="Heading 3 2" xfId="42"/>
    <cellStyle name="Heading 4 2" xfId="43"/>
    <cellStyle name="Input 2" xfId="44"/>
    <cellStyle name="Input 3" xfId="45"/>
    <cellStyle name="Koma" xfId="656" builtinId="3"/>
    <cellStyle name="Linked Cell 2" xfId="46"/>
    <cellStyle name="Millares [0] 2" xfId="47"/>
    <cellStyle name="Millares 2" xfId="48"/>
    <cellStyle name="Millares 2 2" xfId="49"/>
    <cellStyle name="Millares 2 3" xfId="50"/>
    <cellStyle name="Millares 2 3 2" xfId="51"/>
    <cellStyle name="Millares 2 3 2 2" xfId="52"/>
    <cellStyle name="Millares 2 3 3" xfId="53"/>
    <cellStyle name="Millares 2 3 4" xfId="54"/>
    <cellStyle name="Millares 20 2" xfId="55"/>
    <cellStyle name="Millares 25" xfId="56"/>
    <cellStyle name="Millares 3" xfId="57"/>
    <cellStyle name="Millares 3 2" xfId="58"/>
    <cellStyle name="Millares 4" xfId="59"/>
    <cellStyle name="Millares 5" xfId="60"/>
    <cellStyle name="Millares 6" xfId="61"/>
    <cellStyle name="Millares 6 2" xfId="62"/>
    <cellStyle name="Millares 6 2 2" xfId="63"/>
    <cellStyle name="Millares 6 3" xfId="64"/>
    <cellStyle name="Millares 6 4" xfId="65"/>
    <cellStyle name="Millares 7" xfId="66"/>
    <cellStyle name="Millares 8" xfId="67"/>
    <cellStyle name="Milliers_Bud06  HO-items etc in applications" xfId="68"/>
    <cellStyle name="Moneda 2" xfId="69"/>
    <cellStyle name="Moneda 2 2" xfId="70"/>
    <cellStyle name="Moneda 3" xfId="71"/>
    <cellStyle name="Moneda 9" xfId="72"/>
    <cellStyle name="Neutral 2" xfId="73"/>
    <cellStyle name="Normaallaad" xfId="0" builtinId="0"/>
    <cellStyle name="Normaallaad 2" xfId="658"/>
    <cellStyle name="Normal 10" xfId="74"/>
    <cellStyle name="Normal 10 2" xfId="75"/>
    <cellStyle name="Normal 10 2 2" xfId="76"/>
    <cellStyle name="Normal 10 3" xfId="77"/>
    <cellStyle name="Normal 10 4" xfId="78"/>
    <cellStyle name="Normal 11" xfId="79"/>
    <cellStyle name="Normal 12" xfId="80"/>
    <cellStyle name="Normal 12 2" xfId="81"/>
    <cellStyle name="Normal 13" xfId="82"/>
    <cellStyle name="Normal 13 2" xfId="83"/>
    <cellStyle name="Normal 13 3" xfId="84"/>
    <cellStyle name="Normal 14" xfId="85"/>
    <cellStyle name="Normal 2" xfId="86"/>
    <cellStyle name="Normal 2 10" xfId="87"/>
    <cellStyle name="Normal 2 10 2" xfId="88"/>
    <cellStyle name="Normal 2 10 2 2" xfId="89"/>
    <cellStyle name="Normal 2 10 3" xfId="90"/>
    <cellStyle name="Normal 2 10 4" xfId="91"/>
    <cellStyle name="Normal 2 11" xfId="92"/>
    <cellStyle name="Normal 2 11 2" xfId="93"/>
    <cellStyle name="Normal 2 12" xfId="94"/>
    <cellStyle name="Normal 2 13" xfId="95"/>
    <cellStyle name="Normal 2 2" xfId="96"/>
    <cellStyle name="Normal 2 2 2" xfId="97"/>
    <cellStyle name="Normal 2 2 2 2" xfId="98"/>
    <cellStyle name="Normal 2 2 2 2 2" xfId="99"/>
    <cellStyle name="Normal 2 2 2 2 2 2" xfId="100"/>
    <cellStyle name="Normal 2 2 2 2 2 2 2" xfId="101"/>
    <cellStyle name="Normal 2 2 2 2 2 3" xfId="102"/>
    <cellStyle name="Normal 2 2 2 2 2 4" xfId="103"/>
    <cellStyle name="Normal 2 2 2 2 3" xfId="104"/>
    <cellStyle name="Normal 2 2 2 2 3 2" xfId="105"/>
    <cellStyle name="Normal 2 2 2 2 4" xfId="106"/>
    <cellStyle name="Normal 2 2 2 2 5" xfId="107"/>
    <cellStyle name="Normal 2 2 2 3" xfId="108"/>
    <cellStyle name="Normal 2 2 2 3 2" xfId="109"/>
    <cellStyle name="Normal 2 2 2 3 2 2" xfId="110"/>
    <cellStyle name="Normal 2 2 2 3 2 2 2" xfId="111"/>
    <cellStyle name="Normal 2 2 2 3 2 3" xfId="112"/>
    <cellStyle name="Normal 2 2 2 3 2 4" xfId="113"/>
    <cellStyle name="Normal 2 2 2 3 3" xfId="114"/>
    <cellStyle name="Normal 2 2 2 3 3 2" xfId="115"/>
    <cellStyle name="Normal 2 2 2 3 4" xfId="116"/>
    <cellStyle name="Normal 2 2 2 3 5" xfId="117"/>
    <cellStyle name="Normal 2 2 2 4" xfId="118"/>
    <cellStyle name="Normal 2 2 2 5" xfId="119"/>
    <cellStyle name="Normal 2 2 2 5 2" xfId="120"/>
    <cellStyle name="Normal 2 2 2 5 2 2" xfId="121"/>
    <cellStyle name="Normal 2 2 2 5 3" xfId="122"/>
    <cellStyle name="Normal 2 2 2 5 4" xfId="123"/>
    <cellStyle name="Normal 2 2 2 6" xfId="124"/>
    <cellStyle name="Normal 2 2 2 6 2" xfId="125"/>
    <cellStyle name="Normal 2 2 2 7" xfId="126"/>
    <cellStyle name="Normal 2 2 2 8" xfId="127"/>
    <cellStyle name="Normal 2 2 3" xfId="128"/>
    <cellStyle name="Normal 2 2 3 2" xfId="129"/>
    <cellStyle name="Normal 2 2 3 2 2" xfId="130"/>
    <cellStyle name="Normal 2 2 3 2 2 2" xfId="131"/>
    <cellStyle name="Normal 2 2 3 2 3" xfId="132"/>
    <cellStyle name="Normal 2 2 3 2 4" xfId="133"/>
    <cellStyle name="Normal 2 2 3 3" xfId="134"/>
    <cellStyle name="Normal 2 2 3 3 2" xfId="135"/>
    <cellStyle name="Normal 2 2 3 4" xfId="136"/>
    <cellStyle name="Normal 2 2 3 5" xfId="137"/>
    <cellStyle name="Normal 2 2 4" xfId="138"/>
    <cellStyle name="Normal 2 2 4 2" xfId="139"/>
    <cellStyle name="Normal 2 2 4 2 2" xfId="140"/>
    <cellStyle name="Normal 2 2 4 2 2 2" xfId="141"/>
    <cellStyle name="Normal 2 2 4 2 3" xfId="142"/>
    <cellStyle name="Normal 2 2 4 2 4" xfId="143"/>
    <cellStyle name="Normal 2 2 4 3" xfId="144"/>
    <cellStyle name="Normal 2 2 4 3 2" xfId="145"/>
    <cellStyle name="Normal 2 2 4 4" xfId="146"/>
    <cellStyle name="Normal 2 2 4 5" xfId="147"/>
    <cellStyle name="Normal 2 2 5" xfId="148"/>
    <cellStyle name="Normal 2 2 6" xfId="149"/>
    <cellStyle name="Normal 2 2 6 2" xfId="150"/>
    <cellStyle name="Normal 2 2 6 2 2" xfId="151"/>
    <cellStyle name="Normal 2 2 6 3" xfId="152"/>
    <cellStyle name="Normal 2 2 6 4" xfId="153"/>
    <cellStyle name="Normal 2 2 7" xfId="154"/>
    <cellStyle name="Normal 2 2 7 2" xfId="155"/>
    <cellStyle name="Normal 2 2 8" xfId="156"/>
    <cellStyle name="Normal 2 2 9" xfId="157"/>
    <cellStyle name="Normal 2 2_assumptions" xfId="158"/>
    <cellStyle name="Normal 2 3" xfId="159"/>
    <cellStyle name="Normal 2 3 2" xfId="160"/>
    <cellStyle name="Normal 2 3 2 2" xfId="161"/>
    <cellStyle name="Normal 2 3 2 2 2" xfId="162"/>
    <cellStyle name="Normal 2 3 2 2 2 2" xfId="163"/>
    <cellStyle name="Normal 2 3 2 2 3" xfId="164"/>
    <cellStyle name="Normal 2 3 2 2 4" xfId="165"/>
    <cellStyle name="Normal 2 3 2 3" xfId="166"/>
    <cellStyle name="Normal 2 3 2 3 2" xfId="167"/>
    <cellStyle name="Normal 2 3 2 4" xfId="168"/>
    <cellStyle name="Normal 2 3 2 5" xfId="169"/>
    <cellStyle name="Normal 2 3 3" xfId="170"/>
    <cellStyle name="Normal 2 3 3 2" xfId="171"/>
    <cellStyle name="Normal 2 3 3 2 2" xfId="172"/>
    <cellStyle name="Normal 2 3 3 2 2 2" xfId="173"/>
    <cellStyle name="Normal 2 3 3 2 3" xfId="174"/>
    <cellStyle name="Normal 2 3 3 2 4" xfId="175"/>
    <cellStyle name="Normal 2 3 3 3" xfId="176"/>
    <cellStyle name="Normal 2 3 3 3 2" xfId="177"/>
    <cellStyle name="Normal 2 3 3 4" xfId="178"/>
    <cellStyle name="Normal 2 3 3 5" xfId="179"/>
    <cellStyle name="Normal 2 3 4" xfId="180"/>
    <cellStyle name="Normal 2 3 4 2" xfId="181"/>
    <cellStyle name="Normal 2 3 4 2 2" xfId="182"/>
    <cellStyle name="Normal 2 3 4 3" xfId="183"/>
    <cellStyle name="Normal 2 3 4 4" xfId="184"/>
    <cellStyle name="Normal 2 3 5" xfId="185"/>
    <cellStyle name="Normal 2 3 5 2" xfId="186"/>
    <cellStyle name="Normal 2 3 5 2 2" xfId="187"/>
    <cellStyle name="Normal 2 3 5 3" xfId="188"/>
    <cellStyle name="Normal 2 3 5 4" xfId="189"/>
    <cellStyle name="Normal 2 3 6" xfId="190"/>
    <cellStyle name="Normal 2 3 6 2" xfId="191"/>
    <cellStyle name="Normal 2 3 7" xfId="192"/>
    <cellStyle name="Normal 2 3 8" xfId="193"/>
    <cellStyle name="Normal 2 4" xfId="194"/>
    <cellStyle name="Normal 2 4 2" xfId="195"/>
    <cellStyle name="Normal 2 4 2 2" xfId="196"/>
    <cellStyle name="Normal 2 4 2 2 2" xfId="197"/>
    <cellStyle name="Normal 2 4 2 2 2 2" xfId="198"/>
    <cellStyle name="Normal 2 4 2 2 3" xfId="199"/>
    <cellStyle name="Normal 2 4 2 2 4" xfId="200"/>
    <cellStyle name="Normal 2 4 2 3" xfId="201"/>
    <cellStyle name="Normal 2 4 2 3 2" xfId="202"/>
    <cellStyle name="Normal 2 4 2 4" xfId="203"/>
    <cellStyle name="Normal 2 4 2 5" xfId="204"/>
    <cellStyle name="Normal 2 4 3" xfId="205"/>
    <cellStyle name="Normal 2 4 3 2" xfId="206"/>
    <cellStyle name="Normal 2 4 3 2 2" xfId="207"/>
    <cellStyle name="Normal 2 4 3 2 2 2" xfId="208"/>
    <cellStyle name="Normal 2 4 3 2 3" xfId="209"/>
    <cellStyle name="Normal 2 4 3 2 4" xfId="210"/>
    <cellStyle name="Normal 2 4 3 3" xfId="211"/>
    <cellStyle name="Normal 2 4 3 3 2" xfId="212"/>
    <cellStyle name="Normal 2 4 3 4" xfId="213"/>
    <cellStyle name="Normal 2 4 3 5" xfId="214"/>
    <cellStyle name="Normal 2 4 4" xfId="215"/>
    <cellStyle name="Normal 2 4 5" xfId="216"/>
    <cellStyle name="Normal 2 4 5 2" xfId="217"/>
    <cellStyle name="Normal 2 4 5 2 2" xfId="218"/>
    <cellStyle name="Normal 2 4 5 3" xfId="219"/>
    <cellStyle name="Normal 2 4 5 4" xfId="220"/>
    <cellStyle name="Normal 2 4 6" xfId="221"/>
    <cellStyle name="Normal 2 4 6 2" xfId="222"/>
    <cellStyle name="Normal 2 4 7" xfId="223"/>
    <cellStyle name="Normal 2 4 8" xfId="224"/>
    <cellStyle name="Normal 2 5" xfId="225"/>
    <cellStyle name="Normal 2 5 2" xfId="226"/>
    <cellStyle name="Normal 2 5 2 2" xfId="227"/>
    <cellStyle name="Normal 2 5 2 2 2" xfId="228"/>
    <cellStyle name="Normal 2 5 2 2 2 2" xfId="229"/>
    <cellStyle name="Normal 2 5 2 2 3" xfId="230"/>
    <cellStyle name="Normal 2 5 2 2 4" xfId="231"/>
    <cellStyle name="Normal 2 5 2 3" xfId="232"/>
    <cellStyle name="Normal 2 5 2 3 2" xfId="233"/>
    <cellStyle name="Normal 2 5 2 4" xfId="234"/>
    <cellStyle name="Normal 2 5 2 5" xfId="235"/>
    <cellStyle name="Normal 2 5 3" xfId="236"/>
    <cellStyle name="Normal 2 5 3 2" xfId="237"/>
    <cellStyle name="Normal 2 5 3 2 2" xfId="238"/>
    <cellStyle name="Normal 2 5 3 2 2 2" xfId="239"/>
    <cellStyle name="Normal 2 5 3 2 3" xfId="240"/>
    <cellStyle name="Normal 2 5 3 2 4" xfId="241"/>
    <cellStyle name="Normal 2 5 3 3" xfId="242"/>
    <cellStyle name="Normal 2 5 3 3 2" xfId="243"/>
    <cellStyle name="Normal 2 5 3 4" xfId="244"/>
    <cellStyle name="Normal 2 5 3 5" xfId="245"/>
    <cellStyle name="Normal 2 5 4" xfId="246"/>
    <cellStyle name="Normal 2 5 5" xfId="247"/>
    <cellStyle name="Normal 2 5 5 2" xfId="248"/>
    <cellStyle name="Normal 2 5 5 2 2" xfId="249"/>
    <cellStyle name="Normal 2 5 5 3" xfId="250"/>
    <cellStyle name="Normal 2 5 5 4" xfId="251"/>
    <cellStyle name="Normal 2 5 6" xfId="252"/>
    <cellStyle name="Normal 2 5 6 2" xfId="253"/>
    <cellStyle name="Normal 2 5 7" xfId="254"/>
    <cellStyle name="Normal 2 5 8" xfId="255"/>
    <cellStyle name="Normal 2 6" xfId="256"/>
    <cellStyle name="Normal 2 6 2" xfId="257"/>
    <cellStyle name="Normal 2 6 2 2" xfId="258"/>
    <cellStyle name="Normal 2 6 2 2 2" xfId="259"/>
    <cellStyle name="Normal 2 6 2 2 2 2" xfId="260"/>
    <cellStyle name="Normal 2 6 2 2 3" xfId="261"/>
    <cellStyle name="Normal 2 6 2 2 4" xfId="262"/>
    <cellStyle name="Normal 2 6 2 3" xfId="263"/>
    <cellStyle name="Normal 2 6 2 3 2" xfId="264"/>
    <cellStyle name="Normal 2 6 2 4" xfId="265"/>
    <cellStyle name="Normal 2 6 2 5" xfId="266"/>
    <cellStyle name="Normal 2 6 3" xfId="267"/>
    <cellStyle name="Normal 2 6 3 2" xfId="268"/>
    <cellStyle name="Normal 2 6 3 2 2" xfId="269"/>
    <cellStyle name="Normal 2 6 3 2 2 2" xfId="270"/>
    <cellStyle name="Normal 2 6 3 2 3" xfId="271"/>
    <cellStyle name="Normal 2 6 3 2 4" xfId="272"/>
    <cellStyle name="Normal 2 6 3 3" xfId="273"/>
    <cellStyle name="Normal 2 6 3 3 2" xfId="274"/>
    <cellStyle name="Normal 2 6 3 4" xfId="275"/>
    <cellStyle name="Normal 2 6 3 5" xfId="276"/>
    <cellStyle name="Normal 2 6 4" xfId="277"/>
    <cellStyle name="Normal 2 6 5" xfId="278"/>
    <cellStyle name="Normal 2 6 5 2" xfId="279"/>
    <cellStyle name="Normal 2 6 5 2 2" xfId="280"/>
    <cellStyle name="Normal 2 6 5 3" xfId="281"/>
    <cellStyle name="Normal 2 6 5 4" xfId="282"/>
    <cellStyle name="Normal 2 6 6" xfId="283"/>
    <cellStyle name="Normal 2 6 6 2" xfId="284"/>
    <cellStyle name="Normal 2 6 7" xfId="285"/>
    <cellStyle name="Normal 2 6 8" xfId="286"/>
    <cellStyle name="Normal 2 7" xfId="287"/>
    <cellStyle name="Normal 2 7 2" xfId="288"/>
    <cellStyle name="Normal 2 7 2 2" xfId="289"/>
    <cellStyle name="Normal 2 7 2 2 2" xfId="290"/>
    <cellStyle name="Normal 2 7 2 3" xfId="291"/>
    <cellStyle name="Normal 2 7 2 4" xfId="292"/>
    <cellStyle name="Normal 2 7 3" xfId="293"/>
    <cellStyle name="Normal 2 7 3 2" xfId="294"/>
    <cellStyle name="Normal 2 7 3 2 2" xfId="295"/>
    <cellStyle name="Normal 2 7 3 3" xfId="296"/>
    <cellStyle name="Normal 2 7 3 4" xfId="297"/>
    <cellStyle name="Normal 2 7 4" xfId="298"/>
    <cellStyle name="Normal 2 7 4 2" xfId="299"/>
    <cellStyle name="Normal 2 7 4 2 2" xfId="300"/>
    <cellStyle name="Normal 2 7 4 3" xfId="301"/>
    <cellStyle name="Normal 2 7 4 4" xfId="302"/>
    <cellStyle name="Normal 2 7 5" xfId="303"/>
    <cellStyle name="Normal 2 7 5 2" xfId="304"/>
    <cellStyle name="Normal 2 7 6" xfId="305"/>
    <cellStyle name="Normal 2 7 7" xfId="306"/>
    <cellStyle name="Normal 2 8" xfId="307"/>
    <cellStyle name="Normal 2 8 2" xfId="308"/>
    <cellStyle name="Normal 2 8 2 2" xfId="309"/>
    <cellStyle name="Normal 2 8 2 2 2" xfId="310"/>
    <cellStyle name="Normal 2 8 2 3" xfId="311"/>
    <cellStyle name="Normal 2 8 2 4" xfId="312"/>
    <cellStyle name="Normal 2 8 3" xfId="313"/>
    <cellStyle name="Normal 2 8 3 2" xfId="314"/>
    <cellStyle name="Normal 2 8 4" xfId="315"/>
    <cellStyle name="Normal 2 8 5" xfId="316"/>
    <cellStyle name="Normal 2 9" xfId="317"/>
    <cellStyle name="Normal 2_02. CO SALARY SUPPORT" xfId="318"/>
    <cellStyle name="Normal 3" xfId="319"/>
    <cellStyle name="Normal 3 2" xfId="320"/>
    <cellStyle name="Normal 3 2 2" xfId="321"/>
    <cellStyle name="Normal 3 2 2 2" xfId="322"/>
    <cellStyle name="Normal 3 2 2 2 2" xfId="323"/>
    <cellStyle name="Normal 3 2 2 3" xfId="324"/>
    <cellStyle name="Normal 3 2 2 4" xfId="325"/>
    <cellStyle name="Normal 3 2 3" xfId="326"/>
    <cellStyle name="Normal 3 2 3 2" xfId="327"/>
    <cellStyle name="Normal 3 2 4" xfId="328"/>
    <cellStyle name="Normal 3 2 5" xfId="329"/>
    <cellStyle name="Normal 3 3" xfId="330"/>
    <cellStyle name="Normal 3 4" xfId="331"/>
    <cellStyle name="Normal 3_assumptions" xfId="332"/>
    <cellStyle name="Normal 30" xfId="333"/>
    <cellStyle name="Normal 4" xfId="334"/>
    <cellStyle name="Normal 4 10" xfId="335"/>
    <cellStyle name="Normal 4 2" xfId="336"/>
    <cellStyle name="Normal 4 2 2" xfId="337"/>
    <cellStyle name="Normal 4 2 2 2" xfId="338"/>
    <cellStyle name="Normal 4 2 2 2 2" xfId="339"/>
    <cellStyle name="Normal 4 2 2 2 2 2" xfId="340"/>
    <cellStyle name="Normal 4 2 2 2 2 2 2" xfId="341"/>
    <cellStyle name="Normal 4 2 2 2 2 3" xfId="342"/>
    <cellStyle name="Normal 4 2 2 2 2 4" xfId="343"/>
    <cellStyle name="Normal 4 2 2 2 3" xfId="344"/>
    <cellStyle name="Normal 4 2 2 2 3 2" xfId="345"/>
    <cellStyle name="Normal 4 2 2 2 4" xfId="346"/>
    <cellStyle name="Normal 4 2 2 2 5" xfId="347"/>
    <cellStyle name="Normal 4 2 2 3" xfId="348"/>
    <cellStyle name="Normal 4 2 2 3 2" xfId="349"/>
    <cellStyle name="Normal 4 2 2 3 2 2" xfId="350"/>
    <cellStyle name="Normal 4 2 2 3 2 2 2" xfId="351"/>
    <cellStyle name="Normal 4 2 2 3 2 3" xfId="352"/>
    <cellStyle name="Normal 4 2 2 3 2 4" xfId="353"/>
    <cellStyle name="Normal 4 2 2 3 3" xfId="354"/>
    <cellStyle name="Normal 4 2 2 3 3 2" xfId="355"/>
    <cellStyle name="Normal 4 2 2 3 4" xfId="356"/>
    <cellStyle name="Normal 4 2 2 3 5" xfId="357"/>
    <cellStyle name="Normal 4 2 2 4" xfId="358"/>
    <cellStyle name="Normal 4 2 2 4 2" xfId="359"/>
    <cellStyle name="Normal 4 2 2 4 2 2" xfId="360"/>
    <cellStyle name="Normal 4 2 2 4 3" xfId="361"/>
    <cellStyle name="Normal 4 2 2 4 4" xfId="362"/>
    <cellStyle name="Normal 4 2 2 5" xfId="363"/>
    <cellStyle name="Normal 4 2 2 5 2" xfId="364"/>
    <cellStyle name="Normal 4 2 2 6" xfId="365"/>
    <cellStyle name="Normal 4 2 2 7" xfId="366"/>
    <cellStyle name="Normal 4 2 3" xfId="367"/>
    <cellStyle name="Normal 4 2 3 2" xfId="368"/>
    <cellStyle name="Normal 4 2 3 2 2" xfId="369"/>
    <cellStyle name="Normal 4 2 3 2 2 2" xfId="370"/>
    <cellStyle name="Normal 4 2 3 2 3" xfId="371"/>
    <cellStyle name="Normal 4 2 3 2 4" xfId="372"/>
    <cellStyle name="Normal 4 2 3 3" xfId="373"/>
    <cellStyle name="Normal 4 2 3 3 2" xfId="374"/>
    <cellStyle name="Normal 4 2 3 4" xfId="375"/>
    <cellStyle name="Normal 4 2 3 5" xfId="376"/>
    <cellStyle name="Normal 4 2 4" xfId="377"/>
    <cellStyle name="Normal 4 2 4 2" xfId="378"/>
    <cellStyle name="Normal 4 2 4 2 2" xfId="379"/>
    <cellStyle name="Normal 4 2 4 2 2 2" xfId="380"/>
    <cellStyle name="Normal 4 2 4 2 3" xfId="381"/>
    <cellStyle name="Normal 4 2 4 2 4" xfId="382"/>
    <cellStyle name="Normal 4 2 4 3" xfId="383"/>
    <cellStyle name="Normal 4 2 4 3 2" xfId="384"/>
    <cellStyle name="Normal 4 2 4 4" xfId="385"/>
    <cellStyle name="Normal 4 2 4 5" xfId="386"/>
    <cellStyle name="Normal 4 2 5" xfId="387"/>
    <cellStyle name="Normal 4 2 5 2" xfId="388"/>
    <cellStyle name="Normal 4 2 5 2 2" xfId="389"/>
    <cellStyle name="Normal 4 2 5 3" xfId="390"/>
    <cellStyle name="Normal 4 2 5 4" xfId="391"/>
    <cellStyle name="Normal 4 2 6" xfId="392"/>
    <cellStyle name="Normal 4 2 6 2" xfId="393"/>
    <cellStyle name="Normal 4 2 7" xfId="394"/>
    <cellStyle name="Normal 4 2 8" xfId="395"/>
    <cellStyle name="Normal 4 3" xfId="396"/>
    <cellStyle name="Normal 4 3 2" xfId="397"/>
    <cellStyle name="Normal 4 3 2 2" xfId="398"/>
    <cellStyle name="Normal 4 3 2 2 2" xfId="399"/>
    <cellStyle name="Normal 4 3 2 2 2 2" xfId="400"/>
    <cellStyle name="Normal 4 3 2 2 3" xfId="401"/>
    <cellStyle name="Normal 4 3 2 2 4" xfId="402"/>
    <cellStyle name="Normal 4 3 2 3" xfId="403"/>
    <cellStyle name="Normal 4 3 2 3 2" xfId="404"/>
    <cellStyle name="Normal 4 3 2 4" xfId="405"/>
    <cellStyle name="Normal 4 3 2 5" xfId="406"/>
    <cellStyle name="Normal 4 3 3" xfId="407"/>
    <cellStyle name="Normal 4 3 3 2" xfId="408"/>
    <cellStyle name="Normal 4 3 3 2 2" xfId="409"/>
    <cellStyle name="Normal 4 3 3 2 2 2" xfId="410"/>
    <cellStyle name="Normal 4 3 3 2 3" xfId="411"/>
    <cellStyle name="Normal 4 3 3 2 4" xfId="412"/>
    <cellStyle name="Normal 4 3 3 3" xfId="413"/>
    <cellStyle name="Normal 4 3 3 3 2" xfId="414"/>
    <cellStyle name="Normal 4 3 3 4" xfId="415"/>
    <cellStyle name="Normal 4 3 3 5" xfId="416"/>
    <cellStyle name="Normal 4 3 4" xfId="417"/>
    <cellStyle name="Normal 4 3 4 2" xfId="418"/>
    <cellStyle name="Normal 4 3 4 2 2" xfId="419"/>
    <cellStyle name="Normal 4 3 4 3" xfId="420"/>
    <cellStyle name="Normal 4 3 4 4" xfId="421"/>
    <cellStyle name="Normal 4 3 5" xfId="422"/>
    <cellStyle name="Normal 4 3 5 2" xfId="423"/>
    <cellStyle name="Normal 4 3 6" xfId="424"/>
    <cellStyle name="Normal 4 3 7" xfId="425"/>
    <cellStyle name="Normal 4 4" xfId="426"/>
    <cellStyle name="Normal 4 5" xfId="427"/>
    <cellStyle name="Normal 4 5 2" xfId="428"/>
    <cellStyle name="Normal 4 5 2 2" xfId="429"/>
    <cellStyle name="Normal 4 5 2 2 2" xfId="430"/>
    <cellStyle name="Normal 4 5 2 3" xfId="431"/>
    <cellStyle name="Normal 4 5 2 4" xfId="432"/>
    <cellStyle name="Normal 4 5 3" xfId="433"/>
    <cellStyle name="Normal 4 5 3 2" xfId="434"/>
    <cellStyle name="Normal 4 5 4" xfId="435"/>
    <cellStyle name="Normal 4 5 5" xfId="436"/>
    <cellStyle name="Normal 4 6" xfId="437"/>
    <cellStyle name="Normal 4 6 2" xfId="438"/>
    <cellStyle name="Normal 4 6 2 2" xfId="439"/>
    <cellStyle name="Normal 4 6 2 2 2" xfId="440"/>
    <cellStyle name="Normal 4 6 2 3" xfId="441"/>
    <cellStyle name="Normal 4 6 2 4" xfId="442"/>
    <cellStyle name="Normal 4 6 3" xfId="443"/>
    <cellStyle name="Normal 4 6 3 2" xfId="444"/>
    <cellStyle name="Normal 4 6 4" xfId="445"/>
    <cellStyle name="Normal 4 6 5" xfId="446"/>
    <cellStyle name="Normal 4 7" xfId="447"/>
    <cellStyle name="Normal 4 7 2" xfId="448"/>
    <cellStyle name="Normal 4 7 2 2" xfId="449"/>
    <cellStyle name="Normal 4 7 3" xfId="450"/>
    <cellStyle name="Normal 4 7 4" xfId="451"/>
    <cellStyle name="Normal 4 8" xfId="452"/>
    <cellStyle name="Normal 4 8 2" xfId="453"/>
    <cellStyle name="Normal 4 9" xfId="454"/>
    <cellStyle name="Normal 4_assumptions" xfId="455"/>
    <cellStyle name="Normal 5" xfId="456"/>
    <cellStyle name="Normal 5 10" xfId="457"/>
    <cellStyle name="Normal 5 11" xfId="458"/>
    <cellStyle name="Normal 5 2" xfId="459"/>
    <cellStyle name="Normal 5 2 2" xfId="460"/>
    <cellStyle name="Normal 5 2 2 2" xfId="461"/>
    <cellStyle name="Normal 5 2 2 2 2" xfId="462"/>
    <cellStyle name="Normal 5 2 2 2 2 2" xfId="463"/>
    <cellStyle name="Normal 5 2 2 2 2 2 2" xfId="464"/>
    <cellStyle name="Normal 5 2 2 2 2 3" xfId="465"/>
    <cellStyle name="Normal 5 2 2 2 2 4" xfId="466"/>
    <cellStyle name="Normal 5 2 2 2 3" xfId="467"/>
    <cellStyle name="Normal 5 2 2 2 3 2" xfId="468"/>
    <cellStyle name="Normal 5 2 2 2 4" xfId="469"/>
    <cellStyle name="Normal 5 2 2 2 5" xfId="470"/>
    <cellStyle name="Normal 5 2 2 3" xfId="471"/>
    <cellStyle name="Normal 5 2 2 3 2" xfId="472"/>
    <cellStyle name="Normal 5 2 2 3 2 2" xfId="473"/>
    <cellStyle name="Normal 5 2 2 3 2 2 2" xfId="474"/>
    <cellStyle name="Normal 5 2 2 3 2 3" xfId="475"/>
    <cellStyle name="Normal 5 2 2 3 2 4" xfId="476"/>
    <cellStyle name="Normal 5 2 2 3 3" xfId="477"/>
    <cellStyle name="Normal 5 2 2 3 3 2" xfId="478"/>
    <cellStyle name="Normal 5 2 2 3 4" xfId="479"/>
    <cellStyle name="Normal 5 2 2 3 5" xfId="480"/>
    <cellStyle name="Normal 5 2 2 4" xfId="481"/>
    <cellStyle name="Normal 5 2 2 4 2" xfId="482"/>
    <cellStyle name="Normal 5 2 2 4 2 2" xfId="483"/>
    <cellStyle name="Normal 5 2 2 4 3" xfId="484"/>
    <cellStyle name="Normal 5 2 2 4 4" xfId="485"/>
    <cellStyle name="Normal 5 2 2 5" xfId="486"/>
    <cellStyle name="Normal 5 2 2 5 2" xfId="487"/>
    <cellStyle name="Normal 5 2 2 6" xfId="488"/>
    <cellStyle name="Normal 5 2 2 7" xfId="489"/>
    <cellStyle name="Normal 5 2 3" xfId="490"/>
    <cellStyle name="Normal 5 2 3 2" xfId="491"/>
    <cellStyle name="Normal 5 2 3 2 2" xfId="492"/>
    <cellStyle name="Normal 5 2 3 2 2 2" xfId="493"/>
    <cellStyle name="Normal 5 2 3 2 3" xfId="494"/>
    <cellStyle name="Normal 5 2 3 2 4" xfId="495"/>
    <cellStyle name="Normal 5 2 3 3" xfId="496"/>
    <cellStyle name="Normal 5 2 3 3 2" xfId="497"/>
    <cellStyle name="Normal 5 2 3 4" xfId="498"/>
    <cellStyle name="Normal 5 2 3 5" xfId="499"/>
    <cellStyle name="Normal 5 2 4" xfId="500"/>
    <cellStyle name="Normal 5 2 4 2" xfId="501"/>
    <cellStyle name="Normal 5 2 4 2 2" xfId="502"/>
    <cellStyle name="Normal 5 2 4 2 2 2" xfId="503"/>
    <cellStyle name="Normal 5 2 4 2 3" xfId="504"/>
    <cellStyle name="Normal 5 2 4 2 4" xfId="505"/>
    <cellStyle name="Normal 5 2 4 3" xfId="506"/>
    <cellStyle name="Normal 5 2 4 3 2" xfId="507"/>
    <cellStyle name="Normal 5 2 4 4" xfId="508"/>
    <cellStyle name="Normal 5 2 4 5" xfId="509"/>
    <cellStyle name="Normal 5 2 5" xfId="510"/>
    <cellStyle name="Normal 5 2 5 2" xfId="511"/>
    <cellStyle name="Normal 5 2 5 2 2" xfId="512"/>
    <cellStyle name="Normal 5 2 5 3" xfId="513"/>
    <cellStyle name="Normal 5 2 5 4" xfId="514"/>
    <cellStyle name="Normal 5 2 6" xfId="515"/>
    <cellStyle name="Normal 5 2 6 2" xfId="516"/>
    <cellStyle name="Normal 5 2 7" xfId="517"/>
    <cellStyle name="Normal 5 2 8" xfId="518"/>
    <cellStyle name="Normal 5 3" xfId="519"/>
    <cellStyle name="Normal 5 3 2" xfId="520"/>
    <cellStyle name="Normal 5 3 2 2" xfId="521"/>
    <cellStyle name="Normal 5 3 2 2 2" xfId="522"/>
    <cellStyle name="Normal 5 3 2 2 2 2" xfId="523"/>
    <cellStyle name="Normal 5 3 2 2 3" xfId="524"/>
    <cellStyle name="Normal 5 3 2 2 4" xfId="525"/>
    <cellStyle name="Normal 5 3 2 3" xfId="526"/>
    <cellStyle name="Normal 5 3 2 3 2" xfId="527"/>
    <cellStyle name="Normal 5 3 2 4" xfId="528"/>
    <cellStyle name="Normal 5 3 2 5" xfId="529"/>
    <cellStyle name="Normal 5 3 3" xfId="530"/>
    <cellStyle name="Normal 5 3 3 2" xfId="531"/>
    <cellStyle name="Normal 5 3 3 2 2" xfId="532"/>
    <cellStyle name="Normal 5 3 3 2 2 2" xfId="533"/>
    <cellStyle name="Normal 5 3 3 2 3" xfId="534"/>
    <cellStyle name="Normal 5 3 3 2 4" xfId="535"/>
    <cellStyle name="Normal 5 3 3 3" xfId="536"/>
    <cellStyle name="Normal 5 3 3 3 2" xfId="537"/>
    <cellStyle name="Normal 5 3 3 4" xfId="538"/>
    <cellStyle name="Normal 5 3 3 5" xfId="539"/>
    <cellStyle name="Normal 5 3 4" xfId="540"/>
    <cellStyle name="Normal 5 3 4 2" xfId="541"/>
    <cellStyle name="Normal 5 3 4 2 2" xfId="542"/>
    <cellStyle name="Normal 5 3 4 3" xfId="543"/>
    <cellStyle name="Normal 5 3 4 4" xfId="544"/>
    <cellStyle name="Normal 5 3 5" xfId="545"/>
    <cellStyle name="Normal 5 3 5 2" xfId="546"/>
    <cellStyle name="Normal 5 3 6" xfId="547"/>
    <cellStyle name="Normal 5 3 7" xfId="548"/>
    <cellStyle name="Normal 5 4" xfId="549"/>
    <cellStyle name="Normal 5 4 2" xfId="550"/>
    <cellStyle name="Normal 5 4 2 2" xfId="551"/>
    <cellStyle name="Normal 5 4 2 2 2" xfId="552"/>
    <cellStyle name="Normal 5 4 2 2 2 2" xfId="553"/>
    <cellStyle name="Normal 5 4 2 2 3" xfId="554"/>
    <cellStyle name="Normal 5 4 2 2 4" xfId="555"/>
    <cellStyle name="Normal 5 4 2 3" xfId="556"/>
    <cellStyle name="Normal 5 4 2 3 2" xfId="557"/>
    <cellStyle name="Normal 5 4 2 4" xfId="558"/>
    <cellStyle name="Normal 5 4 2 5" xfId="559"/>
    <cellStyle name="Normal 5 4 3" xfId="560"/>
    <cellStyle name="Normal 5 4 3 2" xfId="561"/>
    <cellStyle name="Normal 5 4 3 2 2" xfId="562"/>
    <cellStyle name="Normal 5 4 3 2 2 2" xfId="563"/>
    <cellStyle name="Normal 5 4 3 2 3" xfId="564"/>
    <cellStyle name="Normal 5 4 3 2 4" xfId="565"/>
    <cellStyle name="Normal 5 4 3 3" xfId="566"/>
    <cellStyle name="Normal 5 4 3 3 2" xfId="567"/>
    <cellStyle name="Normal 5 4 3 4" xfId="568"/>
    <cellStyle name="Normal 5 4 3 5" xfId="569"/>
    <cellStyle name="Normal 5 4 4" xfId="570"/>
    <cellStyle name="Normal 5 4 4 2" xfId="571"/>
    <cellStyle name="Normal 5 4 4 2 2" xfId="572"/>
    <cellStyle name="Normal 5 4 4 3" xfId="573"/>
    <cellStyle name="Normal 5 4 4 4" xfId="574"/>
    <cellStyle name="Normal 5 4 5" xfId="575"/>
    <cellStyle name="Normal 5 4 5 2" xfId="576"/>
    <cellStyle name="Normal 5 4 6" xfId="577"/>
    <cellStyle name="Normal 5 4 7" xfId="578"/>
    <cellStyle name="Normal 5 5" xfId="579"/>
    <cellStyle name="Normal 5 5 2" xfId="580"/>
    <cellStyle name="Normal 5 5 2 2" xfId="581"/>
    <cellStyle name="Normal 5 5 2 2 2" xfId="582"/>
    <cellStyle name="Normal 5 5 2 3" xfId="583"/>
    <cellStyle name="Normal 5 5 2 4" xfId="584"/>
    <cellStyle name="Normal 5 5 3" xfId="585"/>
    <cellStyle name="Normal 5 5 3 2" xfId="586"/>
    <cellStyle name="Normal 5 5 4" xfId="587"/>
    <cellStyle name="Normal 5 5 5" xfId="588"/>
    <cellStyle name="Normal 5 6" xfId="589"/>
    <cellStyle name="Normal 5 6 2" xfId="590"/>
    <cellStyle name="Normal 5 6 2 2" xfId="591"/>
    <cellStyle name="Normal 5 6 2 2 2" xfId="592"/>
    <cellStyle name="Normal 5 6 2 3" xfId="593"/>
    <cellStyle name="Normal 5 6 2 4" xfId="594"/>
    <cellStyle name="Normal 5 6 3" xfId="595"/>
    <cellStyle name="Normal 5 6 3 2" xfId="596"/>
    <cellStyle name="Normal 5 6 4" xfId="597"/>
    <cellStyle name="Normal 5 6 5" xfId="598"/>
    <cellStyle name="Normal 5 7" xfId="599"/>
    <cellStyle name="Normal 5 7 2" xfId="600"/>
    <cellStyle name="Normal 5 7 2 2" xfId="601"/>
    <cellStyle name="Normal 5 7 3" xfId="602"/>
    <cellStyle name="Normal 5 7 4" xfId="603"/>
    <cellStyle name="Normal 5 8" xfId="604"/>
    <cellStyle name="Normal 5 8 2" xfId="605"/>
    <cellStyle name="Normal 5 8 2 2" xfId="606"/>
    <cellStyle name="Normal 5 8 3" xfId="607"/>
    <cellStyle name="Normal 5 8 4" xfId="608"/>
    <cellStyle name="Normal 5 9" xfId="609"/>
    <cellStyle name="Normal 5 9 2" xfId="610"/>
    <cellStyle name="Normal 6" xfId="611"/>
    <cellStyle name="Normal 6 2" xfId="612"/>
    <cellStyle name="Normal 6 3" xfId="613"/>
    <cellStyle name="Normal 6 3 2" xfId="614"/>
    <cellStyle name="Normal 6 3 2 2" xfId="615"/>
    <cellStyle name="Normal 6 3 3" xfId="616"/>
    <cellStyle name="Normal 6 3 4" xfId="617"/>
    <cellStyle name="Normal 7" xfId="618"/>
    <cellStyle name="Normal 7 2" xfId="619"/>
    <cellStyle name="Normal 7 2 2" xfId="620"/>
    <cellStyle name="Normal 7 2 2 2" xfId="621"/>
    <cellStyle name="Normal 7 2 3" xfId="622"/>
    <cellStyle name="Normal 7 2 4" xfId="623"/>
    <cellStyle name="Normal 7 3" xfId="624"/>
    <cellStyle name="Normal 7 3 2" xfId="625"/>
    <cellStyle name="Normal 7 3 2 2" xfId="626"/>
    <cellStyle name="Normal 7 3 3" xfId="627"/>
    <cellStyle name="Normal 7 3 4" xfId="628"/>
    <cellStyle name="Normal 7 4" xfId="629"/>
    <cellStyle name="Normal 7 4 2" xfId="630"/>
    <cellStyle name="Normal 7 5" xfId="631"/>
    <cellStyle name="Normal 7 6" xfId="632"/>
    <cellStyle name="Normal 8" xfId="633"/>
    <cellStyle name="Normal 9" xfId="634"/>
    <cellStyle name="Note 2" xfId="635"/>
    <cellStyle name="Note 3" xfId="636"/>
    <cellStyle name="Output 2" xfId="637"/>
    <cellStyle name="Percent 2" xfId="638"/>
    <cellStyle name="Percent 2 2" xfId="639"/>
    <cellStyle name="Percent 3" xfId="640"/>
    <cellStyle name="Percent 3 2" xfId="641"/>
    <cellStyle name="Percent 4" xfId="642"/>
    <cellStyle name="Porcentaje 2" xfId="643"/>
    <cellStyle name="Porcentaje 3" xfId="644"/>
    <cellStyle name="Porcentaje 4" xfId="645"/>
    <cellStyle name="Porcentaje 5" xfId="646"/>
    <cellStyle name="Porcentual 2" xfId="647"/>
    <cellStyle name="Porcentual 2 2" xfId="648"/>
    <cellStyle name="Porcentual 2 2 2" xfId="649"/>
    <cellStyle name="Porcentual 2 2 2 2" xfId="650"/>
    <cellStyle name="Porcentual 2 2 3" xfId="651"/>
    <cellStyle name="Porcentual 2 2 4" xfId="652"/>
    <cellStyle name="Protsent" xfId="657" builtinId="5"/>
    <cellStyle name="Title 2" xfId="653"/>
    <cellStyle name="Total 2" xfId="654"/>
    <cellStyle name="Warning Text 2" xfId="6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nanarasimhan\Downloads\GRFM1601_EEA%20Chios_V_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FM1601_EEA Chios_V_14.xlsm"/>
      <sheetName val="_SetUP"/>
      <sheetName val="GRFM1601_EEA Chios_V_14"/>
      <sheetName val="_Income&amp;admin"/>
      <sheetName val="_data sheet"/>
      <sheetName val="_overview"/>
      <sheetName val="_Project"/>
      <sheetName val="_AdmBase"/>
      <sheetName val="1._Detailed_budget"/>
      <sheetName val="2._Salary_Budget"/>
      <sheetName val="3-1._Import_from_master"/>
      <sheetName val="3-2._Import_Salary_from_master"/>
      <sheetName val="_Export_to_FINAL_BUDGET"/>
      <sheetName val="AdminCalc"/>
      <sheetName val="_ADMIN"/>
      <sheetName val="3-3._Transfer_as_APPROVED"/>
      <sheetName val="APPROVED"/>
      <sheetName val="_DONOR FORM Offline"/>
      <sheetName val="NORAD"/>
      <sheetName val="DONOR FORM"/>
      <sheetName val="DONOR FORM account level"/>
      <sheetName val="DFID"/>
      <sheetName val="BPRM"/>
      <sheetName val="EC DONOR FORM"/>
      <sheetName val="DFADT"/>
      <sheetName val="ECHO Financial statement"/>
      <sheetName val="ECHO Financial Overview"/>
      <sheetName val="UNHCR"/>
      <sheetName val="Acc_grp_and_class"/>
      <sheetName val="_Accounts"/>
      <sheetName val="ResNO"/>
      <sheetName val="Activity"/>
      <sheetName val="_CodeClass"/>
      <sheetName val="_CodeDonor"/>
      <sheetName val="CostCenter"/>
      <sheetName val="Location"/>
      <sheetName val="Site"/>
      <sheetName val="_Units"/>
      <sheetName val="_DonorList"/>
      <sheetName val="TopDown"/>
      <sheetName val="_Periods"/>
      <sheetName val="_Blank"/>
      <sheetName val="Sheet1"/>
      <sheetName val="GRFM1601_EEA%20Chios_V_14.xlsm"/>
    </sheetNames>
    <sheetDataSet>
      <sheetData sheetId="0" refreshError="1"/>
      <sheetData sheetId="1">
        <row r="6">
          <cell r="E6" t="str">
            <v>GR</v>
          </cell>
        </row>
        <row r="70">
          <cell r="I70">
            <v>0</v>
          </cell>
        </row>
        <row r="71">
          <cell r="I71">
            <v>1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8">
          <cell r="C8" t="str">
            <v>Chart Of Accounts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135"/>
  <sheetViews>
    <sheetView tabSelected="1" zoomScale="80" zoomScaleNormal="80" workbookViewId="0">
      <selection activeCell="A30" sqref="A30"/>
    </sheetView>
  </sheetViews>
  <sheetFormatPr defaultColWidth="0" defaultRowHeight="14.4" zeroHeight="1" outlineLevelRow="1" x14ac:dyDescent="0.3"/>
  <cols>
    <col min="1" max="1" width="36.21875" style="41" customWidth="1"/>
    <col min="2" max="2" width="8" style="42" customWidth="1"/>
    <col min="3" max="3" width="11.77734375" customWidth="1"/>
    <col min="4" max="4" width="11.5546875" customWidth="1"/>
    <col min="5" max="8" width="11.21875" customWidth="1"/>
    <col min="9" max="9" width="8.21875" customWidth="1"/>
    <col min="10" max="10" width="35.44140625" customWidth="1"/>
    <col min="11" max="11" width="33.21875" style="34" customWidth="1"/>
    <col min="12" max="12" width="9.21875" style="12" customWidth="1"/>
    <col min="13" max="13" width="0" hidden="1" customWidth="1"/>
    <col min="14" max="16384" width="9.21875" hidden="1"/>
  </cols>
  <sheetData>
    <row r="1" spans="1:11" x14ac:dyDescent="0.3">
      <c r="A1" s="62" t="s">
        <v>0</v>
      </c>
      <c r="B1" s="57"/>
      <c r="C1" s="11"/>
      <c r="D1" s="12"/>
      <c r="E1" s="12"/>
      <c r="F1" s="12"/>
      <c r="G1" s="12"/>
      <c r="H1" s="12"/>
      <c r="I1" s="12"/>
      <c r="J1" s="12"/>
      <c r="K1" s="21"/>
    </row>
    <row r="2" spans="1:11" ht="15" thickBot="1" x14ac:dyDescent="0.35">
      <c r="A2" s="50"/>
      <c r="B2" s="58"/>
      <c r="C2" s="12"/>
      <c r="D2" s="12"/>
      <c r="E2" s="12"/>
      <c r="F2" s="12"/>
      <c r="G2" s="12"/>
      <c r="H2" s="12"/>
      <c r="I2" s="12"/>
      <c r="J2" s="12"/>
      <c r="K2" s="21"/>
    </row>
    <row r="3" spans="1:11" ht="15" thickBot="1" x14ac:dyDescent="0.35">
      <c r="A3" s="63" t="s">
        <v>1</v>
      </c>
      <c r="B3" s="114" t="s">
        <v>2</v>
      </c>
      <c r="C3" s="115"/>
      <c r="D3" s="115"/>
      <c r="E3" s="115"/>
      <c r="F3" s="115"/>
      <c r="G3" s="115"/>
      <c r="H3" s="115"/>
      <c r="I3" s="115"/>
      <c r="J3" s="116"/>
      <c r="K3" s="22"/>
    </row>
    <row r="4" spans="1:11" ht="15" thickBot="1" x14ac:dyDescent="0.35">
      <c r="A4" s="64" t="s">
        <v>3</v>
      </c>
      <c r="B4" s="114" t="s">
        <v>4</v>
      </c>
      <c r="C4" s="115"/>
      <c r="D4" s="115"/>
      <c r="E4" s="115"/>
      <c r="F4" s="115"/>
      <c r="G4" s="115"/>
      <c r="H4" s="115"/>
      <c r="I4" s="115"/>
      <c r="J4" s="116"/>
      <c r="K4" s="22"/>
    </row>
    <row r="5" spans="1:11" ht="15" thickBot="1" x14ac:dyDescent="0.35">
      <c r="A5" s="64" t="s">
        <v>5</v>
      </c>
      <c r="B5" s="114" t="s">
        <v>6</v>
      </c>
      <c r="C5" s="115"/>
      <c r="D5" s="115"/>
      <c r="E5" s="115"/>
      <c r="F5" s="115"/>
      <c r="G5" s="115"/>
      <c r="H5" s="115"/>
      <c r="I5" s="115"/>
      <c r="J5" s="116"/>
      <c r="K5" s="22"/>
    </row>
    <row r="6" spans="1:11" ht="15" thickBot="1" x14ac:dyDescent="0.35">
      <c r="A6" s="64" t="s">
        <v>7</v>
      </c>
      <c r="B6" s="117">
        <v>2000000</v>
      </c>
      <c r="C6" s="118"/>
      <c r="D6" s="118"/>
      <c r="E6" s="118"/>
      <c r="F6" s="118"/>
      <c r="G6" s="118"/>
      <c r="H6" s="118"/>
      <c r="I6" s="118"/>
      <c r="J6" s="119"/>
      <c r="K6" s="23"/>
    </row>
    <row r="7" spans="1:11" ht="15" thickBot="1" x14ac:dyDescent="0.35">
      <c r="A7" s="64" t="s">
        <v>8</v>
      </c>
      <c r="B7" s="120">
        <v>1</v>
      </c>
      <c r="C7" s="121"/>
      <c r="D7" s="121"/>
      <c r="E7" s="121"/>
      <c r="F7" s="121"/>
      <c r="G7" s="121"/>
      <c r="H7" s="121"/>
      <c r="I7" s="121"/>
      <c r="J7" s="122"/>
      <c r="K7" s="24"/>
    </row>
    <row r="8" spans="1:11" ht="15" thickBot="1" x14ac:dyDescent="0.35">
      <c r="A8" s="64" t="s">
        <v>9</v>
      </c>
      <c r="B8" s="123" t="s">
        <v>10</v>
      </c>
      <c r="C8" s="121"/>
      <c r="D8" s="121"/>
      <c r="E8" s="121"/>
      <c r="F8" s="121"/>
      <c r="G8" s="121"/>
      <c r="H8" s="121"/>
      <c r="I8" s="121"/>
      <c r="J8" s="122"/>
      <c r="K8" s="24"/>
    </row>
    <row r="9" spans="1:11" ht="15" thickBot="1" x14ac:dyDescent="0.35">
      <c r="A9" s="65"/>
      <c r="B9" s="59"/>
      <c r="C9" s="16"/>
      <c r="D9" s="16"/>
      <c r="E9" s="16"/>
      <c r="F9" s="16"/>
      <c r="G9" s="16"/>
      <c r="H9" s="16"/>
      <c r="I9" s="16"/>
      <c r="J9" s="16"/>
      <c r="K9" s="25"/>
    </row>
    <row r="10" spans="1:11" ht="47.25" customHeight="1" thickBot="1" x14ac:dyDescent="0.35">
      <c r="A10" s="66"/>
      <c r="B10" s="51" t="s">
        <v>11</v>
      </c>
      <c r="C10" s="18" t="s">
        <v>12</v>
      </c>
      <c r="D10" s="18" t="s">
        <v>13</v>
      </c>
      <c r="E10" s="18" t="s">
        <v>14</v>
      </c>
      <c r="F10" s="124" t="s">
        <v>15</v>
      </c>
      <c r="G10" s="125"/>
      <c r="H10" s="125"/>
      <c r="I10" s="126"/>
      <c r="J10" s="19" t="s">
        <v>16</v>
      </c>
      <c r="K10" s="26" t="s">
        <v>17</v>
      </c>
    </row>
    <row r="11" spans="1:11" ht="15" thickBot="1" x14ac:dyDescent="0.35">
      <c r="A11" s="127" t="s">
        <v>18</v>
      </c>
      <c r="B11" s="128"/>
      <c r="C11" s="128"/>
      <c r="D11" s="128"/>
      <c r="E11" s="128"/>
      <c r="F11" s="128"/>
      <c r="G11" s="128"/>
      <c r="H11" s="128"/>
      <c r="I11" s="128"/>
      <c r="J11" s="129"/>
      <c r="K11" s="27"/>
    </row>
    <row r="12" spans="1:11" ht="15" thickBot="1" x14ac:dyDescent="0.35">
      <c r="A12" s="130" t="s">
        <v>19</v>
      </c>
      <c r="B12" s="131"/>
      <c r="C12" s="131"/>
      <c r="D12" s="131"/>
      <c r="E12" s="131"/>
      <c r="F12" s="131"/>
      <c r="G12" s="131"/>
      <c r="H12" s="131"/>
      <c r="I12" s="131"/>
      <c r="J12" s="132"/>
      <c r="K12" s="28"/>
    </row>
    <row r="13" spans="1:11" ht="17.25" customHeight="1" outlineLevel="1" thickBot="1" x14ac:dyDescent="0.35">
      <c r="A13" s="49" t="s">
        <v>20</v>
      </c>
      <c r="B13" s="60" t="s">
        <v>21</v>
      </c>
      <c r="C13" s="74">
        <v>24</v>
      </c>
      <c r="D13" s="76">
        <v>1000</v>
      </c>
      <c r="E13" s="2">
        <f t="shared" ref="E13:E16" si="0">C13*D13</f>
        <v>24000</v>
      </c>
      <c r="F13" s="133" t="s">
        <v>22</v>
      </c>
      <c r="G13" s="134"/>
      <c r="H13" s="134"/>
      <c r="I13" s="135"/>
      <c r="J13" s="4" t="s">
        <v>108</v>
      </c>
      <c r="K13" s="17">
        <f>IF(F13=0,"  ",VLOOKUP(F13,Sheet1!$A$1:$B$8,2,FALSE))</f>
        <v>0</v>
      </c>
    </row>
    <row r="14" spans="1:11" ht="17.25" customHeight="1" outlineLevel="1" thickBot="1" x14ac:dyDescent="0.35">
      <c r="A14" s="96" t="s">
        <v>23</v>
      </c>
      <c r="B14" s="74" t="s">
        <v>21</v>
      </c>
      <c r="C14" s="74">
        <v>24</v>
      </c>
      <c r="D14" s="76">
        <v>4700</v>
      </c>
      <c r="E14" s="76">
        <f t="shared" si="0"/>
        <v>112800</v>
      </c>
      <c r="F14" s="111" t="s">
        <v>22</v>
      </c>
      <c r="G14" s="112"/>
      <c r="H14" s="112"/>
      <c r="I14" s="113"/>
      <c r="J14" s="97" t="s">
        <v>109</v>
      </c>
      <c r="K14" s="98"/>
    </row>
    <row r="15" spans="1:11" ht="18" customHeight="1" outlineLevel="1" thickBot="1" x14ac:dyDescent="0.35">
      <c r="A15" s="96" t="s">
        <v>24</v>
      </c>
      <c r="B15" s="74" t="s">
        <v>21</v>
      </c>
      <c r="C15" s="74">
        <v>24</v>
      </c>
      <c r="D15" s="76">
        <v>4500</v>
      </c>
      <c r="E15" s="76">
        <f t="shared" si="0"/>
        <v>108000</v>
      </c>
      <c r="F15" s="111" t="s">
        <v>22</v>
      </c>
      <c r="G15" s="112"/>
      <c r="H15" s="112"/>
      <c r="I15" s="113"/>
      <c r="J15" s="97" t="s">
        <v>110</v>
      </c>
      <c r="K15" s="98">
        <f>IF(F15=0,"  ",VLOOKUP(F15,Sheet1!$A$1:$B$8,2,FALSE))</f>
        <v>0</v>
      </c>
    </row>
    <row r="16" spans="1:11" ht="18" customHeight="1" outlineLevel="1" thickBot="1" x14ac:dyDescent="0.35">
      <c r="A16" s="96" t="s">
        <v>25</v>
      </c>
      <c r="B16" s="74" t="s">
        <v>21</v>
      </c>
      <c r="C16" s="74">
        <v>24</v>
      </c>
      <c r="D16" s="76">
        <v>4000</v>
      </c>
      <c r="E16" s="76">
        <f t="shared" si="0"/>
        <v>96000</v>
      </c>
      <c r="F16" s="111" t="s">
        <v>22</v>
      </c>
      <c r="G16" s="112"/>
      <c r="H16" s="112"/>
      <c r="I16" s="113"/>
      <c r="J16" s="97" t="s">
        <v>110</v>
      </c>
      <c r="K16" s="98"/>
    </row>
    <row r="17" spans="1:12" s="92" customFormat="1" ht="48.75" customHeight="1" outlineLevel="1" thickBot="1" x14ac:dyDescent="0.35">
      <c r="A17" s="96" t="s">
        <v>26</v>
      </c>
      <c r="B17" s="74" t="s">
        <v>104</v>
      </c>
      <c r="C17" s="74">
        <v>10</v>
      </c>
      <c r="D17" s="99">
        <v>3640</v>
      </c>
      <c r="E17" s="76">
        <f>ROUND(C17*D17,2)</f>
        <v>36400</v>
      </c>
      <c r="F17" s="111" t="s">
        <v>27</v>
      </c>
      <c r="G17" s="112"/>
      <c r="H17" s="112"/>
      <c r="I17" s="113"/>
      <c r="J17" s="108" t="s">
        <v>116</v>
      </c>
      <c r="K17" s="98" t="s">
        <v>107</v>
      </c>
      <c r="L17" s="91"/>
    </row>
    <row r="18" spans="1:12" ht="27" customHeight="1" outlineLevel="1" thickBot="1" x14ac:dyDescent="0.35">
      <c r="A18" s="49" t="s">
        <v>28</v>
      </c>
      <c r="B18" s="60" t="s">
        <v>29</v>
      </c>
      <c r="C18" s="1">
        <v>30</v>
      </c>
      <c r="D18" s="76">
        <v>500</v>
      </c>
      <c r="E18" s="2">
        <f>C18*D18</f>
        <v>15000</v>
      </c>
      <c r="F18" s="133" t="s">
        <v>30</v>
      </c>
      <c r="G18" s="134"/>
      <c r="H18" s="134"/>
      <c r="I18" s="135"/>
      <c r="J18" s="109" t="s">
        <v>117</v>
      </c>
      <c r="K18" s="17" t="str">
        <f>IF(F17=0,"  ",VLOOKUP(F17,Sheet1!$A$1:$B$8,2,FALSE))</f>
        <v>If lump sums, include a reference to the defined rules approved by the PO.</v>
      </c>
    </row>
    <row r="19" spans="1:12" ht="15.75" customHeight="1" thickBot="1" x14ac:dyDescent="0.35">
      <c r="A19" s="139" t="s">
        <v>31</v>
      </c>
      <c r="B19" s="140"/>
      <c r="C19" s="140"/>
      <c r="D19" s="141"/>
      <c r="E19" s="5">
        <f>SUM(E13:E18)</f>
        <v>392200</v>
      </c>
      <c r="F19" s="142"/>
      <c r="G19" s="143"/>
      <c r="H19" s="143"/>
      <c r="I19" s="144"/>
      <c r="J19" s="6"/>
      <c r="K19" s="17" t="str">
        <f>IF(I19=0," ",VLOOKUP(I19,Sheet1!$A$1:$B$8,2,FALSE))</f>
        <v xml:space="preserve"> </v>
      </c>
    </row>
    <row r="20" spans="1:12" s="48" customFormat="1" ht="13.5" customHeight="1" thickBot="1" x14ac:dyDescent="0.35">
      <c r="A20" s="136" t="s">
        <v>32</v>
      </c>
      <c r="B20" s="137"/>
      <c r="C20" s="137"/>
      <c r="D20" s="137"/>
      <c r="E20" s="137"/>
      <c r="F20" s="137"/>
      <c r="G20" s="137"/>
      <c r="H20" s="137"/>
      <c r="I20" s="137"/>
      <c r="J20" s="138"/>
      <c r="K20" s="46"/>
      <c r="L20" s="47"/>
    </row>
    <row r="21" spans="1:12" ht="43.5" customHeight="1" outlineLevel="1" thickBot="1" x14ac:dyDescent="0.35">
      <c r="A21" s="49" t="s">
        <v>33</v>
      </c>
      <c r="B21" s="52" t="s">
        <v>21</v>
      </c>
      <c r="C21" s="1">
        <v>24</v>
      </c>
      <c r="D21" s="76">
        <v>460</v>
      </c>
      <c r="E21" s="2">
        <f>C21*D21</f>
        <v>11040</v>
      </c>
      <c r="F21" s="133" t="s">
        <v>30</v>
      </c>
      <c r="G21" s="134"/>
      <c r="H21" s="134"/>
      <c r="I21" s="135"/>
      <c r="J21" s="110" t="s">
        <v>111</v>
      </c>
      <c r="K21" s="17" t="str">
        <f>IF(F21=0,"  ",VLOOKUP(F21,Sheet1!$A$1:$B$8,2,FALSE))</f>
        <v>Awarding should comply with the applicable rules on public procurement  (Regulations Art. 8.15).</v>
      </c>
    </row>
    <row r="22" spans="1:12" ht="15" outlineLevel="1" thickBot="1" x14ac:dyDescent="0.35">
      <c r="A22" s="49" t="s">
        <v>34</v>
      </c>
      <c r="B22" s="52" t="s">
        <v>21</v>
      </c>
      <c r="C22" s="1">
        <v>24</v>
      </c>
      <c r="D22" s="76">
        <v>1130</v>
      </c>
      <c r="E22" s="2">
        <f>C22*D22</f>
        <v>27120</v>
      </c>
      <c r="F22" s="133" t="s">
        <v>22</v>
      </c>
      <c r="G22" s="134"/>
      <c r="H22" s="134"/>
      <c r="I22" s="135"/>
      <c r="J22" s="3" t="s">
        <v>112</v>
      </c>
      <c r="K22" s="17">
        <f>IF(F22=0,"  ",VLOOKUP(F22,Sheet1!$A$1:$B$8,2,FALSE))</f>
        <v>0</v>
      </c>
    </row>
    <row r="23" spans="1:12" ht="44.25" customHeight="1" outlineLevel="1" thickBot="1" x14ac:dyDescent="0.35">
      <c r="A23" s="49" t="s">
        <v>35</v>
      </c>
      <c r="B23" s="52" t="s">
        <v>29</v>
      </c>
      <c r="C23" s="1">
        <v>15</v>
      </c>
      <c r="D23" s="76">
        <v>700</v>
      </c>
      <c r="E23" s="2">
        <f>C23*D23</f>
        <v>10500</v>
      </c>
      <c r="F23" s="133" t="s">
        <v>30</v>
      </c>
      <c r="G23" s="134"/>
      <c r="H23" s="134"/>
      <c r="I23" s="135"/>
      <c r="J23" s="110" t="s">
        <v>111</v>
      </c>
      <c r="K23" s="17" t="str">
        <f>IF(F23=0,"  ",VLOOKUP(F23,Sheet1!$A$1:$B$8,2,FALSE))</f>
        <v>Awarding should comply with the applicable rules on public procurement  (Regulations Art. 8.15).</v>
      </c>
    </row>
    <row r="24" spans="1:12" ht="15" thickBot="1" x14ac:dyDescent="0.35">
      <c r="A24" s="139" t="s">
        <v>36</v>
      </c>
      <c r="B24" s="140"/>
      <c r="C24" s="140"/>
      <c r="D24" s="145"/>
      <c r="E24" s="5">
        <f>SUM(E21:E23)</f>
        <v>48660</v>
      </c>
      <c r="F24" s="142"/>
      <c r="G24" s="143"/>
      <c r="H24" s="143"/>
      <c r="I24" s="144"/>
      <c r="J24" s="110" t="s">
        <v>111</v>
      </c>
      <c r="K24" s="17" t="str">
        <f>IF(I24=0," ",VLOOKUP(I24,Sheet1!$A$1:$B$8,2,FALSE))</f>
        <v xml:space="preserve"> </v>
      </c>
    </row>
    <row r="25" spans="1:12" s="48" customFormat="1" ht="15.75" customHeight="1" thickBot="1" x14ac:dyDescent="0.35">
      <c r="A25" s="136" t="s">
        <v>37</v>
      </c>
      <c r="B25" s="137"/>
      <c r="C25" s="137"/>
      <c r="D25" s="137"/>
      <c r="E25" s="137"/>
      <c r="F25" s="137"/>
      <c r="G25" s="137"/>
      <c r="H25" s="137"/>
      <c r="I25" s="137"/>
      <c r="J25" s="138"/>
      <c r="K25" s="46"/>
      <c r="L25" s="47"/>
    </row>
    <row r="26" spans="1:12" ht="37.5" customHeight="1" outlineLevel="1" thickBot="1" x14ac:dyDescent="0.35">
      <c r="A26" s="75" t="s">
        <v>38</v>
      </c>
      <c r="B26" s="60" t="s">
        <v>39</v>
      </c>
      <c r="C26" s="1">
        <v>3</v>
      </c>
      <c r="D26" s="76">
        <v>11000</v>
      </c>
      <c r="E26" s="2">
        <f>C26*D26</f>
        <v>33000</v>
      </c>
      <c r="F26" s="133" t="s">
        <v>30</v>
      </c>
      <c r="G26" s="134"/>
      <c r="H26" s="134"/>
      <c r="I26" s="135"/>
      <c r="J26" s="110" t="s">
        <v>111</v>
      </c>
      <c r="K26" s="17" t="str">
        <f>IF(F26=0,"  ",VLOOKUP(F26,Sheet1!$A$1:$B$8,2,FALSE))</f>
        <v>Awarding should comply with the applicable rules on public procurement  (Regulations Art. 8.15).</v>
      </c>
    </row>
    <row r="27" spans="1:12" ht="21" customHeight="1" outlineLevel="1" thickBot="1" x14ac:dyDescent="0.35">
      <c r="A27" s="49" t="s">
        <v>40</v>
      </c>
      <c r="B27" s="60" t="s">
        <v>21</v>
      </c>
      <c r="C27" s="1">
        <v>24</v>
      </c>
      <c r="D27" s="76">
        <v>1130</v>
      </c>
      <c r="E27" s="2">
        <f>C27*D27</f>
        <v>27120</v>
      </c>
      <c r="F27" s="133" t="s">
        <v>22</v>
      </c>
      <c r="G27" s="134"/>
      <c r="H27" s="134"/>
      <c r="I27" s="135"/>
      <c r="J27" s="3" t="s">
        <v>112</v>
      </c>
      <c r="K27" s="17">
        <f>IF(F27=0,"  ",VLOOKUP(F27,Sheet1!$A$1:$B$8,2,FALSE))</f>
        <v>0</v>
      </c>
    </row>
    <row r="28" spans="1:12" s="92" customFormat="1" ht="37.5" customHeight="1" outlineLevel="1" thickBot="1" x14ac:dyDescent="0.35">
      <c r="A28" s="100" t="s">
        <v>41</v>
      </c>
      <c r="B28" s="101" t="s">
        <v>42</v>
      </c>
      <c r="C28" s="102">
        <v>4</v>
      </c>
      <c r="D28" s="103">
        <v>26926.75</v>
      </c>
      <c r="E28" s="103">
        <f>C28*D28</f>
        <v>107707</v>
      </c>
      <c r="F28" s="146" t="s">
        <v>30</v>
      </c>
      <c r="G28" s="147"/>
      <c r="H28" s="147"/>
      <c r="I28" s="148"/>
      <c r="J28" s="110" t="s">
        <v>111</v>
      </c>
      <c r="K28" s="104" t="str">
        <f>IF(F28=0,"  ",VLOOKUP(F28,Sheet1!$A$1:$B$8,2,FALSE))</f>
        <v>Awarding should comply with the applicable rules on public procurement  (Regulations Art. 8.15).</v>
      </c>
      <c r="L28" s="91"/>
    </row>
    <row r="29" spans="1:12" ht="38.25" customHeight="1" outlineLevel="1" thickBot="1" x14ac:dyDescent="0.35">
      <c r="A29" s="49" t="s">
        <v>43</v>
      </c>
      <c r="B29" s="60" t="s">
        <v>29</v>
      </c>
      <c r="C29" s="1">
        <v>15</v>
      </c>
      <c r="D29" s="76">
        <v>700</v>
      </c>
      <c r="E29" s="2">
        <f>C29*D29</f>
        <v>10500</v>
      </c>
      <c r="F29" s="133" t="s">
        <v>30</v>
      </c>
      <c r="G29" s="134"/>
      <c r="H29" s="134"/>
      <c r="I29" s="135"/>
      <c r="J29" s="110" t="s">
        <v>111</v>
      </c>
      <c r="K29" s="17" t="str">
        <f>IF(F29=0,"  ",VLOOKUP(F29,Sheet1!$A$1:$B$8,2,FALSE))</f>
        <v>Awarding should comply with the applicable rules on public procurement  (Regulations Art. 8.15).</v>
      </c>
    </row>
    <row r="30" spans="1:12" ht="38.25" customHeight="1" outlineLevel="1" thickBot="1" x14ac:dyDescent="0.35">
      <c r="A30" s="49" t="s">
        <v>44</v>
      </c>
      <c r="B30" s="60" t="s">
        <v>45</v>
      </c>
      <c r="C30" s="1">
        <v>1</v>
      </c>
      <c r="D30" s="76">
        <v>395009</v>
      </c>
      <c r="E30" s="2">
        <f>C30*D30</f>
        <v>395009</v>
      </c>
      <c r="F30" s="133" t="s">
        <v>22</v>
      </c>
      <c r="G30" s="134"/>
      <c r="H30" s="134"/>
      <c r="I30" s="135"/>
      <c r="J30" s="81" t="s">
        <v>118</v>
      </c>
      <c r="K30" s="17">
        <f>IF(F30=0,"  ",VLOOKUP(F30,Sheet1!$A$1:$B$8,2,FALSE))</f>
        <v>0</v>
      </c>
    </row>
    <row r="31" spans="1:12" ht="34.5" customHeight="1" outlineLevel="1" thickBot="1" x14ac:dyDescent="0.35">
      <c r="A31" s="49" t="s">
        <v>46</v>
      </c>
      <c r="B31" s="60" t="s">
        <v>47</v>
      </c>
      <c r="C31" s="77" t="s">
        <v>48</v>
      </c>
      <c r="D31" s="76">
        <v>126000</v>
      </c>
      <c r="E31" s="2">
        <v>126000</v>
      </c>
      <c r="F31" s="133" t="s">
        <v>30</v>
      </c>
      <c r="G31" s="134"/>
      <c r="H31" s="134"/>
      <c r="I31" s="135"/>
      <c r="J31" s="110" t="s">
        <v>111</v>
      </c>
      <c r="K31" s="17" t="str">
        <f>IF(F31=0,"  ",VLOOKUP(F31,Sheet1!$A$1:$B$8,2,FALSE))</f>
        <v>Awarding should comply with the applicable rules on public procurement  (Regulations Art. 8.15).</v>
      </c>
    </row>
    <row r="32" spans="1:12" ht="21" thickBot="1" x14ac:dyDescent="0.35">
      <c r="A32" s="100" t="s">
        <v>106</v>
      </c>
      <c r="B32" s="60" t="s">
        <v>47</v>
      </c>
      <c r="C32" s="77" t="s">
        <v>48</v>
      </c>
      <c r="D32" s="76">
        <v>100000</v>
      </c>
      <c r="E32" s="2">
        <v>100000</v>
      </c>
      <c r="F32" s="133" t="s">
        <v>30</v>
      </c>
      <c r="G32" s="134"/>
      <c r="H32" s="134"/>
      <c r="I32" s="135"/>
      <c r="J32" s="110" t="s">
        <v>111</v>
      </c>
      <c r="K32" s="17" t="str">
        <f>IF(F32=0,"  ",VLOOKUP(F32,Sheet1!$A$1:$B$8,2,FALSE))</f>
        <v>Awarding should comply with the applicable rules on public procurement  (Regulations Art. 8.15).</v>
      </c>
    </row>
    <row r="33" spans="1:12" s="48" customFormat="1" ht="15.75" customHeight="1" thickBot="1" x14ac:dyDescent="0.35">
      <c r="A33" s="139" t="s">
        <v>49</v>
      </c>
      <c r="B33" s="140"/>
      <c r="C33" s="140"/>
      <c r="D33" s="145"/>
      <c r="E33" s="5">
        <f>SUM(E26:E32)</f>
        <v>799336</v>
      </c>
      <c r="F33" s="142"/>
      <c r="G33" s="143"/>
      <c r="H33" s="143"/>
      <c r="I33" s="144"/>
      <c r="J33" s="3"/>
      <c r="K33" s="17" t="str">
        <f>IF(I33=0," ",VLOOKUP(I33,Sheet1!$A$1:$B$8,2,FALSE))</f>
        <v xml:space="preserve"> </v>
      </c>
      <c r="L33" s="47"/>
    </row>
    <row r="34" spans="1:12" ht="30.75" customHeight="1" outlineLevel="1" thickBot="1" x14ac:dyDescent="0.35">
      <c r="A34" s="136" t="s">
        <v>50</v>
      </c>
      <c r="B34" s="137"/>
      <c r="C34" s="137"/>
      <c r="D34" s="137"/>
      <c r="E34" s="137"/>
      <c r="F34" s="137"/>
      <c r="G34" s="137"/>
      <c r="H34" s="137"/>
      <c r="I34" s="137"/>
      <c r="J34" s="138"/>
      <c r="K34" s="46"/>
    </row>
    <row r="35" spans="1:12" ht="36.75" customHeight="1" outlineLevel="1" thickBot="1" x14ac:dyDescent="0.35">
      <c r="A35" s="72" t="s">
        <v>51</v>
      </c>
      <c r="B35" s="69" t="s">
        <v>45</v>
      </c>
      <c r="C35" s="1">
        <v>1</v>
      </c>
      <c r="D35" s="76">
        <v>105550</v>
      </c>
      <c r="E35" s="82">
        <f>C35*D35</f>
        <v>105550</v>
      </c>
      <c r="F35" s="133" t="s">
        <v>22</v>
      </c>
      <c r="G35" s="134"/>
      <c r="H35" s="134"/>
      <c r="I35" s="135"/>
      <c r="J35" s="81" t="s">
        <v>113</v>
      </c>
      <c r="K35" s="17">
        <f>IF(F35=0,"  ",VLOOKUP(F35,Sheet1!$A$1:$B$8,2,FALSE))</f>
        <v>0</v>
      </c>
    </row>
    <row r="36" spans="1:12" ht="40.5" customHeight="1" thickBot="1" x14ac:dyDescent="0.35">
      <c r="A36" s="49" t="s">
        <v>52</v>
      </c>
      <c r="B36" s="52" t="s">
        <v>47</v>
      </c>
      <c r="C36" s="77" t="s">
        <v>53</v>
      </c>
      <c r="D36" s="76">
        <f>165000-2374</f>
        <v>162626</v>
      </c>
      <c r="E36" s="2">
        <v>162626</v>
      </c>
      <c r="F36" s="133" t="s">
        <v>30</v>
      </c>
      <c r="G36" s="134"/>
      <c r="H36" s="134"/>
      <c r="I36" s="135"/>
      <c r="J36" s="110" t="s">
        <v>111</v>
      </c>
      <c r="K36" s="17" t="str">
        <f>IF(F36=0,"  ",VLOOKUP(F36,Sheet1!$A$1:$B$8,2,FALSE))</f>
        <v>Awarding should comply with the applicable rules on public procurement  (Regulations Art. 8.15).</v>
      </c>
    </row>
    <row r="37" spans="1:12" s="45" customFormat="1" ht="15.75" customHeight="1" thickBot="1" x14ac:dyDescent="0.35">
      <c r="A37" s="139" t="s">
        <v>54</v>
      </c>
      <c r="B37" s="140"/>
      <c r="C37" s="140"/>
      <c r="D37" s="145"/>
      <c r="E37" s="5">
        <f>SUM(E35:E36)</f>
        <v>268176</v>
      </c>
      <c r="F37" s="149"/>
      <c r="G37" s="150"/>
      <c r="H37" s="150"/>
      <c r="I37" s="151"/>
      <c r="J37" s="3"/>
      <c r="K37" s="17" t="str">
        <f>IF(I37=0," ",VLOOKUP(I37,Sheet1!$A$1:$B$8,2,FALSE))</f>
        <v xml:space="preserve"> </v>
      </c>
      <c r="L37" s="44"/>
    </row>
    <row r="38" spans="1:12" ht="15" outlineLevel="1" thickBot="1" x14ac:dyDescent="0.35">
      <c r="A38" s="152" t="s">
        <v>102</v>
      </c>
      <c r="B38" s="153"/>
      <c r="C38" s="153"/>
      <c r="D38" s="153"/>
      <c r="E38" s="153"/>
      <c r="F38" s="153"/>
      <c r="G38" s="153"/>
      <c r="H38" s="153"/>
      <c r="I38" s="153"/>
      <c r="J38" s="154"/>
      <c r="K38" s="43"/>
    </row>
    <row r="39" spans="1:12" ht="15" outlineLevel="1" thickBot="1" x14ac:dyDescent="0.35">
      <c r="A39" s="72" t="s">
        <v>55</v>
      </c>
      <c r="B39" s="69" t="s">
        <v>21</v>
      </c>
      <c r="C39" s="1">
        <v>24</v>
      </c>
      <c r="D39" s="76">
        <v>460</v>
      </c>
      <c r="E39" s="2">
        <f>C39*D39</f>
        <v>11040</v>
      </c>
      <c r="F39" s="133" t="s">
        <v>22</v>
      </c>
      <c r="G39" s="134"/>
      <c r="H39" s="134"/>
      <c r="I39" s="135"/>
      <c r="J39" s="110" t="s">
        <v>111</v>
      </c>
      <c r="K39" s="17">
        <f>IF(F39=0,"  ",VLOOKUP(F39,Sheet1!$A$1:$B$8,2,FALSE))</f>
        <v>0</v>
      </c>
    </row>
    <row r="40" spans="1:12" ht="15" outlineLevel="1" thickBot="1" x14ac:dyDescent="0.35">
      <c r="A40" s="49" t="s">
        <v>56</v>
      </c>
      <c r="B40" s="52" t="s">
        <v>21</v>
      </c>
      <c r="C40" s="1">
        <v>24</v>
      </c>
      <c r="D40" s="76">
        <v>1130</v>
      </c>
      <c r="E40" s="2">
        <f>C40*D40</f>
        <v>27120</v>
      </c>
      <c r="F40" s="133" t="s">
        <v>22</v>
      </c>
      <c r="G40" s="134"/>
      <c r="H40" s="134"/>
      <c r="I40" s="135"/>
      <c r="J40" s="3" t="s">
        <v>112</v>
      </c>
      <c r="K40" s="17">
        <f>IF(F40=0,"  ",VLOOKUP(F40,Sheet1!$A$1:$B$8,2,FALSE))</f>
        <v>0</v>
      </c>
    </row>
    <row r="41" spans="1:12" ht="21" outlineLevel="1" thickBot="1" x14ac:dyDescent="0.35">
      <c r="A41" s="49" t="s">
        <v>57</v>
      </c>
      <c r="B41" s="52" t="s">
        <v>58</v>
      </c>
      <c r="C41" s="1">
        <v>2</v>
      </c>
      <c r="D41" s="76">
        <f>23250+25000+2808</f>
        <v>51058</v>
      </c>
      <c r="E41" s="2">
        <f>C41*D41</f>
        <v>102116</v>
      </c>
      <c r="F41" s="133" t="s">
        <v>30</v>
      </c>
      <c r="G41" s="134"/>
      <c r="H41" s="134"/>
      <c r="I41" s="135"/>
      <c r="J41" s="110" t="s">
        <v>111</v>
      </c>
      <c r="K41" s="17" t="str">
        <f>IF(F41=0,"  ",VLOOKUP(F41,Sheet1!$A$1:$B$8,2,FALSE))</f>
        <v>Awarding should comply with the applicable rules on public procurement  (Regulations Art. 8.15).</v>
      </c>
    </row>
    <row r="42" spans="1:12" ht="21" thickBot="1" x14ac:dyDescent="0.35">
      <c r="A42" s="49" t="s">
        <v>43</v>
      </c>
      <c r="B42" s="52" t="s">
        <v>29</v>
      </c>
      <c r="C42" s="1">
        <v>70</v>
      </c>
      <c r="D42" s="76">
        <v>700</v>
      </c>
      <c r="E42" s="2">
        <f>C42*D42</f>
        <v>49000</v>
      </c>
      <c r="F42" s="133" t="s">
        <v>30</v>
      </c>
      <c r="G42" s="134"/>
      <c r="H42" s="134"/>
      <c r="I42" s="135"/>
      <c r="J42" s="110" t="s">
        <v>111</v>
      </c>
      <c r="K42" s="17" t="str">
        <f>IF(F42=0,"  ",VLOOKUP(F42,Sheet1!$A$1:$B$8,2,FALSE))</f>
        <v>Awarding should comply with the applicable rules on public procurement  (Regulations Art. 8.15).</v>
      </c>
    </row>
    <row r="43" spans="1:12" s="45" customFormat="1" ht="15.75" customHeight="1" thickBot="1" x14ac:dyDescent="0.35">
      <c r="A43" s="139" t="s">
        <v>59</v>
      </c>
      <c r="B43" s="140"/>
      <c r="C43" s="140"/>
      <c r="D43" s="145"/>
      <c r="E43" s="5">
        <f>SUM(E39:E42)</f>
        <v>189276</v>
      </c>
      <c r="F43" s="142"/>
      <c r="G43" s="143"/>
      <c r="H43" s="143"/>
      <c r="I43" s="144"/>
      <c r="J43" s="3"/>
      <c r="K43" s="17" t="str">
        <f>IF(I43=0," ",VLOOKUP(I43,Sheet1!$A$1:$B$8,2,FALSE))</f>
        <v xml:space="preserve"> </v>
      </c>
      <c r="L43" s="44"/>
    </row>
    <row r="44" spans="1:12" ht="15" outlineLevel="1" thickBot="1" x14ac:dyDescent="0.35">
      <c r="A44" s="152" t="s">
        <v>103</v>
      </c>
      <c r="B44" s="153"/>
      <c r="C44" s="153"/>
      <c r="D44" s="153"/>
      <c r="E44" s="153"/>
      <c r="F44" s="153"/>
      <c r="G44" s="153"/>
      <c r="H44" s="153"/>
      <c r="I44" s="153"/>
      <c r="J44" s="154"/>
      <c r="K44" s="43"/>
    </row>
    <row r="45" spans="1:12" ht="15" thickBot="1" x14ac:dyDescent="0.35">
      <c r="A45" s="72" t="s">
        <v>60</v>
      </c>
      <c r="B45" s="69" t="s">
        <v>21</v>
      </c>
      <c r="C45" s="1">
        <v>12</v>
      </c>
      <c r="D45" s="76">
        <v>4000</v>
      </c>
      <c r="E45" s="2">
        <f>C45*D45</f>
        <v>48000</v>
      </c>
      <c r="F45" s="133" t="s">
        <v>22</v>
      </c>
      <c r="G45" s="134"/>
      <c r="H45" s="134"/>
      <c r="I45" s="135"/>
      <c r="J45" s="3" t="s">
        <v>114</v>
      </c>
      <c r="K45" s="17">
        <f>IF(F45=0,"  ",VLOOKUP(F45,Sheet1!$A$1:$B$8,2,FALSE))</f>
        <v>0</v>
      </c>
    </row>
    <row r="46" spans="1:12" ht="15.75" customHeight="1" thickBot="1" x14ac:dyDescent="0.35">
      <c r="A46" s="139" t="s">
        <v>61</v>
      </c>
      <c r="B46" s="140"/>
      <c r="C46" s="140"/>
      <c r="D46" s="145"/>
      <c r="E46" s="5">
        <f>SUM(E45:E45)</f>
        <v>48000</v>
      </c>
      <c r="F46" s="142"/>
      <c r="G46" s="143"/>
      <c r="H46" s="143"/>
      <c r="I46" s="144"/>
      <c r="J46" s="3"/>
      <c r="K46" s="17" t="str">
        <f>IF(I46=0," ",VLOOKUP(I46,Sheet1!$A$1:$B$8,2,FALSE))</f>
        <v xml:space="preserve"> </v>
      </c>
    </row>
    <row r="47" spans="1:12" ht="15" outlineLevel="1" thickBot="1" x14ac:dyDescent="0.35">
      <c r="A47" s="155" t="s">
        <v>101</v>
      </c>
      <c r="B47" s="156"/>
      <c r="C47" s="156"/>
      <c r="D47" s="156"/>
      <c r="E47" s="40"/>
      <c r="F47" s="40"/>
      <c r="G47" s="40"/>
      <c r="H47" s="40"/>
      <c r="I47" s="40"/>
      <c r="J47" s="20"/>
      <c r="K47" s="29"/>
    </row>
    <row r="48" spans="1:12" ht="15" thickBot="1" x14ac:dyDescent="0.35">
      <c r="A48" s="70" t="s">
        <v>62</v>
      </c>
      <c r="B48" s="71" t="s">
        <v>21</v>
      </c>
      <c r="C48" s="1">
        <v>24</v>
      </c>
      <c r="D48" s="76">
        <v>3880</v>
      </c>
      <c r="E48" s="2">
        <f>C48*D48</f>
        <v>93120</v>
      </c>
      <c r="F48" s="133" t="s">
        <v>22</v>
      </c>
      <c r="G48" s="134"/>
      <c r="H48" s="134"/>
      <c r="I48" s="135"/>
      <c r="J48" s="3" t="s">
        <v>115</v>
      </c>
      <c r="K48" s="17">
        <f>IF(F48=0,"  ",VLOOKUP(F48,Sheet1!$A$1:$B$8,2,FALSE))</f>
        <v>0</v>
      </c>
    </row>
    <row r="49" spans="1:12" ht="15" thickBot="1" x14ac:dyDescent="0.35">
      <c r="A49" s="139" t="s">
        <v>63</v>
      </c>
      <c r="B49" s="140"/>
      <c r="C49" s="140"/>
      <c r="D49" s="141"/>
      <c r="E49" s="5">
        <f>SUM(E48:E48)</f>
        <v>93120</v>
      </c>
      <c r="F49" s="142"/>
      <c r="G49" s="143"/>
      <c r="H49" s="143"/>
      <c r="I49" s="144"/>
      <c r="J49" s="3"/>
      <c r="K49" s="17" t="str">
        <f>IF(I49=0," ",VLOOKUP(I49,Sheet1!$A$1:$B$8,2,FALSE))</f>
        <v xml:space="preserve"> </v>
      </c>
    </row>
    <row r="50" spans="1:12" ht="15" thickBot="1" x14ac:dyDescent="0.35">
      <c r="A50" s="157" t="s">
        <v>64</v>
      </c>
      <c r="B50" s="158"/>
      <c r="C50" s="158"/>
      <c r="D50" s="159"/>
      <c r="E50" s="7">
        <f>E19+E24+E33+E37++E43+E46+E49</f>
        <v>1838768</v>
      </c>
      <c r="F50" s="160"/>
      <c r="G50" s="161"/>
      <c r="H50" s="161"/>
      <c r="I50" s="162"/>
      <c r="J50" s="3"/>
      <c r="K50" s="30"/>
    </row>
    <row r="51" spans="1:12" ht="15" thickBot="1" x14ac:dyDescent="0.35">
      <c r="A51" s="167" t="s">
        <v>65</v>
      </c>
      <c r="B51" s="168"/>
      <c r="C51" s="168"/>
      <c r="D51" s="168"/>
      <c r="E51" s="168"/>
      <c r="F51" s="168"/>
      <c r="G51" s="168"/>
      <c r="H51" s="168"/>
      <c r="I51" s="168"/>
      <c r="J51" s="169"/>
      <c r="K51" s="31"/>
    </row>
    <row r="52" spans="1:12" s="95" customFormat="1" ht="21" thickBot="1" x14ac:dyDescent="0.35">
      <c r="A52" s="170" t="s">
        <v>66</v>
      </c>
      <c r="B52" s="171"/>
      <c r="C52" s="171"/>
      <c r="D52" s="172"/>
      <c r="E52" s="105">
        <f>I60*0.15</f>
        <v>161231.85</v>
      </c>
      <c r="F52" s="173" t="s">
        <v>67</v>
      </c>
      <c r="G52" s="174"/>
      <c r="H52" s="174"/>
      <c r="I52" s="175"/>
      <c r="J52" s="106" t="s">
        <v>105</v>
      </c>
      <c r="K52" s="107" t="s">
        <v>68</v>
      </c>
      <c r="L52" s="94"/>
    </row>
    <row r="53" spans="1:12" s="12" customFormat="1" ht="15" thickBot="1" x14ac:dyDescent="0.35">
      <c r="A53" s="176" t="s">
        <v>69</v>
      </c>
      <c r="B53" s="177"/>
      <c r="C53" s="177"/>
      <c r="D53" s="178"/>
      <c r="E53" s="83">
        <f>E50+E52</f>
        <v>1999999.85</v>
      </c>
      <c r="F53" s="179"/>
      <c r="G53" s="180"/>
      <c r="H53" s="180"/>
      <c r="I53" s="181"/>
      <c r="J53" s="3"/>
      <c r="K53" s="32"/>
    </row>
    <row r="54" spans="1:12" ht="18" customHeight="1" thickBot="1" x14ac:dyDescent="0.35">
      <c r="A54" s="50"/>
      <c r="B54" s="58"/>
      <c r="C54" s="12"/>
      <c r="D54" s="12"/>
      <c r="E54" s="84">
        <f>2000000-E53</f>
        <v>0.14999999990686774</v>
      </c>
      <c r="F54" s="85"/>
      <c r="G54" s="12"/>
      <c r="H54" s="12"/>
      <c r="I54" s="12"/>
      <c r="J54" s="12"/>
      <c r="K54" s="21"/>
    </row>
    <row r="55" spans="1:12" ht="15" thickBot="1" x14ac:dyDescent="0.35">
      <c r="A55" s="163" t="s">
        <v>70</v>
      </c>
      <c r="B55" s="163"/>
      <c r="C55" s="163"/>
      <c r="D55" s="163"/>
      <c r="E55" s="9">
        <f>E19</f>
        <v>392200</v>
      </c>
      <c r="F55" s="12"/>
      <c r="G55" s="12"/>
      <c r="H55" s="12"/>
      <c r="I55" s="12"/>
      <c r="J55" s="12"/>
      <c r="K55" s="21"/>
    </row>
    <row r="56" spans="1:12" s="12" customFormat="1" ht="15" thickBot="1" x14ac:dyDescent="0.35">
      <c r="A56" s="163" t="s">
        <v>71</v>
      </c>
      <c r="B56" s="163"/>
      <c r="C56" s="163"/>
      <c r="D56" s="163"/>
      <c r="E56" s="8">
        <f>E24+E33+E37+E43+E46+E49</f>
        <v>1446568</v>
      </c>
      <c r="G56" s="84"/>
      <c r="I56" s="21"/>
      <c r="K56" s="21"/>
    </row>
    <row r="57" spans="1:12" s="12" customFormat="1" x14ac:dyDescent="0.3">
      <c r="A57" s="50"/>
      <c r="B57" s="58"/>
      <c r="I57" s="78"/>
      <c r="J57" s="84"/>
      <c r="K57" s="21"/>
    </row>
    <row r="58" spans="1:12" s="12" customFormat="1" ht="15" thickBot="1" x14ac:dyDescent="0.35">
      <c r="A58" s="50"/>
      <c r="B58" s="58"/>
      <c r="K58" s="21"/>
    </row>
    <row r="59" spans="1:12" s="12" customFormat="1" ht="19.5" customHeight="1" thickBot="1" x14ac:dyDescent="0.35">
      <c r="A59" s="68" t="s">
        <v>72</v>
      </c>
      <c r="B59" s="53" t="s">
        <v>73</v>
      </c>
      <c r="C59" s="14" t="s">
        <v>74</v>
      </c>
      <c r="D59" s="14" t="s">
        <v>75</v>
      </c>
      <c r="E59" s="14" t="s">
        <v>76</v>
      </c>
      <c r="F59" s="14" t="s">
        <v>77</v>
      </c>
      <c r="G59" s="14" t="s">
        <v>78</v>
      </c>
      <c r="H59" s="14" t="s">
        <v>79</v>
      </c>
      <c r="I59" s="14" t="s">
        <v>80</v>
      </c>
      <c r="J59" s="33" t="s">
        <v>81</v>
      </c>
    </row>
    <row r="60" spans="1:12" s="12" customFormat="1" ht="29.25" customHeight="1" thickBot="1" x14ac:dyDescent="0.35">
      <c r="A60" s="67" t="s">
        <v>22</v>
      </c>
      <c r="B60" s="54">
        <f t="shared" ref="B60:B66" si="1">IF($F$13=A60,$E$13,0)+IF($F$14=A60,$E$14,0)+IF($F$15=A60,$E$15,0)+IF($F$16=A60,$E$16,0)+IF($F$17=A60,$E$17,0)+IF($F$18=A60,$E$18,0)</f>
        <v>340800</v>
      </c>
      <c r="C60" s="39">
        <f>IF($F$21=A60,$E$21,0)+IF($F$22=A60,$E$22,0)+IF($F$23=A60,$E$23,0)</f>
        <v>27120</v>
      </c>
      <c r="D60" s="39">
        <f>IF($F$26=A60,$E$26,0)+IF($F$27=A60,$E$27,0)+IF($F$28=A60,$E$28,0)+IF($F$29=A60,$E$29,0)++IF($F$30=A60,$E$30,0)++IF($F$31=A60,$E$31,0)+IF($F$32=A60,$E$32,0)</f>
        <v>422129</v>
      </c>
      <c r="E60" s="39">
        <f>IF($F$35=A60,$E$35,0)+IF($F$36=A60,$E$36,0)</f>
        <v>105550</v>
      </c>
      <c r="F60" s="39">
        <f>IF($F$39=A60,$E39,0)+IF($F$40=A60,$E$40,0)+IF($F$41=A60,$E$41,0)+IF($F$42=A60,$E$42,0)</f>
        <v>38160</v>
      </c>
      <c r="G60" s="39">
        <f>IF($F$45=A60,$E45,0)</f>
        <v>48000</v>
      </c>
      <c r="H60" s="39">
        <f t="shared" ref="H60:H66" si="2">IF($F$48=A60,$E48,0)</f>
        <v>93120</v>
      </c>
      <c r="I60" s="39">
        <f>SUM(B60:H60)</f>
        <v>1074879</v>
      </c>
      <c r="J60" s="38">
        <f>I60/$I$68</f>
        <v>0.53743954030796548</v>
      </c>
      <c r="K60" s="87"/>
    </row>
    <row r="61" spans="1:12" s="12" customFormat="1" ht="21" thickBot="1" x14ac:dyDescent="0.35">
      <c r="A61" s="67" t="s">
        <v>27</v>
      </c>
      <c r="B61" s="54">
        <f t="shared" si="1"/>
        <v>36400</v>
      </c>
      <c r="C61" s="39">
        <f>IF($F$21=A61,$E$21,0)+IF($F$22=A61,$E$22,0)+IF($F$23=A61,$E$23,0)</f>
        <v>0</v>
      </c>
      <c r="D61" s="39">
        <f t="shared" ref="D61:D66" si="3">IF($F$26=A61,$E$26,0)+IF($F$27=A61,$E$27,0)+IF($F$28=A61,$E$28,0)+IF($F$29=A61,$E$29,0)++IF($F$30=A61,$E$30,0)++IF($F$31=A61,$E$31,0)+IF($F$32=A61,$E$32,0)</f>
        <v>0</v>
      </c>
      <c r="E61" s="39">
        <f t="shared" ref="E61:E66" si="4">IF($F$35=A61,$E$35,0)+IF($F$36=A61,$E$36,0)</f>
        <v>0</v>
      </c>
      <c r="F61" s="39">
        <f>IF($F$39=A61,$E40,0)+IF($F$40=A61,$E$40,0)+IF($F$41=A61,$E$41,0)+IF($F$42=A61,$E$42,0)</f>
        <v>0</v>
      </c>
      <c r="G61" s="39">
        <f t="shared" ref="G61:G66" si="5">IF($F$45=A61,$E46,0)</f>
        <v>0</v>
      </c>
      <c r="H61" s="39">
        <f t="shared" si="2"/>
        <v>0</v>
      </c>
      <c r="I61" s="39">
        <f t="shared" ref="I61:I66" si="6">SUM(B61:H61)</f>
        <v>36400</v>
      </c>
      <c r="J61" s="38">
        <v>0.01</v>
      </c>
      <c r="K61" s="87"/>
    </row>
    <row r="62" spans="1:12" s="12" customFormat="1" ht="21" thickBot="1" x14ac:dyDescent="0.35">
      <c r="A62" s="67" t="s">
        <v>82</v>
      </c>
      <c r="B62" s="54">
        <f t="shared" si="1"/>
        <v>0</v>
      </c>
      <c r="C62" s="39">
        <f t="shared" ref="C62:C66" si="7">IF($F$21=A62,$E$21,0)+IF($F$22=A62,$E$22,0)+IF($F$23=A62,$E$23,0)</f>
        <v>0</v>
      </c>
      <c r="D62" s="39">
        <f t="shared" si="3"/>
        <v>0</v>
      </c>
      <c r="E62" s="39">
        <f t="shared" si="4"/>
        <v>0</v>
      </c>
      <c r="F62" s="39">
        <f>IF($F$39=A62,#REF!,0)+IF($F$40=A62,$E$40,0)+IF($F$41=A62,$E$41,0)+IF($F$42=A62,$E$42,0)</f>
        <v>0</v>
      </c>
      <c r="G62" s="39">
        <f t="shared" si="5"/>
        <v>0</v>
      </c>
      <c r="H62" s="39">
        <f t="shared" si="2"/>
        <v>0</v>
      </c>
      <c r="I62" s="39">
        <f t="shared" si="6"/>
        <v>0</v>
      </c>
      <c r="J62" s="38">
        <f t="shared" ref="J62:J66" si="8">I62/$I$68</f>
        <v>0</v>
      </c>
      <c r="K62" s="87"/>
    </row>
    <row r="63" spans="1:12" s="12" customFormat="1" ht="24" customHeight="1" thickBot="1" x14ac:dyDescent="0.35">
      <c r="A63" s="67" t="s">
        <v>83</v>
      </c>
      <c r="B63" s="54">
        <f t="shared" si="1"/>
        <v>0</v>
      </c>
      <c r="C63" s="39">
        <f t="shared" si="7"/>
        <v>0</v>
      </c>
      <c r="D63" s="39">
        <f t="shared" si="3"/>
        <v>0</v>
      </c>
      <c r="E63" s="39">
        <f t="shared" si="4"/>
        <v>0</v>
      </c>
      <c r="F63" s="39">
        <f>IF($F$39=A63,$E41,0)+IF($F$40=A63,$E$40,0)+IF($F$41=A63,$E$41,0)+IF($F$42=A63,$E$42,0)</f>
        <v>0</v>
      </c>
      <c r="G63" s="39">
        <f t="shared" si="5"/>
        <v>0</v>
      </c>
      <c r="H63" s="39">
        <f t="shared" si="2"/>
        <v>0</v>
      </c>
      <c r="I63" s="39">
        <f t="shared" si="6"/>
        <v>0</v>
      </c>
      <c r="J63" s="38">
        <f t="shared" si="8"/>
        <v>0</v>
      </c>
      <c r="K63" s="87"/>
    </row>
    <row r="64" spans="1:12" s="12" customFormat="1" ht="25.5" customHeight="1" thickBot="1" x14ac:dyDescent="0.35">
      <c r="A64" s="67" t="s">
        <v>84</v>
      </c>
      <c r="B64" s="54">
        <f t="shared" si="1"/>
        <v>0</v>
      </c>
      <c r="C64" s="39">
        <f t="shared" si="7"/>
        <v>0</v>
      </c>
      <c r="D64" s="39">
        <f t="shared" si="3"/>
        <v>0</v>
      </c>
      <c r="E64" s="39">
        <f t="shared" si="4"/>
        <v>0</v>
      </c>
      <c r="F64" s="39">
        <f>IF($F$39=A64,$E42,0)+IF($F$40=A64,$E$40,0)+IF($F$41=A64,$E$41,0)+IF($F$42=A64,$E$42,0)</f>
        <v>0</v>
      </c>
      <c r="G64" s="39">
        <f t="shared" si="5"/>
        <v>0</v>
      </c>
      <c r="H64" s="39">
        <f t="shared" si="2"/>
        <v>0</v>
      </c>
      <c r="I64" s="39">
        <f t="shared" si="6"/>
        <v>0</v>
      </c>
      <c r="J64" s="38">
        <f t="shared" si="8"/>
        <v>0</v>
      </c>
      <c r="K64" s="90"/>
    </row>
    <row r="65" spans="1:12" s="12" customFormat="1" ht="34.5" customHeight="1" thickBot="1" x14ac:dyDescent="0.35">
      <c r="A65" s="67" t="s">
        <v>85</v>
      </c>
      <c r="B65" s="54">
        <f t="shared" si="1"/>
        <v>0</v>
      </c>
      <c r="C65" s="39">
        <f t="shared" si="7"/>
        <v>0</v>
      </c>
      <c r="D65" s="39">
        <f t="shared" si="3"/>
        <v>0</v>
      </c>
      <c r="E65" s="39">
        <f t="shared" si="4"/>
        <v>0</v>
      </c>
      <c r="F65" s="39">
        <f>IF($F$39=A65,$E43,0)+IF($F$40=A65,$E$40,0)+IF($F$41=A65,$E$41,0)+IF($F$42=A65,$E$42,0)</f>
        <v>0</v>
      </c>
      <c r="G65" s="39">
        <f t="shared" si="5"/>
        <v>0</v>
      </c>
      <c r="H65" s="39">
        <f t="shared" si="2"/>
        <v>0</v>
      </c>
      <c r="I65" s="39">
        <f t="shared" si="6"/>
        <v>0</v>
      </c>
      <c r="J65" s="38">
        <f t="shared" si="8"/>
        <v>0</v>
      </c>
      <c r="K65" s="87"/>
    </row>
    <row r="66" spans="1:12" s="12" customFormat="1" ht="37.5" customHeight="1" thickBot="1" x14ac:dyDescent="0.35">
      <c r="A66" s="67" t="s">
        <v>30</v>
      </c>
      <c r="B66" s="79">
        <f t="shared" si="1"/>
        <v>15000</v>
      </c>
      <c r="C66" s="80">
        <f t="shared" si="7"/>
        <v>21540</v>
      </c>
      <c r="D66" s="80">
        <f t="shared" si="3"/>
        <v>377207</v>
      </c>
      <c r="E66" s="80">
        <f t="shared" si="4"/>
        <v>162626</v>
      </c>
      <c r="F66" s="80">
        <f>IF($F$39=A66,$E44,0)+IF($F$40=A66,$E$40,0)+IF($F$41=A66,$E$41,0)+IF($F$42=A66,$E$42,0)</f>
        <v>151116</v>
      </c>
      <c r="G66" s="80">
        <f t="shared" si="5"/>
        <v>0</v>
      </c>
      <c r="H66" s="80">
        <f t="shared" si="2"/>
        <v>0</v>
      </c>
      <c r="I66" s="39">
        <f t="shared" si="6"/>
        <v>727489</v>
      </c>
      <c r="J66" s="38">
        <f t="shared" si="8"/>
        <v>0.3637445272808395</v>
      </c>
      <c r="K66" s="87"/>
    </row>
    <row r="67" spans="1:12" s="12" customFormat="1" ht="15" thickBot="1" x14ac:dyDescent="0.35">
      <c r="A67" s="67" t="s">
        <v>86</v>
      </c>
      <c r="B67" s="164"/>
      <c r="C67" s="165"/>
      <c r="D67" s="165"/>
      <c r="E67" s="165"/>
      <c r="F67" s="165"/>
      <c r="G67" s="165"/>
      <c r="H67" s="166"/>
      <c r="I67" s="86">
        <f>E52</f>
        <v>161231.85</v>
      </c>
      <c r="J67" s="38">
        <f>I67/$I$60</f>
        <v>0.15</v>
      </c>
      <c r="K67" s="87"/>
    </row>
    <row r="68" spans="1:12" s="12" customFormat="1" ht="15" thickBot="1" x14ac:dyDescent="0.35">
      <c r="A68" s="53" t="s">
        <v>87</v>
      </c>
      <c r="B68" s="49">
        <f>SUM(B60:B67)</f>
        <v>392200</v>
      </c>
      <c r="C68" s="49">
        <f t="shared" ref="C68:H68" si="9">SUM(C60:C67)</f>
        <v>48660</v>
      </c>
      <c r="D68" s="49">
        <f t="shared" si="9"/>
        <v>799336</v>
      </c>
      <c r="E68" s="49">
        <f t="shared" si="9"/>
        <v>268176</v>
      </c>
      <c r="F68" s="49">
        <f t="shared" si="9"/>
        <v>189276</v>
      </c>
      <c r="G68" s="49">
        <f t="shared" si="9"/>
        <v>48000</v>
      </c>
      <c r="H68" s="49">
        <f t="shared" si="9"/>
        <v>93120</v>
      </c>
      <c r="I68" s="93">
        <f>SUM(I60:I67)</f>
        <v>1999999.85</v>
      </c>
      <c r="J68" s="35"/>
      <c r="K68" s="90"/>
      <c r="L68" s="84"/>
    </row>
    <row r="69" spans="1:12" s="12" customFormat="1" ht="15" thickBot="1" x14ac:dyDescent="0.35">
      <c r="A69" s="53" t="s">
        <v>88</v>
      </c>
      <c r="B69" s="55">
        <f>B68/$I$68</f>
        <v>0.1961000147075011</v>
      </c>
      <c r="C69" s="55">
        <f t="shared" ref="C69:H69" si="10">C68/$I$68</f>
        <v>2.4330001824750137E-2</v>
      </c>
      <c r="D69" s="55">
        <f t="shared" si="10"/>
        <v>0.39966802997510226</v>
      </c>
      <c r="E69" s="55">
        <f t="shared" si="10"/>
        <v>0.13408801005660076</v>
      </c>
      <c r="F69" s="55">
        <f t="shared" si="10"/>
        <v>9.4638007097850529E-2</v>
      </c>
      <c r="G69" s="55">
        <f t="shared" si="10"/>
        <v>2.4000001800000136E-2</v>
      </c>
      <c r="H69" s="55">
        <f t="shared" si="10"/>
        <v>4.6560003492000263E-2</v>
      </c>
      <c r="I69" s="36">
        <v>1</v>
      </c>
      <c r="J69" s="37">
        <v>1</v>
      </c>
      <c r="K69" s="87"/>
    </row>
    <row r="70" spans="1:12" s="12" customFormat="1" x14ac:dyDescent="0.3">
      <c r="A70" s="56"/>
      <c r="B70" s="61"/>
      <c r="C70" s="15"/>
      <c r="D70" s="15"/>
      <c r="E70" s="15"/>
      <c r="F70" s="15"/>
      <c r="G70" s="15"/>
      <c r="H70" s="15"/>
      <c r="I70" s="15"/>
      <c r="J70" s="15"/>
      <c r="K70" s="88"/>
    </row>
    <row r="71" spans="1:12" s="12" customFormat="1" x14ac:dyDescent="0.3">
      <c r="A71" s="50"/>
      <c r="B71" s="58"/>
      <c r="E71" s="73"/>
      <c r="K71" s="89"/>
    </row>
    <row r="72" spans="1:12" s="12" customFormat="1" x14ac:dyDescent="0.3">
      <c r="A72" s="50"/>
      <c r="B72" s="58"/>
      <c r="K72" s="21"/>
      <c r="L72" s="84"/>
    </row>
    <row r="73" spans="1:12" s="12" customFormat="1" x14ac:dyDescent="0.3">
      <c r="A73" s="50"/>
      <c r="B73" s="58"/>
      <c r="K73" s="21"/>
    </row>
    <row r="74" spans="1:12" s="12" customFormat="1" x14ac:dyDescent="0.3">
      <c r="A74" s="50"/>
      <c r="B74" s="58"/>
      <c r="K74" s="21"/>
    </row>
    <row r="75" spans="1:12" s="12" customFormat="1" x14ac:dyDescent="0.3">
      <c r="A75" s="50"/>
      <c r="B75" s="58"/>
      <c r="K75" s="21"/>
    </row>
    <row r="76" spans="1:12" s="12" customFormat="1" x14ac:dyDescent="0.3">
      <c r="A76" s="50"/>
      <c r="B76" s="58"/>
      <c r="K76" s="21"/>
    </row>
    <row r="77" spans="1:12" s="12" customFormat="1" x14ac:dyDescent="0.3">
      <c r="A77" s="50"/>
      <c r="B77" s="58"/>
      <c r="K77" s="21"/>
    </row>
    <row r="78" spans="1:12" s="12" customFormat="1" x14ac:dyDescent="0.3">
      <c r="A78" s="50"/>
      <c r="B78" s="58"/>
      <c r="K78" s="21"/>
    </row>
    <row r="79" spans="1:12" s="12" customFormat="1" x14ac:dyDescent="0.3">
      <c r="A79" s="50"/>
      <c r="B79" s="58"/>
      <c r="K79" s="21"/>
    </row>
    <row r="80" spans="1:12" s="12" customFormat="1" x14ac:dyDescent="0.3">
      <c r="A80" s="50"/>
      <c r="B80" s="58"/>
      <c r="K80" s="21"/>
    </row>
    <row r="81" spans="1:11" s="12" customFormat="1" x14ac:dyDescent="0.3">
      <c r="A81" s="50"/>
      <c r="B81" s="58"/>
      <c r="K81" s="21"/>
    </row>
    <row r="82" spans="1:11" s="12" customFormat="1" x14ac:dyDescent="0.3">
      <c r="A82" s="50"/>
      <c r="B82" s="58"/>
      <c r="K82" s="21"/>
    </row>
    <row r="83" spans="1:11" x14ac:dyDescent="0.3">
      <c r="A83" s="50"/>
      <c r="B83" s="58"/>
      <c r="C83" s="12"/>
      <c r="D83" s="12"/>
      <c r="E83" s="12"/>
      <c r="F83" s="12"/>
      <c r="G83" s="12"/>
      <c r="H83" s="12"/>
      <c r="I83" s="12"/>
      <c r="J83" s="12"/>
      <c r="K83" s="21"/>
    </row>
    <row r="84" spans="1:11" x14ac:dyDescent="0.3"/>
    <row r="85" spans="1:11" x14ac:dyDescent="0.3"/>
    <row r="86" spans="1:11" x14ac:dyDescent="0.3"/>
    <row r="87" spans="1:11" x14ac:dyDescent="0.3"/>
    <row r="88" spans="1:11" x14ac:dyDescent="0.3"/>
    <row r="89" spans="1:11" x14ac:dyDescent="0.3"/>
    <row r="90" spans="1:11" x14ac:dyDescent="0.3"/>
    <row r="91" spans="1:11" x14ac:dyDescent="0.3"/>
    <row r="92" spans="1:11" x14ac:dyDescent="0.3"/>
    <row r="93" spans="1:11" x14ac:dyDescent="0.3"/>
    <row r="94" spans="1:11" x14ac:dyDescent="0.3"/>
    <row r="95" spans="1:11" x14ac:dyDescent="0.3"/>
    <row r="96" spans="1:11" x14ac:dyDescent="0.3"/>
    <row r="97" x14ac:dyDescent="0.3"/>
    <row r="98" x14ac:dyDescent="0.3"/>
    <row r="99" x14ac:dyDescent="0.3"/>
    <row r="100" x14ac:dyDescent="0.3"/>
    <row r="101" x14ac:dyDescent="0.3"/>
    <row r="102" x14ac:dyDescent="0.3"/>
    <row r="103" x14ac:dyDescent="0.3"/>
    <row r="104" x14ac:dyDescent="0.3"/>
    <row r="105" x14ac:dyDescent="0.3"/>
    <row r="106" x14ac:dyDescent="0.3"/>
    <row r="107" x14ac:dyDescent="0.3"/>
    <row r="108" x14ac:dyDescent="0.3"/>
    <row r="109" x14ac:dyDescent="0.3"/>
    <row r="110" x14ac:dyDescent="0.3"/>
    <row r="111" x14ac:dyDescent="0.3"/>
    <row r="112" x14ac:dyDescent="0.3"/>
    <row r="113" x14ac:dyDescent="0.3"/>
    <row r="114" x14ac:dyDescent="0.3"/>
    <row r="115" x14ac:dyDescent="0.3"/>
    <row r="116" x14ac:dyDescent="0.3"/>
    <row r="117" x14ac:dyDescent="0.3"/>
    <row r="118" x14ac:dyDescent="0.3"/>
    <row r="119" x14ac:dyDescent="0.3"/>
    <row r="120" x14ac:dyDescent="0.3"/>
    <row r="121" x14ac:dyDescent="0.3"/>
    <row r="122" x14ac:dyDescent="0.3"/>
    <row r="123" x14ac:dyDescent="0.3"/>
    <row r="124" x14ac:dyDescent="0.3"/>
    <row r="125" x14ac:dyDescent="0.3"/>
    <row r="126" x14ac:dyDescent="0.3"/>
    <row r="127" x14ac:dyDescent="0.3"/>
    <row r="128" x14ac:dyDescent="0.3"/>
    <row r="129" x14ac:dyDescent="0.3"/>
    <row r="130" x14ac:dyDescent="0.3"/>
    <row r="131" hidden="1" x14ac:dyDescent="0.3"/>
    <row r="132" x14ac:dyDescent="0.3"/>
    <row r="133" x14ac:dyDescent="0.3"/>
    <row r="134" x14ac:dyDescent="0.3"/>
    <row r="135" x14ac:dyDescent="0.3"/>
  </sheetData>
  <autoFilter ref="A10:L53">
    <filterColumn colId="5" showButton="0"/>
    <filterColumn colId="6" showButton="0"/>
    <filterColumn colId="7" showButton="0"/>
  </autoFilter>
  <mergeCells count="63">
    <mergeCell ref="A50:D50"/>
    <mergeCell ref="F50:I50"/>
    <mergeCell ref="A56:D56"/>
    <mergeCell ref="B67:H67"/>
    <mergeCell ref="A51:J51"/>
    <mergeCell ref="A52:D52"/>
    <mergeCell ref="F52:I52"/>
    <mergeCell ref="A53:D53"/>
    <mergeCell ref="F53:I53"/>
    <mergeCell ref="A55:D55"/>
    <mergeCell ref="F45:I45"/>
    <mergeCell ref="A47:D47"/>
    <mergeCell ref="F48:I48"/>
    <mergeCell ref="A49:D49"/>
    <mergeCell ref="F49:I49"/>
    <mergeCell ref="A33:D33"/>
    <mergeCell ref="F33:I33"/>
    <mergeCell ref="A34:J34"/>
    <mergeCell ref="F35:I35"/>
    <mergeCell ref="A46:D46"/>
    <mergeCell ref="F46:I46"/>
    <mergeCell ref="A37:D37"/>
    <mergeCell ref="F37:I37"/>
    <mergeCell ref="A38:J38"/>
    <mergeCell ref="F39:I39"/>
    <mergeCell ref="F40:I40"/>
    <mergeCell ref="F41:I41"/>
    <mergeCell ref="F42:I42"/>
    <mergeCell ref="A43:D43"/>
    <mergeCell ref="F43:I43"/>
    <mergeCell ref="A44:J44"/>
    <mergeCell ref="F36:I36"/>
    <mergeCell ref="F26:I26"/>
    <mergeCell ref="F27:I27"/>
    <mergeCell ref="F28:I28"/>
    <mergeCell ref="F29:I29"/>
    <mergeCell ref="F30:I30"/>
    <mergeCell ref="F31:I31"/>
    <mergeCell ref="F32:I32"/>
    <mergeCell ref="A25:J25"/>
    <mergeCell ref="F16:I16"/>
    <mergeCell ref="F17:I17"/>
    <mergeCell ref="F18:I18"/>
    <mergeCell ref="A19:D19"/>
    <mergeCell ref="F19:I19"/>
    <mergeCell ref="A20:J20"/>
    <mergeCell ref="F21:I21"/>
    <mergeCell ref="F22:I22"/>
    <mergeCell ref="F23:I23"/>
    <mergeCell ref="A24:D24"/>
    <mergeCell ref="F24:I24"/>
    <mergeCell ref="F15:I15"/>
    <mergeCell ref="B3:J3"/>
    <mergeCell ref="B4:J4"/>
    <mergeCell ref="B5:J5"/>
    <mergeCell ref="B6:J6"/>
    <mergeCell ref="B7:J7"/>
    <mergeCell ref="B8:J8"/>
    <mergeCell ref="F10:I10"/>
    <mergeCell ref="A11:J11"/>
    <mergeCell ref="A12:J12"/>
    <mergeCell ref="F13:I13"/>
    <mergeCell ref="F14:I1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customProperties>
    <customPr name="EpmWorksheetKeyString_GUID" r:id="rId2"/>
  </customPropertie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Sheet1!$A$1:$A$8</xm:f>
          </x14:formula1>
          <xm:sqref>F48 F21:F23 F39:F42 F45 F35:F36 F13:F18 F26:F32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A8" sqref="A8"/>
    </sheetView>
  </sheetViews>
  <sheetFormatPr defaultRowHeight="14.4" x14ac:dyDescent="0.3"/>
  <cols>
    <col min="1" max="1" width="81.21875" customWidth="1"/>
    <col min="2" max="2" width="74.21875" customWidth="1"/>
  </cols>
  <sheetData>
    <row r="1" spans="1:7" ht="15.75" customHeight="1" thickBot="1" x14ac:dyDescent="0.35">
      <c r="A1" s="10" t="s">
        <v>89</v>
      </c>
    </row>
    <row r="2" spans="1:7" ht="15.75" customHeight="1" thickBot="1" x14ac:dyDescent="0.35">
      <c r="A2" s="13" t="s">
        <v>90</v>
      </c>
      <c r="B2" t="s">
        <v>91</v>
      </c>
    </row>
    <row r="3" spans="1:7" ht="15.75" customHeight="1" thickBot="1" x14ac:dyDescent="0.35">
      <c r="A3" s="13" t="s">
        <v>92</v>
      </c>
    </row>
    <row r="4" spans="1:7" ht="15.75" customHeight="1" thickBot="1" x14ac:dyDescent="0.35">
      <c r="A4" s="13" t="s">
        <v>93</v>
      </c>
      <c r="B4" t="s">
        <v>94</v>
      </c>
    </row>
    <row r="5" spans="1:7" ht="15.75" customHeight="1" thickBot="1" x14ac:dyDescent="0.35">
      <c r="A5" s="13" t="s">
        <v>95</v>
      </c>
    </row>
    <row r="6" spans="1:7" ht="15.75" customHeight="1" thickBot="1" x14ac:dyDescent="0.35">
      <c r="A6" s="13" t="s">
        <v>96</v>
      </c>
    </row>
    <row r="7" spans="1:7" ht="15.75" customHeight="1" thickBot="1" x14ac:dyDescent="0.35">
      <c r="A7" s="13" t="s">
        <v>97</v>
      </c>
      <c r="B7" t="s">
        <v>98</v>
      </c>
    </row>
    <row r="8" spans="1:7" ht="31.2" thickBot="1" x14ac:dyDescent="0.35">
      <c r="A8" s="13" t="s">
        <v>99</v>
      </c>
      <c r="B8" s="40" t="s">
        <v>100</v>
      </c>
      <c r="C8" s="40"/>
      <c r="D8" s="40"/>
      <c r="E8" s="40"/>
      <c r="F8" s="40"/>
      <c r="G8" s="20"/>
    </row>
  </sheetData>
  <pageMargins left="0.7" right="0.7" top="0.75" bottom="0.75" header="0.3" footer="0.3"/>
  <customProperties>
    <customPr name="EpmWorksheetKeyString_GU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2FAED231EEC24E9A232430FCDAE350" ma:contentTypeVersion="9" ma:contentTypeDescription="Create a new document." ma:contentTypeScope="" ma:versionID="7f41c460badb228ac0e4c7952798f3c9">
  <xsd:schema xmlns:xsd="http://www.w3.org/2001/XMLSchema" xmlns:xs="http://www.w3.org/2001/XMLSchema" xmlns:p="http://schemas.microsoft.com/office/2006/metadata/properties" xmlns:ns3="d50098b2-adc7-4492-8c3d-74930294435e" targetNamespace="http://schemas.microsoft.com/office/2006/metadata/properties" ma:root="true" ma:fieldsID="89d6c39c840cca65549933321e837f55" ns3:_="">
    <xsd:import namespace="d50098b2-adc7-4492-8c3d-74930294435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098b2-adc7-4492-8c3d-7493029443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9665A4-3A69-4957-B92F-7F70E3E823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E1BD6F-61AB-4B80-A63A-793A33BB77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0098b2-adc7-4492-8c3d-749302944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4D0E8D-63EF-49F1-9DA1-A34B48708672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d50098b2-adc7-4492-8c3d-74930294435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Budget per output-activity</vt:lpstr>
      <vt:lpstr>Sheet1</vt:lpstr>
      <vt:lpstr>'Budget per output-activity'!Prindiala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NRC Roving FM</dc:creator>
  <cp:keywords/>
  <dc:description/>
  <cp:lastModifiedBy>Tanel Tomson</cp:lastModifiedBy>
  <cp:revision/>
  <dcterms:created xsi:type="dcterms:W3CDTF">2016-03-14T10:55:09Z</dcterms:created>
  <dcterms:modified xsi:type="dcterms:W3CDTF">2021-01-08T16:09:54Z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0x010100452FAED231EEC24E9A232430FCDAE350</vt:lpwstr>
  </property>
</Properties>
</file>