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-120" yWindow="-120" windowWidth="29040" windowHeight="1764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28" i="1"/>
  <c r="R30" i="1"/>
  <c r="S30" i="1"/>
  <c r="S35" i="1" s="1"/>
  <c r="T30" i="1"/>
  <c r="T35" i="1" s="1"/>
  <c r="U30" i="1"/>
  <c r="N30" i="1"/>
  <c r="O30" i="1"/>
  <c r="P30" i="1"/>
  <c r="P35" i="1" s="1"/>
  <c r="R34" i="1"/>
  <c r="R35" i="1" s="1"/>
  <c r="S34" i="1"/>
  <c r="T34" i="1"/>
  <c r="U34" i="1"/>
  <c r="U35" i="1"/>
  <c r="M34" i="1"/>
  <c r="N34" i="1"/>
  <c r="O34" i="1"/>
  <c r="P34" i="1"/>
  <c r="F45" i="1" s="1"/>
  <c r="O35" i="1"/>
  <c r="I34" i="1"/>
  <c r="I35" i="1" s="1"/>
  <c r="J34" i="1"/>
  <c r="J35" i="1" s="1"/>
  <c r="K34" i="1"/>
  <c r="K35" i="1" s="1"/>
  <c r="D33" i="1"/>
  <c r="D32" i="1"/>
  <c r="D29" i="1"/>
  <c r="G43" i="1"/>
  <c r="G44" i="1"/>
  <c r="G48" i="1"/>
  <c r="G49" i="1"/>
  <c r="AG17" i="1"/>
  <c r="AG20" i="1" s="1"/>
  <c r="AH17" i="1"/>
  <c r="AH20" i="1" s="1"/>
  <c r="AI17" i="1"/>
  <c r="AI20" i="1" s="1"/>
  <c r="AJ17" i="1"/>
  <c r="AJ20" i="1" s="1"/>
  <c r="AB17" i="1"/>
  <c r="AB20" i="1" s="1"/>
  <c r="AB21" i="1" s="1"/>
  <c r="AC17" i="1"/>
  <c r="AC20" i="1" s="1"/>
  <c r="AD17" i="1"/>
  <c r="AD20" i="1" s="1"/>
  <c r="AE17" i="1"/>
  <c r="AE20" i="1" s="1"/>
  <c r="AE21" i="1" s="1"/>
  <c r="W17" i="1"/>
  <c r="W20" i="1" s="1"/>
  <c r="X17" i="1"/>
  <c r="X20" i="1" s="1"/>
  <c r="Y17" i="1"/>
  <c r="Z17" i="1"/>
  <c r="Z20" i="1" s="1"/>
  <c r="R17" i="1"/>
  <c r="R20" i="1" s="1"/>
  <c r="R21" i="1" s="1"/>
  <c r="S17" i="1"/>
  <c r="S20" i="1" s="1"/>
  <c r="S21" i="1" s="1"/>
  <c r="T17" i="1"/>
  <c r="T20" i="1" s="1"/>
  <c r="T21" i="1" s="1"/>
  <c r="U17" i="1"/>
  <c r="U20" i="1" s="1"/>
  <c r="U21" i="1" s="1"/>
  <c r="M17" i="1"/>
  <c r="M20" i="1" s="1"/>
  <c r="N17" i="1"/>
  <c r="N20" i="1" s="1"/>
  <c r="N21" i="1" s="1"/>
  <c r="O17" i="1"/>
  <c r="O20" i="1" s="1"/>
  <c r="O21" i="1" s="1"/>
  <c r="P17" i="1"/>
  <c r="P20" i="1" s="1"/>
  <c r="H17" i="1"/>
  <c r="H20" i="1" s="1"/>
  <c r="I17" i="1"/>
  <c r="I20" i="1" s="1"/>
  <c r="J17" i="1"/>
  <c r="K17" i="1"/>
  <c r="D19" i="1"/>
  <c r="D15" i="1"/>
  <c r="H11" i="1"/>
  <c r="I11" i="1"/>
  <c r="J11" i="1"/>
  <c r="K11" i="1"/>
  <c r="M11" i="1"/>
  <c r="N11" i="1"/>
  <c r="O11" i="1"/>
  <c r="P11" i="1"/>
  <c r="F41" i="1" s="1"/>
  <c r="R11" i="1"/>
  <c r="S11" i="1"/>
  <c r="T11" i="1"/>
  <c r="U11" i="1"/>
  <c r="W11" i="1"/>
  <c r="X11" i="1"/>
  <c r="Y11" i="1"/>
  <c r="Z11" i="1"/>
  <c r="AB11" i="1"/>
  <c r="AC11" i="1"/>
  <c r="AD11" i="1"/>
  <c r="AE11" i="1"/>
  <c r="AG11" i="1"/>
  <c r="AH11" i="1"/>
  <c r="AI11" i="1"/>
  <c r="AJ11" i="1"/>
  <c r="D7" i="1"/>
  <c r="D18" i="1"/>
  <c r="D16" i="1"/>
  <c r="D14" i="1"/>
  <c r="D13" i="1"/>
  <c r="D12" i="1"/>
  <c r="D10" i="1"/>
  <c r="D9" i="1"/>
  <c r="D8" i="1"/>
  <c r="Y20" i="1"/>
  <c r="Y21" i="1" s="1"/>
  <c r="J20" i="1"/>
  <c r="J21" i="1" s="1"/>
  <c r="K20" i="1"/>
  <c r="K21" i="1" s="1"/>
  <c r="AC21" i="1" l="1"/>
  <c r="M21" i="1"/>
  <c r="AD21" i="1"/>
  <c r="N35" i="1"/>
  <c r="F46" i="1"/>
  <c r="F47" i="1" s="1"/>
  <c r="W21" i="1"/>
  <c r="H21" i="1"/>
  <c r="AH21" i="1"/>
  <c r="AG21" i="1"/>
  <c r="Z21" i="1"/>
  <c r="F51" i="1"/>
  <c r="X21" i="1"/>
  <c r="E40" i="1"/>
  <c r="F40" i="1"/>
  <c r="I21" i="1"/>
  <c r="AJ21" i="1"/>
  <c r="AI21" i="1"/>
  <c r="P21" i="1"/>
  <c r="D20" i="1"/>
  <c r="D17" i="1"/>
  <c r="D21" i="1"/>
  <c r="D11" i="1"/>
  <c r="D41" i="1"/>
  <c r="E41" i="1"/>
  <c r="C41" i="1"/>
  <c r="D40" i="1"/>
  <c r="C40" i="1"/>
  <c r="G40" i="1" s="1"/>
  <c r="H34" i="1"/>
  <c r="D34" i="1" s="1"/>
  <c r="D42" i="1" l="1"/>
  <c r="F42" i="1"/>
  <c r="F50" i="1"/>
  <c r="F52" i="1" s="1"/>
  <c r="G41" i="1"/>
  <c r="D45" i="1"/>
  <c r="E45" i="1"/>
  <c r="E50" i="1" s="1"/>
  <c r="C42" i="1"/>
  <c r="E42" i="1"/>
  <c r="D50" i="1"/>
  <c r="V11" i="1"/>
  <c r="V17" i="1"/>
  <c r="V20" i="1" s="1"/>
  <c r="V21" i="1" s="1"/>
  <c r="G42" i="1" l="1"/>
  <c r="E46" i="1"/>
  <c r="Q30" i="1"/>
  <c r="E7" i="1"/>
  <c r="L11" i="1"/>
  <c r="L17" i="1"/>
  <c r="L20" i="1" s="1"/>
  <c r="D46" i="1" l="1"/>
  <c r="E51" i="1"/>
  <c r="E52" i="1" s="1"/>
  <c r="E47" i="1"/>
  <c r="L21" i="1"/>
  <c r="E33" i="1"/>
  <c r="E31" i="1"/>
  <c r="E32" i="1"/>
  <c r="E29" i="1"/>
  <c r="E28" i="1"/>
  <c r="G34" i="1"/>
  <c r="L34" i="1"/>
  <c r="Q34" i="1"/>
  <c r="Q35" i="1" s="1"/>
  <c r="C34" i="1"/>
  <c r="B45" i="1" s="1"/>
  <c r="G30" i="1"/>
  <c r="H30" i="1"/>
  <c r="L30" i="1"/>
  <c r="M30" i="1"/>
  <c r="M35" i="1" s="1"/>
  <c r="C30" i="1"/>
  <c r="B46" i="1" s="1"/>
  <c r="E19" i="1"/>
  <c r="E18" i="1"/>
  <c r="E16" i="1"/>
  <c r="E15" i="1"/>
  <c r="E14" i="1"/>
  <c r="E13" i="1"/>
  <c r="E12" i="1"/>
  <c r="E10" i="1"/>
  <c r="E9" i="1"/>
  <c r="E8" i="1"/>
  <c r="G17" i="1"/>
  <c r="G20" i="1" s="1"/>
  <c r="Q17" i="1"/>
  <c r="Q20" i="1" s="1"/>
  <c r="AA17" i="1"/>
  <c r="AA20" i="1" s="1"/>
  <c r="AF17" i="1"/>
  <c r="AF20" i="1" s="1"/>
  <c r="C17" i="1"/>
  <c r="C20" i="1" s="1"/>
  <c r="B40" i="1" s="1"/>
  <c r="G11" i="1"/>
  <c r="Q11" i="1"/>
  <c r="AA11" i="1"/>
  <c r="AF11" i="1"/>
  <c r="C11" i="1"/>
  <c r="L35" i="1" l="1"/>
  <c r="D30" i="1"/>
  <c r="E11" i="1"/>
  <c r="B41" i="1"/>
  <c r="B51" i="1" s="1"/>
  <c r="H35" i="1"/>
  <c r="D35" i="1" s="1"/>
  <c r="C46" i="1"/>
  <c r="G46" i="1" s="1"/>
  <c r="E30" i="1"/>
  <c r="B47" i="1"/>
  <c r="C45" i="1"/>
  <c r="G45" i="1" s="1"/>
  <c r="E34" i="1"/>
  <c r="B42" i="1"/>
  <c r="B50" i="1"/>
  <c r="B52" i="1" s="1"/>
  <c r="D51" i="1"/>
  <c r="D52" i="1" s="1"/>
  <c r="D47" i="1"/>
  <c r="G35" i="1"/>
  <c r="AA21" i="1"/>
  <c r="AF21" i="1"/>
  <c r="Q21" i="1"/>
  <c r="C21" i="1"/>
  <c r="E21" i="1" s="1"/>
  <c r="C35" i="1"/>
  <c r="G21" i="1"/>
  <c r="E17" i="1"/>
  <c r="E20" i="1"/>
  <c r="C47" i="1" l="1"/>
  <c r="G47" i="1" s="1"/>
  <c r="C50" i="1"/>
  <c r="G50" i="1" s="1"/>
  <c r="C51" i="1"/>
  <c r="G51" i="1" s="1"/>
  <c r="E35" i="1"/>
  <c r="C52" i="1" l="1"/>
  <c r="G52" i="1" s="1"/>
</calcChain>
</file>

<file path=xl/sharedStrings.xml><?xml version="1.0" encoding="utf-8"?>
<sst xmlns="http://schemas.openxmlformats.org/spreadsheetml/2006/main" count="120" uniqueCount="55">
  <si>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</si>
  <si>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</si>
  <si>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</si>
  <si>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</si>
  <si>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</si>
  <si>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</si>
  <si>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</si>
  <si>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</si>
  <si>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</si>
  <si>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</si>
  <si>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</si>
  <si>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</si>
  <si>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</si>
  <si>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</si>
  <si>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</si>
  <si>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</si>
  <si>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</si>
  <si>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</si>
  <si>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</si>
  <si>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</si>
  <si>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</si>
  <si>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</si>
  <si>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</si>
  <si>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</si>
  <si>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</si>
  <si>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</si>
  <si>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</si>
  <si>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</si>
  <si>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</si>
  <si>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</si>
  <si>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</si>
  <si>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</si>
  <si>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</si>
  <si>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</si>
  <si>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</si>
  <si>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</si>
  <si>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</si>
  <si>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</si>
  <si>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</si>
  <si>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Kasutamine Veebruar</t>
  </si>
  <si>
    <t>Kasutamine Märts</t>
  </si>
  <si>
    <t>KOKKUVÕTE</t>
  </si>
  <si>
    <t>objekti kood SE040008</t>
  </si>
  <si>
    <t>objekti kood IN040008</t>
  </si>
  <si>
    <t>2025 vahendid</t>
  </si>
  <si>
    <t>2024 vahendid</t>
  </si>
  <si>
    <t>2024 &amp; 2025 KOKKU</t>
  </si>
  <si>
    <t>Eelarve</t>
  </si>
  <si>
    <t>Jaanuar</t>
  </si>
  <si>
    <t>Veebruar</t>
  </si>
  <si>
    <t>Märts</t>
  </si>
  <si>
    <t>Kaitseliidu tegevustoetuse ja sihtfinatseerimise eelarve kasutamine (aprill)</t>
  </si>
  <si>
    <t>Kasutamine Aprill</t>
  </si>
  <si>
    <t>Aprill</t>
  </si>
  <si>
    <t>Seisuga raamatupidamistarkvarast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</si>
</sst>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Times New Roman"/>
      <family val="2"/>
    </font>
    <font>
      <sz val="10"/>
      <color rgb="FF00B050"/>
      <name val="Times New Roman"/>
      <family val="2"/>
    </font>
    <font>
      <b/>
      <sz val="10"/>
      <color rgb="FFFF0000"/>
      <name val="Times New Roman"/>
      <family val="1"/>
      <charset val="186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0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10" fillId="5" borderId="1" xfId="0" applyNumberFormat="1" applyFont="1" applyFill="1" applyBorder="1"/>
    <xf numFmtId="3" fontId="10" fillId="5" borderId="6" xfId="0" applyNumberFormat="1" applyFont="1" applyFill="1" applyBorder="1"/>
    <xf numFmtId="3" fontId="10" fillId="5" borderId="8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2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4" fillId="4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/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3" fontId="10" fillId="5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9" borderId="23" xfId="0" applyNumberFormat="1" applyFont="1" applyFill="1" applyBorder="1" applyAlignment="1">
      <alignment horizontal="center" wrapText="1"/>
    </xf>
    <xf numFmtId="3" fontId="5" fillId="5" borderId="21" xfId="0" applyNumberFormat="1" applyFont="1" applyFill="1" applyBorder="1" applyAlignment="1">
      <alignment horizontal="right" vertical="center"/>
    </xf>
    <xf numFmtId="3" fontId="4" fillId="4" borderId="21" xfId="0" applyNumberFormat="1" applyFont="1" applyFill="1" applyBorder="1" applyAlignment="1">
      <alignment horizontal="right" vertical="center"/>
    </xf>
    <xf numFmtId="3" fontId="5" fillId="4" borderId="21" xfId="0" applyNumberFormat="1" applyFont="1" applyFill="1" applyBorder="1" applyAlignment="1">
      <alignment horizontal="right" vertical="center"/>
    </xf>
    <xf numFmtId="3" fontId="10" fillId="5" borderId="21" xfId="0" applyNumberFormat="1" applyFont="1" applyFill="1" applyBorder="1"/>
    <xf numFmtId="3" fontId="4" fillId="4" borderId="1" xfId="0" applyNumberFormat="1" applyFont="1" applyFill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4" fillId="4" borderId="0" xfId="0" applyFont="1" applyFill="1" applyBorder="1" applyAlignment="1">
      <alignment horizontal="left" vertical="center"/>
    </xf>
    <xf numFmtId="0" fontId="0" fillId="0" borderId="0" xfId="0" applyBorder="1"/>
    <xf numFmtId="0" fontId="16" fillId="0" borderId="0" xfId="0" applyFont="1" applyBorder="1"/>
    <xf numFmtId="0" fontId="10" fillId="0" borderId="1" xfId="0" applyFont="1" applyBorder="1"/>
    <xf numFmtId="0" fontId="6" fillId="0" borderId="1" xfId="0" applyFont="1" applyBorder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3" fontId="10" fillId="10" borderId="1" xfId="0" applyNumberFormat="1" applyFont="1" applyFill="1" applyBorder="1"/>
    <xf numFmtId="3" fontId="1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10" borderId="1" xfId="0" applyNumberFormat="1" applyFont="1" applyFill="1" applyBorder="1"/>
    <xf numFmtId="4" fontId="7" fillId="9" borderId="28" xfId="0" applyNumberFormat="1" applyFont="1" applyFill="1" applyBorder="1" applyAlignment="1">
      <alignment horizontal="center" vertical="center" wrapText="1"/>
    </xf>
    <xf numFmtId="0" fontId="6" fillId="0" borderId="7" xfId="0" applyFont="1" applyBorder="1"/>
    <xf numFmtId="3" fontId="4" fillId="4" borderId="21" xfId="0" applyNumberFormat="1" applyFont="1" applyFill="1" applyBorder="1" applyAlignment="1">
      <alignment horizontal="right"/>
    </xf>
    <xf numFmtId="3" fontId="5" fillId="5" borderId="21" xfId="0" applyNumberFormat="1" applyFont="1" applyFill="1" applyBorder="1" applyAlignment="1">
      <alignment horizontal="right"/>
    </xf>
    <xf numFmtId="3" fontId="4" fillId="5" borderId="21" xfId="0" applyNumberFormat="1" applyFon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right"/>
    </xf>
    <xf numFmtId="3" fontId="7" fillId="4" borderId="21" xfId="0" applyNumberFormat="1" applyFont="1" applyFill="1" applyBorder="1" applyAlignment="1">
      <alignment horizontal="right"/>
    </xf>
    <xf numFmtId="3" fontId="10" fillId="5" borderId="21" xfId="0" applyNumberFormat="1" applyFont="1" applyFill="1" applyBorder="1" applyAlignment="1">
      <alignment horizontal="right"/>
    </xf>
    <xf numFmtId="3" fontId="10" fillId="5" borderId="29" xfId="0" applyNumberFormat="1" applyFont="1" applyFill="1" applyBorder="1" applyAlignment="1">
      <alignment horizontal="right"/>
    </xf>
    <xf numFmtId="3" fontId="5" fillId="9" borderId="4" xfId="0" applyNumberFormat="1" applyFont="1" applyFill="1" applyBorder="1" applyAlignment="1">
      <alignment horizontal="center" wrapText="1"/>
    </xf>
    <xf numFmtId="3" fontId="5" fillId="9" borderId="5" xfId="0" applyNumberFormat="1" applyFont="1" applyFill="1" applyBorder="1" applyAlignment="1">
      <alignment horizontal="center" wrapText="1"/>
    </xf>
    <xf numFmtId="3" fontId="5" fillId="9" borderId="11" xfId="0" applyNumberFormat="1" applyFont="1" applyFill="1" applyBorder="1" applyAlignment="1">
      <alignment horizontal="center" wrapText="1"/>
    </xf>
    <xf numFmtId="0" fontId="6" fillId="5" borderId="7" xfId="0" applyFont="1" applyFill="1" applyBorder="1"/>
    <xf numFmtId="3" fontId="10" fillId="5" borderId="18" xfId="0" applyNumberFormat="1" applyFont="1" applyFill="1" applyBorder="1"/>
    <xf numFmtId="3" fontId="10" fillId="5" borderId="37" xfId="0" applyNumberFormat="1" applyFont="1" applyFill="1" applyBorder="1"/>
    <xf numFmtId="3" fontId="10" fillId="5" borderId="32" xfId="0" applyNumberFormat="1" applyFont="1" applyFill="1" applyBorder="1"/>
    <xf numFmtId="0" fontId="5" fillId="9" borderId="2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3" fontId="5" fillId="9" borderId="38" xfId="0" applyNumberFormat="1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3" fontId="10" fillId="5" borderId="9" xfId="0" applyNumberFormat="1" applyFont="1" applyFill="1" applyBorder="1"/>
    <xf numFmtId="3" fontId="10" fillId="5" borderId="39" xfId="0" applyNumberFormat="1" applyFont="1" applyFill="1" applyBorder="1"/>
    <xf numFmtId="0" fontId="5" fillId="9" borderId="4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vertical="center"/>
    </xf>
    <xf numFmtId="3" fontId="10" fillId="5" borderId="29" xfId="0" applyNumberFormat="1" applyFont="1" applyFill="1" applyBorder="1"/>
    <xf numFmtId="0" fontId="4" fillId="4" borderId="7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right" vertical="center" wrapText="1"/>
    </xf>
    <xf numFmtId="0" fontId="10" fillId="5" borderId="14" xfId="0" applyFont="1" applyFill="1" applyBorder="1"/>
    <xf numFmtId="0" fontId="10" fillId="5" borderId="16" xfId="0" applyFont="1" applyFill="1" applyBorder="1"/>
    <xf numFmtId="164" fontId="4" fillId="3" borderId="14" xfId="0" applyNumberFormat="1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right"/>
    </xf>
    <xf numFmtId="0" fontId="10" fillId="5" borderId="16" xfId="0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center" vertical="center" wrapText="1"/>
    </xf>
    <xf numFmtId="165" fontId="7" fillId="4" borderId="7" xfId="1" applyNumberFormat="1" applyFont="1" applyFill="1" applyBorder="1" applyAlignment="1">
      <alignment horizontal="right" vertical="center"/>
    </xf>
    <xf numFmtId="3" fontId="5" fillId="9" borderId="33" xfId="0" applyNumberFormat="1" applyFont="1" applyFill="1" applyBorder="1" applyAlignment="1">
      <alignment horizontal="center" wrapText="1"/>
    </xf>
    <xf numFmtId="3" fontId="5" fillId="9" borderId="34" xfId="0" applyNumberFormat="1" applyFont="1" applyFill="1" applyBorder="1" applyAlignment="1">
      <alignment horizontal="center" wrapText="1"/>
    </xf>
    <xf numFmtId="3" fontId="5" fillId="9" borderId="35" xfId="0" applyNumberFormat="1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4" fillId="4" borderId="5" xfId="0" applyNumberFormat="1" applyFont="1" applyFill="1" applyBorder="1" applyAlignment="1">
      <alignment horizontal="right"/>
    </xf>
    <xf numFmtId="3" fontId="4" fillId="4" borderId="11" xfId="0" applyNumberFormat="1" applyFont="1" applyFill="1" applyBorder="1" applyAlignment="1">
      <alignment horizontal="right"/>
    </xf>
    <xf numFmtId="3" fontId="5" fillId="9" borderId="36" xfId="0" applyNumberFormat="1" applyFont="1" applyFill="1" applyBorder="1" applyAlignment="1">
      <alignment horizontal="center" wrapText="1"/>
    </xf>
    <xf numFmtId="3" fontId="6" fillId="0" borderId="4" xfId="0" applyNumberFormat="1" applyFont="1" applyBorder="1" applyAlignment="1">
      <alignment horizontal="right"/>
    </xf>
    <xf numFmtId="0" fontId="6" fillId="0" borderId="5" xfId="0" applyFont="1" applyBorder="1"/>
    <xf numFmtId="3" fontId="4" fillId="4" borderId="40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left" vertical="center"/>
    </xf>
    <xf numFmtId="3" fontId="10" fillId="5" borderId="27" xfId="0" applyNumberFormat="1" applyFont="1" applyFill="1" applyBorder="1"/>
    <xf numFmtId="3" fontId="5" fillId="5" borderId="15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/>
    <xf numFmtId="164" fontId="1" fillId="9" borderId="30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 wrapText="1"/>
    </xf>
    <xf numFmtId="164" fontId="1" fillId="9" borderId="33" xfId="0" applyNumberFormat="1" applyFont="1" applyFill="1" applyBorder="1" applyAlignment="1">
      <alignment horizontal="center" vertical="center" wrapText="1"/>
    </xf>
    <xf numFmtId="164" fontId="1" fillId="9" borderId="34" xfId="0" applyNumberFormat="1" applyFont="1" applyFill="1" applyBorder="1" applyAlignment="1">
      <alignment horizontal="center" vertical="center" wrapText="1"/>
    </xf>
    <xf numFmtId="164" fontId="1" fillId="9" borderId="35" xfId="0" applyNumberFormat="1" applyFont="1" applyFill="1" applyBorder="1" applyAlignment="1">
      <alignment horizontal="center" vertical="center" wrapText="1"/>
    </xf>
    <xf numFmtId="164" fontId="1" fillId="9" borderId="24" xfId="0" applyNumberFormat="1" applyFont="1" applyFill="1" applyBorder="1" applyAlignment="1">
      <alignment horizontal="center" vertical="center" wrapText="1"/>
    </xf>
    <xf numFmtId="164" fontId="1" fillId="9" borderId="25" xfId="0" applyNumberFormat="1" applyFont="1" applyFill="1" applyBorder="1" applyAlignment="1">
      <alignment horizontal="center" vertical="center" wrapText="1"/>
    </xf>
    <xf numFmtId="164" fontId="1" fillId="9" borderId="26" xfId="0" applyNumberFormat="1" applyFont="1" applyFill="1" applyBorder="1" applyAlignment="1">
      <alignment horizontal="center" vertical="center" wrapText="1"/>
    </xf>
    <xf numFmtId="4" fontId="7" fillId="9" borderId="30" xfId="0" applyNumberFormat="1" applyFont="1" applyFill="1" applyBorder="1" applyAlignment="1">
      <alignment horizontal="center" vertical="center" wrapText="1"/>
    </xf>
    <xf numFmtId="4" fontId="7" fillId="9" borderId="28" xfId="0" applyNumberFormat="1" applyFont="1" applyFill="1" applyBorder="1" applyAlignment="1">
      <alignment horizontal="center" vertical="center" wrapText="1"/>
    </xf>
    <xf numFmtId="4" fontId="7" fillId="9" borderId="31" xfId="0" applyNumberFormat="1" applyFont="1" applyFill="1" applyBorder="1" applyAlignment="1">
      <alignment horizontal="center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4" fontId="7" fillId="9" borderId="33" xfId="0" applyNumberFormat="1" applyFont="1" applyFill="1" applyBorder="1" applyAlignment="1">
      <alignment horizontal="center" vertical="center" wrapText="1"/>
    </xf>
    <xf numFmtId="4" fontId="7" fillId="9" borderId="34" xfId="0" applyNumberFormat="1" applyFont="1" applyFill="1" applyBorder="1" applyAlignment="1">
      <alignment horizontal="center" vertical="center" wrapText="1"/>
    </xf>
    <xf numFmtId="4" fontId="7" fillId="9" borderId="35" xfId="0" applyNumberFormat="1" applyFont="1" applyFill="1" applyBorder="1" applyAlignment="1">
      <alignment horizontal="center" vertical="center" wrapText="1"/>
    </xf>
    <xf numFmtId="4" fontId="7" fillId="9" borderId="36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164" fontId="7" fillId="3" borderId="18" xfId="0" applyNumberFormat="1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 wrapText="1"/>
    </xf>
    <xf numFmtId="0" fontId="7" fillId="8" borderId="18" xfId="0" applyFont="1" applyFill="1" applyBorder="1" applyAlignment="1">
      <alignment horizontal="right" vertical="center" wrapText="1"/>
    </xf>
    <xf numFmtId="0" fontId="7" fillId="8" borderId="17" xfId="0" applyFont="1" applyFill="1" applyBorder="1" applyAlignment="1">
      <alignment horizontal="right" vertical="center" wrapText="1"/>
    </xf>
    <xf numFmtId="0" fontId="7" fillId="8" borderId="19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7" workbookViewId="0">
      <selection activeCell="L50" sqref="L50"/>
    </sheetView>
  </sheetViews>
  <sheetFormatPr defaultColWidth="9.109375" defaultRowHeight="14.4" x14ac:dyDescent="0.3"/>
  <cols>
    <col min="1" max="1" width="21.5546875" style="1" customWidth="1"/>
    <col min="2" max="2" width="60.109375" style="1" bestFit="1" customWidth="1"/>
    <col min="3" max="3" width="13.6640625" style="1" bestFit="1" customWidth="1"/>
    <col min="4" max="4" width="16.88671875" style="1" bestFit="1" customWidth="1"/>
    <col min="5" max="5" width="16.88671875" style="1" customWidth="1"/>
    <col min="6" max="6" width="18.109375" style="37" customWidth="1"/>
    <col min="7" max="33" width="11.109375" style="1" customWidth="1"/>
    <col min="34" max="34" width="12.33203125" style="1" customWidth="1"/>
    <col min="35" max="35" width="11.109375" style="1" customWidth="1"/>
    <col min="36" max="36" width="11.33203125" style="1" customWidth="1"/>
    <col min="37" max="16384" width="9.109375" style="1"/>
  </cols>
  <sheetData>
    <row r="1" spans="1:36" x14ac:dyDescent="0.3">
      <c r="A1" s="48" t="s">
        <v>51</v>
      </c>
    </row>
    <row r="2" spans="1:36" ht="12" customHeight="1" x14ac:dyDescent="0.3">
      <c r="A2" s="49" t="s">
        <v>54</v>
      </c>
    </row>
    <row r="3" spans="1:36" x14ac:dyDescent="0.3">
      <c r="A3" s="49"/>
    </row>
    <row r="4" spans="1:36" ht="15" thickBot="1" x14ac:dyDescent="0.35">
      <c r="A4" s="48" t="s">
        <v>38</v>
      </c>
    </row>
    <row r="5" spans="1:36" s="7" customFormat="1" ht="63.75" customHeight="1" thickBot="1" x14ac:dyDescent="0.35">
      <c r="A5" s="6"/>
      <c r="B5" s="29"/>
      <c r="C5" s="180" t="s">
        <v>29</v>
      </c>
      <c r="D5" s="181"/>
      <c r="E5" s="182"/>
      <c r="F5" s="38"/>
      <c r="G5" s="180" t="s">
        <v>30</v>
      </c>
      <c r="H5" s="181"/>
      <c r="I5" s="181"/>
      <c r="J5" s="181"/>
      <c r="K5" s="182"/>
      <c r="L5" s="180" t="s">
        <v>31</v>
      </c>
      <c r="M5" s="181"/>
      <c r="N5" s="181"/>
      <c r="O5" s="181"/>
      <c r="P5" s="182"/>
      <c r="Q5" s="186" t="s">
        <v>32</v>
      </c>
      <c r="R5" s="187"/>
      <c r="S5" s="187"/>
      <c r="T5" s="188"/>
      <c r="U5" s="115"/>
      <c r="V5" s="180" t="s">
        <v>33</v>
      </c>
      <c r="W5" s="181"/>
      <c r="X5" s="181"/>
      <c r="Y5" s="181"/>
      <c r="Z5" s="182"/>
      <c r="AA5" s="180" t="s">
        <v>34</v>
      </c>
      <c r="AB5" s="181"/>
      <c r="AC5" s="181"/>
      <c r="AD5" s="181"/>
      <c r="AE5" s="181"/>
      <c r="AF5" s="186" t="s">
        <v>35</v>
      </c>
      <c r="AG5" s="187"/>
      <c r="AH5" s="187"/>
      <c r="AI5" s="187"/>
      <c r="AJ5" s="189"/>
    </row>
    <row r="6" spans="1:36" s="22" customFormat="1" ht="40.200000000000003" thickBot="1" x14ac:dyDescent="0.35">
      <c r="A6" s="32"/>
      <c r="B6" s="33"/>
      <c r="C6" s="134" t="s">
        <v>13</v>
      </c>
      <c r="D6" s="135" t="s">
        <v>21</v>
      </c>
      <c r="E6" s="154" t="s">
        <v>27</v>
      </c>
      <c r="F6" s="39"/>
      <c r="G6" s="156" t="s">
        <v>12</v>
      </c>
      <c r="H6" s="157" t="s">
        <v>28</v>
      </c>
      <c r="I6" s="157" t="s">
        <v>39</v>
      </c>
      <c r="J6" s="157" t="s">
        <v>40</v>
      </c>
      <c r="K6" s="158" t="s">
        <v>52</v>
      </c>
      <c r="L6" s="156" t="s">
        <v>12</v>
      </c>
      <c r="M6" s="157" t="s">
        <v>28</v>
      </c>
      <c r="N6" s="157" t="s">
        <v>39</v>
      </c>
      <c r="O6" s="157" t="s">
        <v>40</v>
      </c>
      <c r="P6" s="158" t="s">
        <v>52</v>
      </c>
      <c r="Q6" s="156" t="s">
        <v>12</v>
      </c>
      <c r="R6" s="157" t="s">
        <v>28</v>
      </c>
      <c r="S6" s="157" t="s">
        <v>39</v>
      </c>
      <c r="T6" s="157" t="s">
        <v>40</v>
      </c>
      <c r="U6" s="158" t="s">
        <v>52</v>
      </c>
      <c r="V6" s="156" t="s">
        <v>12</v>
      </c>
      <c r="W6" s="157" t="s">
        <v>28</v>
      </c>
      <c r="X6" s="157" t="s">
        <v>39</v>
      </c>
      <c r="Y6" s="157" t="s">
        <v>40</v>
      </c>
      <c r="Z6" s="158" t="s">
        <v>52</v>
      </c>
      <c r="AA6" s="156" t="s">
        <v>12</v>
      </c>
      <c r="AB6" s="157" t="s">
        <v>28</v>
      </c>
      <c r="AC6" s="157" t="s">
        <v>39</v>
      </c>
      <c r="AD6" s="157" t="s">
        <v>40</v>
      </c>
      <c r="AE6" s="158" t="s">
        <v>52</v>
      </c>
      <c r="AF6" s="156" t="s">
        <v>12</v>
      </c>
      <c r="AG6" s="157" t="s">
        <v>28</v>
      </c>
      <c r="AH6" s="157" t="s">
        <v>39</v>
      </c>
      <c r="AI6" s="157" t="s">
        <v>40</v>
      </c>
      <c r="AJ6" s="163" t="s">
        <v>52</v>
      </c>
    </row>
    <row r="7" spans="1:36" ht="15.45" customHeight="1" x14ac:dyDescent="0.3">
      <c r="A7" s="8" t="s">
        <v>0</v>
      </c>
      <c r="B7" s="9" t="s">
        <v>1</v>
      </c>
      <c r="C7" s="10">
        <v>274260</v>
      </c>
      <c r="D7" s="2">
        <f>+H7+I7+M7+N7+R7+S7+W7+X7+AB7+AC7+AG7+AH7+J7+O7+T7+Y7+AD7+AI7+K7+P7+U7+Z7+AE7+AJ7</f>
        <v>24990</v>
      </c>
      <c r="E7" s="11">
        <f>D7/C7</f>
        <v>9.1117917304747317E-2</v>
      </c>
      <c r="F7" s="40"/>
      <c r="G7" s="159"/>
      <c r="H7" s="160">
        <v>0</v>
      </c>
      <c r="I7" s="160">
        <v>0</v>
      </c>
      <c r="J7" s="160">
        <v>0</v>
      </c>
      <c r="K7" s="162"/>
      <c r="L7" s="159"/>
      <c r="M7" s="160">
        <v>0</v>
      </c>
      <c r="N7" s="160">
        <v>0</v>
      </c>
      <c r="O7" s="160">
        <v>0</v>
      </c>
      <c r="P7" s="162"/>
      <c r="Q7" s="159"/>
      <c r="R7" s="160">
        <v>0</v>
      </c>
      <c r="S7" s="160">
        <v>0</v>
      </c>
      <c r="T7" s="160">
        <v>0</v>
      </c>
      <c r="U7" s="161"/>
      <c r="V7" s="166"/>
      <c r="W7" s="160">
        <v>0</v>
      </c>
      <c r="X7" s="160">
        <v>0</v>
      </c>
      <c r="Y7" s="160">
        <v>0</v>
      </c>
      <c r="Z7" s="162"/>
      <c r="AA7" s="159"/>
      <c r="AB7" s="160">
        <v>0</v>
      </c>
      <c r="AC7" s="160">
        <v>0</v>
      </c>
      <c r="AD7" s="160">
        <v>0</v>
      </c>
      <c r="AE7" s="162"/>
      <c r="AF7" s="159">
        <v>274260</v>
      </c>
      <c r="AG7" s="160">
        <v>0</v>
      </c>
      <c r="AH7" s="164">
        <v>0</v>
      </c>
      <c r="AI7" s="160">
        <v>0</v>
      </c>
      <c r="AJ7" s="165">
        <v>24990</v>
      </c>
    </row>
    <row r="8" spans="1:36" ht="15.45" customHeight="1" x14ac:dyDescent="0.3">
      <c r="A8" s="8" t="s">
        <v>2</v>
      </c>
      <c r="B8" s="9" t="s">
        <v>3</v>
      </c>
      <c r="C8" s="10">
        <v>99999.999999999985</v>
      </c>
      <c r="D8" s="2">
        <f t="shared" ref="D8:D10" si="0">+H8+I8+M8+N8+R8+S8+W8+X8+AB8+AC8+AG8+AH8+J8+O8+T8+Y8+AD8+AI8+K8+P8+U8+Z8+AE8+AJ8</f>
        <v>205955.52</v>
      </c>
      <c r="E8" s="47">
        <f t="shared" ref="E8:E21" si="1">D8/C8</f>
        <v>2.0595552000000001</v>
      </c>
      <c r="F8" s="41"/>
      <c r="G8" s="59"/>
      <c r="H8" s="54">
        <v>0</v>
      </c>
      <c r="I8" s="54">
        <v>0</v>
      </c>
      <c r="J8" s="54">
        <v>0</v>
      </c>
      <c r="K8" s="67"/>
      <c r="L8" s="59"/>
      <c r="M8" s="54">
        <v>0</v>
      </c>
      <c r="N8" s="54">
        <v>0</v>
      </c>
      <c r="O8" s="54">
        <v>0</v>
      </c>
      <c r="P8" s="67"/>
      <c r="Q8" s="59"/>
      <c r="R8" s="54">
        <v>0</v>
      </c>
      <c r="S8" s="54">
        <v>0</v>
      </c>
      <c r="T8" s="54">
        <v>0</v>
      </c>
      <c r="U8" s="72"/>
      <c r="V8" s="117"/>
      <c r="W8" s="54">
        <v>0</v>
      </c>
      <c r="X8" s="54">
        <v>0</v>
      </c>
      <c r="Y8" s="54">
        <v>0</v>
      </c>
      <c r="Z8" s="67"/>
      <c r="AA8" s="59"/>
      <c r="AB8" s="54">
        <v>0</v>
      </c>
      <c r="AC8" s="54">
        <v>0</v>
      </c>
      <c r="AD8" s="54">
        <v>0</v>
      </c>
      <c r="AE8" s="67"/>
      <c r="AF8" s="59">
        <v>99999.999999999985</v>
      </c>
      <c r="AG8" s="54">
        <v>0</v>
      </c>
      <c r="AH8" s="82">
        <v>205955.52</v>
      </c>
      <c r="AI8" s="54">
        <v>0</v>
      </c>
      <c r="AJ8" s="116"/>
    </row>
    <row r="9" spans="1:36" ht="15.45" customHeight="1" x14ac:dyDescent="0.3">
      <c r="A9" s="8">
        <v>1551</v>
      </c>
      <c r="B9" s="9" t="s">
        <v>4</v>
      </c>
      <c r="C9" s="10">
        <v>2900000</v>
      </c>
      <c r="D9" s="2">
        <f t="shared" si="0"/>
        <v>0</v>
      </c>
      <c r="E9" s="47">
        <f t="shared" si="1"/>
        <v>0</v>
      </c>
      <c r="F9" s="41"/>
      <c r="G9" s="59"/>
      <c r="H9" s="54">
        <v>0</v>
      </c>
      <c r="I9" s="54">
        <v>0</v>
      </c>
      <c r="J9" s="54">
        <v>0</v>
      </c>
      <c r="K9" s="67"/>
      <c r="L9" s="59"/>
      <c r="M9" s="54">
        <v>0</v>
      </c>
      <c r="N9" s="54">
        <v>0</v>
      </c>
      <c r="O9" s="54">
        <v>0</v>
      </c>
      <c r="P9" s="67"/>
      <c r="Q9" s="59"/>
      <c r="R9" s="54">
        <v>0</v>
      </c>
      <c r="S9" s="54">
        <v>0</v>
      </c>
      <c r="T9" s="54">
        <v>0</v>
      </c>
      <c r="U9" s="72"/>
      <c r="V9" s="117"/>
      <c r="W9" s="54">
        <v>0</v>
      </c>
      <c r="X9" s="54">
        <v>0</v>
      </c>
      <c r="Y9" s="54">
        <v>0</v>
      </c>
      <c r="Z9" s="67"/>
      <c r="AA9" s="59"/>
      <c r="AB9" s="54">
        <v>0</v>
      </c>
      <c r="AC9" s="54">
        <v>0</v>
      </c>
      <c r="AD9" s="54">
        <v>0</v>
      </c>
      <c r="AE9" s="67"/>
      <c r="AF9" s="59">
        <v>2900000</v>
      </c>
      <c r="AG9" s="54">
        <v>0</v>
      </c>
      <c r="AH9" s="82">
        <v>0</v>
      </c>
      <c r="AI9" s="54">
        <v>0</v>
      </c>
      <c r="AJ9" s="116"/>
    </row>
    <row r="10" spans="1:36" ht="15.45" customHeight="1" x14ac:dyDescent="0.3">
      <c r="A10" s="8" t="s">
        <v>5</v>
      </c>
      <c r="B10" s="9" t="s">
        <v>26</v>
      </c>
      <c r="C10" s="10">
        <v>114000</v>
      </c>
      <c r="D10" s="2">
        <f t="shared" si="0"/>
        <v>0</v>
      </c>
      <c r="E10" s="47">
        <f t="shared" si="1"/>
        <v>0</v>
      </c>
      <c r="F10" s="41"/>
      <c r="G10" s="59"/>
      <c r="H10" s="54">
        <v>0</v>
      </c>
      <c r="I10" s="54">
        <v>0</v>
      </c>
      <c r="J10" s="54">
        <v>0</v>
      </c>
      <c r="K10" s="67"/>
      <c r="L10" s="59"/>
      <c r="M10" s="54">
        <v>0</v>
      </c>
      <c r="N10" s="54">
        <v>0</v>
      </c>
      <c r="O10" s="54">
        <v>0</v>
      </c>
      <c r="P10" s="67"/>
      <c r="Q10" s="59"/>
      <c r="R10" s="54">
        <v>0</v>
      </c>
      <c r="S10" s="54">
        <v>0</v>
      </c>
      <c r="T10" s="54">
        <v>0</v>
      </c>
      <c r="U10" s="72"/>
      <c r="V10" s="117"/>
      <c r="W10" s="54">
        <v>0</v>
      </c>
      <c r="X10" s="54">
        <v>0</v>
      </c>
      <c r="Y10" s="54">
        <v>0</v>
      </c>
      <c r="Z10" s="67"/>
      <c r="AA10" s="59"/>
      <c r="AB10" s="54">
        <v>0</v>
      </c>
      <c r="AC10" s="54">
        <v>0</v>
      </c>
      <c r="AD10" s="54">
        <v>0</v>
      </c>
      <c r="AE10" s="67"/>
      <c r="AF10" s="59">
        <v>114000</v>
      </c>
      <c r="AG10" s="54">
        <v>0</v>
      </c>
      <c r="AH10" s="82">
        <v>0</v>
      </c>
      <c r="AI10" s="54">
        <v>0</v>
      </c>
      <c r="AJ10" s="116"/>
    </row>
    <row r="11" spans="1:36" ht="15.45" customHeight="1" x14ac:dyDescent="0.3">
      <c r="A11" s="16"/>
      <c r="B11" s="17" t="s">
        <v>14</v>
      </c>
      <c r="C11" s="4">
        <f>SUM(C7:C10)</f>
        <v>3388260</v>
      </c>
      <c r="D11" s="3">
        <f>+H11+I11+M11+N11+R11+S11+W11+X11+AB11+AC11+AG11+AH11+J11+O11+T11+Y11+AD11+AI11+K11+P11+U11+Z11+AE11+AJ11</f>
        <v>230945.52</v>
      </c>
      <c r="E11" s="46">
        <f t="shared" si="1"/>
        <v>6.8160507162968606E-2</v>
      </c>
      <c r="F11" s="41"/>
      <c r="G11" s="60">
        <f t="shared" ref="G11:AJ11" si="2">SUM(G7:G10)</f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68">
        <f t="shared" si="2"/>
        <v>0</v>
      </c>
      <c r="L11" s="60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68">
        <f t="shared" si="2"/>
        <v>0</v>
      </c>
      <c r="Q11" s="60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73">
        <f t="shared" si="2"/>
        <v>0</v>
      </c>
      <c r="V11" s="118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68">
        <f t="shared" si="2"/>
        <v>0</v>
      </c>
      <c r="AA11" s="60">
        <f t="shared" si="2"/>
        <v>0</v>
      </c>
      <c r="AB11" s="55">
        <f t="shared" si="2"/>
        <v>0</v>
      </c>
      <c r="AC11" s="55">
        <f t="shared" si="2"/>
        <v>0</v>
      </c>
      <c r="AD11" s="55">
        <f t="shared" si="2"/>
        <v>0</v>
      </c>
      <c r="AE11" s="68">
        <f t="shared" si="2"/>
        <v>0</v>
      </c>
      <c r="AF11" s="60">
        <f t="shared" si="2"/>
        <v>3388260</v>
      </c>
      <c r="AG11" s="55">
        <f t="shared" si="2"/>
        <v>0</v>
      </c>
      <c r="AH11" s="55">
        <f t="shared" si="2"/>
        <v>205955.52</v>
      </c>
      <c r="AI11" s="55">
        <f t="shared" si="2"/>
        <v>0</v>
      </c>
      <c r="AJ11" s="73">
        <f t="shared" si="2"/>
        <v>24990</v>
      </c>
    </row>
    <row r="12" spans="1:36" ht="15.45" customHeight="1" x14ac:dyDescent="0.3">
      <c r="A12" s="16"/>
      <c r="B12" s="17" t="s">
        <v>15</v>
      </c>
      <c r="C12" s="4">
        <v>10000</v>
      </c>
      <c r="D12" s="3">
        <f>+H12+I12+M12+N12+R12+S12+W12+X12+AB12+AC12+AG12+AH12+J12+O12+T12+Y12+AD12+AI12+K12+P12+U12+Z12+AE12+AJ12</f>
        <v>37.33</v>
      </c>
      <c r="E12" s="46">
        <f t="shared" si="1"/>
        <v>3.7329999999999998E-3</v>
      </c>
      <c r="F12" s="41"/>
      <c r="G12" s="62"/>
      <c r="H12" s="56">
        <v>0</v>
      </c>
      <c r="I12" s="56">
        <v>0</v>
      </c>
      <c r="J12" s="56">
        <v>0</v>
      </c>
      <c r="K12" s="69"/>
      <c r="L12" s="62"/>
      <c r="M12" s="56">
        <v>0</v>
      </c>
      <c r="N12" s="56">
        <v>0</v>
      </c>
      <c r="O12" s="56">
        <v>0</v>
      </c>
      <c r="P12" s="69"/>
      <c r="Q12" s="62"/>
      <c r="R12" s="56">
        <v>0</v>
      </c>
      <c r="S12" s="56">
        <v>0</v>
      </c>
      <c r="T12" s="56">
        <v>0</v>
      </c>
      <c r="U12" s="74"/>
      <c r="V12" s="119"/>
      <c r="W12" s="56">
        <v>0</v>
      </c>
      <c r="X12" s="56">
        <v>0</v>
      </c>
      <c r="Y12" s="56">
        <v>0</v>
      </c>
      <c r="Z12" s="69"/>
      <c r="AA12" s="62"/>
      <c r="AB12" s="56">
        <v>0</v>
      </c>
      <c r="AC12" s="56">
        <v>0</v>
      </c>
      <c r="AD12" s="56">
        <v>0</v>
      </c>
      <c r="AE12" s="69"/>
      <c r="AF12" s="62">
        <v>10000</v>
      </c>
      <c r="AG12" s="56">
        <v>0</v>
      </c>
      <c r="AH12" s="77">
        <v>0</v>
      </c>
      <c r="AI12" s="56">
        <v>0</v>
      </c>
      <c r="AJ12" s="127">
        <v>37.33</v>
      </c>
    </row>
    <row r="13" spans="1:36" ht="15.45" customHeight="1" x14ac:dyDescent="0.3">
      <c r="A13" s="8" t="s">
        <v>6</v>
      </c>
      <c r="B13" s="9" t="s">
        <v>7</v>
      </c>
      <c r="C13" s="10">
        <v>17751352</v>
      </c>
      <c r="D13" s="2">
        <f t="shared" ref="D13:D21" si="3">+H13+I13+M13+N13+R13+S13+W13+X13+AB13+AC13+AG13+AH13+J13+O13+T13+Y13+AD13+AI13+K13+P13+U13+Z13+AE13+AJ13</f>
        <v>6141190.0299999993</v>
      </c>
      <c r="E13" s="47">
        <f t="shared" si="1"/>
        <v>0.34595618575982268</v>
      </c>
      <c r="F13" s="41"/>
      <c r="G13" s="59">
        <v>9986541</v>
      </c>
      <c r="H13" s="54">
        <v>751931.47999999986</v>
      </c>
      <c r="I13" s="54">
        <v>734536.51999999967</v>
      </c>
      <c r="J13" s="54">
        <v>771640.69000000018</v>
      </c>
      <c r="K13" s="67">
        <v>985144.03999999969</v>
      </c>
      <c r="L13" s="59">
        <v>1008000</v>
      </c>
      <c r="M13" s="54">
        <v>83169.649999999994</v>
      </c>
      <c r="N13" s="54">
        <v>84879.139999999985</v>
      </c>
      <c r="O13" s="54">
        <v>83677.419999999984</v>
      </c>
      <c r="P13" s="67">
        <v>86666.94</v>
      </c>
      <c r="Q13" s="59">
        <v>649000</v>
      </c>
      <c r="R13" s="54">
        <v>71155.040000000008</v>
      </c>
      <c r="S13" s="54">
        <v>74038.759999999995</v>
      </c>
      <c r="T13" s="54">
        <v>71568.800000000003</v>
      </c>
      <c r="U13" s="72">
        <v>83936.290000000008</v>
      </c>
      <c r="V13" s="117"/>
      <c r="W13" s="54">
        <v>0</v>
      </c>
      <c r="X13" s="54">
        <v>0</v>
      </c>
      <c r="Y13" s="54">
        <v>0</v>
      </c>
      <c r="Z13" s="67"/>
      <c r="AA13" s="59">
        <v>6107811</v>
      </c>
      <c r="AB13" s="54">
        <v>0</v>
      </c>
      <c r="AC13" s="54">
        <v>0</v>
      </c>
      <c r="AD13" s="54">
        <v>0</v>
      </c>
      <c r="AE13" s="67"/>
      <c r="AF13" s="59">
        <v>0</v>
      </c>
      <c r="AG13" s="54">
        <v>550333.07999999984</v>
      </c>
      <c r="AH13" s="82">
        <v>559310.41999999993</v>
      </c>
      <c r="AI13" s="54">
        <v>572930.12</v>
      </c>
      <c r="AJ13" s="116">
        <v>576271.64000000013</v>
      </c>
    </row>
    <row r="14" spans="1:36" ht="15.45" customHeight="1" x14ac:dyDescent="0.3">
      <c r="A14" s="8" t="s">
        <v>8</v>
      </c>
      <c r="B14" s="9" t="s">
        <v>9</v>
      </c>
      <c r="C14" s="10">
        <v>8514933</v>
      </c>
      <c r="D14" s="2">
        <f t="shared" si="3"/>
        <v>2227784.11</v>
      </c>
      <c r="E14" s="47">
        <f t="shared" si="1"/>
        <v>0.26163260591715753</v>
      </c>
      <c r="F14" s="41"/>
      <c r="G14" s="59"/>
      <c r="H14" s="54">
        <v>0</v>
      </c>
      <c r="I14" s="54">
        <v>0</v>
      </c>
      <c r="J14" s="54">
        <v>0</v>
      </c>
      <c r="K14" s="67"/>
      <c r="L14" s="59"/>
      <c r="M14" s="54">
        <v>0</v>
      </c>
      <c r="N14" s="54">
        <v>0</v>
      </c>
      <c r="O14" s="54">
        <v>0</v>
      </c>
      <c r="P14" s="67"/>
      <c r="Q14" s="59"/>
      <c r="R14" s="54">
        <v>0</v>
      </c>
      <c r="S14" s="54">
        <v>0</v>
      </c>
      <c r="T14" s="54">
        <v>0</v>
      </c>
      <c r="U14" s="72"/>
      <c r="V14" s="117"/>
      <c r="W14" s="54">
        <v>0</v>
      </c>
      <c r="X14" s="54">
        <v>0</v>
      </c>
      <c r="Y14" s="54">
        <v>0</v>
      </c>
      <c r="Z14" s="67"/>
      <c r="AA14" s="59">
        <v>8514933</v>
      </c>
      <c r="AB14" s="54">
        <v>544843.47000000009</v>
      </c>
      <c r="AC14" s="54">
        <v>564265.42000000004</v>
      </c>
      <c r="AD14" s="54">
        <v>541833.39999999991</v>
      </c>
      <c r="AE14" s="67">
        <v>576841.81999999995</v>
      </c>
      <c r="AF14" s="59"/>
      <c r="AG14" s="54">
        <v>0</v>
      </c>
      <c r="AH14" s="82">
        <v>0</v>
      </c>
      <c r="AI14" s="54">
        <v>0</v>
      </c>
      <c r="AJ14" s="116"/>
    </row>
    <row r="15" spans="1:36" ht="15.45" customHeight="1" x14ac:dyDescent="0.3">
      <c r="A15" s="8" t="s">
        <v>10</v>
      </c>
      <c r="B15" s="9" t="s">
        <v>11</v>
      </c>
      <c r="C15" s="10">
        <v>9262587.9999999963</v>
      </c>
      <c r="D15" s="2">
        <f>+H15+I15+M15+N15+R15+S15+W15+X15+AB15+AC15+AG15+AH15+J15+O15+T15+Y15+AD15+AI15+K15+P15+U15+Z15+AE15+AJ15</f>
        <v>2871995.4800000009</v>
      </c>
      <c r="E15" s="47">
        <f t="shared" si="1"/>
        <v>0.31006404257643783</v>
      </c>
      <c r="F15" s="41"/>
      <c r="G15" s="63">
        <v>3378889</v>
      </c>
      <c r="H15" s="57">
        <v>254267.91</v>
      </c>
      <c r="I15" s="57">
        <v>245855.99000000031</v>
      </c>
      <c r="J15" s="57">
        <v>258532.26999999979</v>
      </c>
      <c r="K15" s="70">
        <v>331374.61999999988</v>
      </c>
      <c r="L15" s="63">
        <v>352136</v>
      </c>
      <c r="M15" s="57">
        <v>27404.89000000001</v>
      </c>
      <c r="N15" s="57">
        <v>29017.23</v>
      </c>
      <c r="O15" s="57">
        <v>28547.41</v>
      </c>
      <c r="P15" s="70">
        <v>29946.420000000009</v>
      </c>
      <c r="Q15" s="63">
        <v>230080</v>
      </c>
      <c r="R15" s="57">
        <v>24300.91</v>
      </c>
      <c r="S15" s="57">
        <v>25139.669999999991</v>
      </c>
      <c r="T15" s="57">
        <v>24366.489999999991</v>
      </c>
      <c r="U15" s="75">
        <v>28853.81</v>
      </c>
      <c r="V15" s="120">
        <v>45250</v>
      </c>
      <c r="W15" s="57">
        <v>1044.42</v>
      </c>
      <c r="X15" s="57">
        <v>101.4</v>
      </c>
      <c r="Y15" s="57">
        <v>0</v>
      </c>
      <c r="Z15" s="70">
        <v>321.10000000000002</v>
      </c>
      <c r="AA15" s="63">
        <v>5256232.9999999991</v>
      </c>
      <c r="AB15" s="57">
        <v>385988.65000000031</v>
      </c>
      <c r="AC15" s="57">
        <v>389188.22000000009</v>
      </c>
      <c r="AD15" s="57">
        <v>385290.35000000021</v>
      </c>
      <c r="AE15" s="70">
        <v>402453.72000000038</v>
      </c>
      <c r="AF15" s="63">
        <v>0</v>
      </c>
      <c r="AG15" s="57">
        <v>0</v>
      </c>
      <c r="AH15" s="82">
        <v>0</v>
      </c>
      <c r="AI15" s="57">
        <v>0</v>
      </c>
      <c r="AJ15" s="116"/>
    </row>
    <row r="16" spans="1:36" ht="38.25" customHeight="1" x14ac:dyDescent="0.3">
      <c r="A16" s="19" t="s">
        <v>16</v>
      </c>
      <c r="B16" s="9" t="s">
        <v>17</v>
      </c>
      <c r="C16" s="10">
        <v>1079927</v>
      </c>
      <c r="D16" s="2">
        <f t="shared" si="3"/>
        <v>260879.38999999998</v>
      </c>
      <c r="E16" s="47">
        <f t="shared" si="1"/>
        <v>0.2415713191724996</v>
      </c>
      <c r="F16" s="41"/>
      <c r="G16" s="63">
        <v>8000</v>
      </c>
      <c r="H16" s="57">
        <v>254.27999999999997</v>
      </c>
      <c r="I16" s="57">
        <v>1820</v>
      </c>
      <c r="J16" s="57">
        <v>979.9</v>
      </c>
      <c r="K16" s="70">
        <v>1790</v>
      </c>
      <c r="L16" s="63">
        <v>41250</v>
      </c>
      <c r="M16" s="57">
        <v>624.53</v>
      </c>
      <c r="N16" s="57">
        <v>1308</v>
      </c>
      <c r="O16" s="57">
        <v>1426.42</v>
      </c>
      <c r="P16" s="70">
        <v>1932</v>
      </c>
      <c r="Q16" s="63">
        <v>37090</v>
      </c>
      <c r="R16" s="57">
        <v>197.48</v>
      </c>
      <c r="S16" s="57">
        <v>139.55000000000001</v>
      </c>
      <c r="T16" s="57">
        <v>720</v>
      </c>
      <c r="U16" s="75">
        <v>1500</v>
      </c>
      <c r="V16" s="120">
        <v>133875</v>
      </c>
      <c r="W16" s="57">
        <v>3090</v>
      </c>
      <c r="X16" s="57">
        <v>300</v>
      </c>
      <c r="Y16" s="57">
        <v>0</v>
      </c>
      <c r="Z16" s="70">
        <v>950</v>
      </c>
      <c r="AA16" s="63">
        <v>859711.99999999988</v>
      </c>
      <c r="AB16" s="57">
        <v>32011.71</v>
      </c>
      <c r="AC16" s="57">
        <v>98971.72</v>
      </c>
      <c r="AD16" s="57">
        <v>44895.549999999996</v>
      </c>
      <c r="AE16" s="70">
        <v>67968.25</v>
      </c>
      <c r="AF16" s="63">
        <v>0</v>
      </c>
      <c r="AG16" s="57">
        <v>0</v>
      </c>
      <c r="AH16" s="82">
        <v>0</v>
      </c>
      <c r="AI16" s="57">
        <v>0</v>
      </c>
      <c r="AJ16" s="116">
        <v>0</v>
      </c>
    </row>
    <row r="17" spans="1:36" ht="38.25" customHeight="1" x14ac:dyDescent="0.3">
      <c r="A17" s="190" t="s">
        <v>18</v>
      </c>
      <c r="B17" s="191"/>
      <c r="C17" s="20">
        <f>C13+C14+C15+C16</f>
        <v>36608800</v>
      </c>
      <c r="D17" s="2">
        <f t="shared" si="3"/>
        <v>11501849.010000002</v>
      </c>
      <c r="E17" s="155">
        <f t="shared" si="1"/>
        <v>0.31418262849369555</v>
      </c>
      <c r="F17" s="42"/>
      <c r="G17" s="64">
        <f t="shared" ref="G17:AJ17" si="4">G13+G14+G15+G16</f>
        <v>13373430</v>
      </c>
      <c r="H17" s="58">
        <f t="shared" si="4"/>
        <v>1006453.6699999999</v>
      </c>
      <c r="I17" s="58">
        <f t="shared" si="4"/>
        <v>982212.51</v>
      </c>
      <c r="J17" s="58">
        <f t="shared" si="4"/>
        <v>1031152.86</v>
      </c>
      <c r="K17" s="71">
        <f t="shared" si="4"/>
        <v>1318308.6599999997</v>
      </c>
      <c r="L17" s="64">
        <f t="shared" si="4"/>
        <v>1401386</v>
      </c>
      <c r="M17" s="58">
        <f t="shared" si="4"/>
        <v>111199.07</v>
      </c>
      <c r="N17" s="58">
        <f t="shared" si="4"/>
        <v>115204.36999999998</v>
      </c>
      <c r="O17" s="58">
        <f t="shared" si="4"/>
        <v>113651.24999999999</v>
      </c>
      <c r="P17" s="71">
        <f t="shared" si="4"/>
        <v>118545.36000000002</v>
      </c>
      <c r="Q17" s="64">
        <f t="shared" si="4"/>
        <v>916170</v>
      </c>
      <c r="R17" s="58">
        <f t="shared" si="4"/>
        <v>95653.430000000008</v>
      </c>
      <c r="S17" s="58">
        <f t="shared" si="4"/>
        <v>99317.98</v>
      </c>
      <c r="T17" s="58">
        <f t="shared" si="4"/>
        <v>96655.29</v>
      </c>
      <c r="U17" s="76">
        <f t="shared" si="4"/>
        <v>114290.1</v>
      </c>
      <c r="V17" s="121">
        <f t="shared" si="4"/>
        <v>179125</v>
      </c>
      <c r="W17" s="58">
        <f t="shared" si="4"/>
        <v>4134.42</v>
      </c>
      <c r="X17" s="58">
        <f t="shared" si="4"/>
        <v>401.4</v>
      </c>
      <c r="Y17" s="58">
        <f t="shared" si="4"/>
        <v>0</v>
      </c>
      <c r="Z17" s="71">
        <f t="shared" si="4"/>
        <v>1271.0999999999999</v>
      </c>
      <c r="AA17" s="64">
        <f t="shared" si="4"/>
        <v>20738689</v>
      </c>
      <c r="AB17" s="58">
        <f t="shared" si="4"/>
        <v>962843.83000000031</v>
      </c>
      <c r="AC17" s="58">
        <f t="shared" si="4"/>
        <v>1052425.3600000001</v>
      </c>
      <c r="AD17" s="58">
        <f t="shared" si="4"/>
        <v>972019.30000000016</v>
      </c>
      <c r="AE17" s="71">
        <f t="shared" si="4"/>
        <v>1047263.7900000003</v>
      </c>
      <c r="AF17" s="64">
        <f t="shared" si="4"/>
        <v>0</v>
      </c>
      <c r="AG17" s="58">
        <f t="shared" si="4"/>
        <v>550333.07999999984</v>
      </c>
      <c r="AH17" s="58">
        <f t="shared" si="4"/>
        <v>559310.41999999993</v>
      </c>
      <c r="AI17" s="58">
        <f t="shared" si="4"/>
        <v>572930.12</v>
      </c>
      <c r="AJ17" s="76">
        <f t="shared" si="4"/>
        <v>576271.64000000013</v>
      </c>
    </row>
    <row r="18" spans="1:36" ht="38.25" customHeight="1" x14ac:dyDescent="0.3">
      <c r="A18" s="192" t="s">
        <v>19</v>
      </c>
      <c r="B18" s="193"/>
      <c r="C18" s="20">
        <v>215000</v>
      </c>
      <c r="D18" s="2">
        <f t="shared" si="3"/>
        <v>19093</v>
      </c>
      <c r="E18" s="155">
        <f t="shared" si="1"/>
        <v>8.8804651162790696E-2</v>
      </c>
      <c r="F18" s="42"/>
      <c r="G18" s="64"/>
      <c r="H18" s="58">
        <v>0</v>
      </c>
      <c r="I18" s="58">
        <v>0</v>
      </c>
      <c r="J18" s="58">
        <v>0</v>
      </c>
      <c r="K18" s="71"/>
      <c r="L18" s="64"/>
      <c r="M18" s="58">
        <v>0</v>
      </c>
      <c r="N18" s="58">
        <v>0</v>
      </c>
      <c r="O18" s="58">
        <v>0</v>
      </c>
      <c r="P18" s="71"/>
      <c r="Q18" s="64">
        <v>215000</v>
      </c>
      <c r="R18" s="58">
        <v>0</v>
      </c>
      <c r="S18" s="58">
        <v>3796.639999999999</v>
      </c>
      <c r="T18" s="58">
        <v>0</v>
      </c>
      <c r="U18" s="76">
        <v>15296.36</v>
      </c>
      <c r="V18" s="121"/>
      <c r="W18" s="58">
        <v>0</v>
      </c>
      <c r="X18" s="58">
        <v>0</v>
      </c>
      <c r="Y18" s="58">
        <v>0</v>
      </c>
      <c r="Z18" s="71"/>
      <c r="AA18" s="64"/>
      <c r="AB18" s="58">
        <v>0</v>
      </c>
      <c r="AC18" s="58">
        <v>0</v>
      </c>
      <c r="AD18" s="58">
        <v>0</v>
      </c>
      <c r="AE18" s="71"/>
      <c r="AF18" s="64"/>
      <c r="AG18" s="58">
        <v>0</v>
      </c>
      <c r="AH18" s="82">
        <v>0</v>
      </c>
      <c r="AI18" s="58">
        <v>0</v>
      </c>
      <c r="AJ18" s="116"/>
    </row>
    <row r="19" spans="1:36" ht="38.25" customHeight="1" x14ac:dyDescent="0.3">
      <c r="A19" s="194" t="s">
        <v>20</v>
      </c>
      <c r="B19" s="195"/>
      <c r="C19" s="20">
        <v>18004702</v>
      </c>
      <c r="D19" s="2">
        <f>+H19+I19+M19+N19+R19+S19+W19+X19+AB19+AC19+AG19+AH19+J19+O19+T19+Y19+AD19+AI19+K19+P19+U19+Z19+AE19+AJ19</f>
        <v>5806580.5300000012</v>
      </c>
      <c r="E19" s="155">
        <f t="shared" si="1"/>
        <v>0.32250356212504938</v>
      </c>
      <c r="F19" s="42"/>
      <c r="G19" s="64">
        <v>350000</v>
      </c>
      <c r="H19" s="58">
        <v>11591.819999999998</v>
      </c>
      <c r="I19" s="58">
        <v>34931.39</v>
      </c>
      <c r="J19" s="58">
        <v>32880.099999999991</v>
      </c>
      <c r="K19" s="71">
        <v>36728.69</v>
      </c>
      <c r="L19" s="64">
        <v>1921780</v>
      </c>
      <c r="M19" s="58">
        <v>86876.709999999963</v>
      </c>
      <c r="N19" s="58">
        <v>109495.91999999998</v>
      </c>
      <c r="O19" s="58">
        <v>77681.86000000003</v>
      </c>
      <c r="P19" s="71">
        <v>84261.299999999988</v>
      </c>
      <c r="Q19" s="64">
        <v>1874720</v>
      </c>
      <c r="R19" s="58">
        <v>88569.719999999972</v>
      </c>
      <c r="S19" s="58">
        <v>84521.159999999989</v>
      </c>
      <c r="T19" s="58">
        <v>125158.40000000002</v>
      </c>
      <c r="U19" s="76">
        <v>100678.50000000001</v>
      </c>
      <c r="V19" s="121">
        <v>514883</v>
      </c>
      <c r="W19" s="58">
        <v>2585.33</v>
      </c>
      <c r="X19" s="58">
        <v>8030.23</v>
      </c>
      <c r="Y19" s="58">
        <v>0</v>
      </c>
      <c r="Z19" s="71">
        <v>9458.7400000000016</v>
      </c>
      <c r="AA19" s="64">
        <v>4063237</v>
      </c>
      <c r="AB19" s="58">
        <v>176225.27999999997</v>
      </c>
      <c r="AC19" s="58">
        <v>328465.72000000015</v>
      </c>
      <c r="AD19" s="58">
        <v>391610.35</v>
      </c>
      <c r="AE19" s="71">
        <v>408061.0399999998</v>
      </c>
      <c r="AF19" s="64">
        <v>9280082</v>
      </c>
      <c r="AG19" s="58">
        <v>644818.09000000043</v>
      </c>
      <c r="AH19" s="83">
        <v>804039.62000000011</v>
      </c>
      <c r="AI19" s="58">
        <v>1397241.0099999995</v>
      </c>
      <c r="AJ19" s="116">
        <v>762669.55000000051</v>
      </c>
    </row>
    <row r="20" spans="1:36" ht="15" customHeight="1" x14ac:dyDescent="0.3">
      <c r="A20" s="196" t="s">
        <v>24</v>
      </c>
      <c r="B20" s="197"/>
      <c r="C20" s="24">
        <f>+C12+C17+C18+C19</f>
        <v>54838502</v>
      </c>
      <c r="D20" s="3">
        <f t="shared" si="3"/>
        <v>17327559.870000001</v>
      </c>
      <c r="E20" s="35">
        <f t="shared" si="1"/>
        <v>0.31597434718402778</v>
      </c>
      <c r="F20" s="43"/>
      <c r="G20" s="65">
        <f t="shared" ref="G20:K20" si="5">+G12+G17+G18+G19</f>
        <v>13723430</v>
      </c>
      <c r="H20" s="77">
        <f t="shared" si="5"/>
        <v>1018045.4899999999</v>
      </c>
      <c r="I20" s="77">
        <f t="shared" si="5"/>
        <v>1017143.9</v>
      </c>
      <c r="J20" s="77">
        <f t="shared" si="5"/>
        <v>1064032.96</v>
      </c>
      <c r="K20" s="80">
        <f t="shared" si="5"/>
        <v>1355037.3499999996</v>
      </c>
      <c r="L20" s="65">
        <f t="shared" ref="L20:AF20" si="6">+L12+L17+L18+L19</f>
        <v>3323166</v>
      </c>
      <c r="M20" s="77">
        <f t="shared" si="6"/>
        <v>198075.77999999997</v>
      </c>
      <c r="N20" s="77">
        <f t="shared" si="6"/>
        <v>224700.28999999998</v>
      </c>
      <c r="O20" s="77">
        <f t="shared" si="6"/>
        <v>191333.11000000002</v>
      </c>
      <c r="P20" s="80">
        <f t="shared" si="6"/>
        <v>202806.66</v>
      </c>
      <c r="Q20" s="65">
        <f t="shared" si="6"/>
        <v>3005890</v>
      </c>
      <c r="R20" s="77">
        <f t="shared" ref="R20:U20" si="7">+R12+R17+R18+R19</f>
        <v>184223.14999999997</v>
      </c>
      <c r="S20" s="77">
        <f t="shared" si="7"/>
        <v>187635.77999999997</v>
      </c>
      <c r="T20" s="77">
        <f t="shared" si="7"/>
        <v>221813.69</v>
      </c>
      <c r="U20" s="61">
        <f t="shared" si="7"/>
        <v>230264.96000000002</v>
      </c>
      <c r="V20" s="122">
        <f t="shared" si="6"/>
        <v>694008</v>
      </c>
      <c r="W20" s="77">
        <f t="shared" ref="W20:Z20" si="8">+W12+W17+W18+W19</f>
        <v>6719.75</v>
      </c>
      <c r="X20" s="77">
        <f t="shared" si="8"/>
        <v>8431.6299999999992</v>
      </c>
      <c r="Y20" s="77">
        <f t="shared" si="8"/>
        <v>0</v>
      </c>
      <c r="Z20" s="80">
        <f t="shared" si="8"/>
        <v>10729.840000000002</v>
      </c>
      <c r="AA20" s="65">
        <f t="shared" si="6"/>
        <v>24801926</v>
      </c>
      <c r="AB20" s="77">
        <f t="shared" ref="AB20:AE20" si="9">+AB12+AB17+AB18+AB19</f>
        <v>1139069.1100000003</v>
      </c>
      <c r="AC20" s="77">
        <f t="shared" si="9"/>
        <v>1380891.0800000003</v>
      </c>
      <c r="AD20" s="77">
        <f t="shared" si="9"/>
        <v>1363629.6500000001</v>
      </c>
      <c r="AE20" s="80">
        <f t="shared" si="9"/>
        <v>1455324.83</v>
      </c>
      <c r="AF20" s="65">
        <f t="shared" si="6"/>
        <v>9290082</v>
      </c>
      <c r="AG20" s="77">
        <f t="shared" ref="AG20:AJ20" si="10">+AG12+AG17+AG18+AG19</f>
        <v>1195151.1700000004</v>
      </c>
      <c r="AH20" s="77">
        <f t="shared" si="10"/>
        <v>1363350.04</v>
      </c>
      <c r="AI20" s="77">
        <f t="shared" si="10"/>
        <v>1970171.1299999994</v>
      </c>
      <c r="AJ20" s="61">
        <f t="shared" si="10"/>
        <v>1338978.5200000005</v>
      </c>
    </row>
    <row r="21" spans="1:36" ht="15" thickBot="1" x14ac:dyDescent="0.35">
      <c r="A21" s="198" t="s">
        <v>25</v>
      </c>
      <c r="B21" s="199"/>
      <c r="C21" s="25">
        <f>+C11+C20</f>
        <v>58226762</v>
      </c>
      <c r="D21" s="153">
        <f t="shared" si="3"/>
        <v>17558505.390000001</v>
      </c>
      <c r="E21" s="36">
        <f t="shared" si="1"/>
        <v>0.30155386950763297</v>
      </c>
      <c r="F21" s="43"/>
      <c r="G21" s="66">
        <f t="shared" ref="G21:K21" si="11">+G11+G20</f>
        <v>13723430</v>
      </c>
      <c r="H21" s="78">
        <f t="shared" si="11"/>
        <v>1018045.4899999999</v>
      </c>
      <c r="I21" s="78">
        <f t="shared" si="11"/>
        <v>1017143.9</v>
      </c>
      <c r="J21" s="78">
        <f t="shared" si="11"/>
        <v>1064032.96</v>
      </c>
      <c r="K21" s="81">
        <f t="shared" si="11"/>
        <v>1355037.3499999996</v>
      </c>
      <c r="L21" s="66">
        <f t="shared" ref="L21:AF21" si="12">+L11+L20</f>
        <v>3323166</v>
      </c>
      <c r="M21" s="78">
        <f t="shared" si="12"/>
        <v>198075.77999999997</v>
      </c>
      <c r="N21" s="78">
        <f t="shared" si="12"/>
        <v>224700.28999999998</v>
      </c>
      <c r="O21" s="78">
        <f t="shared" si="12"/>
        <v>191333.11000000002</v>
      </c>
      <c r="P21" s="81">
        <f t="shared" si="12"/>
        <v>202806.66</v>
      </c>
      <c r="Q21" s="66">
        <f t="shared" si="12"/>
        <v>3005890</v>
      </c>
      <c r="R21" s="78">
        <f t="shared" ref="R21:U21" si="13">+R11+R20</f>
        <v>184223.14999999997</v>
      </c>
      <c r="S21" s="78">
        <f t="shared" si="13"/>
        <v>187635.77999999997</v>
      </c>
      <c r="T21" s="78">
        <f t="shared" si="13"/>
        <v>221813.69</v>
      </c>
      <c r="U21" s="79">
        <f t="shared" si="13"/>
        <v>230264.96000000002</v>
      </c>
      <c r="V21" s="123">
        <f t="shared" si="12"/>
        <v>694008</v>
      </c>
      <c r="W21" s="78">
        <f t="shared" ref="W21:Z21" si="14">+W11+W20</f>
        <v>6719.75</v>
      </c>
      <c r="X21" s="78">
        <f t="shared" si="14"/>
        <v>8431.6299999999992</v>
      </c>
      <c r="Y21" s="78">
        <f t="shared" si="14"/>
        <v>0</v>
      </c>
      <c r="Z21" s="81">
        <f t="shared" si="14"/>
        <v>10729.840000000002</v>
      </c>
      <c r="AA21" s="66">
        <f t="shared" si="12"/>
        <v>24801926</v>
      </c>
      <c r="AB21" s="78">
        <f t="shared" ref="AB21:AE21" si="15">+AB11+AB20</f>
        <v>1139069.1100000003</v>
      </c>
      <c r="AC21" s="78">
        <f t="shared" si="15"/>
        <v>1380891.0800000003</v>
      </c>
      <c r="AD21" s="78">
        <f t="shared" si="15"/>
        <v>1363629.6500000001</v>
      </c>
      <c r="AE21" s="81">
        <f t="shared" si="15"/>
        <v>1455324.83</v>
      </c>
      <c r="AF21" s="66">
        <f t="shared" si="12"/>
        <v>12678342</v>
      </c>
      <c r="AG21" s="78">
        <f t="shared" ref="AG21:AJ21" si="16">+AG11+AG20</f>
        <v>1195151.1700000004</v>
      </c>
      <c r="AH21" s="78">
        <f t="shared" si="16"/>
        <v>1569305.56</v>
      </c>
      <c r="AI21" s="78">
        <f t="shared" si="16"/>
        <v>1970171.1299999994</v>
      </c>
      <c r="AJ21" s="79">
        <f t="shared" si="16"/>
        <v>1363968.5200000005</v>
      </c>
    </row>
    <row r="22" spans="1:36" x14ac:dyDescent="0.3">
      <c r="C22" s="21"/>
    </row>
    <row r="23" spans="1:36" x14ac:dyDescent="0.3">
      <c r="C23" s="21"/>
      <c r="D23" s="21"/>
      <c r="E23" s="21"/>
    </row>
    <row r="24" spans="1:36" x14ac:dyDescent="0.3">
      <c r="A24" s="31"/>
      <c r="C24" s="21"/>
    </row>
    <row r="25" spans="1:36" ht="15" thickBot="1" x14ac:dyDescent="0.35">
      <c r="A25" s="48" t="s">
        <v>37</v>
      </c>
      <c r="C25" s="21"/>
    </row>
    <row r="26" spans="1:36" s="30" customFormat="1" ht="58.5" customHeight="1" thickBot="1" x14ac:dyDescent="0.35">
      <c r="A26" s="142"/>
      <c r="B26" s="142"/>
      <c r="C26" s="183" t="s">
        <v>29</v>
      </c>
      <c r="D26" s="184"/>
      <c r="E26" s="185"/>
      <c r="F26" s="44"/>
      <c r="G26" s="172" t="s">
        <v>32</v>
      </c>
      <c r="H26" s="173"/>
      <c r="I26" s="173"/>
      <c r="J26" s="173"/>
      <c r="K26" s="173"/>
      <c r="L26" s="174" t="s">
        <v>34</v>
      </c>
      <c r="M26" s="175"/>
      <c r="N26" s="175"/>
      <c r="O26" s="175"/>
      <c r="P26" s="176"/>
      <c r="Q26" s="177" t="s">
        <v>36</v>
      </c>
      <c r="R26" s="178"/>
      <c r="S26" s="178"/>
      <c r="T26" s="178"/>
      <c r="U26" s="179"/>
    </row>
    <row r="27" spans="1:36" ht="39.6" x14ac:dyDescent="0.3">
      <c r="A27" s="143" t="s">
        <v>22</v>
      </c>
      <c r="B27" s="143" t="s">
        <v>23</v>
      </c>
      <c r="C27" s="26" t="s">
        <v>13</v>
      </c>
      <c r="D27" s="28" t="s">
        <v>21</v>
      </c>
      <c r="E27" s="27" t="s">
        <v>27</v>
      </c>
      <c r="F27" s="39"/>
      <c r="G27" s="134" t="s">
        <v>12</v>
      </c>
      <c r="H27" s="135" t="s">
        <v>28</v>
      </c>
      <c r="I27" s="124" t="s">
        <v>39</v>
      </c>
      <c r="J27" s="124" t="s">
        <v>40</v>
      </c>
      <c r="K27" s="125" t="s">
        <v>52</v>
      </c>
      <c r="L27" s="138" t="s">
        <v>12</v>
      </c>
      <c r="M27" s="135" t="s">
        <v>28</v>
      </c>
      <c r="N27" s="124" t="s">
        <v>39</v>
      </c>
      <c r="O27" s="124" t="s">
        <v>40</v>
      </c>
      <c r="P27" s="126" t="s">
        <v>52</v>
      </c>
      <c r="Q27" s="131" t="s">
        <v>12</v>
      </c>
      <c r="R27" s="132" t="s">
        <v>28</v>
      </c>
      <c r="S27" s="132" t="s">
        <v>39</v>
      </c>
      <c r="T27" s="84" t="s">
        <v>40</v>
      </c>
      <c r="U27" s="133" t="s">
        <v>52</v>
      </c>
    </row>
    <row r="28" spans="1:36" x14ac:dyDescent="0.3">
      <c r="A28" s="144" t="s">
        <v>0</v>
      </c>
      <c r="B28" s="149" t="s">
        <v>1</v>
      </c>
      <c r="C28" s="10">
        <v>377350</v>
      </c>
      <c r="D28" s="97">
        <f t="shared" ref="D28:D35" si="17">+H28+I28+J28+M28+N28+O28+R28+S28+T28+K28+P28+U28</f>
        <v>128960.09000000001</v>
      </c>
      <c r="E28" s="34">
        <f>D28/C28</f>
        <v>0.34175192791837822</v>
      </c>
      <c r="F28" s="45"/>
      <c r="G28" s="12"/>
      <c r="H28" s="13"/>
      <c r="I28" s="13"/>
      <c r="J28" s="13"/>
      <c r="K28" s="141"/>
      <c r="L28" s="139"/>
      <c r="M28" s="13"/>
      <c r="N28" s="89"/>
      <c r="O28" s="89"/>
      <c r="P28" s="168"/>
      <c r="Q28" s="18">
        <v>377350</v>
      </c>
      <c r="R28" s="14">
        <v>0</v>
      </c>
      <c r="S28" s="14">
        <v>19281.47</v>
      </c>
      <c r="T28" s="14">
        <v>88529.680000000008</v>
      </c>
      <c r="U28" s="15">
        <v>21148.94</v>
      </c>
    </row>
    <row r="29" spans="1:36" x14ac:dyDescent="0.3">
      <c r="A29" s="144">
        <v>1551</v>
      </c>
      <c r="B29" s="149" t="s">
        <v>4</v>
      </c>
      <c r="C29" s="10">
        <v>245071</v>
      </c>
      <c r="D29" s="97">
        <f t="shared" si="17"/>
        <v>133287.24</v>
      </c>
      <c r="E29" s="34">
        <f t="shared" ref="E29:E35" si="18">D29/C29</f>
        <v>0.54387193915232723</v>
      </c>
      <c r="F29" s="45"/>
      <c r="G29" s="12"/>
      <c r="H29" s="13"/>
      <c r="I29" s="13"/>
      <c r="J29" s="13"/>
      <c r="K29" s="141"/>
      <c r="L29" s="139"/>
      <c r="M29" s="13"/>
      <c r="N29" s="89"/>
      <c r="O29" s="89"/>
      <c r="P29" s="168"/>
      <c r="Q29" s="18">
        <v>245071</v>
      </c>
      <c r="R29" s="90">
        <v>11660.61</v>
      </c>
      <c r="S29" s="14">
        <v>366</v>
      </c>
      <c r="T29" s="14">
        <v>1395</v>
      </c>
      <c r="U29" s="15">
        <v>119865.63</v>
      </c>
    </row>
    <row r="30" spans="1:36" x14ac:dyDescent="0.3">
      <c r="A30" s="145"/>
      <c r="B30" s="150" t="s">
        <v>14</v>
      </c>
      <c r="C30" s="4">
        <f>SUM(C28:C29)</f>
        <v>622421</v>
      </c>
      <c r="D30" s="3">
        <f t="shared" si="17"/>
        <v>262247.33</v>
      </c>
      <c r="E30" s="46">
        <f t="shared" si="18"/>
        <v>0.42133432194607834</v>
      </c>
      <c r="F30" s="41"/>
      <c r="G30" s="4">
        <f t="shared" ref="G30:P30" si="19">SUM(G28:G29)</f>
        <v>0</v>
      </c>
      <c r="H30" s="3">
        <f t="shared" si="19"/>
        <v>0</v>
      </c>
      <c r="I30" s="3"/>
      <c r="J30" s="3"/>
      <c r="K30" s="5"/>
      <c r="L30" s="85">
        <f t="shared" si="19"/>
        <v>0</v>
      </c>
      <c r="M30" s="3">
        <f t="shared" si="19"/>
        <v>0</v>
      </c>
      <c r="N30" s="3">
        <f t="shared" si="19"/>
        <v>0</v>
      </c>
      <c r="O30" s="3">
        <f t="shared" si="19"/>
        <v>0</v>
      </c>
      <c r="P30" s="51">
        <f t="shared" si="19"/>
        <v>0</v>
      </c>
      <c r="Q30" s="4">
        <f>SUM(Q28:Q29)</f>
        <v>622421</v>
      </c>
      <c r="R30" s="85">
        <f t="shared" ref="R30:U30" si="20">SUM(R28:R29)</f>
        <v>11660.61</v>
      </c>
      <c r="S30" s="85">
        <f t="shared" si="20"/>
        <v>19647.47</v>
      </c>
      <c r="T30" s="85">
        <f t="shared" si="20"/>
        <v>89924.680000000008</v>
      </c>
      <c r="U30" s="170">
        <f t="shared" si="20"/>
        <v>141014.57</v>
      </c>
    </row>
    <row r="31" spans="1:36" x14ac:dyDescent="0.3">
      <c r="A31" s="144" t="s">
        <v>10</v>
      </c>
      <c r="B31" s="149" t="s">
        <v>11</v>
      </c>
      <c r="C31" s="10">
        <v>81368</v>
      </c>
      <c r="D31" s="97">
        <f t="shared" si="17"/>
        <v>19038.57</v>
      </c>
      <c r="E31" s="34">
        <f>D31/C31</f>
        <v>0.23398104906105593</v>
      </c>
      <c r="F31" s="45"/>
      <c r="G31" s="12"/>
      <c r="H31" s="13"/>
      <c r="I31" s="14"/>
      <c r="J31" s="14"/>
      <c r="K31" s="15"/>
      <c r="L31" s="86">
        <v>81368</v>
      </c>
      <c r="M31" s="14">
        <v>0</v>
      </c>
      <c r="N31" s="14">
        <v>4177.4799999999996</v>
      </c>
      <c r="O31" s="14">
        <v>6693.5</v>
      </c>
      <c r="P31" s="50">
        <v>8167.59</v>
      </c>
      <c r="Q31" s="18"/>
      <c r="R31" s="14"/>
      <c r="S31" s="14"/>
      <c r="T31" s="14"/>
      <c r="U31" s="15"/>
    </row>
    <row r="32" spans="1:36" ht="39.6" x14ac:dyDescent="0.3">
      <c r="A32" s="146" t="s">
        <v>16</v>
      </c>
      <c r="B32" s="149" t="s">
        <v>17</v>
      </c>
      <c r="C32" s="10">
        <v>240733</v>
      </c>
      <c r="D32" s="97">
        <f t="shared" si="17"/>
        <v>47750.2</v>
      </c>
      <c r="E32" s="34">
        <f t="shared" si="18"/>
        <v>0.19835336243888457</v>
      </c>
      <c r="F32" s="45"/>
      <c r="G32" s="12"/>
      <c r="H32" s="13"/>
      <c r="I32" s="14"/>
      <c r="J32" s="14"/>
      <c r="K32" s="15"/>
      <c r="L32" s="86">
        <v>240733</v>
      </c>
      <c r="M32" s="14">
        <v>0</v>
      </c>
      <c r="N32" s="14">
        <v>12359.4</v>
      </c>
      <c r="O32" s="14">
        <v>15514.8</v>
      </c>
      <c r="P32" s="50">
        <v>19876</v>
      </c>
      <c r="Q32" s="18"/>
      <c r="R32" s="14"/>
      <c r="S32" s="14"/>
      <c r="T32" s="14"/>
      <c r="U32" s="15"/>
    </row>
    <row r="33" spans="1:22" x14ac:dyDescent="0.3">
      <c r="A33" s="144"/>
      <c r="B33" s="149" t="s">
        <v>20</v>
      </c>
      <c r="C33" s="10">
        <v>562394</v>
      </c>
      <c r="D33" s="97">
        <f t="shared" si="17"/>
        <v>1950</v>
      </c>
      <c r="E33" s="47">
        <f t="shared" si="18"/>
        <v>3.4673200638698138E-3</v>
      </c>
      <c r="F33" s="41"/>
      <c r="G33" s="10">
        <v>292011</v>
      </c>
      <c r="H33" s="2">
        <v>0</v>
      </c>
      <c r="I33" s="2"/>
      <c r="J33" s="2"/>
      <c r="K33" s="11"/>
      <c r="L33" s="87">
        <v>141276</v>
      </c>
      <c r="M33" s="2">
        <v>0</v>
      </c>
      <c r="N33" s="2"/>
      <c r="O33" s="2"/>
      <c r="P33" s="52"/>
      <c r="Q33" s="10">
        <v>129107</v>
      </c>
      <c r="R33" s="2"/>
      <c r="S33" s="2"/>
      <c r="T33" s="2"/>
      <c r="U33" s="11">
        <v>1950</v>
      </c>
    </row>
    <row r="34" spans="1:22" x14ac:dyDescent="0.3">
      <c r="A34" s="147"/>
      <c r="B34" s="151" t="s">
        <v>24</v>
      </c>
      <c r="C34" s="24">
        <f>+C32+C31+C33</f>
        <v>884495</v>
      </c>
      <c r="D34" s="3">
        <f t="shared" si="17"/>
        <v>68738.76999999999</v>
      </c>
      <c r="E34" s="35">
        <f t="shared" si="18"/>
        <v>7.7715272556656612E-2</v>
      </c>
      <c r="F34" s="43"/>
      <c r="G34" s="24">
        <f t="shared" ref="G34:Q34" si="21">+G32+G31+G33</f>
        <v>292011</v>
      </c>
      <c r="H34" s="23">
        <f>+H32+H31+H33</f>
        <v>0</v>
      </c>
      <c r="I34" s="23">
        <f t="shared" ref="I34:K34" si="22">+I32+I31+I33</f>
        <v>0</v>
      </c>
      <c r="J34" s="23">
        <f t="shared" si="22"/>
        <v>0</v>
      </c>
      <c r="K34" s="23">
        <f t="shared" si="22"/>
        <v>0</v>
      </c>
      <c r="L34" s="88">
        <f t="shared" si="21"/>
        <v>463377</v>
      </c>
      <c r="M34" s="88">
        <f t="shared" ref="M34:P34" si="23">+M32+M31+M33</f>
        <v>0</v>
      </c>
      <c r="N34" s="88">
        <f t="shared" si="23"/>
        <v>16536.879999999997</v>
      </c>
      <c r="O34" s="88">
        <f t="shared" si="23"/>
        <v>22208.3</v>
      </c>
      <c r="P34" s="128">
        <f t="shared" si="23"/>
        <v>28043.59</v>
      </c>
      <c r="Q34" s="24">
        <f t="shared" si="21"/>
        <v>129107</v>
      </c>
      <c r="R34" s="88">
        <f t="shared" ref="R34:U34" si="24">+R32+R31+R33</f>
        <v>0</v>
      </c>
      <c r="S34" s="88">
        <f t="shared" si="24"/>
        <v>0</v>
      </c>
      <c r="T34" s="88">
        <f t="shared" si="24"/>
        <v>0</v>
      </c>
      <c r="U34" s="171">
        <f t="shared" si="24"/>
        <v>1950</v>
      </c>
    </row>
    <row r="35" spans="1:22" s="31" customFormat="1" ht="15" thickBot="1" x14ac:dyDescent="0.35">
      <c r="A35" s="148"/>
      <c r="B35" s="152" t="s">
        <v>25</v>
      </c>
      <c r="C35" s="25">
        <f>+C30+C34</f>
        <v>1506916</v>
      </c>
      <c r="D35" s="153">
        <f t="shared" si="17"/>
        <v>330986.09999999998</v>
      </c>
      <c r="E35" s="36">
        <f t="shared" si="18"/>
        <v>0.2196446915421961</v>
      </c>
      <c r="F35" s="43"/>
      <c r="G35" s="25">
        <f>+G30+G34</f>
        <v>292011</v>
      </c>
      <c r="H35" s="136">
        <f t="shared" ref="H35:K35" si="25">+H30+H34</f>
        <v>0</v>
      </c>
      <c r="I35" s="136">
        <f t="shared" si="25"/>
        <v>0</v>
      </c>
      <c r="J35" s="136">
        <f t="shared" si="25"/>
        <v>0</v>
      </c>
      <c r="K35" s="136">
        <f t="shared" si="25"/>
        <v>0</v>
      </c>
      <c r="L35" s="140">
        <f t="shared" ref="L35:P35" si="26">+L30+L34</f>
        <v>463377</v>
      </c>
      <c r="M35" s="140">
        <f t="shared" si="26"/>
        <v>0</v>
      </c>
      <c r="N35" s="140">
        <f t="shared" si="26"/>
        <v>16536.879999999997</v>
      </c>
      <c r="O35" s="140">
        <f t="shared" si="26"/>
        <v>22208.3</v>
      </c>
      <c r="P35" s="169">
        <f t="shared" si="26"/>
        <v>28043.59</v>
      </c>
      <c r="Q35" s="129">
        <f t="shared" ref="Q35:U35" si="27">+Q30+Q34</f>
        <v>751528</v>
      </c>
      <c r="R35" s="137">
        <f t="shared" si="27"/>
        <v>11660.61</v>
      </c>
      <c r="S35" s="137">
        <f t="shared" si="27"/>
        <v>19647.47</v>
      </c>
      <c r="T35" s="137">
        <f t="shared" si="27"/>
        <v>89924.680000000008</v>
      </c>
      <c r="U35" s="130">
        <f t="shared" si="27"/>
        <v>142964.57</v>
      </c>
    </row>
    <row r="38" spans="1:22" x14ac:dyDescent="0.3">
      <c r="A38" s="31" t="s">
        <v>41</v>
      </c>
      <c r="B38" s="104"/>
      <c r="C38" s="104"/>
      <c r="D38" s="104"/>
      <c r="E38" s="104"/>
    </row>
    <row r="39" spans="1:22" x14ac:dyDescent="0.3">
      <c r="A39" s="107" t="s">
        <v>44</v>
      </c>
      <c r="B39" s="108" t="s">
        <v>47</v>
      </c>
      <c r="C39" s="108" t="s">
        <v>48</v>
      </c>
      <c r="D39" s="108" t="s">
        <v>49</v>
      </c>
      <c r="E39" s="108" t="s">
        <v>50</v>
      </c>
      <c r="F39" s="108" t="s">
        <v>53</v>
      </c>
      <c r="G39" s="109" t="s">
        <v>29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</row>
    <row r="40" spans="1:22" x14ac:dyDescent="0.3">
      <c r="A40" s="103" t="s">
        <v>42</v>
      </c>
      <c r="B40" s="53">
        <f>+C20</f>
        <v>54838502</v>
      </c>
      <c r="C40" s="53">
        <f>+H20+M20+R20+W20+AB20+AG20</f>
        <v>3741284.4500000007</v>
      </c>
      <c r="D40" s="53">
        <f>+I20+N20+S20+X20+AC20+AH20</f>
        <v>4182152.72</v>
      </c>
      <c r="E40" s="53">
        <f>+J20+O20+T20+Y20+AD20+AI20</f>
        <v>4810980.5399999991</v>
      </c>
      <c r="F40" s="53">
        <f>+K20+P20+U20+Z20+AE20+AJ20</f>
        <v>4593142.16</v>
      </c>
      <c r="G40" s="111">
        <f t="shared" ref="G40:G52" si="28">+C40+D40+E40+F40</f>
        <v>17327559.870000001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2"/>
    </row>
    <row r="41" spans="1:22" x14ac:dyDescent="0.3">
      <c r="A41" s="103" t="s">
        <v>43</v>
      </c>
      <c r="B41" s="53">
        <f>+C11</f>
        <v>3388260</v>
      </c>
      <c r="C41" s="53">
        <f>+M11+R11+W11+AB11+AG11</f>
        <v>0</v>
      </c>
      <c r="D41" s="53">
        <f>+N11+S11+X11+AC11+AH11</f>
        <v>205955.52</v>
      </c>
      <c r="E41" s="53">
        <f>+O11+T11+Y11+AD11+AI11</f>
        <v>0</v>
      </c>
      <c r="F41" s="53">
        <f>+P11+U11+Z11+AE11+AJ11</f>
        <v>24990</v>
      </c>
      <c r="G41" s="111">
        <f t="shared" si="28"/>
        <v>230945.52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2"/>
    </row>
    <row r="42" spans="1:22" x14ac:dyDescent="0.3">
      <c r="A42" s="106" t="s">
        <v>29</v>
      </c>
      <c r="B42" s="105">
        <f>SUM(B40:B41)</f>
        <v>58226762</v>
      </c>
      <c r="C42" s="105">
        <f>SUM(C40:C41)</f>
        <v>3741284.4500000007</v>
      </c>
      <c r="D42" s="105">
        <f t="shared" ref="D42:E42" si="29">SUM(D40:D41)</f>
        <v>4388108.24</v>
      </c>
      <c r="E42" s="105">
        <f t="shared" si="29"/>
        <v>4810980.5399999991</v>
      </c>
      <c r="F42" s="105">
        <f t="shared" ref="F42" si="30">SUM(F40:F41)</f>
        <v>4618132.16</v>
      </c>
      <c r="G42" s="111">
        <f t="shared" si="28"/>
        <v>17558505.390000001</v>
      </c>
      <c r="I42" s="93"/>
      <c r="J42" s="93"/>
      <c r="K42" s="93"/>
      <c r="L42" s="167"/>
      <c r="M42" s="93"/>
      <c r="N42" s="93"/>
      <c r="O42" s="93"/>
      <c r="P42" s="93"/>
      <c r="Q42" s="93"/>
      <c r="R42" s="93"/>
      <c r="S42" s="93"/>
      <c r="T42" s="93"/>
      <c r="U42" s="93"/>
      <c r="V42" s="92"/>
    </row>
    <row r="43" spans="1:22" x14ac:dyDescent="0.3">
      <c r="A43" s="103"/>
      <c r="B43" s="103"/>
      <c r="C43" s="103"/>
      <c r="D43" s="53"/>
      <c r="E43" s="103"/>
      <c r="F43" s="103"/>
      <c r="G43" s="111">
        <f t="shared" si="28"/>
        <v>0</v>
      </c>
      <c r="I43" s="94"/>
      <c r="J43" s="94"/>
      <c r="K43" s="94"/>
      <c r="L43" s="94"/>
      <c r="M43" s="94"/>
      <c r="N43" s="94"/>
      <c r="O43" s="99"/>
      <c r="P43" s="99"/>
      <c r="Q43" s="99"/>
      <c r="R43" s="95"/>
      <c r="S43" s="95"/>
      <c r="T43" s="95"/>
      <c r="U43" s="95"/>
      <c r="V43" s="92"/>
    </row>
    <row r="44" spans="1:22" x14ac:dyDescent="0.3">
      <c r="A44" s="102" t="s">
        <v>45</v>
      </c>
      <c r="B44" s="103"/>
      <c r="C44" s="112"/>
      <c r="D44" s="112"/>
      <c r="E44" s="103"/>
      <c r="F44" s="103"/>
      <c r="G44" s="111">
        <f t="shared" si="28"/>
        <v>0</v>
      </c>
      <c r="I44" s="94"/>
      <c r="J44" s="94"/>
      <c r="K44" s="94"/>
      <c r="L44" s="94"/>
      <c r="M44" s="94"/>
      <c r="N44" s="94"/>
      <c r="O44" s="99"/>
      <c r="P44" s="99"/>
      <c r="Q44" s="99"/>
      <c r="R44" s="95"/>
      <c r="S44" s="95"/>
      <c r="T44" s="95"/>
      <c r="U44" s="95"/>
      <c r="V44" s="92"/>
    </row>
    <row r="45" spans="1:22" x14ac:dyDescent="0.3">
      <c r="A45" s="103" t="s">
        <v>42</v>
      </c>
      <c r="B45" s="53">
        <f>+C34</f>
        <v>884495</v>
      </c>
      <c r="C45" s="113">
        <f>+H34+M34+R34</f>
        <v>0</v>
      </c>
      <c r="D45" s="113">
        <f>+I34+N34+S34</f>
        <v>16536.879999999997</v>
      </c>
      <c r="E45" s="53">
        <f>+J34+O34+T34</f>
        <v>22208.3</v>
      </c>
      <c r="F45" s="53">
        <f>+K34+P34+U34</f>
        <v>29993.59</v>
      </c>
      <c r="G45" s="111">
        <f t="shared" si="28"/>
        <v>68738.76999999999</v>
      </c>
      <c r="I45" s="95"/>
      <c r="J45" s="94"/>
      <c r="K45" s="94"/>
      <c r="L45" s="94"/>
      <c r="M45" s="94"/>
      <c r="N45" s="95"/>
      <c r="O45" s="96"/>
      <c r="P45" s="96"/>
      <c r="Q45" s="96"/>
      <c r="R45" s="94"/>
      <c r="S45" s="94"/>
      <c r="T45" s="94"/>
      <c r="U45" s="94"/>
      <c r="V45" s="92"/>
    </row>
    <row r="46" spans="1:22" x14ac:dyDescent="0.3">
      <c r="A46" s="103" t="s">
        <v>43</v>
      </c>
      <c r="B46" s="53">
        <f>+C30</f>
        <v>622421</v>
      </c>
      <c r="C46" s="113">
        <f>+H30+M30+R30</f>
        <v>11660.61</v>
      </c>
      <c r="D46" s="114">
        <f>+I30+N30+S30</f>
        <v>19647.47</v>
      </c>
      <c r="E46" s="53">
        <f>+J30+O30+T30</f>
        <v>89924.680000000008</v>
      </c>
      <c r="F46" s="53">
        <f>+K30+P30+U30</f>
        <v>141014.57</v>
      </c>
      <c r="G46" s="111">
        <f t="shared" si="28"/>
        <v>262247.33</v>
      </c>
      <c r="I46" s="95"/>
      <c r="J46" s="94"/>
      <c r="K46" s="94"/>
      <c r="L46" s="94"/>
      <c r="M46" s="94"/>
      <c r="N46" s="95"/>
      <c r="O46" s="96"/>
      <c r="P46" s="96"/>
      <c r="Q46" s="96"/>
      <c r="R46" s="94"/>
      <c r="S46" s="94"/>
      <c r="T46" s="94"/>
      <c r="U46" s="94"/>
      <c r="V46" s="92"/>
    </row>
    <row r="47" spans="1:22" x14ac:dyDescent="0.3">
      <c r="A47" s="106" t="s">
        <v>29</v>
      </c>
      <c r="B47" s="105">
        <f>SUM(B45:B46)</f>
        <v>1506916</v>
      </c>
      <c r="C47" s="110">
        <f>SUM(C45:C46)</f>
        <v>11660.61</v>
      </c>
      <c r="D47" s="110">
        <f t="shared" ref="D47:E47" si="31">SUM(D45:D46)</f>
        <v>36184.35</v>
      </c>
      <c r="E47" s="105">
        <f t="shared" si="31"/>
        <v>112132.98000000001</v>
      </c>
      <c r="F47" s="105">
        <f t="shared" ref="F47" si="32">SUM(F45:F46)</f>
        <v>171008.16</v>
      </c>
      <c r="G47" s="111">
        <f t="shared" si="28"/>
        <v>330986.09999999998</v>
      </c>
      <c r="I47" s="94"/>
      <c r="J47" s="94"/>
      <c r="K47" s="94"/>
      <c r="L47" s="94"/>
      <c r="M47" s="94"/>
      <c r="N47" s="94"/>
      <c r="O47" s="99"/>
      <c r="P47" s="99"/>
      <c r="Q47" s="99"/>
      <c r="R47" s="95"/>
      <c r="S47" s="95"/>
      <c r="T47" s="95"/>
      <c r="U47" s="95"/>
      <c r="V47" s="92"/>
    </row>
    <row r="48" spans="1:22" x14ac:dyDescent="0.3">
      <c r="A48" s="106"/>
      <c r="B48" s="103"/>
      <c r="C48" s="112"/>
      <c r="D48" s="112"/>
      <c r="E48" s="103"/>
      <c r="F48" s="103"/>
      <c r="G48" s="111">
        <f t="shared" si="28"/>
        <v>0</v>
      </c>
      <c r="I48" s="94"/>
      <c r="J48" s="94"/>
      <c r="K48" s="94"/>
      <c r="L48" s="94"/>
      <c r="M48" s="94"/>
      <c r="N48" s="94"/>
      <c r="O48" s="99"/>
      <c r="P48" s="99"/>
      <c r="Q48" s="99"/>
      <c r="R48" s="95"/>
      <c r="S48" s="95"/>
      <c r="T48" s="95"/>
      <c r="U48" s="95"/>
      <c r="V48" s="92"/>
    </row>
    <row r="49" spans="1:22" ht="13.95" customHeight="1" x14ac:dyDescent="0.3">
      <c r="A49" s="102" t="s">
        <v>46</v>
      </c>
      <c r="B49" s="103"/>
      <c r="C49" s="112"/>
      <c r="D49" s="112"/>
      <c r="E49" s="103"/>
      <c r="F49" s="103"/>
      <c r="G49" s="111">
        <f t="shared" si="28"/>
        <v>0</v>
      </c>
      <c r="I49" s="94"/>
      <c r="J49" s="94"/>
      <c r="K49" s="94"/>
      <c r="L49" s="94"/>
      <c r="M49" s="94"/>
      <c r="N49" s="94"/>
      <c r="O49" s="99"/>
      <c r="P49" s="99"/>
      <c r="Q49" s="99"/>
      <c r="R49" s="95"/>
      <c r="S49" s="95"/>
      <c r="T49" s="95"/>
      <c r="U49" s="95"/>
      <c r="V49" s="92"/>
    </row>
    <row r="50" spans="1:22" x14ac:dyDescent="0.3">
      <c r="A50" s="103" t="s">
        <v>42</v>
      </c>
      <c r="B50" s="53">
        <f>+B40+B45</f>
        <v>55722997</v>
      </c>
      <c r="C50" s="113">
        <f>+C40+C45</f>
        <v>3741284.4500000007</v>
      </c>
      <c r="D50" s="113">
        <f t="shared" ref="D50:E50" si="33">+D40+D45</f>
        <v>4198689.6000000006</v>
      </c>
      <c r="E50" s="53">
        <f t="shared" si="33"/>
        <v>4833188.8399999989</v>
      </c>
      <c r="F50" s="53">
        <f t="shared" ref="F50" si="34">+F40+F45</f>
        <v>4623135.75</v>
      </c>
      <c r="G50" s="111">
        <f t="shared" si="28"/>
        <v>17396298.640000001</v>
      </c>
      <c r="I50" s="94"/>
      <c r="J50" s="94"/>
      <c r="K50" s="94"/>
      <c r="L50" s="94"/>
      <c r="M50" s="94"/>
      <c r="N50" s="94"/>
      <c r="O50" s="99"/>
      <c r="P50" s="99"/>
      <c r="Q50" s="99"/>
      <c r="R50" s="95"/>
      <c r="S50" s="95"/>
      <c r="T50" s="95"/>
      <c r="U50" s="95"/>
      <c r="V50" s="92"/>
    </row>
    <row r="51" spans="1:22" x14ac:dyDescent="0.3">
      <c r="A51" s="103" t="s">
        <v>43</v>
      </c>
      <c r="B51" s="53">
        <f>+B41+B46</f>
        <v>4010681</v>
      </c>
      <c r="C51" s="114">
        <f>+C41+C46</f>
        <v>11660.61</v>
      </c>
      <c r="D51" s="113">
        <f t="shared" ref="D51:E51" si="35">+D41+D46</f>
        <v>225602.99</v>
      </c>
      <c r="E51" s="53">
        <f t="shared" si="35"/>
        <v>89924.680000000008</v>
      </c>
      <c r="F51" s="53">
        <f t="shared" ref="F51" si="36">+F41+F46</f>
        <v>166004.57</v>
      </c>
      <c r="G51" s="111">
        <f t="shared" si="28"/>
        <v>493192.85</v>
      </c>
      <c r="I51" s="94"/>
      <c r="J51" s="94"/>
      <c r="K51" s="94"/>
      <c r="L51" s="94"/>
      <c r="M51" s="94"/>
      <c r="N51" s="95"/>
      <c r="O51" s="96"/>
      <c r="P51" s="96"/>
      <c r="Q51" s="96"/>
      <c r="R51" s="94"/>
      <c r="S51" s="94"/>
      <c r="T51" s="94"/>
      <c r="U51" s="94"/>
      <c r="V51" s="92"/>
    </row>
    <row r="52" spans="1:22" x14ac:dyDescent="0.3">
      <c r="A52" s="106" t="s">
        <v>29</v>
      </c>
      <c r="B52" s="105">
        <f>SUM(B50:B51)</f>
        <v>59733678</v>
      </c>
      <c r="C52" s="105">
        <f t="shared" ref="C52:E52" si="37">SUM(C50:C51)</f>
        <v>3752945.0600000005</v>
      </c>
      <c r="D52" s="105">
        <f t="shared" si="37"/>
        <v>4424292.5900000008</v>
      </c>
      <c r="E52" s="105">
        <f t="shared" si="37"/>
        <v>4923113.5199999986</v>
      </c>
      <c r="F52" s="105">
        <f t="shared" ref="F52" si="38">SUM(F50:F51)</f>
        <v>4789140.32</v>
      </c>
      <c r="G52" s="111">
        <f t="shared" si="28"/>
        <v>17889491.490000002</v>
      </c>
      <c r="I52" s="94"/>
      <c r="J52" s="95"/>
      <c r="K52" s="95"/>
      <c r="L52" s="95"/>
      <c r="M52" s="95"/>
      <c r="N52" s="94"/>
      <c r="O52" s="99"/>
      <c r="P52" s="99"/>
      <c r="Q52" s="99"/>
      <c r="R52" s="94"/>
      <c r="S52" s="94"/>
      <c r="T52" s="94"/>
      <c r="U52" s="94"/>
      <c r="V52" s="92"/>
    </row>
    <row r="53" spans="1:22" x14ac:dyDescent="0.3">
      <c r="G53" s="100"/>
      <c r="H53" s="100"/>
      <c r="I53" s="100"/>
      <c r="J53" s="100"/>
      <c r="K53" s="100"/>
      <c r="L53" s="100"/>
      <c r="M53" s="100"/>
      <c r="N53" s="100"/>
      <c r="O53" s="101"/>
      <c r="P53" s="101"/>
      <c r="Q53" s="101"/>
      <c r="R53" s="100"/>
      <c r="S53" s="100"/>
      <c r="T53" s="100"/>
      <c r="U53" s="100"/>
      <c r="V53" s="92"/>
    </row>
    <row r="54" spans="1:22" x14ac:dyDescent="0.3">
      <c r="O54" s="98"/>
      <c r="P54" s="98"/>
      <c r="Q54" s="98"/>
    </row>
    <row r="58" spans="1:22" x14ac:dyDescent="0.3">
      <c r="J58" s="21"/>
    </row>
  </sheetData>
  <mergeCells count="16">
    <mergeCell ref="A19:B19"/>
    <mergeCell ref="A20:B20"/>
    <mergeCell ref="A21:B21"/>
    <mergeCell ref="V5:Z5"/>
    <mergeCell ref="AA5:AE5"/>
    <mergeCell ref="AF5:AJ5"/>
    <mergeCell ref="A17:B17"/>
    <mergeCell ref="A18:B18"/>
    <mergeCell ref="G26:K26"/>
    <mergeCell ref="L26:P26"/>
    <mergeCell ref="Q26:U26"/>
    <mergeCell ref="C5:E5"/>
    <mergeCell ref="C26:E26"/>
    <mergeCell ref="Q5:T5"/>
    <mergeCell ref="G5:K5"/>
    <mergeCell ref="L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2025-05-26T05:46:08Z</dcterms:modified>
  <dc:title>Lisa - Kaitseliidu tegevustoetuse ja sihtfinatseerimise eelarve kasutamine (aprill)</dc:title>
</cp:coreProperties>
</file>