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han\Documents\2023\Enefit280-2 loataotluse täiendamine 2023\"/>
    </mc:Choice>
  </mc:AlternateContent>
  <xr:revisionPtr revIDLastSave="0" documentId="13_ncr:1_{AB6CD387-FDBD-4E6E-AF99-19EF4363C6C6}" xr6:coauthVersionLast="47" xr6:coauthVersionMax="47" xr10:uidLastSave="{00000000-0000-0000-0000-000000000000}"/>
  <bookViews>
    <workbookView xWindow="-110" yWindow="-110" windowWidth="19420" windowHeight="10300" xr2:uid="{8B90E9ED-CEBA-4655-BC86-BD2EAC8A6D35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E63" i="1"/>
  <c r="L35" i="1"/>
  <c r="I35" i="1" l="1"/>
  <c r="G42" i="1" l="1"/>
  <c r="G43" i="1"/>
  <c r="G44" i="1"/>
  <c r="G45" i="1"/>
  <c r="G46" i="1"/>
  <c r="G41" i="1"/>
  <c r="G61" i="1"/>
  <c r="G49" i="1"/>
  <c r="G50" i="1"/>
  <c r="G51" i="1"/>
  <c r="G52" i="1"/>
  <c r="G53" i="1"/>
  <c r="G54" i="1"/>
  <c r="G55" i="1"/>
  <c r="G56" i="1"/>
  <c r="G57" i="1"/>
  <c r="G58" i="1"/>
  <c r="G59" i="1"/>
  <c r="G48" i="1"/>
  <c r="E61" i="1"/>
  <c r="E49" i="1"/>
  <c r="E50" i="1"/>
  <c r="E51" i="1"/>
  <c r="E52" i="1"/>
  <c r="E53" i="1"/>
  <c r="E54" i="1"/>
  <c r="E55" i="1"/>
  <c r="E56" i="1"/>
  <c r="E57" i="1"/>
  <c r="E58" i="1"/>
  <c r="E59" i="1"/>
  <c r="E48" i="1"/>
  <c r="E42" i="1"/>
  <c r="E43" i="1"/>
  <c r="E44" i="1"/>
  <c r="E45" i="1"/>
  <c r="E46" i="1"/>
  <c r="E41" i="1"/>
  <c r="F49" i="1"/>
  <c r="F50" i="1"/>
  <c r="F51" i="1"/>
  <c r="F52" i="1"/>
  <c r="F53" i="1"/>
  <c r="F54" i="1"/>
  <c r="F55" i="1"/>
  <c r="F56" i="1"/>
  <c r="F57" i="1"/>
  <c r="F58" i="1"/>
  <c r="F59" i="1"/>
  <c r="F48" i="1"/>
  <c r="F42" i="1"/>
  <c r="F43" i="1"/>
  <c r="F44" i="1"/>
  <c r="F45" i="1"/>
  <c r="F46" i="1"/>
  <c r="F41" i="1"/>
  <c r="D49" i="1"/>
  <c r="D50" i="1"/>
  <c r="D51" i="1"/>
  <c r="D52" i="1"/>
  <c r="D53" i="1"/>
  <c r="D54" i="1"/>
  <c r="D55" i="1"/>
  <c r="D56" i="1"/>
  <c r="D57" i="1"/>
  <c r="D58" i="1"/>
  <c r="D59" i="1"/>
  <c r="D48" i="1"/>
  <c r="D42" i="1"/>
  <c r="D43" i="1"/>
  <c r="D44" i="1"/>
  <c r="D45" i="1"/>
  <c r="D46" i="1"/>
  <c r="D41" i="1"/>
  <c r="G39" i="1"/>
  <c r="F39" i="1"/>
  <c r="D39" i="1"/>
  <c r="E39" i="1"/>
  <c r="F36" i="1"/>
  <c r="D36" i="1"/>
  <c r="F33" i="1"/>
  <c r="F34" i="1" s="1"/>
  <c r="F35" i="1" s="1"/>
  <c r="D33" i="1"/>
  <c r="D34" i="1" s="1"/>
  <c r="D35" i="1" s="1"/>
  <c r="F26" i="1" l="1"/>
  <c r="F24" i="1"/>
  <c r="F12" i="1"/>
  <c r="F10" i="1"/>
  <c r="D25" i="1"/>
  <c r="D26" i="1" s="1"/>
  <c r="D23" i="1"/>
  <c r="D24" i="1" s="1"/>
  <c r="F28" i="1" l="1"/>
  <c r="D28" i="1"/>
  <c r="D12" i="1"/>
  <c r="D10" i="1"/>
  <c r="G29" i="1" l="1"/>
</calcChain>
</file>

<file path=xl/sharedStrings.xml><?xml version="1.0" encoding="utf-8"?>
<sst xmlns="http://schemas.openxmlformats.org/spreadsheetml/2006/main" count="136" uniqueCount="100">
  <si>
    <t>Diiselgeneraatorite heite arvutamine</t>
  </si>
  <si>
    <t>Kavandatakse paigaldada firma Cummins generaatorid, 2 tk.</t>
  </si>
  <si>
    <t>Mudel</t>
  </si>
  <si>
    <t>C2000 D5</t>
  </si>
  <si>
    <t>Kütus:</t>
  </si>
  <si>
    <t>Diislikütus, kütteõli</t>
  </si>
  <si>
    <t>Maksimaalne kütusekulu</t>
  </si>
  <si>
    <t>l/h</t>
  </si>
  <si>
    <t>vastab elektrienergia brutotoodangule 1,615 MW, neto 1,5 MW (kui kasutatakse esmase elektriallikana)</t>
  </si>
  <si>
    <t>vastab elektrienergia brutotoodangule 1,79 MW, neto 1,65 MW (standby ehk avariigeneraatori režiim)</t>
  </si>
  <si>
    <t>Põlemisõhu kulu</t>
  </si>
  <si>
    <t>m3/min</t>
  </si>
  <si>
    <t>m3/s</t>
  </si>
  <si>
    <t>Suitsugaasi  vooluhulk</t>
  </si>
  <si>
    <t>Temperatuur</t>
  </si>
  <si>
    <t>oC</t>
  </si>
  <si>
    <t>Maksimaalne vasturõhk</t>
  </si>
  <si>
    <t>kPa</t>
  </si>
  <si>
    <t>Mootori mudel</t>
  </si>
  <si>
    <t>QSK60-G3</t>
  </si>
  <si>
    <t>mm</t>
  </si>
  <si>
    <t>mootori suitsugaasi ava läbimõõt</t>
  </si>
  <si>
    <t>arvutuslik korstna ava diameeter</t>
  </si>
  <si>
    <t>m</t>
  </si>
  <si>
    <t>arvutuslik joonkiirus</t>
  </si>
  <si>
    <t>m/s</t>
  </si>
  <si>
    <t>Paiknevad turbiinihoone ja kondensatsioonihoone juures.</t>
  </si>
  <si>
    <t>Kütusekulu hinnang:</t>
  </si>
  <si>
    <t>a) töökorras oleku katsetus</t>
  </si>
  <si>
    <t>1 x nädalas a' 15 min</t>
  </si>
  <si>
    <t>h</t>
  </si>
  <si>
    <t>liitrit</t>
  </si>
  <si>
    <t>elektrikatkestus 8 h, 4 x aastas</t>
  </si>
  <si>
    <t>kütuse tihedus:</t>
  </si>
  <si>
    <t>tonni</t>
  </si>
  <si>
    <t>C1400 D5</t>
  </si>
  <si>
    <t>KTA50-G3</t>
  </si>
  <si>
    <t>Eeldatav korstna kõrgus</t>
  </si>
  <si>
    <t>Kokku:</t>
  </si>
  <si>
    <t>tonni aastas</t>
  </si>
  <si>
    <t>Sisendvõimsuse arvutamine</t>
  </si>
  <si>
    <t>MJ/kg</t>
  </si>
  <si>
    <t>sisend, kg/h</t>
  </si>
  <si>
    <t>kg/h</t>
  </si>
  <si>
    <t>soojussisend</t>
  </si>
  <si>
    <t>MJ/h</t>
  </si>
  <si>
    <t>MWth</t>
  </si>
  <si>
    <t>NOx</t>
  </si>
  <si>
    <t>CO</t>
  </si>
  <si>
    <t>NMVOC</t>
  </si>
  <si>
    <t>PM-sum</t>
  </si>
  <si>
    <t>PM10</t>
  </si>
  <si>
    <t>PM2,5</t>
  </si>
  <si>
    <t>Pb</t>
  </si>
  <si>
    <t>Cd</t>
  </si>
  <si>
    <t>Hg</t>
  </si>
  <si>
    <t>As</t>
  </si>
  <si>
    <t>Cr</t>
  </si>
  <si>
    <t>Cu</t>
  </si>
  <si>
    <t>Ni</t>
  </si>
  <si>
    <t>Zn</t>
  </si>
  <si>
    <t>CO2</t>
  </si>
  <si>
    <t>PCDD/PCDF</t>
  </si>
  <si>
    <t>Benso(a)püreen</t>
  </si>
  <si>
    <t>Benso(b)fluoranteen</t>
  </si>
  <si>
    <t>Benso(k)fluoranteen</t>
  </si>
  <si>
    <t>Indeno(1,2,2-cd)püreen</t>
  </si>
  <si>
    <t>Saasteainete heite arvutus</t>
  </si>
  <si>
    <t>Eriheide, g/GJ</t>
  </si>
  <si>
    <t>S ,vedelkütus</t>
  </si>
  <si>
    <t>%</t>
  </si>
  <si>
    <t>Maksimaalne lubatud S sisaldus vastavalt keskkonnaministri 22. detsembri 2016. a määrus nr 73 lisa 6</t>
  </si>
  <si>
    <t>Eriheide, mg/GJ</t>
  </si>
  <si>
    <t>tC/TJ</t>
  </si>
  <si>
    <t>Eriheide, ng/GJ</t>
  </si>
  <si>
    <t>Keskkonnaministri 24. novembri 2016. a määruse nr 59 lisas 7 toodud eriheited vedelkütuste kohta</t>
  </si>
  <si>
    <t>Keskkonnaministri 24.11.2016 määruse nr 59 (25.03.2019 jõustunud redaktsioonis)</t>
  </si>
  <si>
    <t>g/s</t>
  </si>
  <si>
    <r>
      <t> Mpi = 10</t>
    </r>
    <r>
      <rPr>
        <vertAlign val="superscript"/>
        <sz val="11"/>
        <color theme="1"/>
        <rFont val="Calibri"/>
        <family val="2"/>
        <scheme val="minor"/>
      </rPr>
      <t>–3</t>
    </r>
    <r>
      <rPr>
        <sz val="11"/>
        <color theme="1"/>
        <rFont val="Calibri"/>
        <family val="2"/>
        <scheme val="minor"/>
      </rPr>
      <t> × P × qi, g/s, (raskmetallide korral mg/s),</t>
    </r>
  </si>
  <si>
    <r>
      <t> Mp</t>
    </r>
    <r>
      <rPr>
        <vertAlign val="subscript"/>
        <sz val="11"/>
        <color theme="1"/>
        <rFont val="Calibri"/>
        <family val="2"/>
        <scheme val="minor"/>
      </rPr>
      <t>SO2</t>
    </r>
    <r>
      <rPr>
        <sz val="11"/>
        <color theme="1"/>
        <rFont val="Calibri"/>
        <family val="2"/>
        <scheme val="minor"/>
      </rPr>
      <t> = 20 × P × Sr × (1–η) / Qri,</t>
    </r>
  </si>
  <si>
    <r>
      <t>M</t>
    </r>
    <r>
      <rPr>
        <vertAlign val="subscript"/>
        <sz val="11"/>
        <color theme="1"/>
        <rFont val="Calibri"/>
        <family val="2"/>
        <scheme val="minor"/>
      </rPr>
      <t>SO2</t>
    </r>
    <r>
      <rPr>
        <sz val="11"/>
        <color theme="1"/>
        <rFont val="Calibri"/>
        <family val="2"/>
        <scheme val="minor"/>
      </rPr>
      <t> = 0,02 × B × Sr × (1–η), tonni</t>
    </r>
  </si>
  <si>
    <r>
      <t>Mi = 10</t>
    </r>
    <r>
      <rPr>
        <vertAlign val="superscript"/>
        <sz val="11"/>
        <color theme="1"/>
        <rFont val="Calibri"/>
        <family val="2"/>
        <scheme val="minor"/>
      </rPr>
      <t>–6</t>
    </r>
    <r>
      <rPr>
        <sz val="11"/>
        <color theme="1"/>
        <rFont val="Calibri"/>
        <family val="2"/>
        <scheme val="minor"/>
      </rPr>
      <t> × B1 × qi, t (raskmetallid kg), </t>
    </r>
  </si>
  <si>
    <t> B1 = B × Qri, GJ</t>
  </si>
  <si>
    <t>t/a</t>
  </si>
  <si>
    <t>soojussisend B1</t>
  </si>
  <si>
    <t>GJ/a</t>
  </si>
  <si>
    <t>Kütuse alumine kütteväärtus, Qri:</t>
  </si>
  <si>
    <t>võimsus P, MWth</t>
  </si>
  <si>
    <t>kütuse kulu aastas, B:</t>
  </si>
  <si>
    <t>kokku generaatori arvestuslik tööaeg</t>
  </si>
  <si>
    <t>tundi aastas</t>
  </si>
  <si>
    <t>mg/s</t>
  </si>
  <si>
    <t>kg/a</t>
  </si>
  <si>
    <t>mg/a</t>
  </si>
  <si>
    <t>(summutiga tekitavat lisatakistust arvestades)</t>
  </si>
  <si>
    <t>Vastavalt Keskkonnaministri 27.12.2016 määrusele nr 86 ja lisa 2 eriheidetele</t>
  </si>
  <si>
    <r>
      <t>Mc = 10</t>
    </r>
    <r>
      <rPr>
        <vertAlign val="superscript"/>
        <sz val="11"/>
        <color theme="1"/>
        <rFont val="Calibri"/>
        <family val="2"/>
        <scheme val="minor"/>
      </rPr>
      <t>–3</t>
    </r>
    <r>
      <rPr>
        <sz val="11"/>
        <color theme="1"/>
        <rFont val="Calibri"/>
        <family val="2"/>
        <scheme val="minor"/>
      </rPr>
      <t> × B1 × qc × Kc,</t>
    </r>
  </si>
  <si>
    <r>
      <t>M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 = Mc × 3,664,</t>
    </r>
  </si>
  <si>
    <t>B1 - TJ</t>
  </si>
  <si>
    <t>MWth, tabelisse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</si>
</sst>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80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3" fillId="0" borderId="1" xfId="0" applyFont="1" applyBorder="1"/>
    <xf numFmtId="0" fontId="3" fillId="0" borderId="1" xfId="1" applyFont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7" fillId="0" borderId="1" xfId="0" applyFont="1" applyBorder="1"/>
    <xf numFmtId="0" fontId="7" fillId="0" borderId="1" xfId="1" applyFont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165" fontId="8" fillId="0" borderId="0" xfId="0" applyNumberFormat="1" applyFont="1"/>
    <xf numFmtId="0" fontId="7" fillId="0" borderId="1" xfId="1" applyFont="1" applyBorder="1"/>
    <xf numFmtId="164" fontId="9" fillId="0" borderId="0" xfId="0" applyNumberFormat="1" applyFont="1"/>
    <xf numFmtId="2" fontId="1" fillId="0" borderId="0" xfId="0" applyNumberFormat="1" applyFont="1"/>
    <xf numFmtId="180" fontId="10" fillId="0" borderId="0" xfId="0" applyNumberFormat="1" applyFont="1"/>
  </cellXfs>
  <cellStyles count="2">
    <cellStyle name="Normaallaad" xfId="0" builtinId="0"/>
    <cellStyle name="Normal 2 2" xfId="1" xr:uid="{27A606B6-E8A3-42EA-AD01-90D836E93F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573C1-E74C-4FC5-BFCE-B2AA51218B0F}">
  <dimension ref="A1:O65"/>
  <sheetViews>
    <sheetView tabSelected="1" topLeftCell="A18" workbookViewId="0">
      <selection activeCell="G64" sqref="G64"/>
    </sheetView>
  </sheetViews>
  <sheetFormatPr defaultRowHeight="14.5" x14ac:dyDescent="0.35"/>
  <cols>
    <col min="1" max="1" width="20.54296875" customWidth="1"/>
    <col min="9" max="9" width="16.453125" bestFit="1" customWidth="1"/>
  </cols>
  <sheetData>
    <row r="1" spans="1:8" x14ac:dyDescent="0.35">
      <c r="A1" s="1" t="s">
        <v>0</v>
      </c>
    </row>
    <row r="3" spans="1:8" x14ac:dyDescent="0.35">
      <c r="A3" t="s">
        <v>1</v>
      </c>
      <c r="G3" t="s">
        <v>26</v>
      </c>
    </row>
    <row r="5" spans="1:8" x14ac:dyDescent="0.35">
      <c r="A5" t="s">
        <v>2</v>
      </c>
      <c r="D5" s="1" t="s">
        <v>3</v>
      </c>
      <c r="F5" s="1" t="s">
        <v>35</v>
      </c>
    </row>
    <row r="6" spans="1:8" x14ac:dyDescent="0.35">
      <c r="A6" t="s">
        <v>4</v>
      </c>
      <c r="B6" t="s">
        <v>5</v>
      </c>
    </row>
    <row r="7" spans="1:8" x14ac:dyDescent="0.35">
      <c r="A7" t="s">
        <v>6</v>
      </c>
      <c r="D7" s="1">
        <v>406</v>
      </c>
      <c r="E7" t="s">
        <v>7</v>
      </c>
      <c r="F7" s="1">
        <v>291</v>
      </c>
      <c r="G7" t="s">
        <v>7</v>
      </c>
      <c r="H7" t="s">
        <v>9</v>
      </c>
    </row>
    <row r="8" spans="1:8" x14ac:dyDescent="0.35">
      <c r="D8">
        <v>363</v>
      </c>
      <c r="E8" t="s">
        <v>7</v>
      </c>
      <c r="F8">
        <v>263</v>
      </c>
      <c r="G8" t="s">
        <v>7</v>
      </c>
      <c r="H8" t="s">
        <v>8</v>
      </c>
    </row>
    <row r="9" spans="1:8" x14ac:dyDescent="0.35">
      <c r="A9" t="s">
        <v>10</v>
      </c>
      <c r="D9">
        <v>135</v>
      </c>
      <c r="E9" t="s">
        <v>11</v>
      </c>
      <c r="F9">
        <v>104.8</v>
      </c>
      <c r="G9" t="s">
        <v>11</v>
      </c>
    </row>
    <row r="10" spans="1:8" x14ac:dyDescent="0.35">
      <c r="D10">
        <f>D9/60</f>
        <v>2.25</v>
      </c>
      <c r="E10" t="s">
        <v>12</v>
      </c>
      <c r="F10" s="3">
        <f>F9/60</f>
        <v>1.7466666666666666</v>
      </c>
      <c r="G10" t="s">
        <v>11</v>
      </c>
    </row>
    <row r="11" spans="1:8" x14ac:dyDescent="0.35">
      <c r="A11" t="s">
        <v>13</v>
      </c>
      <c r="D11">
        <v>332</v>
      </c>
      <c r="E11" t="s">
        <v>11</v>
      </c>
      <c r="F11">
        <v>240.7</v>
      </c>
      <c r="G11" t="s">
        <v>11</v>
      </c>
    </row>
    <row r="12" spans="1:8" x14ac:dyDescent="0.35">
      <c r="D12" s="2">
        <f>D11/60</f>
        <v>5.5333333333333332</v>
      </c>
      <c r="E12" t="s">
        <v>12</v>
      </c>
      <c r="F12" s="2">
        <f>F11/60</f>
        <v>4.0116666666666667</v>
      </c>
      <c r="G12" t="s">
        <v>12</v>
      </c>
    </row>
    <row r="13" spans="1:8" x14ac:dyDescent="0.35">
      <c r="A13" t="s">
        <v>14</v>
      </c>
      <c r="D13">
        <v>440</v>
      </c>
      <c r="E13" t="s">
        <v>15</v>
      </c>
      <c r="F13">
        <v>525</v>
      </c>
      <c r="G13" t="s">
        <v>15</v>
      </c>
    </row>
    <row r="14" spans="1:8" x14ac:dyDescent="0.35">
      <c r="A14" t="s">
        <v>16</v>
      </c>
      <c r="D14">
        <v>6.7</v>
      </c>
      <c r="E14" t="s">
        <v>17</v>
      </c>
      <c r="F14">
        <v>6.7</v>
      </c>
      <c r="G14" t="s">
        <v>17</v>
      </c>
    </row>
    <row r="16" spans="1:8" x14ac:dyDescent="0.35">
      <c r="A16" t="s">
        <v>18</v>
      </c>
      <c r="D16" t="s">
        <v>19</v>
      </c>
      <c r="F16" t="s">
        <v>36</v>
      </c>
    </row>
    <row r="17" spans="1:13" x14ac:dyDescent="0.35">
      <c r="A17" t="s">
        <v>21</v>
      </c>
      <c r="D17">
        <v>160</v>
      </c>
      <c r="E17" t="s">
        <v>20</v>
      </c>
      <c r="F17">
        <v>160</v>
      </c>
      <c r="G17" t="s">
        <v>20</v>
      </c>
    </row>
    <row r="18" spans="1:13" x14ac:dyDescent="0.35">
      <c r="A18" t="s">
        <v>22</v>
      </c>
      <c r="D18">
        <v>0.4</v>
      </c>
      <c r="E18" t="s">
        <v>23</v>
      </c>
      <c r="F18">
        <v>0.35</v>
      </c>
      <c r="G18" t="s">
        <v>23</v>
      </c>
      <c r="H18" t="s">
        <v>94</v>
      </c>
    </row>
    <row r="19" spans="1:13" x14ac:dyDescent="0.35">
      <c r="A19" t="s">
        <v>24</v>
      </c>
      <c r="D19">
        <v>44</v>
      </c>
      <c r="E19" t="s">
        <v>25</v>
      </c>
      <c r="F19">
        <v>42</v>
      </c>
      <c r="G19" t="s">
        <v>25</v>
      </c>
    </row>
    <row r="20" spans="1:13" x14ac:dyDescent="0.35">
      <c r="A20" t="s">
        <v>37</v>
      </c>
      <c r="D20">
        <v>3.2</v>
      </c>
      <c r="E20" t="s">
        <v>23</v>
      </c>
      <c r="F20">
        <v>3.2</v>
      </c>
      <c r="G20" t="s">
        <v>23</v>
      </c>
    </row>
    <row r="21" spans="1:13" x14ac:dyDescent="0.35">
      <c r="A21" t="s">
        <v>27</v>
      </c>
    </row>
    <row r="22" spans="1:13" x14ac:dyDescent="0.35">
      <c r="A22" t="s">
        <v>28</v>
      </c>
    </row>
    <row r="23" spans="1:13" x14ac:dyDescent="0.35">
      <c r="A23" t="s">
        <v>29</v>
      </c>
      <c r="D23">
        <f>52*0.25</f>
        <v>13</v>
      </c>
      <c r="E23" t="s">
        <v>30</v>
      </c>
      <c r="F23">
        <v>13</v>
      </c>
      <c r="G23" t="s">
        <v>30</v>
      </c>
    </row>
    <row r="24" spans="1:13" x14ac:dyDescent="0.35">
      <c r="D24">
        <f>D7*D23</f>
        <v>5278</v>
      </c>
      <c r="E24" t="s">
        <v>31</v>
      </c>
      <c r="F24">
        <f>F23*F7</f>
        <v>3783</v>
      </c>
      <c r="G24" t="s">
        <v>31</v>
      </c>
    </row>
    <row r="25" spans="1:13" x14ac:dyDescent="0.35">
      <c r="A25" t="s">
        <v>32</v>
      </c>
      <c r="D25">
        <f>8*4</f>
        <v>32</v>
      </c>
      <c r="E25" t="s">
        <v>30</v>
      </c>
      <c r="F25">
        <v>32</v>
      </c>
      <c r="G25" t="s">
        <v>30</v>
      </c>
      <c r="H25" t="s">
        <v>89</v>
      </c>
      <c r="L25">
        <v>45</v>
      </c>
      <c r="M25" t="s">
        <v>90</v>
      </c>
    </row>
    <row r="26" spans="1:13" x14ac:dyDescent="0.35">
      <c r="D26">
        <f>D25*D7</f>
        <v>12992</v>
      </c>
      <c r="E26" t="s">
        <v>31</v>
      </c>
      <c r="F26">
        <f>F25*F7</f>
        <v>9312</v>
      </c>
      <c r="G26" t="s">
        <v>30</v>
      </c>
    </row>
    <row r="27" spans="1:13" x14ac:dyDescent="0.35">
      <c r="A27" t="s">
        <v>33</v>
      </c>
      <c r="C27">
        <v>0.85</v>
      </c>
    </row>
    <row r="28" spans="1:13" x14ac:dyDescent="0.35">
      <c r="A28" t="s">
        <v>88</v>
      </c>
      <c r="D28" s="1">
        <f>(D24+D26)/1000*C27</f>
        <v>15.529499999999999</v>
      </c>
      <c r="E28" t="s">
        <v>34</v>
      </c>
      <c r="F28" s="5">
        <f>(F24+F26)/1000*C27</f>
        <v>11.130750000000001</v>
      </c>
      <c r="G28" t="s">
        <v>34</v>
      </c>
    </row>
    <row r="29" spans="1:13" x14ac:dyDescent="0.35">
      <c r="F29" s="1" t="s">
        <v>38</v>
      </c>
      <c r="G29" s="2">
        <f>D28+F28</f>
        <v>26.660249999999998</v>
      </c>
      <c r="H29" t="s">
        <v>39</v>
      </c>
    </row>
    <row r="31" spans="1:13" x14ac:dyDescent="0.35">
      <c r="A31" s="4" t="s">
        <v>40</v>
      </c>
    </row>
    <row r="32" spans="1:13" x14ac:dyDescent="0.35">
      <c r="A32" t="s">
        <v>86</v>
      </c>
      <c r="D32">
        <v>43</v>
      </c>
      <c r="E32" t="s">
        <v>41</v>
      </c>
    </row>
    <row r="33" spans="1:15" x14ac:dyDescent="0.35">
      <c r="B33" t="s">
        <v>42</v>
      </c>
      <c r="D33">
        <f>D7*C27</f>
        <v>345.09999999999997</v>
      </c>
      <c r="E33" t="s">
        <v>43</v>
      </c>
      <c r="F33">
        <f>F7*C27</f>
        <v>247.35</v>
      </c>
      <c r="G33" t="s">
        <v>43</v>
      </c>
    </row>
    <row r="34" spans="1:15" x14ac:dyDescent="0.35">
      <c r="B34" t="s">
        <v>44</v>
      </c>
      <c r="D34">
        <f>D33*D32</f>
        <v>14839.3</v>
      </c>
      <c r="E34" t="s">
        <v>45</v>
      </c>
      <c r="F34">
        <f>F33*D32</f>
        <v>10636.05</v>
      </c>
      <c r="G34" t="s">
        <v>45</v>
      </c>
    </row>
    <row r="35" spans="1:15" x14ac:dyDescent="0.35">
      <c r="B35" t="s">
        <v>87</v>
      </c>
      <c r="D35" s="5">
        <f>D34/3600</f>
        <v>4.1220277777777774</v>
      </c>
      <c r="E35" t="s">
        <v>46</v>
      </c>
      <c r="F35" s="6">
        <f>F34/3600</f>
        <v>2.9544583333333332</v>
      </c>
      <c r="G35" t="s">
        <v>46</v>
      </c>
      <c r="I35" s="18">
        <f>D35+F35</f>
        <v>7.0764861111111106</v>
      </c>
      <c r="J35" t="s">
        <v>99</v>
      </c>
      <c r="L35" s="19">
        <f>26.6+I35</f>
        <v>33.67648611111111</v>
      </c>
      <c r="M35" t="s">
        <v>46</v>
      </c>
    </row>
    <row r="36" spans="1:15" x14ac:dyDescent="0.35">
      <c r="B36" t="s">
        <v>84</v>
      </c>
      <c r="D36" s="1">
        <f>D28*D32</f>
        <v>667.7684999999999</v>
      </c>
      <c r="E36" t="s">
        <v>85</v>
      </c>
      <c r="F36" s="1">
        <f>F28*D32</f>
        <v>478.62225000000001</v>
      </c>
      <c r="G36" t="s">
        <v>85</v>
      </c>
    </row>
    <row r="37" spans="1:15" x14ac:dyDescent="0.35">
      <c r="A37" s="1" t="s">
        <v>67</v>
      </c>
      <c r="C37" t="s">
        <v>76</v>
      </c>
    </row>
    <row r="38" spans="1:15" x14ac:dyDescent="0.35">
      <c r="A38" s="1"/>
      <c r="D38" t="s">
        <v>77</v>
      </c>
      <c r="E38" t="s">
        <v>83</v>
      </c>
      <c r="F38" t="s">
        <v>77</v>
      </c>
      <c r="G38" t="s">
        <v>83</v>
      </c>
    </row>
    <row r="39" spans="1:15" x14ac:dyDescent="0.35">
      <c r="A39" s="7" t="s">
        <v>69</v>
      </c>
      <c r="B39">
        <v>0.1</v>
      </c>
      <c r="C39" t="s">
        <v>70</v>
      </c>
      <c r="D39" s="2">
        <f>20*D35*B39/D32</f>
        <v>0.19172222222222221</v>
      </c>
      <c r="E39" s="2">
        <f>0.02*D28*B39</f>
        <v>3.1059E-2</v>
      </c>
      <c r="F39" s="2">
        <f>20*F35*B39/D32</f>
        <v>0.13741666666666666</v>
      </c>
      <c r="G39" s="2">
        <f>0.02*F28*B39</f>
        <v>2.2261500000000004E-2</v>
      </c>
      <c r="K39" t="s">
        <v>71</v>
      </c>
    </row>
    <row r="40" spans="1:15" x14ac:dyDescent="0.35">
      <c r="A40" s="7"/>
      <c r="B40" t="s">
        <v>68</v>
      </c>
      <c r="K40" t="s">
        <v>75</v>
      </c>
    </row>
    <row r="41" spans="1:15" x14ac:dyDescent="0.35">
      <c r="A41" s="7" t="s">
        <v>47</v>
      </c>
      <c r="B41" s="8">
        <v>111</v>
      </c>
      <c r="D41" s="2">
        <f>$D$35*B41/1000</f>
        <v>0.45754508333333332</v>
      </c>
      <c r="E41" s="2">
        <f>$D$36*B41/1000/1000</f>
        <v>7.41223035E-2</v>
      </c>
      <c r="F41" s="2">
        <f>B41*$F$35/1000</f>
        <v>0.32794487499999997</v>
      </c>
      <c r="G41" s="17">
        <f>$F$36*B41/1000/1000</f>
        <v>5.3127069750000006E-2</v>
      </c>
    </row>
    <row r="42" spans="1:15" ht="16.5" x14ac:dyDescent="0.45">
      <c r="A42" s="7" t="s">
        <v>48</v>
      </c>
      <c r="B42" s="8">
        <v>42</v>
      </c>
      <c r="D42" s="2">
        <f t="shared" ref="D42:D59" si="0">$D$35*B42/1000</f>
        <v>0.17312516666666664</v>
      </c>
      <c r="E42" s="2">
        <f t="shared" ref="E42:E46" si="1">$D$36*B42/1000/1000</f>
        <v>2.8046276999999998E-2</v>
      </c>
      <c r="F42" s="2">
        <f t="shared" ref="F42:F59" si="2">B42*$F$35/1000</f>
        <v>0.12408725</v>
      </c>
      <c r="G42" s="17">
        <f t="shared" ref="G42:G46" si="3">$F$36*B42/1000/1000</f>
        <v>2.01021345E-2</v>
      </c>
      <c r="K42" t="s">
        <v>79</v>
      </c>
      <c r="O42" t="s">
        <v>77</v>
      </c>
    </row>
    <row r="43" spans="1:15" ht="16.5" x14ac:dyDescent="0.35">
      <c r="A43" s="7" t="s">
        <v>49</v>
      </c>
      <c r="B43" s="8">
        <v>5</v>
      </c>
      <c r="D43" s="2">
        <f t="shared" si="0"/>
        <v>2.0610138888888886E-2</v>
      </c>
      <c r="E43" s="2">
        <f t="shared" si="1"/>
        <v>3.3388424999999996E-3</v>
      </c>
      <c r="F43" s="2">
        <f t="shared" si="2"/>
        <v>1.4772291666666666E-2</v>
      </c>
      <c r="G43" s="17">
        <f t="shared" si="3"/>
        <v>2.3931112500000002E-3</v>
      </c>
      <c r="K43" t="s">
        <v>78</v>
      </c>
    </row>
    <row r="44" spans="1:15" x14ac:dyDescent="0.35">
      <c r="A44" s="7" t="s">
        <v>50</v>
      </c>
      <c r="B44" s="8">
        <v>40</v>
      </c>
      <c r="D44" s="2">
        <f t="shared" si="0"/>
        <v>0.16488111111111109</v>
      </c>
      <c r="E44" s="2">
        <f t="shared" si="1"/>
        <v>2.6710739999999997E-2</v>
      </c>
      <c r="F44" s="2">
        <f t="shared" si="2"/>
        <v>0.11817833333333333</v>
      </c>
      <c r="G44" s="17">
        <f t="shared" si="3"/>
        <v>1.9144890000000001E-2</v>
      </c>
    </row>
    <row r="45" spans="1:15" ht="16.5" x14ac:dyDescent="0.45">
      <c r="A45" s="7" t="s">
        <v>51</v>
      </c>
      <c r="B45" s="8">
        <v>6</v>
      </c>
      <c r="D45" s="2">
        <f t="shared" si="0"/>
        <v>2.4732166666666663E-2</v>
      </c>
      <c r="E45" s="2">
        <f t="shared" si="1"/>
        <v>4.0066109999999993E-3</v>
      </c>
      <c r="F45" s="2">
        <f t="shared" si="2"/>
        <v>1.7726749999999999E-2</v>
      </c>
      <c r="G45" s="17">
        <f t="shared" si="3"/>
        <v>2.8717335000000002E-3</v>
      </c>
      <c r="K45" t="s">
        <v>80</v>
      </c>
    </row>
    <row r="46" spans="1:15" ht="16.5" x14ac:dyDescent="0.35">
      <c r="A46" s="7" t="s">
        <v>52</v>
      </c>
      <c r="B46" s="8">
        <v>6</v>
      </c>
      <c r="D46" s="2">
        <f t="shared" si="0"/>
        <v>2.4732166666666663E-2</v>
      </c>
      <c r="E46" s="2">
        <f t="shared" si="1"/>
        <v>4.0066109999999993E-3</v>
      </c>
      <c r="F46" s="2">
        <f t="shared" si="2"/>
        <v>1.7726749999999999E-2</v>
      </c>
      <c r="G46" s="17">
        <f t="shared" si="3"/>
        <v>2.8717335000000002E-3</v>
      </c>
      <c r="K46" t="s">
        <v>81</v>
      </c>
    </row>
    <row r="47" spans="1:15" x14ac:dyDescent="0.35">
      <c r="A47" s="7"/>
      <c r="B47" t="s">
        <v>72</v>
      </c>
      <c r="D47" t="s">
        <v>91</v>
      </c>
      <c r="E47" t="s">
        <v>92</v>
      </c>
      <c r="F47" t="s">
        <v>91</v>
      </c>
      <c r="G47" t="s">
        <v>92</v>
      </c>
      <c r="K47" t="s">
        <v>82</v>
      </c>
    </row>
    <row r="48" spans="1:15" x14ac:dyDescent="0.35">
      <c r="A48" s="11" t="s">
        <v>53</v>
      </c>
      <c r="B48" s="12">
        <v>10</v>
      </c>
      <c r="C48" s="13"/>
      <c r="D48" s="14">
        <f t="shared" si="0"/>
        <v>4.1220277777777772E-2</v>
      </c>
      <c r="E48" s="14">
        <f>$D$36*B48/1000/1000</f>
        <v>6.6776849999999992E-3</v>
      </c>
      <c r="F48" s="14">
        <f t="shared" si="2"/>
        <v>2.9544583333333332E-2</v>
      </c>
      <c r="G48" s="14">
        <f>$F$36*B48/1000/1000</f>
        <v>4.7862225000000003E-3</v>
      </c>
    </row>
    <row r="49" spans="1:12" x14ac:dyDescent="0.35">
      <c r="A49" s="11" t="s">
        <v>54</v>
      </c>
      <c r="B49" s="12">
        <v>0.3</v>
      </c>
      <c r="C49" s="13"/>
      <c r="D49" s="14">
        <f t="shared" si="0"/>
        <v>1.2366083333333331E-3</v>
      </c>
      <c r="E49" s="14">
        <f t="shared" ref="E49:E61" si="4">$D$36*B49/1000/1000</f>
        <v>2.0033054999999997E-4</v>
      </c>
      <c r="F49" s="14">
        <f t="shared" si="2"/>
        <v>8.8633749999999991E-4</v>
      </c>
      <c r="G49" s="14">
        <f t="shared" ref="G49:G59" si="5">$F$36*B49/1000/1000</f>
        <v>1.43586675E-4</v>
      </c>
    </row>
    <row r="50" spans="1:12" x14ac:dyDescent="0.35">
      <c r="A50" s="11" t="s">
        <v>55</v>
      </c>
      <c r="B50" s="12">
        <v>0.1</v>
      </c>
      <c r="C50" s="13"/>
      <c r="D50" s="15">
        <f t="shared" si="0"/>
        <v>4.1220277777777775E-4</v>
      </c>
      <c r="E50" s="14">
        <f t="shared" si="4"/>
        <v>6.6776850000000004E-5</v>
      </c>
      <c r="F50" s="14">
        <f t="shared" si="2"/>
        <v>2.9544583333333336E-4</v>
      </c>
      <c r="G50" s="14">
        <f t="shared" si="5"/>
        <v>4.7862224999999999E-5</v>
      </c>
    </row>
    <row r="51" spans="1:12" x14ac:dyDescent="0.35">
      <c r="A51" s="11" t="s">
        <v>56</v>
      </c>
      <c r="B51" s="12">
        <v>44.5</v>
      </c>
      <c r="C51" s="13"/>
      <c r="D51" s="14">
        <f t="shared" si="0"/>
        <v>0.18343023611111109</v>
      </c>
      <c r="E51" s="14">
        <f t="shared" si="4"/>
        <v>2.9715698249999995E-2</v>
      </c>
      <c r="F51" s="14">
        <f t="shared" si="2"/>
        <v>0.13147339583333331</v>
      </c>
      <c r="G51" s="14">
        <f t="shared" si="5"/>
        <v>2.1298690124999999E-2</v>
      </c>
    </row>
    <row r="52" spans="1:12" x14ac:dyDescent="0.35">
      <c r="A52" s="11" t="s">
        <v>57</v>
      </c>
      <c r="B52" s="12">
        <v>20</v>
      </c>
      <c r="C52" s="13"/>
      <c r="D52" s="14">
        <f t="shared" si="0"/>
        <v>8.2440555555555545E-2</v>
      </c>
      <c r="E52" s="14">
        <f t="shared" si="4"/>
        <v>1.3355369999999998E-2</v>
      </c>
      <c r="F52" s="14">
        <f t="shared" si="2"/>
        <v>5.9089166666666665E-2</v>
      </c>
      <c r="G52" s="14">
        <f t="shared" si="5"/>
        <v>9.5724450000000006E-3</v>
      </c>
    </row>
    <row r="53" spans="1:12" x14ac:dyDescent="0.35">
      <c r="A53" s="11" t="s">
        <v>58</v>
      </c>
      <c r="B53" s="12">
        <v>6</v>
      </c>
      <c r="C53" s="13"/>
      <c r="D53" s="14">
        <f t="shared" si="0"/>
        <v>2.4732166666666663E-2</v>
      </c>
      <c r="E53" s="14">
        <f t="shared" si="4"/>
        <v>4.0066109999999993E-3</v>
      </c>
      <c r="F53" s="14">
        <f t="shared" si="2"/>
        <v>1.7726749999999999E-2</v>
      </c>
      <c r="G53" s="14">
        <f t="shared" si="5"/>
        <v>2.8717335000000002E-3</v>
      </c>
    </row>
    <row r="54" spans="1:12" x14ac:dyDescent="0.35">
      <c r="A54" s="11" t="s">
        <v>59</v>
      </c>
      <c r="B54" s="12">
        <v>200</v>
      </c>
      <c r="C54" s="13"/>
      <c r="D54" s="14">
        <f t="shared" si="0"/>
        <v>0.8244055555555555</v>
      </c>
      <c r="E54" s="14">
        <f t="shared" si="4"/>
        <v>0.1335537</v>
      </c>
      <c r="F54" s="14">
        <f t="shared" si="2"/>
        <v>0.5908916666666667</v>
      </c>
      <c r="G54" s="14">
        <f t="shared" si="5"/>
        <v>9.5724449999999989E-2</v>
      </c>
    </row>
    <row r="55" spans="1:12" x14ac:dyDescent="0.35">
      <c r="A55" s="11" t="s">
        <v>60</v>
      </c>
      <c r="B55" s="12">
        <v>5</v>
      </c>
      <c r="C55" s="13"/>
      <c r="D55" s="14">
        <f t="shared" si="0"/>
        <v>2.0610138888888886E-2</v>
      </c>
      <c r="E55" s="14">
        <f t="shared" si="4"/>
        <v>3.3388424999999996E-3</v>
      </c>
      <c r="F55" s="14">
        <f t="shared" si="2"/>
        <v>1.4772291666666666E-2</v>
      </c>
      <c r="G55" s="14">
        <f t="shared" si="5"/>
        <v>2.3931112500000002E-3</v>
      </c>
    </row>
    <row r="56" spans="1:12" x14ac:dyDescent="0.35">
      <c r="A56" s="16" t="s">
        <v>63</v>
      </c>
      <c r="B56" s="12">
        <v>1</v>
      </c>
      <c r="C56" s="13"/>
      <c r="D56" s="14">
        <f t="shared" si="0"/>
        <v>4.1220277777777774E-3</v>
      </c>
      <c r="E56" s="14">
        <f t="shared" si="4"/>
        <v>6.6776849999999985E-4</v>
      </c>
      <c r="F56" s="14">
        <f t="shared" si="2"/>
        <v>2.9544583333333332E-3</v>
      </c>
      <c r="G56" s="14">
        <f t="shared" si="5"/>
        <v>4.7862225000000003E-4</v>
      </c>
    </row>
    <row r="57" spans="1:12" x14ac:dyDescent="0.35">
      <c r="A57" s="16" t="s">
        <v>64</v>
      </c>
      <c r="B57" s="12">
        <v>1</v>
      </c>
      <c r="C57" s="13"/>
      <c r="D57" s="14">
        <f t="shared" si="0"/>
        <v>4.1220277777777774E-3</v>
      </c>
      <c r="E57" s="14">
        <f t="shared" si="4"/>
        <v>6.6776849999999985E-4</v>
      </c>
      <c r="F57" s="14">
        <f t="shared" si="2"/>
        <v>2.9544583333333332E-3</v>
      </c>
      <c r="G57" s="14">
        <f t="shared" si="5"/>
        <v>4.7862225000000003E-4</v>
      </c>
    </row>
    <row r="58" spans="1:12" x14ac:dyDescent="0.35">
      <c r="A58" s="16" t="s">
        <v>65</v>
      </c>
      <c r="B58" s="12">
        <v>1</v>
      </c>
      <c r="C58" s="13"/>
      <c r="D58" s="14">
        <f t="shared" si="0"/>
        <v>4.1220277777777774E-3</v>
      </c>
      <c r="E58" s="14">
        <f t="shared" si="4"/>
        <v>6.6776849999999985E-4</v>
      </c>
      <c r="F58" s="14">
        <f t="shared" si="2"/>
        <v>2.9544583333333332E-3</v>
      </c>
      <c r="G58" s="14">
        <f t="shared" si="5"/>
        <v>4.7862225000000003E-4</v>
      </c>
    </row>
    <row r="59" spans="1:12" x14ac:dyDescent="0.35">
      <c r="A59" s="16" t="s">
        <v>66</v>
      </c>
      <c r="B59" s="12">
        <v>1</v>
      </c>
      <c r="C59" s="13"/>
      <c r="D59" s="14">
        <f t="shared" si="0"/>
        <v>4.1220277777777774E-3</v>
      </c>
      <c r="E59" s="14">
        <f t="shared" si="4"/>
        <v>6.6776849999999985E-4</v>
      </c>
      <c r="F59" s="14">
        <f t="shared" si="2"/>
        <v>2.9544583333333332E-3</v>
      </c>
      <c r="G59" s="14">
        <f t="shared" si="5"/>
        <v>4.7862225000000003E-4</v>
      </c>
    </row>
    <row r="60" spans="1:12" x14ac:dyDescent="0.35">
      <c r="A60" s="11"/>
      <c r="B60" s="12" t="s">
        <v>74</v>
      </c>
      <c r="C60" s="13"/>
      <c r="D60" s="13"/>
      <c r="E60" s="13" t="s">
        <v>93</v>
      </c>
      <c r="F60" s="13"/>
      <c r="G60" s="13" t="s">
        <v>93</v>
      </c>
    </row>
    <row r="61" spans="1:12" x14ac:dyDescent="0.35">
      <c r="A61" s="16" t="s">
        <v>62</v>
      </c>
      <c r="B61" s="12">
        <v>10</v>
      </c>
      <c r="C61" s="13"/>
      <c r="D61" s="13"/>
      <c r="E61" s="14">
        <f t="shared" si="4"/>
        <v>6.6776849999999992E-3</v>
      </c>
      <c r="F61" s="13"/>
      <c r="G61" s="14">
        <f>$F$36*B61/1000/1000</f>
        <v>4.7862225000000003E-3</v>
      </c>
    </row>
    <row r="62" spans="1:12" x14ac:dyDescent="0.35">
      <c r="E62" t="s">
        <v>83</v>
      </c>
      <c r="G62" t="s">
        <v>83</v>
      </c>
    </row>
    <row r="63" spans="1:12" x14ac:dyDescent="0.35">
      <c r="A63" s="9" t="s">
        <v>61</v>
      </c>
      <c r="B63" s="10">
        <v>20.2</v>
      </c>
      <c r="C63" t="s">
        <v>73</v>
      </c>
      <c r="E63" s="2">
        <f>D36/1000*B63*3.664</f>
        <v>49.42341643679999</v>
      </c>
      <c r="G63">
        <f>B63*F36/1000*3.664</f>
        <v>35.424172864799999</v>
      </c>
      <c r="I63" t="s">
        <v>95</v>
      </c>
    </row>
    <row r="64" spans="1:12" ht="16.5" x14ac:dyDescent="0.35">
      <c r="I64" t="s">
        <v>96</v>
      </c>
      <c r="L64" t="s">
        <v>98</v>
      </c>
    </row>
    <row r="65" spans="9:9" ht="16.5" x14ac:dyDescent="0.45">
      <c r="I65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Juhan Ruut</dc:creator>
  <cp:lastModifiedBy>Juhan Ruut</cp:lastModifiedBy>
  <dcterms:created xsi:type="dcterms:W3CDTF">2023-12-30T21:15:35Z</dcterms:created>
  <dcterms:modified xsi:type="dcterms:W3CDTF">2024-01-02T12:21:24Z</dcterms:modified>
</cp:coreProperties>
</file>