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3.xml" ContentType="application/vnd.openxmlformats-officedocument.drawing+xml"/>
  <Override PartName="/xl/ctrlProps/ctrlProp48.xml" ContentType="application/vnd.ms-excel.controlproperties+xml"/>
  <Override PartName="/xl/drawings/drawing4.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5.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2"/>
  <workbookPr codeName="ThisWorkbook"/>
  <mc:AlternateContent xmlns:mc="http://schemas.openxmlformats.org/markup-compatibility/2006">
    <mc:Choice Requires="x15">
      <x15ac:absPath xmlns:x15ac="http://schemas.microsoft.com/office/spreadsheetml/2010/11/ac" url="/Users/aureliamihk/Desktop/piiriülene/est2myhealth/VAHERAPORT/"/>
    </mc:Choice>
  </mc:AlternateContent>
  <xr:revisionPtr revIDLastSave="0" documentId="8_{CE832EA4-8DE0-634D-8331-0D4E101D0DC2}" xr6:coauthVersionLast="47" xr6:coauthVersionMax="47" xr10:uidLastSave="{00000000-0000-0000-0000-000000000000}"/>
  <bookViews>
    <workbookView xWindow="0" yWindow="740" windowWidth="29400" windowHeight="17360" activeTab="6" xr2:uid="{00000000-000D-0000-FFFF-FFFF00000000}"/>
  </bookViews>
  <sheets>
    <sheet name="EC Instructions" sheetId="8" r:id="rId1"/>
    <sheet name="EC Data" sheetId="5" r:id="rId2"/>
    <sheet name="EC Format" sheetId="4" r:id="rId3"/>
    <sheet name="1. Instructions" sheetId="2" r:id="rId4"/>
    <sheet name="2. Start" sheetId="6" r:id="rId5"/>
    <sheet name="3. Detailed table " sheetId="7" r:id="rId6"/>
    <sheet name="4. Consolid table (participant)" sheetId="3" r:id="rId7"/>
  </sheets>
  <definedNames>
    <definedName name="A_Title">'3. Detailed table '!$A$18</definedName>
    <definedName name="A1_A3_Title_Cons">'4. Consolid table (participant)'!$B$14</definedName>
    <definedName name="A4_Title_Cons">'4. Consolid table (participant)'!$C$14</definedName>
    <definedName name="A5_Title_Cons">'4. Consolid table (participant)'!$D$14</definedName>
    <definedName name="A6_Title_Cons">'4. Consolid table (participant)'!$E$14</definedName>
    <definedName name="A7_Title_Cons">'4. Consolid table (participant)'!$F$14</definedName>
    <definedName name="B_Title">'3. Detailed table '!$A$136</definedName>
    <definedName name="B_Title_Cons">'4. Consolid table (participant)'!$G$14</definedName>
    <definedName name="C_1_Title">'3. Detailed table '!$A$209</definedName>
    <definedName name="C_1_Title_Cons">'4. Consolid table (participant)'!$H$14</definedName>
    <definedName name="C_2_Title">'3. Detailed table '!$A$237</definedName>
    <definedName name="C_2_Title_Cons">'4. Consolid table (participant)'!$L$14</definedName>
    <definedName name="C_3_Title">'3. Detailed table '!$A$360</definedName>
    <definedName name="C_3_Title_Cons">'4. Consolid table (participant)'!$M$14</definedName>
    <definedName name="CONS_A6">'4. Consolid table (participant)'!$E$8</definedName>
    <definedName name="CONS_A7">'4. Consolid table (participant)'!$F$8</definedName>
    <definedName name="CONS_C1_All_WP_Subtotals">'4. Consolid table (participant)'!$I$8:$K$8</definedName>
    <definedName name="CONS_C1_WP_Total">'4. Consolid table (participant)'!$H$8</definedName>
    <definedName name="CostC1Subdivided">'EC Data'!$E$66</definedName>
    <definedName name="Currency">'3. Detailed table '!$G$7</definedName>
    <definedName name="CurrencyList">'EC Data'!$B$194:$B$208</definedName>
    <definedName name="CurrencyOther">'3. Detailed table '!$G$8</definedName>
    <definedName name="CurrencyRate">'3. Detailed table '!$G$9</definedName>
    <definedName name="D_1_Title_Cons">'4. Consolid table (participant)'!$N$14</definedName>
    <definedName name="D_2_Title_Cons">'4. Consolid table (participant)'!$O$14</definedName>
    <definedName name="D_3_Title_Cons">'4. Consolid table (participant)'!$P$14</definedName>
    <definedName name="D_4_Title_Cons">'4. Consolid table (participant)'!$Q$14</definedName>
    <definedName name="D_5_Title_Cons">'4. Consolid table (participant)'!$R$14</definedName>
    <definedName name="D_6_Title_Cons">'4. Consolid table (participant)'!$S$14</definedName>
    <definedName name="D_Title">'3. Detailed table '!$A$495</definedName>
    <definedName name="D1_ActualAndUnitCosts">'EC Format'!$V$152:$V$160</definedName>
    <definedName name="D1_ActualCosts">'EC Format'!$V$137:$V$142</definedName>
    <definedName name="D1_UnitCosts">'EC Format'!$V$143:$V$151</definedName>
    <definedName name="D2_ActualCosts">'EC Format'!$V$164:$V$166</definedName>
    <definedName name="D2_HiddenLine">'EC Format'!$V$167</definedName>
    <definedName name="D2_UnitCosts">'EC Format'!$V$168:$V$170</definedName>
    <definedName name="D3_ActualCosts">'EC Format'!$V$174:$V$176</definedName>
    <definedName name="D3_HiddenLine">'EC Format'!$V$177</definedName>
    <definedName name="D3_UnitCosts">'EC Format'!$V$178:$V$180</definedName>
    <definedName name="D4_ActualCosts">'EC Format'!$V$184:$V$188</definedName>
    <definedName name="D4_HiddenLine">'EC Format'!$V$187</definedName>
    <definedName name="D4_UnitCosts">'EC Format'!$V$188:$V$190</definedName>
    <definedName name="D5_ActualCosts">'EC Format'!$V$194:$V$196</definedName>
    <definedName name="D5_HiddenLine">'EC Format'!$V$197</definedName>
    <definedName name="D5_UnitCosts">'EC Format'!$V$198:$V$200</definedName>
    <definedName name="D6_ActualCosts">'EC Format'!$V$204:$V$206</definedName>
    <definedName name="D6_HiddenLine">'EC Format'!$V$207</definedName>
    <definedName name="D6_UnitCosts">'EC Format'!$V$208:$V$210</definedName>
    <definedName name="DBT_C1_All_WP_Subtotals">'3. Detailed table '!$V$233:$V$235</definedName>
    <definedName name="DBT_D1_Section">'3. Detailed table '!$V$496:$V$603</definedName>
    <definedName name="DBT_D2_Section">'3. Detailed table '!$V$604:$V$607</definedName>
    <definedName name="DBT_D3_Section">'3. Detailed table '!$V$608:$V$611</definedName>
    <definedName name="DBT_D4_Section">'3. Detailed table '!$V$612:$V$615</definedName>
    <definedName name="DBT_D5_Section">'3. Detailed table '!$V$616:$V$619</definedName>
    <definedName name="DBT_D6_Section">'3. Detailed table '!$V$620:$V$623</definedName>
    <definedName name="DBT_E_Section">'3. Detailed table '!$V$626:$V$630</definedName>
    <definedName name="DBT_Indirect_Cost">'3. Detailed table '!$E$628</definedName>
    <definedName name="DBT_TotalCosts">'3. Detailed table '!$K$636</definedName>
    <definedName name="E_Formula_Cons">'4. Consolid table (participant)'!$T$13</definedName>
    <definedName name="E_Title">'3. Detailed table '!$A$625</definedName>
    <definedName name="E_Title_Cons">'4. Consolid table (participant)'!$T$14</definedName>
    <definedName name="E3_Footer_Hidden">'3. Detailed table '!$V$493:$V$493</definedName>
    <definedName name="E3_Header_Hidden">'3. Detailed table '!$V$491:$V$492</definedName>
    <definedName name="EC_Data_A6_Title">'EC Data'!$A$28</definedName>
    <definedName name="EC_Data_A7_Title">'EC Data'!$A$29</definedName>
    <definedName name="EC_Format_A6_Title">'EC Format'!$B$23</definedName>
    <definedName name="EC_Format_A7_Title">'EC Format'!$B$26</definedName>
    <definedName name="EC_Format_C1_Subtotals">'EC Format'!$V$65:$V$67</definedName>
    <definedName name="EC_Format_C1_WP_Subtotals">'EC Format'!$V$45:$V$47</definedName>
    <definedName name="EC_Format_D1_Section">'EC Format'!$V$135:$V$162</definedName>
    <definedName name="EC_Format_D2_Section">'EC Format'!$V$163:$V$171</definedName>
    <definedName name="EC_Format_D3_Section">'EC Format'!$V$173:$V$181</definedName>
    <definedName name="EC_Format_D4_Section">'EC Format'!$V$183:$V$191</definedName>
    <definedName name="EC_Format_D5_Section">'EC Format'!$V$193:$V$201</definedName>
    <definedName name="EC_Format_D6_Section">'EC Format'!$V$202:$V$211</definedName>
    <definedName name="EligibleCost">'EC Data'!$H$77</definedName>
    <definedName name="EUContribFixSep">'3. Detailed table '!$V$642:$V$646</definedName>
    <definedName name="EUContribFixSepTot">'3. Detailed table '!$V$647</definedName>
    <definedName name="FixIndirectCost">'3. Detailed table '!$V$627:$V$629</definedName>
    <definedName name="FixIndirectCostFooter">'3. Detailed table '!$V$630</definedName>
    <definedName name="G_Footer_Hidden">'3. Detailed table '!$V$635</definedName>
    <definedName name="G_Header_Hidden">'3. Detailed table '!$V$631:$V$634</definedName>
    <definedName name="IDX_WP_1">'2. Start'!$A$18</definedName>
    <definedName name="IDX_WP_2">'2. Start'!$A$19</definedName>
    <definedName name="IDX_WP_3">'2. Start'!$A$20</definedName>
    <definedName name="IDX_WP_4">'2. Start'!$A$21</definedName>
    <definedName name="IDX_WP_Desc_1">'2. Start'!$C$18</definedName>
    <definedName name="IDX_WP_Desc_2">'2. Start'!$C$19</definedName>
    <definedName name="IDX_WP_Desc_3">'2. Start'!$C$20</definedName>
    <definedName name="IDX_WP_Desc_4">'2. Start'!$C$21</definedName>
    <definedName name="IDX_WP_Name_1">'2. Start'!$B$18</definedName>
    <definedName name="IDX_WP_Name_2">'2. Start'!$B$19</definedName>
    <definedName name="IDX_WP_Name_3">'2. Start'!$B$20</definedName>
    <definedName name="IDX_WP_Name_4">'2. Start'!$B$21</definedName>
    <definedName name="IDX_WP_New_Travel_1">'2. Start'!$D$18</definedName>
    <definedName name="IDX_WP_New_Travel_2">'2. Start'!$D$19</definedName>
    <definedName name="IDX_WP_New_Travel_3">'2. Start'!$D$20</definedName>
    <definedName name="IDX_WP_New_Travel_4">'2. Start'!$D$21</definedName>
    <definedName name="IDX_WP_Travel_1">'2. Start'!$F$18</definedName>
    <definedName name="IDX_WP_Travel_2">'2. Start'!$F$19</definedName>
    <definedName name="IDX_WP_Travel_3">'2. Start'!$F$20</definedName>
    <definedName name="IDX_WP_Travel_4">'2. Start'!$F$21</definedName>
    <definedName name="idxWPStart">'2. Start'!$A$17</definedName>
    <definedName name="IndCostOverleads" hidden="1">'3. Detailed table '!#REF!</definedName>
    <definedName name="insert_WP_A">'3. Detailed table '!$A$134</definedName>
    <definedName name="insert_WP_B">'3. Detailed table '!$A$232</definedName>
    <definedName name="insert_WP_B1">'3. Detailed table '!$A$213</definedName>
    <definedName name="insert_WP_B2">'3. Detailed table '!$A$218</definedName>
    <definedName name="insert_WP_B3">'3. Detailed table '!$A$223</definedName>
    <definedName name="insert_WP_B4">'3. Detailed table '!$A$228</definedName>
    <definedName name="Insert_WP_C">'3. Detailed table '!$A$206</definedName>
    <definedName name="insert_WP_Cons">'4. Consolid table (participant)'!$A$20</definedName>
    <definedName name="Insert_WP_D">'3. Detailed table '!$A$601</definedName>
    <definedName name="Insert_WP_D02">'3. Detailed table '!$A$605</definedName>
    <definedName name="Insert_WP_D03">'3. Detailed table '!$A$609</definedName>
    <definedName name="Insert_WP_D04">'3. Detailed table '!$A$613</definedName>
    <definedName name="Insert_WP_D05">'3. Detailed table '!$A$617</definedName>
    <definedName name="Insert_WP_D06">'3. Detailed table '!$A$621</definedName>
    <definedName name="Insert_WP_E">'3. Detailed table '!$A$493:$F$493</definedName>
    <definedName name="Insert_WP_E1">'3. Detailed table '!$A$358</definedName>
    <definedName name="Insert_WP_E2">'3. Detailed table '!$A$489</definedName>
    <definedName name="Insert_WP_E3">'3. Detailed table '!$A$492</definedName>
    <definedName name="Insert_WP_G">'3. Detailed table '!$A$634</definedName>
    <definedName name="LastRow">'3. Detailed table '!$A$672</definedName>
    <definedName name="LastRowCons">'4. Consolid table (participant)'!$A$25</definedName>
    <definedName name="LastRowECFormat">'EC Format'!$A$216</definedName>
    <definedName name="LastSave">'3. Detailed table '!$R$6</definedName>
    <definedName name="MultipleRatesDetails">'EC Data'!$A$88:$H$103</definedName>
    <definedName name="OwnContrFixSEP_Line">'3. Detailed table '!$V$670</definedName>
    <definedName name="OwnContrFixSEP_Tot">'3. Detailed table '!$V$671</definedName>
    <definedName name="_xlnm.Print_Area" localSheetId="3">'1. Instructions'!$A$1:$A$43</definedName>
    <definedName name="_xlnm.Print_Area" localSheetId="4">'2. Start'!$A$1:$E$38</definedName>
    <definedName name="_xlnm.Print_Area" localSheetId="5">'3. Detailed table '!$A$1:$R$673</definedName>
    <definedName name="_xlnm.Print_Area" localSheetId="6">'4. Consolid table (participant)'!$A$1:$U$22</definedName>
    <definedName name="ReimbRateMultiple">'3. Detailed table '!$V$644:$V$644</definedName>
    <definedName name="ReimbRateSingle">'3. Detailed table '!$V$643</definedName>
    <definedName name="RowHidden">'3. Detailed table '!$V$21:$V$673</definedName>
    <definedName name="Source_Staff_Cat">'EC Data'!$B$33:$B$44</definedName>
    <definedName name="Source_SubTot_EquipmentDeprec">'EC Format'!$A$78:$V$80</definedName>
    <definedName name="Source_SubTot_SubContractor">'EC Format'!$A$36:$V$39</definedName>
    <definedName name="Source_SubTotal_Equipment">'EC Format'!$A$82:$V$84</definedName>
    <definedName name="Source_SubTotRental">'EC Format'!$A$95:$V$97</definedName>
    <definedName name="Source_SubTotRentalDeprec">'EC Format'!$A$91:$V$93</definedName>
    <definedName name="Source_WP_A">'EC Format'!$A$2:$V$29</definedName>
    <definedName name="Source_WP_A_SubTotal_1">'EC Format'!$I$9</definedName>
    <definedName name="Source_WP_A_SubTotal_2">'EC Format'!$I$16</definedName>
    <definedName name="Source_WP_A_SubTotal_3">'EC Format'!$I$19</definedName>
    <definedName name="Source_WP_A_SubTotal_4">'EC Format'!$I$22</definedName>
    <definedName name="Source_WP_A_SubTotal_5">'EC Format'!$I$25</definedName>
    <definedName name="Source_WP_A_SubTotal_6">'EC Format'!$I$28</definedName>
    <definedName name="Source_WP_A_Total">'EC Format'!$I$29</definedName>
    <definedName name="Source_WP_B">'EC Format'!$A$44:$V$48</definedName>
    <definedName name="Source_WP_B_Total_1">'EC Format'!$E$45</definedName>
    <definedName name="Source_WP_B_Total_2">'EC Format'!$E$46</definedName>
    <definedName name="Source_WP_B_Total_3">'EC Format'!$E$47</definedName>
    <definedName name="Source_WP_B_Travel">'EC Format'!$A$51:$V$68</definedName>
    <definedName name="Source_WP_B_Travel_insert">'EC Format'!$A$48</definedName>
    <definedName name="Source_WP_B_Travel_subtotal_1">'EC Format'!$E$65</definedName>
    <definedName name="Source_WP_B_Travel_subtotal_2">'EC Format'!$E$66</definedName>
    <definedName name="Source_WP_B_Travel_subtotal_3">'EC Format'!$E$67</definedName>
    <definedName name="Source_WP_C">'EC Format'!$A$32:$V$41</definedName>
    <definedName name="Source_WP_C_Total">'EC Format'!$G$41</definedName>
    <definedName name="Source_WP_Cons">'EC Format'!$A$213:$AF$213</definedName>
    <definedName name="Source_WP_D">'EC Format'!$A$136:$V$161</definedName>
    <definedName name="Source_WP_D_SubTotal_1">'EC Format'!$F$161</definedName>
    <definedName name="Source_WP_D_SubTotal_1_1">'EC Format'!$G$161</definedName>
    <definedName name="Source_WP_D_SubTotal_2">'EC Format'!$I$161</definedName>
    <definedName name="Source_WP_D_Total">'EC Format'!$E$161</definedName>
    <definedName name="Source_WP_D02">'EC Format'!$A$163:$V$171</definedName>
    <definedName name="Source_WP_D02_SubTotal_1">'EC Format'!$F$171</definedName>
    <definedName name="Source_WP_D02_SubTotal_1_1">'EC Format'!$G$171</definedName>
    <definedName name="Source_WP_D02_SubTotal_2">'EC Format'!$I$171</definedName>
    <definedName name="Source_WP_D02_Total">'EC Format'!$E$171</definedName>
    <definedName name="Source_WP_D03">'EC Format'!$A$173:$V$181</definedName>
    <definedName name="Source_WP_D03_SubTotal_1">'EC Format'!$F$181</definedName>
    <definedName name="Source_WP_D03_SubTotal_1_1">'EC Format'!$G$181</definedName>
    <definedName name="Source_WP_D03_SubTotal_2">'EC Format'!$I$181</definedName>
    <definedName name="Source_WP_D03_Total">'EC Format'!$E$181</definedName>
    <definedName name="Source_WP_D04">'EC Format'!$A$183:$V$191</definedName>
    <definedName name="Source_WP_D04_SubTotal_1">'EC Format'!$F$191</definedName>
    <definedName name="Source_WP_D04_SubTotal_1_1">'EC Format'!$G$191</definedName>
    <definedName name="Source_WP_D04_SubTotal_2">'EC Format'!$I$191</definedName>
    <definedName name="Source_WP_D04_Total">'EC Format'!$E$191</definedName>
    <definedName name="Source_WP_D05">'EC Format'!$A$193:$V$201</definedName>
    <definedName name="Source_WP_D05_SubTotal_1">'EC Format'!$F$201</definedName>
    <definedName name="Source_WP_D05_SubTotal_1_1">'EC Format'!$G$201</definedName>
    <definedName name="Source_WP_D05_SubTotal_2">'EC Format'!$I$201</definedName>
    <definedName name="Source_WP_D05_Total">'EC Format'!$E$201</definedName>
    <definedName name="Source_WP_D06">'EC Format'!$A$203:$V$211</definedName>
    <definedName name="Source_WP_D06_SubTotal_1">'EC Format'!$F$211</definedName>
    <definedName name="Source_WP_D06_SubTotal_1_1">'EC Format'!$E$204</definedName>
    <definedName name="Source_WP_D06_SubTotal_2">'EC Format'!$I$211</definedName>
    <definedName name="Source_WP_D06_Total">'EC Format'!$E$211</definedName>
    <definedName name="Source_WP_E1">'EC Format'!$A$71:$V$100</definedName>
    <definedName name="Source_WP_E1_SubTotal_1">'EC Format'!$I$86</definedName>
    <definedName name="Source_WP_E1_SubTotal_2">'EC Format'!$I$99</definedName>
    <definedName name="Source_WP_E1_Total">'EC Format'!$I$100</definedName>
    <definedName name="Source_WP_E2">'EC Format'!$A$102:$V$133</definedName>
    <definedName name="Source_WP_E2_Total">'EC Format'!$G$133</definedName>
    <definedName name="Source_WP_Table">'EC Format'!$A$103:$E$132</definedName>
    <definedName name="SourceD1AC">'EC Data'!$A$151:$B$154</definedName>
    <definedName name="SourceD1UC">'EC Data'!$A$157:$G$163</definedName>
    <definedName name="SourceTravelAC">'EC Data'!$A$110:$J$126</definedName>
    <definedName name="SourceTravelFormat">'EC Format'!$B$52:$K$68</definedName>
    <definedName name="SourceTravelUC">'EC Data'!$A$130:$J$146</definedName>
    <definedName name="sourceWPE1Range">'EC Data'!$K$37</definedName>
    <definedName name="StaffTypeA1">'EC Format'!$V$3:$V$9</definedName>
    <definedName name="StaffTypeA2">'EC Format'!$V$10:$V$16</definedName>
    <definedName name="StaffTypeA4">'EC Format'!$V$17:$V$19</definedName>
    <definedName name="StaffTypeA5">'EC Format'!$V$20:$V$22</definedName>
    <definedName name="StaffTypeA6">'EC Format'!$V$23:$V$25</definedName>
    <definedName name="StaffTypeA7">'EC Format'!$V$26:$V$28</definedName>
    <definedName name="StaffTypeOfRateA1A2">'EC Data'!$B$48:$B$50</definedName>
    <definedName name="StaffTypeOfRateA3A4">'EC Data'!$B$51:$B$53</definedName>
    <definedName name="Sub_Cat_D_FS">'EC Data'!#REF!</definedName>
    <definedName name="Sub_Cat_D_P">'EC Data'!#REF!</definedName>
    <definedName name="TotalEligibleCosts">'4. Consolid table (participant)'!$B$24</definedName>
    <definedName name="TotalFixCosts">'3. Detailed table '!$V$636</definedName>
    <definedName name="TotalIncomeFix">'3. Detailed table '!$V$672</definedName>
    <definedName name="Travel_Header_ActualCost">'3. Detailed table '!$C$210:$E$211</definedName>
    <definedName name="Travel_HeaderUnitCost">'3. Detailed table '!$F$210:$I$211</definedName>
    <definedName name="TypeCostA6">'EC Data'!$H$63</definedName>
    <definedName name="TypeCostA7">'EC Data'!$H$64</definedName>
    <definedName name="TypeCostC1">'EC Data'!$H$66</definedName>
    <definedName name="TypeCostD1">'EC Data'!$H$68</definedName>
    <definedName name="TypeCostD2">'EC Data'!$H$70</definedName>
    <definedName name="TypeCostD3">'EC Data'!$H$71</definedName>
    <definedName name="TypeCostD4">'EC Data'!$H$72</definedName>
    <definedName name="TypeCostD5">'EC Data'!$H$73</definedName>
    <definedName name="TypeCostD6">'EC Data'!$H$74</definedName>
    <definedName name="TypeFundRate">'EC Data'!$H$86</definedName>
    <definedName name="usedTypes">'EC Data'!$B$9:$B$20</definedName>
    <definedName name="UseTypeStaffA1">'EC Data'!$B$24</definedName>
    <definedName name="UseTypeStaffA2">'EC Data'!$B$25</definedName>
    <definedName name="UseTypeStaffA4">'EC Data'!$B$26</definedName>
    <definedName name="UseTypeStaffA5">'EC Data'!$B$27</definedName>
    <definedName name="UseTypeStaffA6">'EC Data'!$B$28</definedName>
    <definedName name="UseTypeStaffA7">'EC Data'!$B$29</definedName>
    <definedName name="WP_A_Total">'3. Detailed table '!$I$135</definedName>
    <definedName name="WP_A1">'3. Detailed table '!$A$22:$V$49</definedName>
    <definedName name="WP_A1_1_subTotal">'3. Detailed table '!$I$29</definedName>
    <definedName name="WP_A1_2_subTotal">'3. Detailed table '!$I$36</definedName>
    <definedName name="WP_A1_3_subTotal">'3. Detailed table '!$I$39</definedName>
    <definedName name="WP_A1_4_subTotal">'3. Detailed table '!$I$42</definedName>
    <definedName name="WP_A1_5_subTotal">'3. Detailed table '!$I$45</definedName>
    <definedName name="WP_A1_6_subTotal">'3. Detailed table '!$I$48</definedName>
    <definedName name="WP_A1_Total">'3. Detailed table '!$I$49</definedName>
    <definedName name="WP_A2">'3. Detailed table '!$A$50:$V$77</definedName>
    <definedName name="WP_A2_1_subTotal">'3. Detailed table '!$I$57</definedName>
    <definedName name="WP_A2_2_subTotal">'3. Detailed table '!$I$64</definedName>
    <definedName name="WP_A2_3_subTotal">'3. Detailed table '!$I$67</definedName>
    <definedName name="WP_A2_4_subTotal">'3. Detailed table '!$I$70</definedName>
    <definedName name="WP_A2_5_subTotal">'3. Detailed table '!$I$73</definedName>
    <definedName name="WP_A2_6_subTotal">'3. Detailed table '!$I$76</definedName>
    <definedName name="WP_A2_Total">'3. Detailed table '!$I$77</definedName>
    <definedName name="WP_A3">'3. Detailed table '!$A$78:$V$105</definedName>
    <definedName name="WP_A3_1_subTotal">'3. Detailed table '!$I$85</definedName>
    <definedName name="WP_A3_2_subTotal">'3. Detailed table '!$I$92</definedName>
    <definedName name="WP_A3_3_subTotal">'3. Detailed table '!$I$95</definedName>
    <definedName name="WP_A3_4_subTotal">'3. Detailed table '!$I$98</definedName>
    <definedName name="WP_A3_5_subTotal">'3. Detailed table '!$I$101</definedName>
    <definedName name="WP_A3_6_subTotal">'3. Detailed table '!$I$104</definedName>
    <definedName name="WP_A3_Total">'3. Detailed table '!$I$105</definedName>
    <definedName name="WP_A4">'3. Detailed table '!$A$106:$V$133</definedName>
    <definedName name="WP_A4_1_subTotal">'3. Detailed table '!$I$113</definedName>
    <definedName name="WP_A4_2_subTotal">'3. Detailed table '!$I$120</definedName>
    <definedName name="WP_A4_3_subTotal">'3. Detailed table '!$I$123</definedName>
    <definedName name="WP_A4_4_subTotal">'3. Detailed table '!$I$126</definedName>
    <definedName name="WP_A4_5_subTotal">'3. Detailed table '!$I$129</definedName>
    <definedName name="WP_A4_6_subTotal">'3. Detailed table '!$I$132</definedName>
    <definedName name="WP_A4_Total">'3. Detailed table '!$I$133</definedName>
    <definedName name="WP_B_Total">'3. Detailed table '!$I$236</definedName>
    <definedName name="WP_B1">'3. Detailed table '!$A$212:$V$216</definedName>
    <definedName name="WP_B1_1_subTotal">'3. Detailed table '!$E$213</definedName>
    <definedName name="WP_B1_2_subTotal">'3. Detailed table '!$E$214</definedName>
    <definedName name="WP_B1_3_subTotal">'3. Detailed table '!$E$215</definedName>
    <definedName name="WP_B1_Total">'3. Detailed table '!$I$233</definedName>
    <definedName name="WP_B2">'3. Detailed table '!$A$217:$V$221</definedName>
    <definedName name="WP_B2_1_subTotal">'3. Detailed table '!$E$218</definedName>
    <definedName name="WP_B2_2_subTotal">'3. Detailed table '!$E$219</definedName>
    <definedName name="WP_B2_3_subTotal">'3. Detailed table '!$E$220</definedName>
    <definedName name="WP_B2_Total">'3. Detailed table '!$I$234</definedName>
    <definedName name="WP_B3">'3. Detailed table '!$A$222:$V$226</definedName>
    <definedName name="WP_B3_1_subTotal">'3. Detailed table '!$E$223</definedName>
    <definedName name="WP_B3_2_subTotal">'3. Detailed table '!$E$224</definedName>
    <definedName name="WP_B3_3_subTotal">'3. Detailed table '!$E$225</definedName>
    <definedName name="WP_B3_Total">'3. Detailed table '!$I$235</definedName>
    <definedName name="WP_B4">'3. Detailed table '!$A$227:$V$231</definedName>
    <definedName name="WP_B4_1_subTotal">'3. Detailed table '!$E$228</definedName>
    <definedName name="WP_B4_2_subTotal">'3. Detailed table '!$E$229</definedName>
    <definedName name="WP_B4_3_subTotal">'3. Detailed table '!$E$230</definedName>
    <definedName name="WP_C_Total">'3. Detailed table '!$I$207</definedName>
    <definedName name="WP_C1">'3. Detailed table '!$A$139:$V$148</definedName>
    <definedName name="WP_C1_Total">'3. Detailed table '!$G$148</definedName>
    <definedName name="WP_C2">'3. Detailed table '!$A$149:$V$158</definedName>
    <definedName name="WP_C2_Total">'3. Detailed table '!$G$158</definedName>
    <definedName name="WP_C3">'3. Detailed table '!$A$159:$V$168</definedName>
    <definedName name="WP_C3_Total">'3. Detailed table '!$G$168</definedName>
    <definedName name="WP_C4">'3. Detailed table '!$A$169:$V$205</definedName>
    <definedName name="WP_C4_Total">'3. Detailed table '!$G$205</definedName>
    <definedName name="WP_Cons1">'4. Consolid table (participant)'!$A$16:$AF$16</definedName>
    <definedName name="WP_Cons2">'4. Consolid table (participant)'!$A$17:$AF$17</definedName>
    <definedName name="WP_Cons3">'4. Consolid table (participant)'!$A$18:$AF$18</definedName>
    <definedName name="WP_Cons4">'4. Consolid table (participant)'!$A$19:$AF$19</definedName>
    <definedName name="WP_D_Total">'3. Detailed table '!$I$603</definedName>
    <definedName name="WP_D02_Total">'3. Detailed table '!$I$607</definedName>
    <definedName name="WP_D03_Total">'3. Detailed table '!$I$611</definedName>
    <definedName name="WP_D04_Total">'3. Detailed table '!$I$615</definedName>
    <definedName name="WP_D05_Total">'3. Detailed table '!$I$619</definedName>
    <definedName name="WP_D06_Total">'3. Detailed table '!$I$623</definedName>
    <definedName name="WP_D1">'3. Detailed table '!$A$497:$V$522</definedName>
    <definedName name="WP_D1_1_subTotal">'3. Detailed table '!$F$522</definedName>
    <definedName name="WP_D1_2_subTotal">'3. Detailed table '!$I$522</definedName>
    <definedName name="WP_D1_Total">'3. Detailed table '!$E$522</definedName>
    <definedName name="WP_D2">'3. Detailed table '!$A$523:$V$548</definedName>
    <definedName name="WP_D2_1_subTotal">'3. Detailed table '!$F$548</definedName>
    <definedName name="WP_D2_2_subTotal">'3. Detailed table '!$I$548</definedName>
    <definedName name="WP_D2_Total">'3. Detailed table '!$E$548</definedName>
    <definedName name="WP_D3">'3. Detailed table '!$A$549:$V$574</definedName>
    <definedName name="WP_D3_1_subTotal">'3. Detailed table '!$F$574</definedName>
    <definedName name="WP_D3_2_subTotal">'3. Detailed table '!$I$574</definedName>
    <definedName name="WP_D3_Total">'3. Detailed table '!$E$574</definedName>
    <definedName name="WP_D4">'3. Detailed table '!$A$575:$V$600</definedName>
    <definedName name="WP_D4_1_subTotal">'3. Detailed table '!$F$600</definedName>
    <definedName name="WP_D4_2_subTotal">'3. Detailed table '!$I$600</definedName>
    <definedName name="WP_D4_Total">'3. Detailed table '!$E$600</definedName>
    <definedName name="WP_E1_Total">'3. Detailed table '!$I$359</definedName>
    <definedName name="WP_E11">'3. Detailed table '!$A$238:$V$267</definedName>
    <definedName name="WP_E11_1_subTotal">'3. Detailed table '!$I$253</definedName>
    <definedName name="WP_E11_2_subTotal">'3. Detailed table '!$I$266</definedName>
    <definedName name="WP_E11_Total">'3. Detailed table '!$I$267</definedName>
    <definedName name="WP_E12">'3. Detailed table '!$A$268:$V$297</definedName>
    <definedName name="WP_E12_1_subTotal">'3. Detailed table '!$I$283</definedName>
    <definedName name="WP_E12_2_subTotal">'3. Detailed table '!$I$296</definedName>
    <definedName name="WP_E12_Total">'3. Detailed table '!$I$297</definedName>
    <definedName name="WP_E13">'3. Detailed table '!$A$298:$V$327</definedName>
    <definedName name="WP_E13_1_subTotal">'3. Detailed table '!$I$313</definedName>
    <definedName name="WP_E13_2_subTotal">'3. Detailed table '!$I$326</definedName>
    <definedName name="WP_E13_Total">'3. Detailed table '!$I$327</definedName>
    <definedName name="WP_E14">'3. Detailed table '!$A$328:$V$357</definedName>
    <definedName name="WP_E14_1_subTotal">'3. Detailed table '!$I$343</definedName>
    <definedName name="WP_E14_2_subTotal">'3. Detailed table '!$I$356</definedName>
    <definedName name="WP_E14_Total">'3. Detailed table '!$I$357</definedName>
    <definedName name="WP_E2_Total">'3. Detailed table '!$I$490</definedName>
    <definedName name="WP_E21">'3. Detailed table '!$A$361:$V$392</definedName>
    <definedName name="WP_E21_Total">'3. Detailed table '!$G$392</definedName>
    <definedName name="WP_E22">'3. Detailed table '!$A$393:$V$424</definedName>
    <definedName name="WP_E22_Total">'3. Detailed table '!$G$424</definedName>
    <definedName name="WP_E23">'3. Detailed table '!$A$425:$V$456</definedName>
    <definedName name="WP_E23_Total">'3. Detailed table '!$G$456</definedName>
    <definedName name="WP_E24">'3. Detailed table '!$A$457:$V$488</definedName>
    <definedName name="WP_E24_Total">'3. Detailed table '!$G$488</definedName>
    <definedName name="WP_E3_Total">'3. Detailed table '!$G$493</definedName>
    <definedName name="WP_F_Total">'3. Detailed table '!$E$630</definedName>
    <definedName name="WP_G_Total">'3. Detailed table '!$G$635</definedName>
    <definedName name="WPA_nb">'EC Data'!$E$5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5" i="7" l="1"/>
  <c r="I234" i="7"/>
  <c r="I233" i="7"/>
  <c r="G194" i="7"/>
  <c r="F194" i="7"/>
  <c r="G195" i="7"/>
  <c r="F195" i="7"/>
  <c r="G196" i="7"/>
  <c r="F196" i="7"/>
  <c r="G197" i="7"/>
  <c r="F197" i="7"/>
  <c r="G187" i="7"/>
  <c r="F187" i="7"/>
  <c r="G188" i="7"/>
  <c r="F188" i="7"/>
  <c r="G189" i="7"/>
  <c r="F189" i="7"/>
  <c r="G190" i="7"/>
  <c r="F190" i="7"/>
  <c r="G191" i="7"/>
  <c r="F191" i="7"/>
  <c r="G192" i="7"/>
  <c r="F192" i="7"/>
  <c r="G193" i="7"/>
  <c r="F193" i="7"/>
  <c r="G179" i="7"/>
  <c r="F179" i="7"/>
  <c r="G180" i="7"/>
  <c r="F180" i="7"/>
  <c r="G181" i="7"/>
  <c r="F181" i="7"/>
  <c r="G182" i="7"/>
  <c r="F182" i="7"/>
  <c r="G183" i="7"/>
  <c r="F183" i="7"/>
  <c r="G184" i="7"/>
  <c r="F184" i="7"/>
  <c r="G185" i="7"/>
  <c r="F185" i="7"/>
  <c r="G186" i="7"/>
  <c r="F186" i="7"/>
  <c r="G176" i="7"/>
  <c r="F176" i="7"/>
  <c r="G177" i="7"/>
  <c r="F177" i="7"/>
  <c r="G175" i="7"/>
  <c r="F175" i="7"/>
  <c r="G178" i="7"/>
  <c r="F178" i="7"/>
  <c r="G174" i="7"/>
  <c r="F174" i="7"/>
  <c r="G173" i="7"/>
  <c r="F173" i="7"/>
  <c r="G172" i="7"/>
  <c r="F172" i="7"/>
  <c r="G171" i="7" l="1"/>
  <c r="F171" i="7"/>
  <c r="A19" i="3"/>
  <c r="B575" i="7"/>
  <c r="D600" i="7"/>
  <c r="I598" i="7"/>
  <c r="I599" i="7" s="1"/>
  <c r="E597" i="7"/>
  <c r="E599" i="7" s="1"/>
  <c r="D597" i="7"/>
  <c r="I595" i="7"/>
  <c r="I596" i="7" s="1"/>
  <c r="E594" i="7"/>
  <c r="E596" i="7" s="1"/>
  <c r="D594" i="7"/>
  <c r="I589" i="7"/>
  <c r="I590" i="7" s="1"/>
  <c r="I586" i="7"/>
  <c r="I587" i="7" s="1"/>
  <c r="D581" i="7"/>
  <c r="E580" i="7"/>
  <c r="D580" i="7"/>
  <c r="E579" i="7"/>
  <c r="D579" i="7"/>
  <c r="B457" i="7"/>
  <c r="F488" i="7"/>
  <c r="G487" i="7"/>
  <c r="F487" i="7"/>
  <c r="G486" i="7"/>
  <c r="F486" i="7"/>
  <c r="G484" i="7"/>
  <c r="F484" i="7"/>
  <c r="G483" i="7"/>
  <c r="F483" i="7"/>
  <c r="G481" i="7"/>
  <c r="F481" i="7"/>
  <c r="G479" i="7"/>
  <c r="F479" i="7"/>
  <c r="G477" i="7"/>
  <c r="F477" i="7"/>
  <c r="G475" i="7"/>
  <c r="F475" i="7"/>
  <c r="G474" i="7"/>
  <c r="F474" i="7"/>
  <c r="G471" i="7"/>
  <c r="F471" i="7"/>
  <c r="G469" i="7"/>
  <c r="F469" i="7"/>
  <c r="G468" i="7"/>
  <c r="F468" i="7"/>
  <c r="G467" i="7"/>
  <c r="F467" i="7"/>
  <c r="G466" i="7"/>
  <c r="F466" i="7"/>
  <c r="G464" i="7"/>
  <c r="F464" i="7"/>
  <c r="G463" i="7"/>
  <c r="F463" i="7"/>
  <c r="G462" i="7"/>
  <c r="F462" i="7"/>
  <c r="G461" i="7"/>
  <c r="F461" i="7"/>
  <c r="B328" i="7"/>
  <c r="H357" i="7"/>
  <c r="H356" i="7"/>
  <c r="H354" i="7"/>
  <c r="B354" i="7"/>
  <c r="I353" i="7"/>
  <c r="I354" i="7" s="1"/>
  <c r="H353" i="7"/>
  <c r="H350" i="7"/>
  <c r="B350" i="7"/>
  <c r="I349" i="7"/>
  <c r="I350" i="7" s="1"/>
  <c r="H349" i="7"/>
  <c r="H343" i="7"/>
  <c r="H341" i="7"/>
  <c r="B341" i="7"/>
  <c r="I340" i="7"/>
  <c r="I341" i="7" s="1"/>
  <c r="H340" i="7"/>
  <c r="H337" i="7"/>
  <c r="B337" i="7"/>
  <c r="I336" i="7"/>
  <c r="I337" i="7" s="1"/>
  <c r="H336" i="7"/>
  <c r="B227" i="7"/>
  <c r="D231" i="7"/>
  <c r="D230" i="7"/>
  <c r="D229" i="7"/>
  <c r="D228" i="7"/>
  <c r="B169" i="7"/>
  <c r="F205" i="7"/>
  <c r="F203" i="7"/>
  <c r="G202" i="7"/>
  <c r="F202" i="7"/>
  <c r="G201" i="7"/>
  <c r="F201" i="7"/>
  <c r="F199" i="7"/>
  <c r="G198" i="7"/>
  <c r="F198" i="7"/>
  <c r="G170" i="7"/>
  <c r="F170" i="7"/>
  <c r="B106" i="7"/>
  <c r="I131" i="7"/>
  <c r="I132" i="7" s="1"/>
  <c r="F19" i="3" s="1"/>
  <c r="H131" i="7"/>
  <c r="I128" i="7"/>
  <c r="I129" i="7" s="1"/>
  <c r="E19" i="3" s="1"/>
  <c r="H128" i="7"/>
  <c r="I125" i="7"/>
  <c r="I126" i="7" s="1"/>
  <c r="D19" i="3" s="1"/>
  <c r="I122" i="7"/>
  <c r="I123" i="7" s="1"/>
  <c r="C19" i="3" s="1"/>
  <c r="H120" i="7"/>
  <c r="I119" i="7"/>
  <c r="H119" i="7"/>
  <c r="I118" i="7"/>
  <c r="H118" i="7"/>
  <c r="I116" i="7"/>
  <c r="H116" i="7"/>
  <c r="I115" i="7"/>
  <c r="H115" i="7"/>
  <c r="H113" i="7"/>
  <c r="I112" i="7"/>
  <c r="H112" i="7"/>
  <c r="I111" i="7"/>
  <c r="H111" i="7"/>
  <c r="I109" i="7"/>
  <c r="H109" i="7"/>
  <c r="I108" i="7"/>
  <c r="H108" i="7"/>
  <c r="A18" i="3"/>
  <c r="B549" i="7"/>
  <c r="D574" i="7"/>
  <c r="I572" i="7"/>
  <c r="I573" i="7" s="1"/>
  <c r="E571" i="7"/>
  <c r="E573" i="7" s="1"/>
  <c r="D571" i="7"/>
  <c r="I569" i="7"/>
  <c r="I570" i="7" s="1"/>
  <c r="E568" i="7"/>
  <c r="E570" i="7" s="1"/>
  <c r="D568" i="7"/>
  <c r="I563" i="7"/>
  <c r="I564" i="7" s="1"/>
  <c r="I560" i="7"/>
  <c r="I561" i="7" s="1"/>
  <c r="D555" i="7"/>
  <c r="E554" i="7"/>
  <c r="D554" i="7"/>
  <c r="E553" i="7"/>
  <c r="D553" i="7"/>
  <c r="B425" i="7"/>
  <c r="F456" i="7"/>
  <c r="G455" i="7"/>
  <c r="F455" i="7"/>
  <c r="G454" i="7"/>
  <c r="F454" i="7"/>
  <c r="G452" i="7"/>
  <c r="F452" i="7"/>
  <c r="G451" i="7"/>
  <c r="F451" i="7"/>
  <c r="G449" i="7"/>
  <c r="F449" i="7"/>
  <c r="G447" i="7"/>
  <c r="F447" i="7"/>
  <c r="G445" i="7"/>
  <c r="F445" i="7"/>
  <c r="G443" i="7"/>
  <c r="F443" i="7"/>
  <c r="G442" i="7"/>
  <c r="F442" i="7"/>
  <c r="G439" i="7"/>
  <c r="F439" i="7"/>
  <c r="G437" i="7"/>
  <c r="F437" i="7"/>
  <c r="G436" i="7"/>
  <c r="F436" i="7"/>
  <c r="G435" i="7"/>
  <c r="F435" i="7"/>
  <c r="G434" i="7"/>
  <c r="F434" i="7"/>
  <c r="G432" i="7"/>
  <c r="F432" i="7"/>
  <c r="G431" i="7"/>
  <c r="F431" i="7"/>
  <c r="G430" i="7"/>
  <c r="F430" i="7"/>
  <c r="G429" i="7"/>
  <c r="F429" i="7"/>
  <c r="B298" i="7"/>
  <c r="H327" i="7"/>
  <c r="H326" i="7"/>
  <c r="H324" i="7"/>
  <c r="B324" i="7"/>
  <c r="I323" i="7"/>
  <c r="I324" i="7" s="1"/>
  <c r="H323" i="7"/>
  <c r="H320" i="7"/>
  <c r="B320" i="7"/>
  <c r="I319" i="7"/>
  <c r="I320" i="7" s="1"/>
  <c r="H319" i="7"/>
  <c r="H313" i="7"/>
  <c r="H311" i="7"/>
  <c r="B311" i="7"/>
  <c r="I310" i="7"/>
  <c r="I311" i="7" s="1"/>
  <c r="H310" i="7"/>
  <c r="H307" i="7"/>
  <c r="B307" i="7"/>
  <c r="I306" i="7"/>
  <c r="I307" i="7" s="1"/>
  <c r="H306" i="7"/>
  <c r="B222" i="7"/>
  <c r="D226" i="7"/>
  <c r="D225" i="7"/>
  <c r="D224" i="7"/>
  <c r="D223" i="7"/>
  <c r="B159" i="7"/>
  <c r="F168" i="7"/>
  <c r="F166" i="7"/>
  <c r="G165" i="7"/>
  <c r="F165" i="7"/>
  <c r="G164" i="7"/>
  <c r="F164" i="7"/>
  <c r="F162" i="7"/>
  <c r="G161" i="7"/>
  <c r="F161" i="7"/>
  <c r="G160" i="7"/>
  <c r="F160" i="7"/>
  <c r="B78" i="7"/>
  <c r="I103" i="7"/>
  <c r="I104" i="7" s="1"/>
  <c r="F18" i="3" s="1"/>
  <c r="H103" i="7"/>
  <c r="I100" i="7"/>
  <c r="I101" i="7" s="1"/>
  <c r="E18" i="3" s="1"/>
  <c r="H100" i="7"/>
  <c r="I97" i="7"/>
  <c r="I98" i="7" s="1"/>
  <c r="D18" i="3" s="1"/>
  <c r="I94" i="7"/>
  <c r="I95" i="7" s="1"/>
  <c r="C18" i="3" s="1"/>
  <c r="H92" i="7"/>
  <c r="I91" i="7"/>
  <c r="H91" i="7"/>
  <c r="I90" i="7"/>
  <c r="H90" i="7"/>
  <c r="I88" i="7"/>
  <c r="H88" i="7"/>
  <c r="I87" i="7"/>
  <c r="H87" i="7"/>
  <c r="H85" i="7"/>
  <c r="I84" i="7"/>
  <c r="H84" i="7"/>
  <c r="I83" i="7"/>
  <c r="H83" i="7"/>
  <c r="I81" i="7"/>
  <c r="H81" i="7"/>
  <c r="I80" i="7"/>
  <c r="H80" i="7"/>
  <c r="A17" i="3"/>
  <c r="B523" i="7"/>
  <c r="D548" i="7"/>
  <c r="I546" i="7"/>
  <c r="I547" i="7" s="1"/>
  <c r="E545" i="7"/>
  <c r="E547" i="7" s="1"/>
  <c r="D545" i="7"/>
  <c r="I543" i="7"/>
  <c r="I544" i="7" s="1"/>
  <c r="E542" i="7"/>
  <c r="E544" i="7" s="1"/>
  <c r="D542" i="7"/>
  <c r="I537" i="7"/>
  <c r="I538" i="7" s="1"/>
  <c r="I534" i="7"/>
  <c r="I535" i="7" s="1"/>
  <c r="D529" i="7"/>
  <c r="E528" i="7"/>
  <c r="D528" i="7"/>
  <c r="E527" i="7"/>
  <c r="D527" i="7"/>
  <c r="B393" i="7"/>
  <c r="F424" i="7"/>
  <c r="G423" i="7"/>
  <c r="F423" i="7"/>
  <c r="G422" i="7"/>
  <c r="F422" i="7"/>
  <c r="G420" i="7"/>
  <c r="F420" i="7"/>
  <c r="G419" i="7"/>
  <c r="F419" i="7"/>
  <c r="G417" i="7"/>
  <c r="F417" i="7"/>
  <c r="G415" i="7"/>
  <c r="F415" i="7"/>
  <c r="G413" i="7"/>
  <c r="F413" i="7"/>
  <c r="G411" i="7"/>
  <c r="F411" i="7"/>
  <c r="G410" i="7"/>
  <c r="F410" i="7"/>
  <c r="G407" i="7"/>
  <c r="F407" i="7"/>
  <c r="G405" i="7"/>
  <c r="F405" i="7"/>
  <c r="G404" i="7"/>
  <c r="F404" i="7"/>
  <c r="G403" i="7"/>
  <c r="F403" i="7"/>
  <c r="G402" i="7"/>
  <c r="F402" i="7"/>
  <c r="G400" i="7"/>
  <c r="F400" i="7"/>
  <c r="G399" i="7"/>
  <c r="F399" i="7"/>
  <c r="G398" i="7"/>
  <c r="F398" i="7"/>
  <c r="G397" i="7"/>
  <c r="F397" i="7"/>
  <c r="B268" i="7"/>
  <c r="H297" i="7"/>
  <c r="H296" i="7"/>
  <c r="H294" i="7"/>
  <c r="B294" i="7"/>
  <c r="I293" i="7"/>
  <c r="I294" i="7" s="1"/>
  <c r="H293" i="7"/>
  <c r="H290" i="7"/>
  <c r="B290" i="7"/>
  <c r="I289" i="7"/>
  <c r="I290" i="7" s="1"/>
  <c r="H289" i="7"/>
  <c r="H283" i="7"/>
  <c r="H281" i="7"/>
  <c r="B281" i="7"/>
  <c r="I280" i="7"/>
  <c r="I281" i="7" s="1"/>
  <c r="H280" i="7"/>
  <c r="H277" i="7"/>
  <c r="B277" i="7"/>
  <c r="I276" i="7"/>
  <c r="I277" i="7" s="1"/>
  <c r="H276" i="7"/>
  <c r="B217" i="7"/>
  <c r="D221" i="7"/>
  <c r="D220" i="7"/>
  <c r="D219" i="7"/>
  <c r="D218" i="7"/>
  <c r="B149" i="7"/>
  <c r="F158" i="7"/>
  <c r="F156" i="7"/>
  <c r="G155" i="7"/>
  <c r="F155" i="7"/>
  <c r="G154" i="7"/>
  <c r="F154" i="7"/>
  <c r="F152" i="7"/>
  <c r="G151" i="7"/>
  <c r="F151" i="7"/>
  <c r="G150" i="7"/>
  <c r="F150" i="7"/>
  <c r="B50" i="7"/>
  <c r="I75" i="7"/>
  <c r="I76" i="7" s="1"/>
  <c r="F17" i="3" s="1"/>
  <c r="H75" i="7"/>
  <c r="I72" i="7"/>
  <c r="I73" i="7" s="1"/>
  <c r="E17" i="3" s="1"/>
  <c r="H72" i="7"/>
  <c r="I69" i="7"/>
  <c r="I70" i="7" s="1"/>
  <c r="D17" i="3" s="1"/>
  <c r="I66" i="7"/>
  <c r="I67" i="7" s="1"/>
  <c r="C17" i="3" s="1"/>
  <c r="H64" i="7"/>
  <c r="I63" i="7"/>
  <c r="H63" i="7"/>
  <c r="I62" i="7"/>
  <c r="H62" i="7"/>
  <c r="I60" i="7"/>
  <c r="H60" i="7"/>
  <c r="I59" i="7"/>
  <c r="H59" i="7"/>
  <c r="H57" i="7"/>
  <c r="I56" i="7"/>
  <c r="H56" i="7"/>
  <c r="I55" i="7"/>
  <c r="H55" i="7"/>
  <c r="I53" i="7"/>
  <c r="H53" i="7"/>
  <c r="I52" i="7"/>
  <c r="H52" i="7"/>
  <c r="I343" i="7" l="1"/>
  <c r="I356" i="7"/>
  <c r="E581" i="7"/>
  <c r="E600" i="7" s="1"/>
  <c r="N19" i="3" s="1"/>
  <c r="G488" i="7"/>
  <c r="M19" i="3" s="1"/>
  <c r="G199" i="7"/>
  <c r="K19" i="3"/>
  <c r="J19" i="3"/>
  <c r="G203" i="7"/>
  <c r="I120" i="7"/>
  <c r="I113" i="7"/>
  <c r="E555" i="7"/>
  <c r="E574" i="7" s="1"/>
  <c r="N18" i="3" s="1"/>
  <c r="G456" i="7"/>
  <c r="M18" i="3" s="1"/>
  <c r="I313" i="7"/>
  <c r="K18" i="3"/>
  <c r="I326" i="7"/>
  <c r="G166" i="7"/>
  <c r="I92" i="7"/>
  <c r="G162" i="7"/>
  <c r="I85" i="7"/>
  <c r="G424" i="7"/>
  <c r="M17" i="3" s="1"/>
  <c r="I296" i="7"/>
  <c r="E529" i="7"/>
  <c r="E548" i="7" s="1"/>
  <c r="N17" i="3" s="1"/>
  <c r="G156" i="7"/>
  <c r="I283" i="7"/>
  <c r="G152" i="7"/>
  <c r="I57" i="7"/>
  <c r="I64" i="7"/>
  <c r="G205" i="7" l="1"/>
  <c r="G19" i="3" s="1"/>
  <c r="I357" i="7"/>
  <c r="L19" i="3" s="1"/>
  <c r="I133" i="7"/>
  <c r="B19" i="3"/>
  <c r="I19" i="3"/>
  <c r="H19" i="3"/>
  <c r="E231" i="7"/>
  <c r="G168" i="7"/>
  <c r="G18" i="3" s="1"/>
  <c r="I105" i="7"/>
  <c r="I18" i="3"/>
  <c r="I327" i="7"/>
  <c r="L18" i="3" s="1"/>
  <c r="B18" i="3"/>
  <c r="J18" i="3"/>
  <c r="I297" i="7"/>
  <c r="L17" i="3" s="1"/>
  <c r="G158" i="7"/>
  <c r="G17" i="3" s="1"/>
  <c r="J17" i="3"/>
  <c r="K17" i="3"/>
  <c r="I17" i="3"/>
  <c r="H17" i="3"/>
  <c r="B17" i="3"/>
  <c r="E221" i="7"/>
  <c r="I77" i="7"/>
  <c r="U19" i="3" l="1"/>
  <c r="E226" i="7"/>
  <c r="U17" i="3"/>
  <c r="U18" i="3"/>
  <c r="H18" i="3"/>
  <c r="A16" i="3" l="1"/>
  <c r="B497" i="7"/>
  <c r="D522" i="7"/>
  <c r="I520" i="7"/>
  <c r="I521" i="7" s="1"/>
  <c r="E519" i="7"/>
  <c r="E521" i="7" s="1"/>
  <c r="D519" i="7"/>
  <c r="I517" i="7"/>
  <c r="I518" i="7" s="1"/>
  <c r="E516" i="7"/>
  <c r="E518" i="7" s="1"/>
  <c r="D516" i="7"/>
  <c r="I511" i="7"/>
  <c r="I512" i="7" s="1"/>
  <c r="I508" i="7"/>
  <c r="I509" i="7" s="1"/>
  <c r="D503" i="7"/>
  <c r="E502" i="7"/>
  <c r="D502" i="7"/>
  <c r="E501" i="7"/>
  <c r="D501" i="7"/>
  <c r="B361" i="7"/>
  <c r="F392" i="7"/>
  <c r="G391" i="7"/>
  <c r="F391" i="7"/>
  <c r="G390" i="7"/>
  <c r="F390" i="7"/>
  <c r="G388" i="7"/>
  <c r="F388" i="7"/>
  <c r="G387" i="7"/>
  <c r="F387" i="7"/>
  <c r="G385" i="7"/>
  <c r="F385" i="7"/>
  <c r="G383" i="7"/>
  <c r="F383" i="7"/>
  <c r="G381" i="7"/>
  <c r="F381" i="7"/>
  <c r="G379" i="7"/>
  <c r="F379" i="7"/>
  <c r="G378" i="7"/>
  <c r="F378" i="7"/>
  <c r="G375" i="7"/>
  <c r="F375" i="7"/>
  <c r="G373" i="7"/>
  <c r="F373" i="7"/>
  <c r="G372" i="7"/>
  <c r="F372" i="7"/>
  <c r="G371" i="7"/>
  <c r="F371" i="7"/>
  <c r="G370" i="7"/>
  <c r="F370" i="7"/>
  <c r="G368" i="7"/>
  <c r="F368" i="7"/>
  <c r="G367" i="7"/>
  <c r="F367" i="7"/>
  <c r="G366" i="7"/>
  <c r="F366" i="7"/>
  <c r="G365" i="7"/>
  <c r="F365" i="7"/>
  <c r="B238" i="7"/>
  <c r="H267" i="7"/>
  <c r="H266" i="7"/>
  <c r="H264" i="7"/>
  <c r="B264" i="7"/>
  <c r="I263" i="7"/>
  <c r="I264" i="7" s="1"/>
  <c r="H263" i="7"/>
  <c r="H260" i="7"/>
  <c r="B260" i="7"/>
  <c r="I259" i="7"/>
  <c r="I260" i="7" s="1"/>
  <c r="H259" i="7"/>
  <c r="H253" i="7"/>
  <c r="H251" i="7"/>
  <c r="B251" i="7"/>
  <c r="I250" i="7"/>
  <c r="I251" i="7" s="1"/>
  <c r="H250" i="7"/>
  <c r="H247" i="7"/>
  <c r="B247" i="7"/>
  <c r="I246" i="7"/>
  <c r="I247" i="7" s="1"/>
  <c r="H246" i="7"/>
  <c r="B212" i="7"/>
  <c r="D216" i="7"/>
  <c r="D215" i="7"/>
  <c r="D214" i="7"/>
  <c r="D213" i="7"/>
  <c r="B139" i="7"/>
  <c r="F148" i="7"/>
  <c r="F146" i="7"/>
  <c r="G145" i="7"/>
  <c r="F145" i="7"/>
  <c r="G144" i="7"/>
  <c r="F144" i="7"/>
  <c r="F142" i="7"/>
  <c r="G141" i="7"/>
  <c r="F141" i="7"/>
  <c r="G140" i="7"/>
  <c r="F140" i="7"/>
  <c r="B22" i="7"/>
  <c r="I47" i="7"/>
  <c r="I48" i="7" s="1"/>
  <c r="F16" i="3" s="1"/>
  <c r="H47" i="7"/>
  <c r="I44" i="7"/>
  <c r="I45" i="7" s="1"/>
  <c r="E16" i="3" s="1"/>
  <c r="H44" i="7"/>
  <c r="I41" i="7"/>
  <c r="I42" i="7" s="1"/>
  <c r="D16" i="3" s="1"/>
  <c r="I38" i="7"/>
  <c r="I39" i="7" s="1"/>
  <c r="C16" i="3" s="1"/>
  <c r="H36" i="7"/>
  <c r="I35" i="7"/>
  <c r="H35" i="7"/>
  <c r="I34" i="7"/>
  <c r="H34" i="7"/>
  <c r="I32" i="7"/>
  <c r="H32" i="7"/>
  <c r="I31" i="7"/>
  <c r="H31" i="7"/>
  <c r="H29" i="7"/>
  <c r="I28" i="7"/>
  <c r="H28" i="7"/>
  <c r="I27" i="7"/>
  <c r="H27" i="7"/>
  <c r="I25" i="7"/>
  <c r="H25" i="7"/>
  <c r="I24" i="7"/>
  <c r="H24" i="7"/>
  <c r="I64" i="4"/>
  <c r="D64" i="4"/>
  <c r="E63" i="4"/>
  <c r="D63" i="4"/>
  <c r="E62" i="4"/>
  <c r="D62" i="4"/>
  <c r="E61" i="4"/>
  <c r="D61" i="4"/>
  <c r="I59" i="4"/>
  <c r="D59" i="4"/>
  <c r="E58" i="4"/>
  <c r="D58" i="4"/>
  <c r="E57" i="4"/>
  <c r="D57" i="4"/>
  <c r="I55" i="4"/>
  <c r="D55" i="4"/>
  <c r="E54" i="4"/>
  <c r="D54" i="4"/>
  <c r="E53" i="4"/>
  <c r="D53" i="4"/>
  <c r="I266" i="7" l="1"/>
  <c r="E503" i="7"/>
  <c r="E522" i="7" s="1"/>
  <c r="I603" i="7" s="1"/>
  <c r="G392" i="7"/>
  <c r="I490" i="7" s="1"/>
  <c r="I253" i="7"/>
  <c r="I36" i="7"/>
  <c r="G146" i="7"/>
  <c r="G142" i="7"/>
  <c r="I29" i="7"/>
  <c r="E55" i="4"/>
  <c r="E65" i="4" s="1"/>
  <c r="E64" i="4"/>
  <c r="E67" i="4" s="1"/>
  <c r="E59" i="4"/>
  <c r="E66" i="4" s="1"/>
  <c r="I267" i="7" l="1"/>
  <c r="I359" i="7" s="1"/>
  <c r="G148" i="7"/>
  <c r="I207" i="7" s="1"/>
  <c r="I16" i="3"/>
  <c r="M16" i="3"/>
  <c r="K16" i="3"/>
  <c r="N16" i="3"/>
  <c r="B16" i="3"/>
  <c r="I49" i="7"/>
  <c r="I135" i="7" s="1"/>
  <c r="E68" i="4"/>
  <c r="D177" i="4"/>
  <c r="G16" i="3" l="1"/>
  <c r="L16" i="3"/>
  <c r="U16" i="3"/>
  <c r="E216" i="7"/>
  <c r="J16" i="3"/>
  <c r="H16" i="3"/>
  <c r="H142" i="5"/>
  <c r="H137" i="5"/>
  <c r="H133" i="5"/>
  <c r="D161" i="4"/>
  <c r="I150" i="4" l="1"/>
  <c r="I147" i="4"/>
  <c r="I159" i="4"/>
  <c r="I156" i="4"/>
  <c r="H27" i="4" l="1"/>
  <c r="H236" i="7" l="1"/>
  <c r="H235" i="7"/>
  <c r="H234" i="7"/>
  <c r="H233" i="7"/>
  <c r="D48" i="4"/>
  <c r="D47" i="4"/>
  <c r="D46" i="4"/>
  <c r="D45" i="4"/>
  <c r="I210" i="4" l="1"/>
  <c r="I200" i="4"/>
  <c r="I190" i="4"/>
  <c r="I180" i="4"/>
  <c r="I170" i="4"/>
  <c r="E70" i="5" l="1"/>
  <c r="G172" i="5"/>
  <c r="G171" i="5"/>
  <c r="G169" i="5"/>
  <c r="G168" i="5"/>
  <c r="G160" i="5"/>
  <c r="G162" i="5"/>
  <c r="G159" i="5"/>
  <c r="H24" i="4"/>
  <c r="B97" i="4" l="1"/>
  <c r="E206" i="4" l="1"/>
  <c r="D206" i="4"/>
  <c r="D207" i="4" s="1"/>
  <c r="D664" i="7" l="1"/>
  <c r="D665" i="7" s="1"/>
  <c r="D666" i="7" s="1"/>
  <c r="D658" i="7"/>
  <c r="D659" i="7" s="1"/>
  <c r="D660" i="7" s="1"/>
  <c r="D652" i="7"/>
  <c r="D653" i="7" s="1"/>
  <c r="D654" i="7" s="1"/>
  <c r="E664" i="7"/>
  <c r="E658" i="7"/>
  <c r="E652" i="7"/>
  <c r="D667" i="7" l="1"/>
  <c r="I160" i="4" l="1"/>
  <c r="I157" i="4"/>
  <c r="H359" i="7" l="1"/>
  <c r="I181" i="4"/>
  <c r="E176" i="4"/>
  <c r="E177" i="4" s="1"/>
  <c r="D176" i="4"/>
  <c r="I171" i="4"/>
  <c r="D69" i="4" l="1"/>
  <c r="E181" i="4"/>
  <c r="I96" i="4"/>
  <c r="I97" i="4" s="1"/>
  <c r="H96" i="4"/>
  <c r="H97" i="4" s="1"/>
  <c r="H92" i="4"/>
  <c r="I92" i="4"/>
  <c r="I83" i="4"/>
  <c r="I84" i="4" s="1"/>
  <c r="H83" i="4"/>
  <c r="H84" i="4" s="1"/>
  <c r="I79" i="4"/>
  <c r="I80" i="4" s="1"/>
  <c r="H79" i="4"/>
  <c r="H80" i="4" s="1"/>
  <c r="I93" i="4" l="1"/>
  <c r="I99" i="4" s="1"/>
  <c r="H93" i="4"/>
  <c r="H99" i="4" s="1"/>
  <c r="H86" i="4"/>
  <c r="I86" i="4"/>
  <c r="I100" i="4" l="1"/>
  <c r="H100" i="4"/>
  <c r="H122" i="5"/>
  <c r="G122" i="5"/>
  <c r="H117" i="5"/>
  <c r="G117" i="5"/>
  <c r="H113" i="5"/>
  <c r="G113" i="5"/>
  <c r="D141" i="5" l="1"/>
  <c r="C141" i="5"/>
  <c r="D140" i="5"/>
  <c r="C140" i="5"/>
  <c r="D139" i="5"/>
  <c r="C139" i="5"/>
  <c r="D136" i="5"/>
  <c r="C136" i="5"/>
  <c r="D135" i="5"/>
  <c r="C135" i="5"/>
  <c r="D132" i="5"/>
  <c r="C132" i="5"/>
  <c r="D131" i="5"/>
  <c r="C131" i="5"/>
  <c r="D121" i="5"/>
  <c r="C121" i="5"/>
  <c r="D120" i="5"/>
  <c r="C120" i="5"/>
  <c r="D119" i="5"/>
  <c r="C119" i="5"/>
  <c r="D116" i="5"/>
  <c r="C116" i="5"/>
  <c r="D115" i="5"/>
  <c r="C115" i="5"/>
  <c r="D112" i="5"/>
  <c r="C112" i="5"/>
  <c r="D111" i="5"/>
  <c r="C111" i="5"/>
  <c r="D113" i="5" l="1"/>
  <c r="D123" i="5" s="1"/>
  <c r="D122" i="5"/>
  <c r="D125" i="5" s="1"/>
  <c r="D142" i="5"/>
  <c r="D145" i="5" s="1"/>
  <c r="D117" i="5"/>
  <c r="D124" i="5" s="1"/>
  <c r="C122" i="5"/>
  <c r="C113" i="5"/>
  <c r="C117" i="5"/>
  <c r="C133" i="5"/>
  <c r="C137" i="5"/>
  <c r="C142" i="5"/>
  <c r="D133" i="5"/>
  <c r="D143" i="5" s="1"/>
  <c r="D137" i="5"/>
  <c r="D144" i="5" s="1"/>
  <c r="G37" i="4"/>
  <c r="G38" i="4"/>
  <c r="G34" i="4"/>
  <c r="G33" i="4"/>
  <c r="F34" i="4"/>
  <c r="F33" i="4"/>
  <c r="I27" i="4"/>
  <c r="I24" i="4"/>
  <c r="I21" i="4"/>
  <c r="I18" i="4"/>
  <c r="I15" i="4"/>
  <c r="I14" i="4"/>
  <c r="I12" i="4"/>
  <c r="I11" i="4"/>
  <c r="I8" i="4"/>
  <c r="I7" i="4"/>
  <c r="I5" i="4"/>
  <c r="I4" i="4"/>
  <c r="D126" i="5" l="1"/>
  <c r="C126" i="5" s="1"/>
  <c r="G35" i="4"/>
  <c r="F35" i="4"/>
  <c r="G39" i="4"/>
  <c r="D146" i="5"/>
  <c r="H15" i="4"/>
  <c r="H14" i="4"/>
  <c r="H12" i="4"/>
  <c r="H11" i="4"/>
  <c r="H8" i="4"/>
  <c r="H7" i="4"/>
  <c r="H5" i="4"/>
  <c r="H4" i="4"/>
  <c r="H16" i="4" l="1"/>
  <c r="H9" i="4"/>
  <c r="E196" i="4"/>
  <c r="E197" i="4" s="1"/>
  <c r="D196" i="4"/>
  <c r="D197" i="4" s="1"/>
  <c r="E186" i="4"/>
  <c r="E187" i="4" s="1"/>
  <c r="D186" i="4"/>
  <c r="D187" i="4" s="1"/>
  <c r="E166" i="4"/>
  <c r="E167" i="4" s="1"/>
  <c r="E171" i="4" s="1"/>
  <c r="D166" i="4"/>
  <c r="D167" i="4" s="1"/>
  <c r="G184" i="5"/>
  <c r="H183" i="5"/>
  <c r="G183" i="5"/>
  <c r="H184" i="5" s="1"/>
  <c r="D179" i="5"/>
  <c r="C179" i="5"/>
  <c r="C178" i="5"/>
  <c r="C172" i="5"/>
  <c r="H171" i="5"/>
  <c r="H172" i="5"/>
  <c r="C170" i="5"/>
  <c r="D169" i="5"/>
  <c r="D172" i="5" s="1"/>
  <c r="C169" i="5"/>
  <c r="C167" i="5"/>
  <c r="H168" i="5"/>
  <c r="H169" i="5"/>
  <c r="G163" i="5"/>
  <c r="D154" i="5"/>
  <c r="C154" i="5"/>
  <c r="C153" i="5"/>
  <c r="C152" i="5"/>
  <c r="E158" i="4"/>
  <c r="E160" i="4" s="1"/>
  <c r="D158" i="4"/>
  <c r="E155" i="4"/>
  <c r="E157" i="4" s="1"/>
  <c r="D155" i="4"/>
  <c r="D141" i="4" l="1"/>
  <c r="E141" i="4"/>
  <c r="E140" i="4"/>
  <c r="D140" i="4"/>
  <c r="D142" i="4" l="1"/>
  <c r="G132" i="4"/>
  <c r="F132" i="4"/>
  <c r="G131" i="4"/>
  <c r="F131" i="4"/>
  <c r="G129" i="4"/>
  <c r="F129" i="4"/>
  <c r="G128" i="4"/>
  <c r="F128" i="4"/>
  <c r="G126" i="4"/>
  <c r="F126" i="4"/>
  <c r="G124" i="4"/>
  <c r="F124" i="4"/>
  <c r="G122" i="4"/>
  <c r="F122" i="4"/>
  <c r="G120" i="4"/>
  <c r="F120" i="4"/>
  <c r="G119" i="4"/>
  <c r="F119" i="4"/>
  <c r="G116" i="4"/>
  <c r="F116" i="4"/>
  <c r="G114" i="4"/>
  <c r="F114" i="4"/>
  <c r="G113" i="4"/>
  <c r="F113" i="4"/>
  <c r="G112" i="4"/>
  <c r="F112" i="4"/>
  <c r="G111" i="4"/>
  <c r="F111" i="4"/>
  <c r="G109" i="4"/>
  <c r="F109" i="4"/>
  <c r="G108" i="4"/>
  <c r="F108" i="4"/>
  <c r="G107" i="4"/>
  <c r="F107" i="4"/>
  <c r="G106" i="4"/>
  <c r="F106" i="4"/>
  <c r="G133" i="4" l="1"/>
  <c r="F133" i="4"/>
  <c r="B93" i="4"/>
  <c r="B84" i="4" l="1"/>
  <c r="B80" i="4"/>
  <c r="F38" i="4" l="1"/>
  <c r="F37" i="4"/>
  <c r="F39" i="4" l="1"/>
  <c r="F41" i="4" s="1"/>
  <c r="G41" i="4" l="1"/>
  <c r="B3" i="3"/>
  <c r="B5" i="7"/>
  <c r="A98" i="5" l="1"/>
  <c r="A99" i="5"/>
  <c r="A100" i="5"/>
  <c r="A101" i="5"/>
  <c r="A97" i="5"/>
  <c r="E11" i="3" l="1"/>
  <c r="B644" i="7" l="1"/>
  <c r="S12" i="3" l="1"/>
  <c r="O12" i="3"/>
  <c r="P12" i="3"/>
  <c r="Q12" i="3"/>
  <c r="R12" i="3"/>
  <c r="F11" i="3"/>
  <c r="F21" i="3" l="1"/>
  <c r="I28" i="4"/>
  <c r="A54" i="5"/>
  <c r="A182" i="4" l="1"/>
  <c r="A48" i="5"/>
  <c r="A620" i="7" l="1"/>
  <c r="A202" i="4"/>
  <c r="I211" i="4"/>
  <c r="E207" i="4"/>
  <c r="A74" i="5"/>
  <c r="E211" i="4" l="1"/>
  <c r="A616" i="7"/>
  <c r="A612" i="7"/>
  <c r="A608" i="7"/>
  <c r="A192" i="4"/>
  <c r="A172" i="4"/>
  <c r="I624" i="7" l="1"/>
  <c r="A604" i="7"/>
  <c r="A162" i="4"/>
  <c r="A73" i="5"/>
  <c r="A72" i="5"/>
  <c r="A71" i="5"/>
  <c r="A70" i="5"/>
  <c r="E142" i="4" l="1"/>
  <c r="S21" i="3" l="1"/>
  <c r="C101" i="5" s="1"/>
  <c r="E101" i="5" s="1"/>
  <c r="R21" i="3" l="1"/>
  <c r="C100" i="5" s="1"/>
  <c r="E100" i="5" s="1"/>
  <c r="Q21" i="3"/>
  <c r="C99" i="5" s="1"/>
  <c r="E99" i="5" s="1"/>
  <c r="P21" i="3"/>
  <c r="C98" i="5" s="1"/>
  <c r="E98" i="5" s="1"/>
  <c r="M21" i="3"/>
  <c r="C95" i="5" s="1"/>
  <c r="E95" i="5" s="1"/>
  <c r="E21" i="3"/>
  <c r="G21" i="3"/>
  <c r="D21" i="3"/>
  <c r="C21" i="3"/>
  <c r="E665" i="7"/>
  <c r="E666" i="7" s="1"/>
  <c r="C92" i="5" l="1"/>
  <c r="E92" i="5" s="1"/>
  <c r="O21" i="3"/>
  <c r="C97" i="5" s="1"/>
  <c r="E97" i="5" s="1"/>
  <c r="N21" i="3"/>
  <c r="C96" i="5" s="1"/>
  <c r="J21" i="3"/>
  <c r="E96" i="5" l="1"/>
  <c r="K21" i="3"/>
  <c r="V21" i="3" s="1"/>
  <c r="L21" i="3"/>
  <c r="C94" i="5" s="1"/>
  <c r="E94" i="5" s="1"/>
  <c r="H21" i="3"/>
  <c r="C93" i="5" s="1"/>
  <c r="I21" i="3"/>
  <c r="B21" i="3"/>
  <c r="E48" i="4"/>
  <c r="B24" i="3" l="1"/>
  <c r="E627" i="7" s="1"/>
  <c r="C91" i="5"/>
  <c r="E91" i="5" s="1"/>
  <c r="E93" i="5"/>
  <c r="I236" i="7"/>
  <c r="E629" i="7" l="1"/>
  <c r="K636" i="7" s="1"/>
  <c r="I494" i="7" l="1"/>
  <c r="H162" i="5" l="1"/>
  <c r="H163" i="5" s="1"/>
  <c r="H159" i="5"/>
  <c r="H160" i="5" s="1"/>
  <c r="I201" i="4" l="1"/>
  <c r="E201" i="4" s="1"/>
  <c r="I191" i="4" l="1"/>
  <c r="E191" i="4" s="1"/>
  <c r="I151" i="4" l="1"/>
  <c r="I148" i="4"/>
  <c r="E161" i="4" l="1"/>
  <c r="I25" i="4"/>
  <c r="E647" i="7" l="1"/>
  <c r="B9" i="7" l="1"/>
  <c r="B8" i="7"/>
  <c r="B7" i="7"/>
  <c r="B6" i="7"/>
  <c r="B7" i="3" l="1"/>
  <c r="B6" i="3"/>
  <c r="B5" i="3"/>
  <c r="B4" i="3"/>
  <c r="I19" i="4" l="1"/>
  <c r="I9" i="4" l="1"/>
  <c r="I22" i="4"/>
  <c r="E659" i="7"/>
  <c r="E660" i="7" s="1"/>
  <c r="E653" i="7"/>
  <c r="E654" i="7" s="1"/>
  <c r="E667" i="7" l="1"/>
  <c r="I16" i="4" l="1"/>
  <c r="I29" i="4" l="1"/>
  <c r="E630" i="7"/>
  <c r="T21" i="3" l="1"/>
  <c r="U21" i="3" s="1"/>
  <c r="E670" i="7" l="1"/>
  <c r="E671" i="7" s="1"/>
  <c r="E672" i="7" s="1"/>
  <c r="C102" i="5"/>
  <c r="E642" i="7" l="1"/>
  <c r="E102" i="5"/>
  <c r="E103" i="5" s="1"/>
  <c r="C103" i="5"/>
  <c r="E645" i="7" l="1"/>
</calcChain>
</file>

<file path=xl/sharedStrings.xml><?xml version="1.0" encoding="utf-8"?>
<sst xmlns="http://schemas.openxmlformats.org/spreadsheetml/2006/main" count="3717" uniqueCount="519">
  <si>
    <t>WORK PACKAGE 1</t>
  </si>
  <si>
    <t>Description of the tasks/activities</t>
  </si>
  <si>
    <t xml:space="preserve">Total  (EUR) </t>
  </si>
  <si>
    <t>Number of units</t>
  </si>
  <si>
    <t>Amount per unit</t>
  </si>
  <si>
    <r>
      <t xml:space="preserve">Also part of other work packages? </t>
    </r>
    <r>
      <rPr>
        <sz val="8"/>
        <color theme="0" tint="-0.499984740745262"/>
        <rFont val="Verdana"/>
        <family val="2"/>
      </rPr>
      <t>YES/NO and which WP</t>
    </r>
  </si>
  <si>
    <t xml:space="preserve">Costs </t>
  </si>
  <si>
    <t>[5 short name other]</t>
  </si>
  <si>
    <t xml:space="preserve">4 Project evaluation </t>
  </si>
  <si>
    <t>3 Audit fees (CFS)</t>
  </si>
  <si>
    <t>2 Bank fees (pre-financing guarantee)</t>
  </si>
  <si>
    <t>1 IPR costs</t>
  </si>
  <si>
    <t>Other expenses</t>
  </si>
  <si>
    <t>Information &amp; publications</t>
  </si>
  <si>
    <t>Conferences, seminars, workshops, trainings &amp; events</t>
  </si>
  <si>
    <t>Consumables</t>
  </si>
  <si>
    <t>Description of tasks/activities for which the goods/services are needed; types of goods services needed; how much</t>
  </si>
  <si>
    <t>Total equipment (all WPs)</t>
  </si>
  <si>
    <t>d= a*b*c</t>
  </si>
  <si>
    <t xml:space="preserve">c </t>
  </si>
  <si>
    <t>b</t>
  </si>
  <si>
    <t>a</t>
  </si>
  <si>
    <r>
      <t xml:space="preserve">Rate of use for the action </t>
    </r>
    <r>
      <rPr>
        <sz val="8"/>
        <color theme="0" tint="-0.499984740745262"/>
        <rFont val="Verdana"/>
        <family val="2"/>
      </rPr>
      <t>(100% or less if used also for other purposes)</t>
    </r>
  </si>
  <si>
    <t>Number of months   of  use  for the action</t>
  </si>
  <si>
    <t xml:space="preserve">Monthly rent/fee </t>
  </si>
  <si>
    <t>Description of tasks/activities for which the equipment is needed</t>
  </si>
  <si>
    <t xml:space="preserve">Total depreciation  </t>
  </si>
  <si>
    <t>1 [Equipment short name]</t>
  </si>
  <si>
    <t>e =(c/b *d) * a</t>
  </si>
  <si>
    <t xml:space="preserve">d </t>
  </si>
  <si>
    <t xml:space="preserve">b </t>
  </si>
  <si>
    <t>Total</t>
  </si>
  <si>
    <t>Number of months  allocated to the action</t>
  </si>
  <si>
    <r>
      <t xml:space="preserve">Depreciation method </t>
    </r>
    <r>
      <rPr>
        <sz val="8"/>
        <color theme="0" tint="-0.499984740745262"/>
        <rFont val="Verdana"/>
        <family val="2"/>
      </rPr>
      <t>(e.g. 36 month or 60 month)</t>
    </r>
  </si>
  <si>
    <t>Price</t>
  </si>
  <si>
    <t>1 [Support scheme short name]</t>
  </si>
  <si>
    <t>1 [Subcontract short name]</t>
  </si>
  <si>
    <t xml:space="preserve">Subsistence costs </t>
  </si>
  <si>
    <t xml:space="preserve">Travel costs  </t>
  </si>
  <si>
    <t>1 [Travel short name]</t>
  </si>
  <si>
    <t>Total employees (or equivalent)</t>
  </si>
  <si>
    <t>[category 2]</t>
  </si>
  <si>
    <t xml:space="preserve">Other </t>
  </si>
  <si>
    <t>Select a staff category</t>
  </si>
  <si>
    <t>A.1 Employees (or equivalent)</t>
  </si>
  <si>
    <t xml:space="preserve">WORK PACKAGE 1 </t>
  </si>
  <si>
    <t>Administrative personnel</t>
  </si>
  <si>
    <t>Technical personnel</t>
  </si>
  <si>
    <t>Trainers/teachers</t>
  </si>
  <si>
    <t>Junior experts/advisors/researchers</t>
  </si>
  <si>
    <t>Project managers</t>
  </si>
  <si>
    <t>Delete</t>
  </si>
  <si>
    <t>Number of travels</t>
  </si>
  <si>
    <t>Description</t>
  </si>
  <si>
    <t>Name</t>
  </si>
  <si>
    <t>Index</t>
  </si>
  <si>
    <t>EU CONTRIBUTION</t>
  </si>
  <si>
    <t xml:space="preserve">Maximum EU contribution </t>
  </si>
  <si>
    <t xml:space="preserve">Requested EU contribution </t>
  </si>
  <si>
    <t xml:space="preserve">Total  costs </t>
  </si>
  <si>
    <t xml:space="preserve">ALL WORK PACKAGES </t>
  </si>
  <si>
    <t>Total income generated by the action</t>
  </si>
  <si>
    <t>Estimated income generated by the action</t>
  </si>
  <si>
    <t>Income generated by the action</t>
  </si>
  <si>
    <t>PROJECT INCOME</t>
  </si>
  <si>
    <t xml:space="preserve">Total indirect costs </t>
  </si>
  <si>
    <t>Total indirect costs</t>
  </si>
  <si>
    <t>Description of subcontracted project tasks/activities</t>
  </si>
  <si>
    <t>Total personnel (all WPs)</t>
  </si>
  <si>
    <t>c = a * b</t>
  </si>
  <si>
    <t xml:space="preserve">Description of project role/activities/responsibilities  </t>
  </si>
  <si>
    <r>
      <t xml:space="preserve">Also working for other work packages?    </t>
    </r>
    <r>
      <rPr>
        <sz val="8"/>
        <color theme="0" tint="-0.499984740745262"/>
        <rFont val="Verdana"/>
        <family val="2"/>
      </rPr>
      <t>YES/NO and which WP</t>
    </r>
  </si>
  <si>
    <t xml:space="preserve">PROJECT COSTS </t>
  </si>
  <si>
    <t>Authorised</t>
  </si>
  <si>
    <t>Consolidated table</t>
  </si>
  <si>
    <t>Senior experts/advisors/researchers</t>
  </si>
  <si>
    <t>3</t>
  </si>
  <si>
    <t>[6 short name other]</t>
  </si>
  <si>
    <t>Actual costs</t>
  </si>
  <si>
    <t>Unit costs</t>
  </si>
  <si>
    <t>Last</t>
  </si>
  <si>
    <t>General</t>
  </si>
  <si>
    <t>Getting started</t>
  </si>
  <si>
    <t>To use the file, the Excel Macro security settings must be enabled on your computer. This is managed and checked when opening the file, but contact your IT team if you encounter problems.</t>
  </si>
  <si>
    <t>Work package numbers</t>
  </si>
  <si>
    <t>Which staff categories?</t>
  </si>
  <si>
    <t>1=Yes / 0=No</t>
  </si>
  <si>
    <t>WP_nb</t>
  </si>
  <si>
    <t>PW</t>
  </si>
  <si>
    <t>Costs (unit costs)</t>
  </si>
  <si>
    <t>Total estimated direct costs (on which indirect cost flat-rate is based, see GA eligibility article)</t>
  </si>
  <si>
    <t>Which staff type?</t>
  </si>
  <si>
    <t xml:space="preserve">[divide scheme in parts if there are different subschemes or different unit costs, e.g. unit cost per host country) </t>
  </si>
  <si>
    <t>2 [Support scheme short name]</t>
  </si>
  <si>
    <t>Start sheet</t>
  </si>
  <si>
    <t xml:space="preserve">This sheet shows your budget overview, per work package and cost category. It is calculated automatically. </t>
  </si>
  <si>
    <t>Which cost categories?</t>
  </si>
  <si>
    <t>Total Other Costs (all WPs)</t>
  </si>
  <si>
    <t>Select a type of rate</t>
  </si>
  <si>
    <t>Monthly</t>
  </si>
  <si>
    <t>Other</t>
  </si>
  <si>
    <t>Participant short name:</t>
  </si>
  <si>
    <t>Participant PIC:</t>
  </si>
  <si>
    <t>[Support scheme short name]</t>
  </si>
  <si>
    <t>3 [Equipment short name]</t>
  </si>
  <si>
    <r>
      <rPr>
        <b/>
        <sz val="9"/>
        <color rgb="FFFF0000"/>
        <rFont val="Verdana"/>
        <family val="2"/>
      </rPr>
      <t>ATTENTION! This budget category can only be used if explicitly allowed in the grant agreement</t>
    </r>
    <r>
      <rPr>
        <b/>
        <sz val="9"/>
        <color rgb="FF444472"/>
        <rFont val="Verdana"/>
        <family val="2"/>
      </rPr>
      <t xml:space="preserve"> </t>
    </r>
  </si>
  <si>
    <t>Number to 0</t>
  </si>
  <si>
    <t>Text to blank</t>
  </si>
  <si>
    <t>Hidden</t>
  </si>
  <si>
    <t>Shown</t>
  </si>
  <si>
    <t>Row to hide</t>
  </si>
  <si>
    <t>Amount
 (EUR)</t>
  </si>
  <si>
    <t xml:space="preserve">Amount
 (EUR)  </t>
  </si>
  <si>
    <r>
      <t xml:space="preserve">Also part of other work packages?  
</t>
    </r>
    <r>
      <rPr>
        <sz val="8"/>
        <color theme="0" tint="-0.499984740745262"/>
        <rFont val="Verdana"/>
        <family val="2"/>
      </rPr>
      <t>YES/NO and which WP</t>
    </r>
  </si>
  <si>
    <r>
      <t xml:space="preserve">Also used  for other work packages? 
</t>
    </r>
    <r>
      <rPr>
        <sz val="8"/>
        <color theme="0" tint="-0.499984740745262"/>
        <rFont val="Verdana"/>
        <family val="2"/>
      </rPr>
      <t>YES/NO and which WP</t>
    </r>
  </si>
  <si>
    <t>G. Costs of …</t>
  </si>
  <si>
    <t>E.3 Costs of …</t>
  </si>
  <si>
    <t>Total natural persons under direct contract and seconded persons</t>
  </si>
  <si>
    <r>
      <t xml:space="preserve">Rate
</t>
    </r>
    <r>
      <rPr>
        <sz val="8"/>
        <color theme="0" tint="-0.499984740745262"/>
        <rFont val="Verdana"/>
        <family val="2"/>
      </rPr>
      <t>(amount)</t>
    </r>
  </si>
  <si>
    <t>Project acronym:</t>
  </si>
  <si>
    <t>Project number:</t>
  </si>
  <si>
    <t>PROJECT DATA</t>
  </si>
  <si>
    <t>Drop-down menu</t>
  </si>
  <si>
    <t>CONSOLIDATED COSTS PER WORK PACKAGE (PER PARTICIPANT)</t>
  </si>
  <si>
    <t>COSTS PER WORK PACKAGE</t>
  </si>
  <si>
    <t>Consolidated table (participant) sheet</t>
  </si>
  <si>
    <r>
      <rPr>
        <sz val="10"/>
        <color rgb="FFFF0000"/>
        <rFont val="Verdana"/>
        <family val="2"/>
      </rPr>
      <t>ATTENTION</t>
    </r>
    <r>
      <rPr>
        <sz val="10"/>
        <color rgb="FF000000"/>
        <rFont val="Verdana"/>
        <family val="2"/>
      </rPr>
      <t>! White cells mean that you are required to enter data. Blue cells are calculated automatically.</t>
    </r>
  </si>
  <si>
    <t>Detailed budget table</t>
  </si>
  <si>
    <t>Use this sheet to define the generic data (project/participant name and PIC), the work packages (number and names) and the number of travels. This information will be automatically copied into the other sheets.</t>
  </si>
  <si>
    <t>Provide a short name, a description for the work package and confirm the number of travels linked to it.</t>
  </si>
  <si>
    <t>Attention! If you delete work packages or travels on the start sheet AFTER having already started working on the other sheets:
 - the work package and all costs will be automatically deleted
 - the travel and all costs will be deleted (from the bottom to the top - the last travel will be deleted first).</t>
  </si>
  <si>
    <t>WORK PACKAGES &amp; TRAVELS</t>
  </si>
  <si>
    <t>HR</t>
  </si>
  <si>
    <t>RH</t>
  </si>
  <si>
    <t xml:space="preserve">Which type of personnel cost rate? </t>
  </si>
  <si>
    <t>[category 1]</t>
  </si>
  <si>
    <t xml:space="preserve">Total costs of ... (all WPs) </t>
  </si>
  <si>
    <t>Testing</t>
  </si>
  <si>
    <t>TOTAL COSTS PARTICIPANT</t>
  </si>
  <si>
    <t>TOTAL INCOME PARTICIPANT</t>
  </si>
  <si>
    <t>Financial contributions by third parties</t>
  </si>
  <si>
    <t xml:space="preserve">Estimated financial contributions by third parties </t>
  </si>
  <si>
    <t>Daily</t>
  </si>
  <si>
    <t>F-24</t>
  </si>
  <si>
    <t>Unprotect sheets</t>
  </si>
  <si>
    <t>A.5 Volunteers</t>
  </si>
  <si>
    <t>Total Volunteers</t>
  </si>
  <si>
    <t>Volunteers</t>
  </si>
  <si>
    <t>C. Purchase costs</t>
  </si>
  <si>
    <t>E. Indirect costs</t>
  </si>
  <si>
    <t>Index and WP</t>
  </si>
  <si>
    <t>B. Subcontracting costs</t>
  </si>
  <si>
    <t xml:space="preserve">C.2.1 Purchase (depreciation/full cost) </t>
  </si>
  <si>
    <t>D. Other cost categories</t>
  </si>
  <si>
    <t>[Category name]</t>
  </si>
  <si>
    <t>C.2. Equipment</t>
  </si>
  <si>
    <t>Actual</t>
  </si>
  <si>
    <t xml:space="preserve">D.2.; D.3.; D.4.; D.5.[category name] </t>
  </si>
  <si>
    <t>D.1. Financial Support</t>
  </si>
  <si>
    <t>C.1. Travel and subsistence</t>
  </si>
  <si>
    <t>Total travel costs</t>
  </si>
  <si>
    <t>Total accomodation</t>
  </si>
  <si>
    <t>Total subsistence</t>
  </si>
  <si>
    <t>Total D.2 (all WPs)</t>
  </si>
  <si>
    <t>Total D.3 (all WPs)</t>
  </si>
  <si>
    <t>Total D.4 (all WPs)</t>
  </si>
  <si>
    <t>Total D.5 (all WPs)</t>
  </si>
  <si>
    <t>Total equipment for this WP</t>
  </si>
  <si>
    <t>Total purchase costs (all WPs)</t>
  </si>
  <si>
    <t>Which type of funding rate?</t>
  </si>
  <si>
    <t>Single funding rate</t>
  </si>
  <si>
    <t>Subdivided
1=Yes / 0=No</t>
  </si>
  <si>
    <t>Hourly</t>
  </si>
  <si>
    <t>daily</t>
  </si>
  <si>
    <t>Unit</t>
  </si>
  <si>
    <t>Total other cost category for this WP</t>
  </si>
  <si>
    <t>Costs (actual costs)</t>
  </si>
  <si>
    <t>Costs  (unit cost)</t>
  </si>
  <si>
    <t>C.2.2 Rental and leasing (rate of use/full cost)</t>
  </si>
  <si>
    <t>Total rental and leasing</t>
  </si>
  <si>
    <t>Total goods, works and services for this WP</t>
  </si>
  <si>
    <t>Total goods, works and services (all WPs)</t>
  </si>
  <si>
    <t>Revenues</t>
  </si>
  <si>
    <t>In-kind contributions by third parties</t>
  </si>
  <si>
    <t xml:space="preserve">Estimated in-kind contributions by third parties </t>
  </si>
  <si>
    <t>Total in-kind contributions</t>
  </si>
  <si>
    <t>Actual and Unit costs</t>
  </si>
  <si>
    <t>Multiple funding rates</t>
  </si>
  <si>
    <t>a1 - a2</t>
  </si>
  <si>
    <t>a3</t>
  </si>
  <si>
    <t>a4</t>
  </si>
  <si>
    <t>a5</t>
  </si>
  <si>
    <t>c1</t>
  </si>
  <si>
    <t>c1a</t>
  </si>
  <si>
    <t>c1b</t>
  </si>
  <si>
    <t>c1c</t>
  </si>
  <si>
    <t>c2</t>
  </si>
  <si>
    <t>c3</t>
  </si>
  <si>
    <t>d1</t>
  </si>
  <si>
    <t>d2</t>
  </si>
  <si>
    <t>d3</t>
  </si>
  <si>
    <t>d4</t>
  </si>
  <si>
    <t>d5</t>
  </si>
  <si>
    <t xml:space="preserve">E. Indirect costs
</t>
  </si>
  <si>
    <t>A.4 SME owners</t>
  </si>
  <si>
    <t xml:space="preserve">A.5 Volunteers </t>
  </si>
  <si>
    <t>C.1 Travel and subsistence</t>
  </si>
  <si>
    <t>C.2 Equipment</t>
  </si>
  <si>
    <t>C.3 Other goods, work and services</t>
  </si>
  <si>
    <t>D.1 Financial support to third parties</t>
  </si>
  <si>
    <t>d6</t>
  </si>
  <si>
    <t xml:space="preserve">D.2.; D.3.; D.4.; D.5.;D.6 [category name] </t>
  </si>
  <si>
    <t>Total D.6 (all WPs)</t>
  </si>
  <si>
    <t xml:space="preserve">Use this sheet to enter the budget for each cost category and work package. </t>
  </si>
  <si>
    <t>Travel and subsistence</t>
  </si>
  <si>
    <t>Other cost categories</t>
  </si>
  <si>
    <t>Financial support to third parties</t>
  </si>
  <si>
    <t>Actual and Unit</t>
  </si>
  <si>
    <t>Unit or Actual</t>
  </si>
  <si>
    <t>D.1. Financial support to third parties</t>
  </si>
  <si>
    <t>C.3. Other goods, works and services</t>
  </si>
  <si>
    <t xml:space="preserve">Financial support to third parties </t>
  </si>
  <si>
    <t>C1. Travel and subsistence</t>
  </si>
  <si>
    <t xml:space="preserve">Total 
(EUR)  </t>
  </si>
  <si>
    <t>Actual costs or Lump sum</t>
  </si>
  <si>
    <t>Unit or Actual costs</t>
  </si>
  <si>
    <t>C2. Equipment</t>
  </si>
  <si>
    <t xml:space="preserve">C3. Other goods, works and services </t>
  </si>
  <si>
    <t>Which type of costs (actual, lump sum or unit)?</t>
  </si>
  <si>
    <t xml:space="preserve">Total
(EUR) </t>
  </si>
  <si>
    <t>Total 
(EUR)</t>
  </si>
  <si>
    <t>A. Personnel costs</t>
  </si>
  <si>
    <t xml:space="preserve">A. Personnel costs </t>
  </si>
  <si>
    <t>Total travel and subsistence (all WPs)</t>
  </si>
  <si>
    <t>Total subcontracting (all WPs)</t>
  </si>
  <si>
    <t>Total other cost categories (all WPs)</t>
  </si>
  <si>
    <t>Total personnel for this WP</t>
  </si>
  <si>
    <t xml:space="preserve">A.2 + A.3 Natural persons under direct contract and seconded persons </t>
  </si>
  <si>
    <t>Total SME owners and natural person beneficiaries without salary</t>
  </si>
  <si>
    <t>A.4 SME owners and natural person beneficiaries without salary</t>
  </si>
  <si>
    <t>A.4 SME owners without salary and natural person beneficiaries without salary</t>
  </si>
  <si>
    <t>SME owners/natural person beneficiaries without salary</t>
  </si>
  <si>
    <t>Total subcontracting for this WP</t>
  </si>
  <si>
    <t>Total financial contributions</t>
  </si>
  <si>
    <t>C.1. Travel and subsistence costs</t>
  </si>
  <si>
    <t xml:space="preserve">Total financial support 1  </t>
  </si>
  <si>
    <t xml:space="preserve">Total financial support 2  </t>
  </si>
  <si>
    <t xml:space="preserve">Total financial support  2  </t>
  </si>
  <si>
    <t>Costs 
(actual costs)</t>
  </si>
  <si>
    <t>Costs
(actual costs)</t>
  </si>
  <si>
    <t>C.3 Other goods, works and services</t>
  </si>
  <si>
    <t>Other personnel costs A.6</t>
  </si>
  <si>
    <t>Total other personnel costs A.6</t>
  </si>
  <si>
    <t>Other cost category D.2</t>
  </si>
  <si>
    <t>Total other cost category D.2 for this WP</t>
  </si>
  <si>
    <t>Other cost category D.3</t>
  </si>
  <si>
    <t>Total other cost category D.3 for this WP</t>
  </si>
  <si>
    <t>Other cost category D.4</t>
  </si>
  <si>
    <t>Total other cost category D.4 for this WP</t>
  </si>
  <si>
    <t>Other cost category D.5</t>
  </si>
  <si>
    <t>Total other cost category D.5 for this WP</t>
  </si>
  <si>
    <t>Other cost category D.6</t>
  </si>
  <si>
    <t>Total other cost category D.6 for this WP</t>
  </si>
  <si>
    <t>Total travel costs for this travel</t>
  </si>
  <si>
    <t>Total subsistence costs for this travel</t>
  </si>
  <si>
    <t>Total travel costs for this WP</t>
  </si>
  <si>
    <t>Other personnel costs A.7</t>
  </si>
  <si>
    <t>Total other personnel costs A.7</t>
  </si>
  <si>
    <t>a6</t>
  </si>
  <si>
    <t>Total eligible costs (for controls)</t>
  </si>
  <si>
    <t>Flat-rate (%)</t>
  </si>
  <si>
    <t>Single Funding rate (%)</t>
  </si>
  <si>
    <t>OWN RESOURCES</t>
  </si>
  <si>
    <t>In-kind contributions</t>
  </si>
  <si>
    <t>Financial contributions</t>
  </si>
  <si>
    <t>Own resources</t>
  </si>
  <si>
    <t>EU CONTRIBUTION (GRANT)</t>
  </si>
  <si>
    <t>REVENUES AND CONTRIBUTIONS BY THIRD PARTIES</t>
  </si>
  <si>
    <t xml:space="preserve">TOTAL REVENUES AND CONTRIBUTIONS BY THIRD PARTIES   </t>
  </si>
  <si>
    <t>Total travel costs (all WPs)</t>
  </si>
  <si>
    <t xml:space="preserve">A.1 Employees
A.2 + A.3 Natural persons under direct contract and seconded persons
</t>
  </si>
  <si>
    <t>Costs  (unit costs)</t>
  </si>
  <si>
    <t>Number of  units</t>
  </si>
  <si>
    <t>Cost categories</t>
  </si>
  <si>
    <t>Rates</t>
  </si>
  <si>
    <t>Total costs</t>
  </si>
  <si>
    <t>F-18</t>
  </si>
  <si>
    <t>Row to add/delete
&amp; Height row</t>
  </si>
  <si>
    <t>F-28</t>
  </si>
  <si>
    <r>
      <rPr>
        <b/>
        <sz val="9"/>
        <color rgb="FFFF0000"/>
        <rFont val="Verdana"/>
        <family val="2"/>
      </rPr>
      <t>For Multiple funding rates:
2)</t>
    </r>
    <r>
      <rPr>
        <b/>
        <sz val="9"/>
        <color theme="2" tint="-0.499984740745262"/>
        <rFont val="Verdana"/>
        <family val="2"/>
      </rPr>
      <t xml:space="preserve"> </t>
    </r>
    <r>
      <rPr>
        <b/>
        <sz val="9"/>
        <color rgb="FFFF0000"/>
        <rFont val="Verdana"/>
        <family val="2"/>
      </rPr>
      <t>Enter the rates per category</t>
    </r>
  </si>
  <si>
    <r>
      <rPr>
        <sz val="9"/>
        <color theme="2" tint="-0.499984740745262"/>
        <rFont val="Verdana"/>
        <family val="2"/>
      </rPr>
      <t xml:space="preserve">(a1 + a2 + a3 + a4 + a5) </t>
    </r>
    <r>
      <rPr>
        <sz val="9"/>
        <color rgb="FFFF0000"/>
        <rFont val="Verdana"/>
        <family val="2"/>
      </rPr>
      <t>* 70%</t>
    </r>
    <r>
      <rPr>
        <sz val="9"/>
        <color rgb="FF215967"/>
        <rFont val="Verdana"/>
        <family val="2"/>
      </rPr>
      <t xml:space="preserve"> </t>
    </r>
    <r>
      <rPr>
        <sz val="9"/>
        <color theme="2" tint="-0.499984740745262"/>
        <rFont val="Verdana"/>
        <family val="2"/>
      </rPr>
      <t xml:space="preserve">+ b * </t>
    </r>
    <r>
      <rPr>
        <sz val="9"/>
        <color rgb="FFFF0000"/>
        <rFont val="Verdana"/>
        <family val="2"/>
      </rPr>
      <t xml:space="preserve">70% </t>
    </r>
    <r>
      <rPr>
        <sz val="9"/>
        <color theme="2" tint="-0.499984740745262"/>
        <rFont val="Verdana"/>
        <family val="2"/>
      </rPr>
      <t>+ ( c1+ c2 + c3) *</t>
    </r>
    <r>
      <rPr>
        <sz val="9"/>
        <color rgb="FFFF0000"/>
        <rFont val="Verdana"/>
        <family val="2"/>
      </rPr>
      <t xml:space="preserve"> 70% </t>
    </r>
    <r>
      <rPr>
        <sz val="9"/>
        <color theme="2" tint="-0.499984740745262"/>
        <rFont val="Verdana"/>
        <family val="2"/>
      </rPr>
      <t xml:space="preserve">+ (d1) * </t>
    </r>
    <r>
      <rPr>
        <sz val="9"/>
        <color rgb="FFFF0000"/>
        <rFont val="Verdana"/>
        <family val="2"/>
      </rPr>
      <t xml:space="preserve">100% </t>
    </r>
    <r>
      <rPr>
        <sz val="9"/>
        <color theme="2" tint="-0.499984740745262"/>
        <rFont val="Verdana"/>
        <family val="2"/>
      </rPr>
      <t>+ (e) *</t>
    </r>
    <r>
      <rPr>
        <sz val="9"/>
        <color rgb="FF215967"/>
        <rFont val="Verdana"/>
        <family val="2"/>
      </rPr>
      <t xml:space="preserve"> </t>
    </r>
    <r>
      <rPr>
        <sz val="9"/>
        <color rgb="FFFF0000"/>
        <rFont val="Verdana"/>
        <family val="2"/>
      </rPr>
      <t>70%</t>
    </r>
  </si>
  <si>
    <r>
      <t>Total D.1</t>
    </r>
    <r>
      <rPr>
        <b/>
        <sz val="9"/>
        <color theme="3"/>
        <rFont val="Verdana"/>
        <family val="2"/>
      </rPr>
      <t xml:space="preserve"> </t>
    </r>
    <r>
      <rPr>
        <b/>
        <sz val="9"/>
        <color rgb="FF444472"/>
        <rFont val="Verdana"/>
        <family val="2"/>
      </rPr>
      <t>(all WPs)</t>
    </r>
  </si>
  <si>
    <t>C.1 Travel</t>
  </si>
  <si>
    <t>C.1 Subsistence</t>
  </si>
  <si>
    <t>Total other cost category D.1 for this WP</t>
  </si>
  <si>
    <t>EU contribution</t>
  </si>
  <si>
    <r>
      <rPr>
        <b/>
        <sz val="9"/>
        <color rgb="FFFF0000"/>
        <rFont val="Verdana"/>
        <family val="2"/>
      </rPr>
      <t>For Multiple funding rates:
1)</t>
    </r>
    <r>
      <rPr>
        <b/>
        <sz val="9"/>
        <color theme="2" tint="-0.499984740745262"/>
        <rFont val="Verdana"/>
        <family val="2"/>
      </rPr>
      <t xml:space="preserve"> </t>
    </r>
    <r>
      <rPr>
        <b/>
        <sz val="9"/>
        <color rgb="FFFF0000"/>
        <rFont val="Verdana"/>
        <family val="2"/>
      </rPr>
      <t>Enter the formula for the calculation (see Annex 2 MGA)</t>
    </r>
    <r>
      <rPr>
        <b/>
        <sz val="9"/>
        <color theme="2" tint="-0.499984740745262"/>
        <rFont val="Verdana"/>
        <family val="2"/>
      </rPr>
      <t xml:space="preserve">
</t>
    </r>
    <r>
      <rPr>
        <b/>
        <sz val="8"/>
        <color theme="0" tint="-0.499984740745262"/>
        <rFont val="Verdana"/>
        <family val="2"/>
      </rPr>
      <t>example (a1 + a2 + a3 + a4 + a5) * V% + b * W% + ( [c1]+ [c1a + c1b + c1c] + c2 + c3) * X% + (d1)* Y1%  + d2* Y2%+ d3 * Y3%+ d4* Y4% + d5 * Y5%+ d6* Y6% + e * Z%</t>
    </r>
  </si>
  <si>
    <t xml:space="preserve">D.1. Financial support to third parties
</t>
  </si>
  <si>
    <t>Date(s) of payment(s)</t>
  </si>
  <si>
    <t>Accounting reference(s)</t>
  </si>
  <si>
    <t>from month</t>
  </si>
  <si>
    <t>to month</t>
  </si>
  <si>
    <t>Total
Currency</t>
  </si>
  <si>
    <t>Total
EUR</t>
  </si>
  <si>
    <t>Name of subcontractor and subcontract number</t>
  </si>
  <si>
    <t>Period of activity (for action)</t>
  </si>
  <si>
    <t>Date of payment</t>
  </si>
  <si>
    <t>Invoice number</t>
  </si>
  <si>
    <t>Accounting reference</t>
  </si>
  <si>
    <t>[invoice 1]</t>
  </si>
  <si>
    <t>[invoice 2]</t>
  </si>
  <si>
    <t>[name 1]</t>
  </si>
  <si>
    <t>[name 2]</t>
  </si>
  <si>
    <t>Reporting period:</t>
  </si>
  <si>
    <r>
      <t xml:space="preserve">Currency 
</t>
    </r>
    <r>
      <rPr>
        <sz val="8"/>
        <color rgb="FFFF0000"/>
        <rFont val="Verdana"/>
        <family val="2"/>
      </rPr>
      <t>(use  currency of your accounting)</t>
    </r>
  </si>
  <si>
    <r>
      <rPr>
        <b/>
        <sz val="9"/>
        <color rgb="FFFF0000"/>
        <rFont val="Verdana"/>
        <family val="2"/>
      </rPr>
      <t>Select</t>
    </r>
    <r>
      <rPr>
        <b/>
        <sz val="9"/>
        <color theme="1" tint="0.34998626667073579"/>
        <rFont val="Verdana"/>
        <family val="2"/>
      </rPr>
      <t xml:space="preserve"> a currency in the list</t>
    </r>
  </si>
  <si>
    <r>
      <t>Specify a currency</t>
    </r>
    <r>
      <rPr>
        <b/>
        <sz val="9"/>
        <color rgb="FFFF0000"/>
        <rFont val="Verdana"/>
        <family val="2"/>
      </rPr>
      <t xml:space="preserve"> if not listed</t>
    </r>
  </si>
  <si>
    <r>
      <rPr>
        <b/>
        <sz val="9"/>
        <color rgb="FFFF0000"/>
        <rFont val="Verdana"/>
        <family val="2"/>
      </rPr>
      <t xml:space="preserve">Insert </t>
    </r>
    <r>
      <rPr>
        <b/>
        <sz val="9"/>
        <color theme="1" tint="0.34998626667073579"/>
        <rFont val="Verdana"/>
        <family val="2"/>
      </rPr>
      <t>exchange rate</t>
    </r>
  </si>
  <si>
    <t>EUR</t>
  </si>
  <si>
    <t>Currency list</t>
  </si>
  <si>
    <t>BGN Bulgarian lev</t>
  </si>
  <si>
    <t xml:space="preserve">CHF Liechtenstein </t>
  </si>
  <si>
    <t xml:space="preserve">HRK Croatia kuna </t>
  </si>
  <si>
    <t>CZK Czech koruna</t>
  </si>
  <si>
    <t xml:space="preserve">DKK Danish krone </t>
  </si>
  <si>
    <t>GBP Pound sterling</t>
  </si>
  <si>
    <t xml:space="preserve">HUF Hungarian forint </t>
  </si>
  <si>
    <t>ISK Iceland krona</t>
  </si>
  <si>
    <t>NOK Norwegian krone</t>
  </si>
  <si>
    <t>PLN Polish zloty</t>
  </si>
  <si>
    <t>RON Romanian leu</t>
  </si>
  <si>
    <t>SEK Swedish krona</t>
  </si>
  <si>
    <t>USD Dollars</t>
  </si>
  <si>
    <t>CAD Canadian dollars</t>
  </si>
  <si>
    <t>Exchange rate:</t>
  </si>
  <si>
    <t>If daily exchange rate, use the ECB editable charts:</t>
  </si>
  <si>
    <t>http://www.ecb.europa.eu/stats/exchange/eurofxref/html/index.en.html</t>
  </si>
  <si>
    <t>If NO daily exchange rate, use the INFOREURO currency converter:</t>
  </si>
  <si>
    <t>http://ec.europa.eu/budget/contracts_grants/info_contracts/inforeuro/index_en.cfm</t>
  </si>
  <si>
    <t>3#10#11#12#13#14#15</t>
  </si>
  <si>
    <t>6#7</t>
  </si>
  <si>
    <t>Subtotal subcontracting</t>
  </si>
  <si>
    <t>+ [Subcontract short name]</t>
  </si>
  <si>
    <t>Add a new subcontractor above</t>
  </si>
  <si>
    <t>Add_SubCont_Section</t>
  </si>
  <si>
    <t>5</t>
  </si>
  <si>
    <t>2#3#10#11#12#13#14#15#16#17</t>
  </si>
  <si>
    <t>meals</t>
  </si>
  <si>
    <t>local travel</t>
  </si>
  <si>
    <t>Costs</t>
  </si>
  <si>
    <t xml:space="preserve">Travel period </t>
  </si>
  <si>
    <t>Invoice number(s)</t>
  </si>
  <si>
    <t>2#10#11#14#15#16</t>
  </si>
  <si>
    <t>[invoice]</t>
  </si>
  <si>
    <t>Name of supplier and contract number</t>
  </si>
  <si>
    <t>Date of purchase</t>
  </si>
  <si>
    <t>Period of use (for action)</t>
  </si>
  <si>
    <t>Add a new equipment above</t>
  </si>
  <si>
    <t>F_24</t>
  </si>
  <si>
    <t>Add_EqpDepr_Section</t>
  </si>
  <si>
    <t>Add_Eqp_Section</t>
  </si>
  <si>
    <t>4#5#6#7</t>
  </si>
  <si>
    <t>3#10#11#12#13#14#15#16#17#18</t>
  </si>
  <si>
    <t>4</t>
  </si>
  <si>
    <t>Rate of use for the action (100% or less if used also for other purposes)</t>
  </si>
  <si>
    <t>c</t>
  </si>
  <si>
    <t>Name of owner/leasor and contract number</t>
  </si>
  <si>
    <t>Period  of use (for action)</t>
  </si>
  <si>
    <t>Add_RentalDepr_Section</t>
  </si>
  <si>
    <t>Add_Rental_Section</t>
  </si>
  <si>
    <t xml:space="preserve">Total
Currency
</t>
  </si>
  <si>
    <t>1 [Consumable short name]</t>
  </si>
  <si>
    <t>2 [Consumable short name]</t>
  </si>
  <si>
    <t>1 [Event/activity short name]</t>
  </si>
  <si>
    <t>2 [Event/activity short name]</t>
  </si>
  <si>
    <t>1 [Info/publication short name]</t>
  </si>
  <si>
    <t>Total financial support</t>
  </si>
  <si>
    <t>Amount</t>
  </si>
  <si>
    <t>Description of the income (type of generated income and number of users; purpose of financial contribution and reason, etc)</t>
  </si>
  <si>
    <t>Date(s) of entry into accounts</t>
  </si>
  <si>
    <t>Contrary to the detailed budget table (submitted at proposal/grant preparation stage), the cost reporting table must NOT contain estimated costs, but the really incurred costs.</t>
  </si>
  <si>
    <t>Total travel and subsistence for this WP</t>
  </si>
  <si>
    <t>2#10#11#12#13#14#15</t>
  </si>
  <si>
    <t>2#10#11#12#13#14#15#16</t>
  </si>
  <si>
    <t>Total travel and subsistence for this travel</t>
  </si>
  <si>
    <t>A.6 [Category name]</t>
  </si>
  <si>
    <t>A.7 [Category name]</t>
  </si>
  <si>
    <t>3 [Consumable short name]</t>
  </si>
  <si>
    <t>4 [Consumable short name]</t>
  </si>
  <si>
    <t>3 [Event/activity short name]</t>
  </si>
  <si>
    <t>4 [Event/activity short name]</t>
  </si>
  <si>
    <t>Total subsistence for this travel</t>
  </si>
  <si>
    <r>
      <rPr>
        <b/>
        <sz val="10"/>
        <color rgb="FF000000"/>
        <rFont val="Verdana"/>
        <family val="2"/>
      </rPr>
      <t>Download the file for set-up:</t>
    </r>
    <r>
      <rPr>
        <sz val="10"/>
        <color rgb="FF000000"/>
        <rFont val="Verdana"/>
        <family val="2"/>
      </rPr>
      <t xml:space="preserve"> Before downloading close all other excel files (open excel files may hamper the macros). </t>
    </r>
    <r>
      <rPr>
        <sz val="10"/>
        <color rgb="FFFF0000"/>
        <rFont val="Verdana"/>
        <family val="2"/>
      </rPr>
      <t xml:space="preserve">Download the file from the ToolKit using EDIT WORKBOOK - EDIT IN EXCEL - SAVE AS to save a copy on your desktop. Then close the document and re-open it.  </t>
    </r>
  </si>
  <si>
    <t>After this, you can save the file and it is ready for use.</t>
  </si>
  <si>
    <t xml:space="preserve">The cost reporting table is broken down by cost category and work packages. For technical reasons, the number of work packages has to be the same in all categories. Please leave them empty, if there are no costs. </t>
  </si>
  <si>
    <t xml:space="preserve">To use the file, the Excel Macro security settings must be enabled on your computer. This is managed and checked when opening the file, but contact your IT support if you encounter problems. </t>
  </si>
  <si>
    <r>
      <rPr>
        <b/>
        <sz val="10"/>
        <color rgb="FF000000"/>
        <rFont val="Verdana"/>
        <family val="2"/>
      </rPr>
      <t>Download the file:</t>
    </r>
    <r>
      <rPr>
        <sz val="10"/>
        <color rgb="FF000000"/>
        <rFont val="Verdana"/>
        <family val="2"/>
      </rPr>
      <t xml:space="preserve"> Before downloading close all other excel files (open excel files may hamper the macros). Download the file from the Portal using EDIT WORKBOOK - EDIT IN EXCEL - SAVE AS to save a copy on your desktop. Then close the document and re-open it.  </t>
    </r>
  </si>
  <si>
    <t>By default one work package and travel is already in the table (minimum number possible). Leave them empty, if no travel planned.</t>
  </si>
  <si>
    <t xml:space="preserve">To add a work package, click on 'Add a new WP', enter the name and description (name in ALL CAPITALS) and click on 'Update Detailed Budget Table'.
</t>
  </si>
  <si>
    <t>Travels can be increased or decreased by changing the number and clicking on 'Update detailed budget table'.</t>
  </si>
  <si>
    <t xml:space="preserve">To delete a work package, tick the check box and click on 'Update detailed budget table'.
</t>
  </si>
  <si>
    <r>
      <rPr>
        <sz val="10"/>
        <rFont val="Verdana"/>
        <family val="2"/>
      </rPr>
      <t>New sections can be added for the sections "B. Subcontracting costs" and "C. Purchase costs".
Select the cell "Add a new subcontractor above" or "Add a new equipment above" and click on the button "Add a new section".</t>
    </r>
    <r>
      <rPr>
        <sz val="10"/>
        <color rgb="FFFF0000"/>
        <rFont val="Verdana"/>
        <family val="2"/>
      </rPr>
      <t xml:space="preserve">
ATTENTION! </t>
    </r>
    <r>
      <rPr>
        <sz val="10"/>
        <rFont val="Verdana"/>
        <family val="2"/>
      </rPr>
      <t xml:space="preserve">A new sub-section created cannot be deleted. 
</t>
    </r>
  </si>
  <si>
    <r>
      <t xml:space="preserve">You should submit this table as part of your Periodic Report (Funding &amp; Tenders Portal Grant Management Periodic Reporting tool):
- scan and upload as a </t>
    </r>
    <r>
      <rPr>
        <b/>
        <sz val="10"/>
        <rFont val="Verdana"/>
        <family val="2"/>
      </rPr>
      <t>single PDF for each participant</t>
    </r>
    <r>
      <rPr>
        <sz val="10"/>
        <rFont val="Verdana"/>
        <family val="2"/>
      </rPr>
      <t xml:space="preserve"> directly in the system.
</t>
    </r>
    <r>
      <rPr>
        <sz val="10"/>
        <color rgb="FFFF0000"/>
        <rFont val="Verdana"/>
        <family val="2"/>
      </rPr>
      <t xml:space="preserve">ATTENTION! </t>
    </r>
    <r>
      <rPr>
        <sz val="10"/>
        <rFont val="Verdana"/>
        <family val="2"/>
      </rPr>
      <t>You may be asked to provide an Excel file by email, if needed.</t>
    </r>
  </si>
  <si>
    <r>
      <t>If case of absolute necessity, you can unprotect the sheets via the button below. Pay attention to not delete formula or change the configuration of the file. All lines or columns are needed for the macros.</t>
    </r>
    <r>
      <rPr>
        <sz val="10"/>
        <color rgb="FFFF0000"/>
        <rFont val="Verdana"/>
        <family val="2"/>
      </rPr>
      <t xml:space="preserve"> Please be aware that any changes done by you, will be under your own responsibility and at your own risk. </t>
    </r>
  </si>
  <si>
    <t>ACTION GRANT COST REPORTING TABLE (PER PARTICIPANT)</t>
  </si>
  <si>
    <r>
      <rPr>
        <b/>
        <sz val="10"/>
        <color rgb="FF000000"/>
        <rFont val="Verdana"/>
        <family val="2"/>
      </rPr>
      <t xml:space="preserve">Unblock the file: </t>
    </r>
    <r>
      <rPr>
        <sz val="10"/>
        <color rgb="FF000000"/>
        <rFont val="Verdana"/>
        <family val="2"/>
      </rPr>
      <t xml:space="preserve"> Before starting (and after each time you save), you have to unblock the file by clicking the 'Unprotect All Sheets' button (or alternatively by pressing Ctrl Q + Password: Detailed budget table). If it doesn't work, try several times.
</t>
    </r>
  </si>
  <si>
    <t xml:space="preserve">Make your choices in the EC Data sheet. 
When finished, click on the 'Save &amp; Update Detailed Budget Table' button.
</t>
  </si>
  <si>
    <t>Test your configuration several times with real numbers. You need to be sure that the table works for your participants.</t>
  </si>
  <si>
    <t>The EC-Format sheet is for view-only purposes. You do NOT need to do anything on it. 
This sheet shows the rows that will be copied into the table for each new WP the participants will choose (via their Start sheet).</t>
  </si>
  <si>
    <t xml:space="preserve">New lines can be added only when column B is white. Select the cell B on the line that should be added, and click on 'Add new line'. Lines can also be deleted again (except the first one).
</t>
  </si>
  <si>
    <t>Sub-totals and totals are calculated automatically.</t>
  </si>
  <si>
    <t>DETAILED COST REPORTING TABLE  — REPORTING PERIOD (ACTION GRANTS)</t>
  </si>
  <si>
    <t>DETAILED COST REPORTING TABLE — REPORTING PERIOD (ACTION GRANTS)</t>
  </si>
  <si>
    <r>
      <t xml:space="preserve">EC INSTRUCTIONS </t>
    </r>
    <r>
      <rPr>
        <b/>
        <sz val="12"/>
        <color theme="1" tint="0.34998626667073579"/>
        <rFont val="Verdana"/>
        <family val="2"/>
      </rPr>
      <t>(DETAILED COST REPORTING TABLE (AG) — REPORTING PERIOD)</t>
    </r>
    <r>
      <rPr>
        <b/>
        <sz val="16"/>
        <color theme="1" tint="0.34998626667073579"/>
        <rFont val="Verdana"/>
        <family val="2"/>
      </rPr>
      <t xml:space="preserve"> </t>
    </r>
  </si>
  <si>
    <t>EC Data sheet</t>
  </si>
  <si>
    <t>EC Format sheet</t>
  </si>
  <si>
    <t xml:space="preserve">If you would like to hide the 3 EC sheets, place the cursor on sheet '1. Instructions' and press CTRL Q and answer the question box with OK. (Normally this is not done; we normally publish with the 3 EC sheets visible). </t>
  </si>
  <si>
    <r>
      <t xml:space="preserve">The file is composed of </t>
    </r>
    <r>
      <rPr>
        <b/>
        <sz val="10"/>
        <rFont val="Verdana"/>
        <family val="2"/>
      </rPr>
      <t>4 sheets</t>
    </r>
    <r>
      <rPr>
        <sz val="10"/>
        <rFont val="Verdana"/>
        <family val="2"/>
      </rPr>
      <t xml:space="preserve"> (1. Instructions, 2. Start, 3. Detailed table and 4. Consolidated table (participant)) which must be used to create your Detailed cost reporting table.</t>
    </r>
  </si>
  <si>
    <t>Please complete the sheets in their order (2. Start - 3. Detailed budget table - 4. Consolidated table (participant)).</t>
  </si>
  <si>
    <r>
      <t xml:space="preserve">The file is composed of </t>
    </r>
    <r>
      <rPr>
        <b/>
        <sz val="10"/>
        <color rgb="FF000000"/>
        <rFont val="Verdana"/>
        <family val="2"/>
      </rPr>
      <t xml:space="preserve">3 password-protected sheets </t>
    </r>
    <r>
      <rPr>
        <sz val="10"/>
        <color rgb="FF000000"/>
        <rFont val="Verdana"/>
        <family val="2"/>
      </rPr>
      <t xml:space="preserve">for EU staff (EC Instructions, EC Data and EC Format) and </t>
    </r>
    <r>
      <rPr>
        <b/>
        <sz val="10"/>
        <color rgb="FF000000"/>
        <rFont val="Verdana"/>
        <family val="2"/>
      </rPr>
      <t>4 sheets</t>
    </r>
    <r>
      <rPr>
        <sz val="10"/>
        <color rgb="FF000000"/>
        <rFont val="Verdana"/>
        <family val="2"/>
      </rPr>
      <t xml:space="preserve"> for the participants (1. Instructions, 2. Start, 3. Detailed Table and 4. Consolidated Table (participant)).</t>
    </r>
  </si>
  <si>
    <r>
      <t xml:space="preserve">The </t>
    </r>
    <r>
      <rPr>
        <b/>
        <sz val="10"/>
        <rFont val="Verdana"/>
        <family val="2"/>
      </rPr>
      <t>EC sheets</t>
    </r>
    <r>
      <rPr>
        <sz val="10"/>
        <rFont val="Verdana"/>
        <family val="2"/>
      </rPr>
      <t xml:space="preserve"> (EC Data) must be set-up only once for your programme/MGAs (this template works for all MGAs, except operating grants - see separate template) as part of the Programme template set-up exercise. 
The </t>
    </r>
    <r>
      <rPr>
        <b/>
        <sz val="10"/>
        <rFont val="Verdana"/>
        <family val="2"/>
      </rPr>
      <t>Participant sheets</t>
    </r>
    <r>
      <rPr>
        <sz val="10"/>
        <rFont val="Verdana"/>
        <family val="2"/>
      </rPr>
      <t xml:space="preserve"> (2. Start, 3. Detailed table and 4. Consolidated table) must be filled out and submitted as part of the Periodic Reporting:
- scanned and attached as PDF in SyGMa (one per beneficiary/linked third party).
For security reasons, the document cannot be uploaded as excel (since it has macros).
If you need the Excel file, ask the coordinator to send them to you by normal e-mail (outside the system).</t>
    </r>
  </si>
  <si>
    <r>
      <t>INSTRUCTIONS</t>
    </r>
    <r>
      <rPr>
        <b/>
        <sz val="12"/>
        <color theme="1" tint="0.34998626667073579"/>
        <rFont val="Verdana"/>
        <family val="2"/>
      </rPr>
      <t xml:space="preserve"> (DETAILED COST REPORTING TABLE (AG) — REPORTING PERIOD)</t>
    </r>
  </si>
  <si>
    <r>
      <t xml:space="preserve">EC DATA </t>
    </r>
    <r>
      <rPr>
        <b/>
        <sz val="12"/>
        <color theme="1" tint="0.34998626667073579"/>
        <rFont val="Verdana"/>
        <family val="2"/>
      </rPr>
      <t>(DETAILED COST REPORTING TABLE (AG) — REPORTING PERIOD)</t>
    </r>
  </si>
  <si>
    <r>
      <t xml:space="preserve">START </t>
    </r>
    <r>
      <rPr>
        <b/>
        <sz val="12"/>
        <color theme="1" tint="0.34998626667073579"/>
        <rFont val="Verdana"/>
        <family val="2"/>
      </rPr>
      <t>(DETAILED COST REPORTING TABLE (AG) — REPORTING PERIOD)</t>
    </r>
  </si>
  <si>
    <r>
      <t xml:space="preserve">Please take care to insert </t>
    </r>
    <r>
      <rPr>
        <b/>
        <sz val="10"/>
        <rFont val="Verdana"/>
        <family val="2"/>
      </rPr>
      <t>only costs that are eligible</t>
    </r>
    <r>
      <rPr>
        <sz val="10"/>
        <rFont val="Verdana"/>
        <family val="2"/>
      </rPr>
      <t xml:space="preserve"> under the EU grant agreement (see eligibility article). Costs can be entered in </t>
    </r>
    <r>
      <rPr>
        <b/>
        <sz val="10"/>
        <rFont val="Verdana"/>
        <family val="2"/>
      </rPr>
      <t xml:space="preserve">EUR </t>
    </r>
    <r>
      <rPr>
        <sz val="10"/>
        <rFont val="Verdana"/>
        <family val="2"/>
      </rPr>
      <t>or in another</t>
    </r>
    <r>
      <rPr>
        <b/>
        <sz val="10"/>
        <rFont val="Verdana"/>
        <family val="2"/>
      </rPr>
      <t xml:space="preserve"> currency</t>
    </r>
    <r>
      <rPr>
        <sz val="10"/>
        <rFont val="Verdana"/>
        <family val="2"/>
      </rPr>
      <t>.</t>
    </r>
  </si>
  <si>
    <t>Detailed table sheet</t>
  </si>
  <si>
    <r>
      <t xml:space="preserve">Type of rate 
</t>
    </r>
    <r>
      <rPr>
        <sz val="8"/>
        <color theme="0" tint="-0.499984740745262"/>
        <rFont val="Verdana"/>
        <family val="2"/>
      </rPr>
      <t>(daily/other)</t>
    </r>
  </si>
  <si>
    <r>
      <t xml:space="preserve">Time
</t>
    </r>
    <r>
      <rPr>
        <sz val="8"/>
        <color theme="0" tint="-0.499984740745262"/>
        <rFont val="Verdana"/>
        <family val="2"/>
      </rPr>
      <t>(days/other of work on the action)</t>
    </r>
  </si>
  <si>
    <t>Total
(Currency)</t>
  </si>
  <si>
    <t>Total
(EUR)</t>
  </si>
  <si>
    <t>Costs
(flat-rate)</t>
  </si>
  <si>
    <t>Amount
(Currency)</t>
  </si>
  <si>
    <t xml:space="preserve"> Total subsistence (all WPs)</t>
  </si>
  <si>
    <t>Description (e.g. international/not international; place of activity/destination; number of days; number of persons (speakers, personnel and participants whose costs are covered); transport means; average price per person; subsistence costs/daily allowances)</t>
  </si>
  <si>
    <t>Which type of indirect cost rate?</t>
  </si>
  <si>
    <t>Select first the currency (and exchange rate into EUR, if needed).</t>
  </si>
  <si>
    <t>Total accommodation costs for this WP</t>
  </si>
  <si>
    <t>Total subsistence costs  for this WP</t>
  </si>
  <si>
    <t>Total accommodation costs for this travel</t>
  </si>
  <si>
    <t xml:space="preserve">Accommodation costs </t>
  </si>
  <si>
    <t xml:space="preserve">Total accommodation (all WPs) </t>
  </si>
  <si>
    <t>C.1 Accommodation</t>
  </si>
  <si>
    <t>Total accommodation for this travel</t>
  </si>
  <si>
    <t>Costs
(actual costs or lump sum)</t>
  </si>
  <si>
    <t>Costs  (actual or unit costs)</t>
  </si>
  <si>
    <t>Display for each category and type cost</t>
  </si>
  <si>
    <t>Lump Sum</t>
  </si>
  <si>
    <t>e = flat-rate * (a1 + a2 + a3 + a5 + b [+ c1] + [c1a + c1b + c1c] + c2 + c3  + d1 + d2 + d3 + d4 + d5 + d6)</t>
  </si>
  <si>
    <t>D.2 [Category name]</t>
  </si>
  <si>
    <t>D.4 [Category name]</t>
  </si>
  <si>
    <t>D.5 [Category name]</t>
  </si>
  <si>
    <t>D.6 [Category name]</t>
  </si>
  <si>
    <t>D.3 [Category name]</t>
  </si>
  <si>
    <r>
      <t xml:space="preserve">Date(s) of payment(s)
</t>
    </r>
    <r>
      <rPr>
        <sz val="8"/>
        <color theme="1" tint="0.499984740745262"/>
        <rFont val="Verdana"/>
        <family val="2"/>
      </rPr>
      <t>(e.g. 30th of each month)</t>
    </r>
  </si>
  <si>
    <t>from month YEAR</t>
  </si>
  <si>
    <t>to month YEAR</t>
  </si>
  <si>
    <t>ATTENTION ! This  table should be  filled out one per participant (beneficiary, linked third party/affiliated entity)</t>
  </si>
  <si>
    <t xml:space="preserve">ATTENTION ! This  table may  ONLY contain eligible costs (i.e. costs that comply with the eligibility rules of your grant agreement). The cost reporting table should NOT contain the estimated costs, but the really incurred costs. Costs can be estimated in EUR or in another currency (currency of your accounting).The detailed table has NO impact on the budget flexibility set out in your grant agreement. </t>
  </si>
  <si>
    <t>ATTENTION ! List each budgeted cost item ONLY once in this table, for the main WP.</t>
  </si>
  <si>
    <t>ATTENTION ! White cells mean that you are required to enter data. Blue cells are calculated automatically.</t>
  </si>
  <si>
    <r>
      <t>ATTENTION</t>
    </r>
    <r>
      <rPr>
        <b/>
        <sz val="8"/>
        <color rgb="FFFF0000"/>
        <rFont val="Verdana"/>
        <family val="2"/>
      </rPr>
      <t>!</t>
    </r>
    <r>
      <rPr>
        <sz val="8"/>
        <color rgb="FFFF0000"/>
        <rFont val="Verdana"/>
        <family val="2"/>
      </rPr>
      <t xml:space="preserve"> Can be used only if full cost option in the grant agreement</t>
    </r>
  </si>
  <si>
    <r>
      <rPr>
        <b/>
        <sz val="9"/>
        <color rgb="FFFF0000"/>
        <rFont val="Verdana"/>
        <family val="2"/>
      </rPr>
      <t xml:space="preserve"> </t>
    </r>
    <r>
      <rPr>
        <sz val="9"/>
        <color rgb="FFFF0000"/>
        <rFont val="Verdana"/>
        <family val="2"/>
      </rPr>
      <t>ATTENTION</t>
    </r>
    <r>
      <rPr>
        <b/>
        <sz val="9"/>
        <color rgb="FFFF0000"/>
        <rFont val="Verdana"/>
        <family val="2"/>
      </rPr>
      <t>!</t>
    </r>
    <r>
      <rPr>
        <sz val="9"/>
        <color rgb="FFFF0000"/>
        <rFont val="Verdana"/>
        <family val="2"/>
      </rPr>
      <t xml:space="preserve"> Check that the rate is in line with the call conditions. Put 0% if you receive an EU Operating Grant and are not eligible to charge indirect costs.</t>
    </r>
  </si>
  <si>
    <r>
      <t xml:space="preserve"> ATTENTION</t>
    </r>
    <r>
      <rPr>
        <b/>
        <sz val="9"/>
        <color rgb="FFFF0000"/>
        <rFont val="Verdana"/>
        <family val="2"/>
      </rPr>
      <t>!</t>
    </r>
    <r>
      <rPr>
        <sz val="9"/>
        <color rgb="FFFF0000"/>
        <rFont val="Verdana"/>
        <family val="2"/>
      </rPr>
      <t xml:space="preserve"> In order to avoid rounding issues, please request 1 cent less than the maximum EU contribution.</t>
    </r>
  </si>
  <si>
    <r>
      <t>ATTENTION</t>
    </r>
    <r>
      <rPr>
        <b/>
        <sz val="9"/>
        <color rgb="FFFF0000"/>
        <rFont val="Verdana"/>
        <family val="2"/>
      </rPr>
      <t>!</t>
    </r>
    <r>
      <rPr>
        <sz val="9"/>
        <color rgb="FFFF0000"/>
        <rFont val="Verdana"/>
        <family val="2"/>
      </rPr>
      <t xml:space="preserve"> Cost reporting must be done according to MGA (usually daily rates)</t>
    </r>
  </si>
  <si>
    <t>Option 1: STANDARD 7%</t>
  </si>
  <si>
    <t>Option 2: HE 25%</t>
  </si>
  <si>
    <t>Option 3: AGRIP 4%</t>
  </si>
  <si>
    <t>Option 4: RFCS 35%</t>
  </si>
  <si>
    <t>Option 5: SMP ESS 30%</t>
  </si>
  <si>
    <t>Option 6: NO INDIRECT COSTS 0%</t>
  </si>
  <si>
    <r>
      <t>This is the default list for personnel categories. 
ATTENTION</t>
    </r>
    <r>
      <rPr>
        <b/>
        <sz val="9"/>
        <color rgb="FFFF0000"/>
        <rFont val="Verdana"/>
        <family val="2"/>
      </rPr>
      <t>!</t>
    </r>
    <r>
      <rPr>
        <sz val="9"/>
        <color rgb="FFFF0000"/>
        <rFont val="Verdana"/>
        <family val="2"/>
      </rPr>
      <t xml:space="preserve"> The categories can be changed if needed but please don't  insert blank lines between 2 categories (otherwise the drop down menu will not work)</t>
    </r>
  </si>
  <si>
    <r>
      <t>This list contains the options for the types of rates available for the 'Other personnel costs'.
ATTENTION</t>
    </r>
    <r>
      <rPr>
        <b/>
        <sz val="9"/>
        <color rgb="FFFF0000"/>
        <rFont val="Verdana"/>
        <family val="2"/>
      </rPr>
      <t>!</t>
    </r>
    <r>
      <rPr>
        <sz val="9"/>
        <color rgb="FFFF0000"/>
        <rFont val="Verdana"/>
        <family val="2"/>
      </rPr>
      <t xml:space="preserve"> You must chose the rate provided for in your MGA (usually 'daily' or 'other').</t>
    </r>
  </si>
  <si>
    <r>
      <t xml:space="preserve"> ATTENTION</t>
    </r>
    <r>
      <rPr>
        <b/>
        <sz val="9"/>
        <color rgb="FFFF0000"/>
        <rFont val="Verdana"/>
        <family val="2"/>
      </rPr>
      <t>!</t>
    </r>
    <r>
      <rPr>
        <sz val="9"/>
        <color rgb="FFFF0000"/>
        <rFont val="Verdana"/>
        <family val="2"/>
      </rPr>
      <t xml:space="preserve"> Enter funding rate from the call conditions.</t>
    </r>
  </si>
  <si>
    <t>Description 1</t>
  </si>
  <si>
    <t>N/A</t>
  </si>
  <si>
    <t>EST-2-MyHealth</t>
  </si>
  <si>
    <t>TEHIK</t>
  </si>
  <si>
    <t>MANAGEMENT AND COORDINATION</t>
  </si>
  <si>
    <t>Description 2</t>
  </si>
  <si>
    <t>WORK PACKAGE 2</t>
  </si>
  <si>
    <t>DISSEMINATION, TRAINING AND SUPPORT</t>
  </si>
  <si>
    <t>Description 3</t>
  </si>
  <si>
    <t>WORK PACKAGE 3</t>
  </si>
  <si>
    <t>EVALUATION AND SUSTAINABILITY</t>
  </si>
  <si>
    <t>Description 4</t>
  </si>
  <si>
    <t>WORK PACKAGE 4</t>
  </si>
  <si>
    <t>MAINTENANCE AND DEVELOPMENT</t>
  </si>
  <si>
    <t>Aurelia Mihk</t>
  </si>
  <si>
    <t>Aurelia Mhk</t>
  </si>
  <si>
    <t>Andry Silla</t>
  </si>
  <si>
    <t>Marilin Prants</t>
  </si>
  <si>
    <t xml:space="preserve">Tester </t>
  </si>
  <si>
    <t>Erle Imala</t>
  </si>
  <si>
    <t>Administrator</t>
  </si>
  <si>
    <t>Klaus Martin Vare</t>
  </si>
  <si>
    <t>IT arhidecht</t>
  </si>
  <si>
    <t>Artur Novek</t>
  </si>
  <si>
    <t>Standardizer</t>
  </si>
  <si>
    <t>Carmen Mäe</t>
  </si>
  <si>
    <t>Data Analytic</t>
  </si>
  <si>
    <t>Jelizaveta Vavilkina</t>
  </si>
  <si>
    <t>Patient Summary</t>
  </si>
  <si>
    <t>2024 74</t>
  </si>
  <si>
    <t>2024 88</t>
  </si>
  <si>
    <t>2024 97</t>
  </si>
  <si>
    <t>4900</t>
  </si>
  <si>
    <t>2025 7</t>
  </si>
  <si>
    <t>5109</t>
  </si>
  <si>
    <t>Industry62 OÜ</t>
  </si>
  <si>
    <t>Kodality OÜ</t>
  </si>
  <si>
    <t>Nortal AS</t>
  </si>
  <si>
    <t xml:space="preserve">Product Owner of the new generation health information system platform. Responsible for the project management of bringing Patient Summary service to the new platform. </t>
  </si>
  <si>
    <t xml:space="preserve">Quality Assurance tester of new generation health information system plaform. Responsible of testing the new Patient Summary microservice on the new platform. </t>
  </si>
  <si>
    <t>Tester for the cross-border ePrescription/eDispensation and Patient Summary services in addition to other services in TEHIK. Responsible for testing all cross-border developments and participating in formal and upgrade test events.</t>
  </si>
  <si>
    <t>Application administrator in TEHIK. Responsible for administrating cross-border services.</t>
  </si>
  <si>
    <t>IT Architect at Estonian Health and Welfare Information Systems Centre. His main task is to manage Estonian National Health Information System (ENHIS) and its bound components architecture.</t>
  </si>
  <si>
    <t xml:space="preserve">Responsible for end-to-end analysis and design of a new national solution for allergy and intolerance data management. </t>
  </si>
  <si>
    <t>Service manager for cross-border ePrescription and Patient Summary services and also the Estonian representative in eHMSEG. Project manager for the overall project and responsible for the developments of cross-border services.</t>
  </si>
  <si>
    <t>Product owner in TEHIK. In the current project she is responsible for the projet management of the allergy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</si>
</sst>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113" x14ac:knownFonts="1">
    <font>
      <sz val="11"/>
      <color theme="1"/>
      <name val="Calibri"/>
      <family val="2"/>
      <scheme val="minor"/>
    </font>
    <font>
      <sz val="11"/>
      <color rgb="FF9C5700"/>
      <name val="Calibri"/>
      <family val="2"/>
      <scheme val="minor"/>
    </font>
    <font>
      <sz val="10"/>
      <color rgb="FF000000"/>
      <name val="Times New Roman"/>
      <family val="1"/>
    </font>
    <font>
      <sz val="10"/>
      <color rgb="FF000000"/>
      <name val="Verdana"/>
      <family val="2"/>
    </font>
    <font>
      <sz val="8"/>
      <color rgb="FF000000"/>
      <name val="Verdana"/>
      <family val="2"/>
    </font>
    <font>
      <b/>
      <sz val="12"/>
      <color rgb="FF444472"/>
      <name val="Verdana"/>
      <family val="2"/>
    </font>
    <font>
      <b/>
      <sz val="9"/>
      <color rgb="FF444472"/>
      <name val="Verdana"/>
      <family val="2"/>
    </font>
    <font>
      <b/>
      <sz val="8"/>
      <color rgb="FF444472"/>
      <name val="Verdana"/>
      <family val="2"/>
    </font>
    <font>
      <b/>
      <sz val="16"/>
      <color rgb="FF444472"/>
      <name val="Verdana"/>
      <family val="2"/>
    </font>
    <font>
      <b/>
      <sz val="16"/>
      <color theme="1" tint="0.34998626667073579"/>
      <name val="Verdana"/>
      <family val="2"/>
    </font>
    <font>
      <sz val="8"/>
      <color rgb="FF444472"/>
      <name val="Verdana"/>
      <family val="2"/>
    </font>
    <font>
      <b/>
      <sz val="8"/>
      <color rgb="FF231F20"/>
      <name val="Verdana"/>
      <family val="2"/>
    </font>
    <font>
      <b/>
      <sz val="11"/>
      <color theme="1" tint="0.499984740745262"/>
      <name val="Verdana"/>
      <family val="2"/>
    </font>
    <font>
      <b/>
      <sz val="12"/>
      <color theme="1" tint="0.34998626667073579"/>
      <name val="Verdana"/>
      <family val="2"/>
    </font>
    <font>
      <sz val="9"/>
      <color rgb="FFFF0000"/>
      <name val="Verdana"/>
      <family val="2"/>
    </font>
    <font>
      <b/>
      <sz val="10"/>
      <color rgb="FF444472"/>
      <name val="Verdana"/>
      <family val="2"/>
    </font>
    <font>
      <sz val="8"/>
      <color theme="0" tint="-0.499984740745262"/>
      <name val="Verdana"/>
      <family val="2"/>
    </font>
    <font>
      <b/>
      <sz val="10"/>
      <color theme="0" tint="-0.499984740745262"/>
      <name val="Verdana"/>
      <family val="2"/>
    </font>
    <font>
      <b/>
      <sz val="8"/>
      <color theme="0" tint="-0.499984740745262"/>
      <name val="Verdana"/>
      <family val="2"/>
    </font>
    <font>
      <b/>
      <sz val="9"/>
      <color theme="0" tint="-0.499984740745262"/>
      <name val="Verdana"/>
      <family val="2"/>
    </font>
    <font>
      <b/>
      <sz val="10"/>
      <color rgb="FF000000"/>
      <name val="Verdana"/>
      <family val="2"/>
    </font>
    <font>
      <sz val="10"/>
      <color theme="1" tint="0.499984740745262"/>
      <name val="Verdana"/>
      <family val="2"/>
    </font>
    <font>
      <b/>
      <sz val="14"/>
      <color rgb="FF215967"/>
      <name val="Verdana"/>
      <family val="2"/>
    </font>
    <font>
      <b/>
      <sz val="12"/>
      <color rgb="FF215967"/>
      <name val="Verdana"/>
      <family val="2"/>
    </font>
    <font>
      <sz val="8"/>
      <color rgb="FF215967"/>
      <name val="Verdana"/>
      <family val="2"/>
    </font>
    <font>
      <b/>
      <sz val="10"/>
      <color rgb="FF215967"/>
      <name val="Verdana"/>
      <family val="2"/>
    </font>
    <font>
      <b/>
      <sz val="16"/>
      <color rgb="FF215967"/>
      <name val="Verdana"/>
      <family val="2"/>
    </font>
    <font>
      <b/>
      <sz val="8"/>
      <color rgb="FF215967"/>
      <name val="Verdana"/>
      <family val="2"/>
    </font>
    <font>
      <b/>
      <sz val="9"/>
      <color rgb="FF215967"/>
      <name val="Verdana"/>
      <family val="2"/>
    </font>
    <font>
      <b/>
      <sz val="8"/>
      <color rgb="FFFF0000"/>
      <name val="Verdana"/>
      <family val="2"/>
    </font>
    <font>
      <b/>
      <sz val="8"/>
      <color theme="1" tint="0.499984740745262"/>
      <name val="Verdana"/>
      <family val="2"/>
    </font>
    <font>
      <b/>
      <sz val="11"/>
      <color theme="1" tint="0.34998626667073579"/>
      <name val="Verdana"/>
      <family val="2"/>
    </font>
    <font>
      <sz val="11"/>
      <color theme="1"/>
      <name val="Calibri"/>
      <family val="2"/>
      <scheme val="minor"/>
    </font>
    <font>
      <b/>
      <u/>
      <sz val="10"/>
      <color rgb="FF000000"/>
      <name val="Verdana"/>
      <family val="2"/>
    </font>
    <font>
      <b/>
      <sz val="8"/>
      <color theme="4"/>
      <name val="Verdana"/>
      <family val="2"/>
    </font>
    <font>
      <b/>
      <i/>
      <sz val="8"/>
      <color theme="3"/>
      <name val="Verdana"/>
      <family val="2"/>
    </font>
    <font>
      <b/>
      <sz val="8"/>
      <color theme="3"/>
      <name val="Verdana"/>
      <family val="2"/>
    </font>
    <font>
      <sz val="10"/>
      <color theme="0"/>
      <name val="Verdana"/>
      <family val="2"/>
    </font>
    <font>
      <sz val="8"/>
      <color rgb="FFDCE6F1"/>
      <name val="Verdana"/>
      <family val="2"/>
    </font>
    <font>
      <sz val="8"/>
      <color rgb="FF9C5700"/>
      <name val="Verdana"/>
      <family val="2"/>
    </font>
    <font>
      <b/>
      <sz val="8"/>
      <color rgb="FFDCE6F1"/>
      <name val="Verdana"/>
      <family val="2"/>
    </font>
    <font>
      <sz val="10"/>
      <name val="Verdana"/>
      <family val="2"/>
    </font>
    <font>
      <b/>
      <sz val="10"/>
      <color rgb="FFFF0000"/>
      <name val="Verdana"/>
      <family val="2"/>
    </font>
    <font>
      <sz val="10"/>
      <color theme="1" tint="0.34998626667073579"/>
      <name val="Verdana"/>
      <family val="2"/>
    </font>
    <font>
      <sz val="10"/>
      <color theme="1" tint="0.34998626667073579"/>
      <name val="Times New Roman"/>
      <family val="1"/>
    </font>
    <font>
      <b/>
      <sz val="8"/>
      <color theme="1" tint="0.34998626667073579"/>
      <name val="Verdana"/>
      <family val="2"/>
    </font>
    <font>
      <sz val="10"/>
      <color rgb="FF444472"/>
      <name val="Verdana"/>
      <family val="2"/>
    </font>
    <font>
      <sz val="26"/>
      <color theme="2"/>
      <name val="Verdana"/>
      <family val="2"/>
    </font>
    <font>
      <sz val="10"/>
      <color theme="2"/>
      <name val="Verdana"/>
      <family val="2"/>
    </font>
    <font>
      <sz val="10"/>
      <color theme="2"/>
      <name val="Times New Roman"/>
      <family val="1"/>
    </font>
    <font>
      <sz val="11"/>
      <color rgb="FF000000"/>
      <name val="Times New Roman"/>
      <family val="1"/>
    </font>
    <font>
      <sz val="11"/>
      <color rgb="FFFF0000"/>
      <name val="Verdana"/>
      <family val="2"/>
    </font>
    <font>
      <b/>
      <sz val="9"/>
      <color theme="1" tint="0.34998626667073579"/>
      <name val="Verdana"/>
      <family val="2"/>
    </font>
    <font>
      <sz val="10"/>
      <color rgb="FFB7D4F0"/>
      <name val="Times New Roman"/>
      <family val="1"/>
    </font>
    <font>
      <b/>
      <sz val="9"/>
      <color theme="3"/>
      <name val="Verdana"/>
      <family val="2"/>
    </font>
    <font>
      <b/>
      <sz val="12"/>
      <color theme="3"/>
      <name val="Verdana"/>
      <family val="2"/>
    </font>
    <font>
      <sz val="8"/>
      <color rgb="FFFF0000"/>
      <name val="Verdana"/>
      <family val="2"/>
    </font>
    <font>
      <b/>
      <sz val="28"/>
      <color rgb="FF444472"/>
      <name val="Verdana"/>
      <family val="2"/>
    </font>
    <font>
      <b/>
      <sz val="28"/>
      <color theme="1" tint="0.499984740745262"/>
      <name val="Verdana"/>
      <family val="2"/>
    </font>
    <font>
      <sz val="28"/>
      <color rgb="FF000000"/>
      <name val="Times New Roman"/>
      <family val="1"/>
    </font>
    <font>
      <b/>
      <sz val="9"/>
      <color rgb="FFFF0000"/>
      <name val="Verdana"/>
      <family val="2"/>
    </font>
    <font>
      <sz val="10"/>
      <color rgb="FFFF0000"/>
      <name val="Verdana"/>
      <family val="2"/>
    </font>
    <font>
      <b/>
      <sz val="8"/>
      <color rgb="FF000000"/>
      <name val="Times New Roman"/>
      <family val="1"/>
    </font>
    <font>
      <b/>
      <sz val="8"/>
      <color theme="5" tint="-0.249977111117893"/>
      <name val="Verdana"/>
      <family val="2"/>
    </font>
    <font>
      <sz val="8"/>
      <color theme="1" tint="0.34998626667073579"/>
      <name val="Verdana"/>
      <family val="2"/>
    </font>
    <font>
      <u/>
      <sz val="11"/>
      <color theme="10"/>
      <name val="Calibri"/>
      <family val="2"/>
      <scheme val="minor"/>
    </font>
    <font>
      <sz val="23"/>
      <color rgb="FF000000"/>
      <name val="Times New Roman"/>
      <family val="1"/>
    </font>
    <font>
      <b/>
      <sz val="9"/>
      <color rgb="FFDCE6F1"/>
      <name val="Verdana"/>
      <family val="2"/>
    </font>
    <font>
      <b/>
      <sz val="10"/>
      <name val="Verdana"/>
      <family val="2"/>
    </font>
    <font>
      <b/>
      <sz val="18"/>
      <color theme="1" tint="0.499984740745262"/>
      <name val="Verdana"/>
      <family val="2"/>
    </font>
    <font>
      <b/>
      <sz val="24"/>
      <color theme="1" tint="0.499984740745262"/>
      <name val="Verdana"/>
      <family val="2"/>
    </font>
    <font>
      <sz val="18"/>
      <color rgb="FF000000"/>
      <name val="Verdana"/>
      <family val="2"/>
    </font>
    <font>
      <sz val="24"/>
      <color rgb="FF000000"/>
      <name val="Verdana"/>
      <family val="2"/>
    </font>
    <font>
      <b/>
      <sz val="9"/>
      <color theme="2" tint="-0.499984740745262"/>
      <name val="Verdana"/>
      <family val="2"/>
    </font>
    <font>
      <sz val="8"/>
      <color theme="2" tint="-0.499984740745262"/>
      <name val="Verdana"/>
      <family val="2"/>
    </font>
    <font>
      <sz val="10"/>
      <color theme="2" tint="-0.499984740745262"/>
      <name val="Times New Roman"/>
      <family val="1"/>
    </font>
    <font>
      <b/>
      <sz val="10"/>
      <color rgb="FF7030A0"/>
      <name val="Times New Roman"/>
      <family val="1"/>
    </font>
    <font>
      <b/>
      <sz val="10"/>
      <color rgb="FF000000"/>
      <name val="Times New Roman"/>
      <family val="1"/>
    </font>
    <font>
      <b/>
      <sz val="9"/>
      <color theme="9"/>
      <name val="Verdana"/>
      <family val="2"/>
    </font>
    <font>
      <sz val="10"/>
      <color theme="0" tint="-4.9989318521683403E-2"/>
      <name val="Times New Roman"/>
      <family val="1"/>
    </font>
    <font>
      <b/>
      <sz val="10"/>
      <color theme="1" tint="0.34998626667073579"/>
      <name val="Verdana"/>
      <family val="2"/>
    </font>
    <font>
      <b/>
      <sz val="11"/>
      <color rgb="FFFF0000"/>
      <name val="Calibri"/>
      <family val="2"/>
    </font>
    <font>
      <b/>
      <sz val="10"/>
      <color theme="0"/>
      <name val="Times New Roman"/>
      <family val="1"/>
    </font>
    <font>
      <b/>
      <sz val="8"/>
      <color theme="0"/>
      <name val="Verdana"/>
      <family val="2"/>
    </font>
    <font>
      <b/>
      <sz val="8"/>
      <color theme="3" tint="0.39997558519241921"/>
      <name val="Verdana"/>
      <family val="2"/>
    </font>
    <font>
      <sz val="9"/>
      <color theme="0"/>
      <name val="Verdana"/>
      <family val="2"/>
    </font>
    <font>
      <sz val="9"/>
      <color rgb="FFDCE6F1"/>
      <name val="Verdana"/>
      <family val="2"/>
    </font>
    <font>
      <sz val="9"/>
      <color theme="2" tint="-0.499984740745262"/>
      <name val="Verdana"/>
      <family val="2"/>
    </font>
    <font>
      <b/>
      <sz val="10"/>
      <color rgb="FF444472"/>
      <name val="Times New Roman"/>
      <family val="1"/>
    </font>
    <font>
      <b/>
      <sz val="11"/>
      <color rgb="FF000000"/>
      <name val="Verdana"/>
      <family val="2"/>
    </font>
    <font>
      <b/>
      <sz val="11"/>
      <color rgb="FF000000"/>
      <name val="Times New Roman"/>
      <family val="1"/>
    </font>
    <font>
      <sz val="9"/>
      <color rgb="FF215967"/>
      <name val="Verdana"/>
      <family val="2"/>
    </font>
    <font>
      <b/>
      <sz val="9"/>
      <color theme="3" tint="0.39997558519241921"/>
      <name val="Verdana"/>
      <family val="2"/>
    </font>
    <font>
      <b/>
      <sz val="8"/>
      <color theme="0" tint="-4.9989318521683403E-2"/>
      <name val="Verdana"/>
      <family val="2"/>
    </font>
    <font>
      <sz val="8"/>
      <color theme="0" tint="-4.9989318521683403E-2"/>
      <name val="Verdana"/>
      <family val="2"/>
    </font>
    <font>
      <b/>
      <sz val="9"/>
      <color theme="1" tint="0.499984740745262"/>
      <name val="Verdana"/>
      <family val="2"/>
    </font>
    <font>
      <u/>
      <sz val="10"/>
      <color rgb="FF0088CC"/>
      <name val="Calibri"/>
      <family val="2"/>
      <scheme val="minor"/>
    </font>
    <font>
      <b/>
      <i/>
      <sz val="8"/>
      <color rgb="FF444472"/>
      <name val="Verdana"/>
      <family val="2"/>
    </font>
    <font>
      <b/>
      <i/>
      <sz val="8"/>
      <color theme="0" tint="-0.499984740745262"/>
      <name val="Verdana"/>
      <family val="2"/>
    </font>
    <font>
      <b/>
      <sz val="8"/>
      <color theme="5"/>
      <name val="Verdana"/>
      <family val="2"/>
    </font>
    <font>
      <b/>
      <sz val="10"/>
      <color rgb="FFFF6600"/>
      <name val="Verdana"/>
      <family val="2"/>
    </font>
    <font>
      <b/>
      <sz val="19"/>
      <color theme="1" tint="0.499984740745262"/>
      <name val="Verdana"/>
      <family val="2"/>
    </font>
    <font>
      <sz val="22"/>
      <color rgb="FF000000"/>
      <name val="Times New Roman"/>
      <family val="1"/>
    </font>
    <font>
      <sz val="19"/>
      <color rgb="FF000000"/>
      <name val="Verdana"/>
      <family val="2"/>
    </font>
    <font>
      <b/>
      <sz val="10"/>
      <color theme="2" tint="-0.499984740745262"/>
      <name val="Verdana"/>
      <family val="2"/>
    </font>
    <font>
      <sz val="8"/>
      <color rgb="FF215967"/>
      <name val="Segoe UI Emoji"/>
      <family val="2"/>
    </font>
    <font>
      <sz val="10"/>
      <color rgb="FFFF0000"/>
      <name val="Times New Roman"/>
      <family val="1"/>
    </font>
    <font>
      <b/>
      <sz val="8"/>
      <color theme="2"/>
      <name val="Verdana"/>
      <family val="2"/>
    </font>
    <font>
      <b/>
      <sz val="10"/>
      <color theme="2"/>
      <name val="Times New Roman"/>
      <family val="1"/>
    </font>
    <font>
      <b/>
      <sz val="9"/>
      <color rgb="FF595959"/>
      <name val="Verdana"/>
      <family val="2"/>
    </font>
    <font>
      <sz val="8"/>
      <color theme="1" tint="0.499984740745262"/>
      <name val="Verdana"/>
      <family val="2"/>
    </font>
    <font>
      <b/>
      <sz val="10"/>
      <color rgb="FF595959"/>
      <name val="Verdana"/>
      <family val="2"/>
    </font>
    <font>
      <sz val="9"/>
      <color rgb="FF000000"/>
      <name val="Arial"/>
      <family val="2"/>
    </font>
  </fonts>
  <fills count="21">
    <fill>
      <patternFill patternType="none"/>
    </fill>
    <fill>
      <patternFill patternType="gray125"/>
    </fill>
    <fill>
      <patternFill patternType="solid">
        <fgColor rgb="FFFFEB9C"/>
      </patternFill>
    </fill>
    <fill>
      <patternFill patternType="solid">
        <fgColor rgb="FFB7D4F0"/>
      </patternFill>
    </fill>
    <fill>
      <patternFill patternType="solid">
        <fgColor rgb="FFDCE6F1"/>
        <bgColor indexed="64"/>
      </patternFill>
    </fill>
    <fill>
      <patternFill patternType="solid">
        <fgColor rgb="FFB7D4F0"/>
        <bgColor indexed="64"/>
      </patternFill>
    </fill>
    <fill>
      <patternFill patternType="solid">
        <fgColor theme="0" tint="-4.9989318521683403E-2"/>
        <bgColor indexed="64"/>
      </patternFill>
    </fill>
    <fill>
      <patternFill patternType="solid">
        <fgColor theme="0"/>
        <bgColor indexed="64"/>
      </patternFill>
    </fill>
    <fill>
      <patternFill patternType="solid">
        <fgColor rgb="FFDBE5F1"/>
        <bgColor indexed="64"/>
      </patternFill>
    </fill>
    <fill>
      <patternFill patternType="solid">
        <fgColor rgb="FFC0DFB1"/>
        <bgColor indexed="64"/>
      </patternFill>
    </fill>
    <fill>
      <patternFill patternType="solid">
        <fgColor rgb="FFCDE3C4"/>
        <bgColor indexed="64"/>
      </patternFill>
    </fill>
    <fill>
      <patternFill patternType="solid">
        <fgColor rgb="FFCDE3C4"/>
      </patternFill>
    </fill>
    <fill>
      <patternFill patternType="solid">
        <fgColor theme="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0F0F4"/>
        <bgColor rgb="FFFFFFFF"/>
      </patternFill>
    </fill>
    <fill>
      <patternFill patternType="solid">
        <fgColor rgb="FFFFFFFF"/>
        <bgColor rgb="FFFFFFFF"/>
      </patternFill>
    </fill>
  </fills>
  <borders count="298">
    <border>
      <left/>
      <right/>
      <top/>
      <bottom/>
      <diagonal/>
    </border>
    <border>
      <left style="thin">
        <color rgb="FFA6A6A6"/>
      </left>
      <right/>
      <top style="thin">
        <color rgb="FFA6A6A6"/>
      </top>
      <bottom style="thin">
        <color rgb="FFA6A6A6"/>
      </bottom>
      <diagonal/>
    </border>
    <border>
      <left style="thick">
        <color rgb="FFA6A6A6"/>
      </left>
      <right style="thin">
        <color rgb="FFA6A6A6"/>
      </right>
      <top/>
      <bottom style="thin">
        <color rgb="FFA6A6A6"/>
      </bottom>
      <diagonal/>
    </border>
    <border>
      <left style="thick">
        <color rgb="FFA6A6A6"/>
      </left>
      <right style="thin">
        <color rgb="FFA6A6A6"/>
      </right>
      <top/>
      <bottom/>
      <diagonal/>
    </border>
    <border>
      <left style="thick">
        <color rgb="FFA6A6A6"/>
      </left>
      <right style="thin">
        <color rgb="FFA6A6A6"/>
      </right>
      <top style="thin">
        <color rgb="FFA6A6A6"/>
      </top>
      <bottom/>
      <diagonal/>
    </border>
    <border>
      <left/>
      <right/>
      <top style="medium">
        <color rgb="FFA6A6A6"/>
      </top>
      <bottom style="thin">
        <color rgb="FFA6A6A6"/>
      </bottom>
      <diagonal/>
    </border>
    <border>
      <left style="thick">
        <color rgb="FFA6A6A6"/>
      </left>
      <right/>
      <top style="medium">
        <color rgb="FFA6A6A6"/>
      </top>
      <bottom style="thin">
        <color rgb="FFA6A6A6"/>
      </bottom>
      <diagonal/>
    </border>
    <border>
      <left/>
      <right/>
      <top style="medium">
        <color rgb="FFA6A6A6"/>
      </top>
      <bottom style="medium">
        <color rgb="FFA6A6A6"/>
      </bottom>
      <diagonal/>
    </border>
    <border>
      <left style="thick">
        <color rgb="FFA6A6A6"/>
      </left>
      <right/>
      <top style="medium">
        <color rgb="FFA6A6A6"/>
      </top>
      <bottom style="medium">
        <color rgb="FFA6A6A6"/>
      </bottom>
      <diagonal/>
    </border>
    <border>
      <left/>
      <right style="thick">
        <color rgb="FFA6A6A6"/>
      </right>
      <top style="thick">
        <color rgb="FFA6A6A6"/>
      </top>
      <bottom/>
      <diagonal/>
    </border>
    <border>
      <left/>
      <right/>
      <top style="thick">
        <color rgb="FFA6A6A6"/>
      </top>
      <bottom/>
      <diagonal/>
    </border>
    <border>
      <left style="thick">
        <color rgb="FFA6A6A6"/>
      </left>
      <right/>
      <top style="thick">
        <color rgb="FFA6A6A6"/>
      </top>
      <bottom/>
      <diagonal/>
    </border>
    <border>
      <left style="thick">
        <color rgb="FFA6A6A6"/>
      </left>
      <right style="thick">
        <color rgb="FFA6A6A6"/>
      </right>
      <top style="thick">
        <color rgb="FFA6A6A6"/>
      </top>
      <bottom style="thick">
        <color rgb="FFA6A6A6"/>
      </bottom>
      <diagonal/>
    </border>
    <border>
      <left style="thick">
        <color rgb="FFA6A6A6"/>
      </left>
      <right/>
      <top style="thick">
        <color rgb="FFA6A6A6"/>
      </top>
      <bottom style="thick">
        <color rgb="FFA6A6A6"/>
      </bottom>
      <diagonal/>
    </border>
    <border>
      <left/>
      <right style="thick">
        <color rgb="FFA6A6A6"/>
      </right>
      <top style="thick">
        <color rgb="FFA6A6A6"/>
      </top>
      <bottom style="thick">
        <color rgb="FFA6A6A6"/>
      </bottom>
      <diagonal/>
    </border>
    <border>
      <left/>
      <right/>
      <top style="thick">
        <color rgb="FFA6A6A6"/>
      </top>
      <bottom style="thick">
        <color rgb="FFA6A6A6"/>
      </bottom>
      <diagonal/>
    </border>
    <border>
      <left style="thin">
        <color rgb="FFA6A6A6"/>
      </left>
      <right style="thin">
        <color rgb="FFA6A6A6"/>
      </right>
      <top style="thin">
        <color rgb="FFA6A6A6"/>
      </top>
      <bottom style="thin">
        <color rgb="FFA6A6A6"/>
      </bottom>
      <diagonal/>
    </border>
    <border>
      <left style="thick">
        <color rgb="FFA6A6A6"/>
      </left>
      <right style="thin">
        <color rgb="FFA6A6A6"/>
      </right>
      <top style="thin">
        <color rgb="FFA6A6A6"/>
      </top>
      <bottom style="thin">
        <color rgb="FFA6A6A6"/>
      </bottom>
      <diagonal/>
    </border>
    <border>
      <left/>
      <right style="thin">
        <color rgb="FFA6A6A6"/>
      </right>
      <top style="thin">
        <color rgb="FFA6A6A6"/>
      </top>
      <bottom style="thin">
        <color rgb="FFA6A6A6"/>
      </bottom>
      <diagonal/>
    </border>
    <border>
      <left/>
      <right/>
      <top style="thin">
        <color rgb="FFA6A6A6"/>
      </top>
      <bottom style="thin">
        <color rgb="FFA6A6A6"/>
      </bottom>
      <diagonal/>
    </border>
    <border>
      <left style="thick">
        <color rgb="FFA6A6A6"/>
      </left>
      <right/>
      <top style="thin">
        <color rgb="FFA6A6A6"/>
      </top>
      <bottom style="thin">
        <color rgb="FFA6A6A6"/>
      </bottom>
      <diagonal/>
    </border>
    <border>
      <left style="thin">
        <color rgb="FFA6A6A6"/>
      </left>
      <right style="thin">
        <color rgb="FFA6A6A6"/>
      </right>
      <top/>
      <bottom style="thin">
        <color rgb="FFA6A6A6"/>
      </bottom>
      <diagonal/>
    </border>
    <border>
      <left style="thin">
        <color rgb="FFA6A6A6"/>
      </left>
      <right style="thin">
        <color rgb="FFA6A6A6"/>
      </right>
      <top style="thin">
        <color rgb="FFA6A6A6"/>
      </top>
      <bottom/>
      <diagonal/>
    </border>
    <border>
      <left style="thin">
        <color rgb="FFA6A6A6"/>
      </left>
      <right/>
      <top/>
      <bottom style="thin">
        <color rgb="FFA6A6A6"/>
      </bottom>
      <diagonal/>
    </border>
    <border>
      <left/>
      <right style="thin">
        <color rgb="FFA6A6A6"/>
      </right>
      <top/>
      <bottom style="thin">
        <color rgb="FFA6A6A6"/>
      </bottom>
      <diagonal/>
    </border>
    <border>
      <left/>
      <right/>
      <top style="thin">
        <color rgb="FFA6A6A6"/>
      </top>
      <bottom/>
      <diagonal/>
    </border>
    <border>
      <left style="thin">
        <color theme="0" tint="-0.34998626667073579"/>
      </left>
      <right style="thin">
        <color theme="0" tint="-0.34998626667073579"/>
      </right>
      <top style="thin">
        <color rgb="FFA6A6A6"/>
      </top>
      <bottom style="thin">
        <color rgb="FFA6A6A6"/>
      </bottom>
      <diagonal/>
    </border>
    <border>
      <left style="thin">
        <color rgb="FFA6A6A6"/>
      </left>
      <right style="thin">
        <color theme="0" tint="-0.34998626667073579"/>
      </right>
      <top style="thin">
        <color rgb="FFA6A6A6"/>
      </top>
      <bottom style="thin">
        <color rgb="FFA6A6A6"/>
      </bottom>
      <diagonal/>
    </border>
    <border>
      <left/>
      <right style="thin">
        <color rgb="FFA6A6A6"/>
      </right>
      <top style="thin">
        <color rgb="FFA6A6A6"/>
      </top>
      <bottom/>
      <diagonal/>
    </border>
    <border>
      <left style="thin">
        <color rgb="FFA6A6A6"/>
      </left>
      <right/>
      <top style="thin">
        <color rgb="FFA6A6A6"/>
      </top>
      <bottom/>
      <diagonal/>
    </border>
    <border>
      <left/>
      <right/>
      <top/>
      <bottom style="thin">
        <color rgb="FFA6A6A6"/>
      </bottom>
      <diagonal/>
    </border>
    <border>
      <left style="thin">
        <color rgb="FFA6A6A6"/>
      </left>
      <right/>
      <top/>
      <bottom/>
      <diagonal/>
    </border>
    <border>
      <left/>
      <right style="thin">
        <color rgb="FFA6A6A6"/>
      </right>
      <top/>
      <bottom/>
      <diagonal/>
    </border>
    <border>
      <left style="thin">
        <color theme="0" tint="-0.34998626667073579"/>
      </left>
      <right/>
      <top style="thin">
        <color rgb="FFA6A6A6"/>
      </top>
      <bottom style="thin">
        <color rgb="FFA6A6A6"/>
      </bottom>
      <diagonal/>
    </border>
    <border>
      <left/>
      <right style="thin">
        <color theme="0" tint="-0.34998626667073579"/>
      </right>
      <top style="thin">
        <color rgb="FFA6A6A6"/>
      </top>
      <bottom style="thin">
        <color rgb="FFA6A6A6"/>
      </bottom>
      <diagonal/>
    </border>
    <border>
      <left style="thin">
        <color theme="0" tint="-0.34998626667073579"/>
      </left>
      <right style="thin">
        <color theme="0" tint="-0.34998626667073579"/>
      </right>
      <top/>
      <bottom style="thin">
        <color rgb="FFA6A6A6"/>
      </bottom>
      <diagonal/>
    </border>
    <border>
      <left style="thin">
        <color rgb="FFA6A6A6"/>
      </left>
      <right style="thin">
        <color rgb="FFA6A6A6"/>
      </right>
      <top style="medium">
        <color rgb="FFA6A6A6"/>
      </top>
      <bottom style="medium">
        <color rgb="FFA6A6A6"/>
      </bottom>
      <diagonal/>
    </border>
    <border>
      <left/>
      <right/>
      <top style="medium">
        <color rgb="FFA6A6A6"/>
      </top>
      <bottom/>
      <diagonal/>
    </border>
    <border>
      <left style="thin">
        <color rgb="FFA6A6A6"/>
      </left>
      <right/>
      <top style="medium">
        <color rgb="FFA6A6A6"/>
      </top>
      <bottom/>
      <diagonal/>
    </border>
    <border>
      <left style="medium">
        <color rgb="FFA6A6A6"/>
      </left>
      <right style="medium">
        <color rgb="FFA6A6A6"/>
      </right>
      <top style="medium">
        <color rgb="FFA6A6A6"/>
      </top>
      <bottom style="medium">
        <color rgb="FFA6A6A6"/>
      </bottom>
      <diagonal/>
    </border>
    <border>
      <left style="thick">
        <color rgb="FFA6A6A6"/>
      </left>
      <right/>
      <top/>
      <bottom style="thin">
        <color rgb="FFA6A6A6"/>
      </bottom>
      <diagonal/>
    </border>
    <border>
      <left style="thick">
        <color rgb="FFA6A6A6"/>
      </left>
      <right/>
      <top style="thin">
        <color rgb="FFA6A6A6"/>
      </top>
      <bottom/>
      <diagonal/>
    </border>
    <border>
      <left style="thin">
        <color rgb="FFA6A6A6"/>
      </left>
      <right style="thin">
        <color rgb="FFA6A6A6"/>
      </right>
      <top/>
      <bottom/>
      <diagonal/>
    </border>
    <border>
      <left style="thick">
        <color rgb="FFA6A6A6"/>
      </left>
      <right/>
      <top/>
      <bottom/>
      <diagonal/>
    </border>
    <border>
      <left/>
      <right style="thick">
        <color rgb="FFA6A6A6"/>
      </right>
      <top/>
      <bottom/>
      <diagonal/>
    </border>
    <border>
      <left/>
      <right style="thick">
        <color rgb="FFA6A6A6"/>
      </right>
      <top/>
      <bottom style="thin">
        <color rgb="FFA6A6A6"/>
      </bottom>
      <diagonal/>
    </border>
    <border>
      <left style="thin">
        <color rgb="FFA6A6A6"/>
      </left>
      <right style="thick">
        <color rgb="FFA6A6A6"/>
      </right>
      <top style="thin">
        <color rgb="FFA6A6A6"/>
      </top>
      <bottom style="thin">
        <color rgb="FFA6A6A6"/>
      </bottom>
      <diagonal/>
    </border>
    <border>
      <left/>
      <right style="thick">
        <color rgb="FFA6A6A6"/>
      </right>
      <top style="medium">
        <color rgb="FFA6A6A6"/>
      </top>
      <bottom/>
      <diagonal/>
    </border>
    <border>
      <left/>
      <right/>
      <top/>
      <bottom style="medium">
        <color rgb="FFA6A6A6"/>
      </bottom>
      <diagonal/>
    </border>
    <border>
      <left style="thick">
        <color rgb="FFA6A6A6"/>
      </left>
      <right/>
      <top/>
      <bottom style="medium">
        <color rgb="FFA6A6A6"/>
      </bottom>
      <diagonal/>
    </border>
    <border>
      <left/>
      <right style="thick">
        <color rgb="FFA6A6A6"/>
      </right>
      <top/>
      <bottom style="medium">
        <color rgb="FFA6A6A6"/>
      </bottom>
      <diagonal/>
    </border>
    <border>
      <left style="thick">
        <color theme="0" tint="-0.34998626667073579"/>
      </left>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right/>
      <top style="thick">
        <color theme="0" tint="-0.34998626667073579"/>
      </top>
      <bottom style="thick">
        <color theme="0" tint="-0.34998626667073579"/>
      </bottom>
      <diagonal/>
    </border>
    <border>
      <left/>
      <right style="thick">
        <color theme="0" tint="-0.34998626667073579"/>
      </right>
      <top/>
      <bottom style="thick">
        <color theme="0" tint="-0.34998626667073579"/>
      </bottom>
      <diagonal/>
    </border>
    <border>
      <left style="medium">
        <color theme="0" tint="-0.34998626667073579"/>
      </left>
      <right/>
      <top/>
      <bottom/>
      <diagonal/>
    </border>
    <border>
      <left style="thick">
        <color theme="0" tint="-0.34998626667073579"/>
      </left>
      <right/>
      <top style="thick">
        <color theme="0" tint="-0.34998626667073579"/>
      </top>
      <bottom/>
      <diagonal/>
    </border>
    <border>
      <left/>
      <right/>
      <top style="thick">
        <color theme="0" tint="-0.34998626667073579"/>
      </top>
      <bottom/>
      <diagonal/>
    </border>
    <border>
      <left/>
      <right style="thick">
        <color theme="0" tint="-0.34998626667073579"/>
      </right>
      <top style="thick">
        <color theme="0" tint="-0.34998626667073579"/>
      </top>
      <bottom/>
      <diagonal/>
    </border>
    <border>
      <left/>
      <right style="thick">
        <color theme="0" tint="-0.34998626667073579"/>
      </right>
      <top/>
      <bottom/>
      <diagonal/>
    </border>
    <border>
      <left style="thick">
        <color theme="0" tint="-0.34998626667073579"/>
      </left>
      <right/>
      <top/>
      <bottom style="thick">
        <color theme="0" tint="-0.34998626667073579"/>
      </bottom>
      <diagonal/>
    </border>
    <border>
      <left style="thick">
        <color theme="0" tint="-0.34998626667073579"/>
      </left>
      <right/>
      <top style="medium">
        <color theme="0" tint="-0.34998626667073579"/>
      </top>
      <bottom style="medium">
        <color theme="0" tint="-0.34998626667073579"/>
      </bottom>
      <diagonal/>
    </border>
    <border>
      <left style="medium">
        <color theme="0" tint="-0.34998626667073579"/>
      </left>
      <right/>
      <top style="thick">
        <color theme="0" tint="-0.34998626667073579"/>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ck">
        <color theme="0" tint="-0.24994659260841701"/>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ck">
        <color theme="0" tint="-0.24994659260841701"/>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style="thin">
        <color theme="0" tint="-0.24994659260841701"/>
      </left>
      <right style="thick">
        <color theme="0" tint="-0.24994659260841701"/>
      </right>
      <top style="thin">
        <color theme="0" tint="-0.24994659260841701"/>
      </top>
      <bottom style="thick">
        <color theme="0" tint="-0.24994659260841701"/>
      </bottom>
      <diagonal/>
    </border>
    <border>
      <left style="thick">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thick">
        <color theme="0" tint="-0.24994659260841701"/>
      </right>
      <top style="medium">
        <color theme="0" tint="-0.24994659260841701"/>
      </top>
      <bottom style="medium">
        <color theme="0" tint="-0.24994659260841701"/>
      </bottom>
      <diagonal/>
    </border>
    <border>
      <left/>
      <right/>
      <top/>
      <bottom style="thick">
        <color theme="0" tint="-0.34998626667073579"/>
      </bottom>
      <diagonal/>
    </border>
    <border diagonalUp="1">
      <left/>
      <right/>
      <top/>
      <bottom style="thick">
        <color theme="0" tint="-0.34998626667073579"/>
      </bottom>
      <diagonal style="thin">
        <color theme="0" tint="-0.34998626667073579"/>
      </diagonal>
    </border>
    <border diagonalUp="1">
      <left style="thick">
        <color theme="0" tint="-0.34998626667073579"/>
      </left>
      <right/>
      <top style="thick">
        <color theme="0" tint="-0.34998626667073579"/>
      </top>
      <bottom/>
      <diagonal style="thin">
        <color theme="0" tint="-0.34998626667073579"/>
      </diagonal>
    </border>
    <border diagonalUp="1">
      <left/>
      <right/>
      <top style="thick">
        <color theme="0" tint="-0.34998626667073579"/>
      </top>
      <bottom/>
      <diagonal style="thin">
        <color theme="0" tint="-0.34998626667073579"/>
      </diagonal>
    </border>
    <border diagonalUp="1">
      <left/>
      <right style="medium">
        <color theme="0" tint="-0.34998626667073579"/>
      </right>
      <top style="thick">
        <color theme="0" tint="-0.34998626667073579"/>
      </top>
      <bottom/>
      <diagonal style="thin">
        <color theme="0" tint="-0.34998626667073579"/>
      </diagonal>
    </border>
    <border diagonalUp="1">
      <left/>
      <right style="medium">
        <color theme="0" tint="-0.34998626667073579"/>
      </right>
      <top/>
      <bottom style="thick">
        <color theme="0" tint="-0.34998626667073579"/>
      </bottom>
      <diagonal style="thin">
        <color theme="0" tint="-0.34998626667073579"/>
      </diagonal>
    </border>
    <border>
      <left style="thick">
        <color theme="0" tint="-0.34998626667073579"/>
      </left>
      <right style="medium">
        <color theme="0" tint="-0.34998626667073579"/>
      </right>
      <top/>
      <bottom style="medium">
        <color theme="0" tint="-0.34998626667073579"/>
      </bottom>
      <diagonal/>
    </border>
    <border>
      <left style="medium">
        <color theme="0" tint="-0.34998626667073579"/>
      </left>
      <right style="thin">
        <color theme="0" tint="-0.34998626667073579"/>
      </right>
      <top/>
      <bottom style="thick">
        <color theme="0" tint="-0.34998626667073579"/>
      </bottom>
      <diagonal/>
    </border>
    <border>
      <left style="thin">
        <color theme="0" tint="-0.34998626667073579"/>
      </left>
      <right style="medium">
        <color theme="0" tint="-0.34998626667073579"/>
      </right>
      <top/>
      <bottom style="thick">
        <color theme="0" tint="-0.34998626667073579"/>
      </bottom>
      <diagonal/>
    </border>
    <border>
      <left style="medium">
        <color theme="0" tint="-0.34998626667073579"/>
      </left>
      <right style="thin">
        <color theme="0" tint="-0.34998626667073579"/>
      </right>
      <top style="thick">
        <color theme="0" tint="-0.34998626667073579"/>
      </top>
      <bottom style="medium">
        <color theme="0" tint="-0.34998626667073579"/>
      </bottom>
      <diagonal/>
    </border>
    <border>
      <left style="thin">
        <color theme="0" tint="-0.34998626667073579"/>
      </left>
      <right style="medium">
        <color theme="0" tint="-0.34998626667073579"/>
      </right>
      <top style="thick">
        <color theme="0" tint="-0.34998626667073579"/>
      </top>
      <bottom style="medium">
        <color theme="0" tint="-0.34998626667073579"/>
      </bottom>
      <diagonal/>
    </border>
    <border>
      <left style="thick">
        <color theme="0" tint="-0.34998626667073579"/>
      </left>
      <right style="medium">
        <color theme="0" tint="-0.34998626667073579"/>
      </right>
      <top/>
      <bottom style="thick">
        <color theme="0" tint="-0.34998626667073579"/>
      </bottom>
      <diagonal/>
    </border>
    <border>
      <left style="medium">
        <color theme="0" tint="-0.34998626667073579"/>
      </left>
      <right style="medium">
        <color theme="0" tint="-0.34998626667073579"/>
      </right>
      <top/>
      <bottom/>
      <diagonal/>
    </border>
    <border>
      <left style="thick">
        <color theme="0" tint="-0.34998626667073579"/>
      </left>
      <right style="medium">
        <color theme="0" tint="-0.34998626667073579"/>
      </right>
      <top style="thin">
        <color theme="0" tint="-0.34998626667073579"/>
      </top>
      <bottom style="thin">
        <color theme="0" tint="-0.34998626667073579"/>
      </bottom>
      <diagonal/>
    </border>
    <border>
      <left style="thick">
        <color theme="0" tint="-0.34998626667073579"/>
      </left>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diagonal/>
    </border>
    <border>
      <left style="medium">
        <color theme="0" tint="-0.34998626667073579"/>
      </left>
      <right style="medium">
        <color theme="0" tint="-0.34998626667073579"/>
      </right>
      <top style="thin">
        <color theme="0" tint="-0.34998626667073579"/>
      </top>
      <bottom style="thick">
        <color theme="0" tint="-0.34998626667073579"/>
      </bottom>
      <diagonal/>
    </border>
    <border diagonalUp="1">
      <left style="medium">
        <color theme="0" tint="-0.34998626667073579"/>
      </left>
      <right/>
      <top style="medium">
        <color theme="0" tint="-0.34998626667073579"/>
      </top>
      <bottom/>
      <diagonal style="thin">
        <color theme="0" tint="-0.34998626667073579"/>
      </diagonal>
    </border>
    <border diagonalUp="1">
      <left/>
      <right/>
      <top style="medium">
        <color theme="0" tint="-0.34998626667073579"/>
      </top>
      <bottom/>
      <diagonal style="thin">
        <color theme="0" tint="-0.34998626667073579"/>
      </diagonal>
    </border>
    <border diagonalUp="1">
      <left/>
      <right style="thick">
        <color theme="0" tint="-0.34998626667073579"/>
      </right>
      <top style="medium">
        <color theme="0" tint="-0.34998626667073579"/>
      </top>
      <bottom/>
      <diagonal style="thin">
        <color theme="0" tint="-0.34998626667073579"/>
      </diagonal>
    </border>
    <border diagonalUp="1">
      <left style="medium">
        <color theme="0" tint="-0.34998626667073579"/>
      </left>
      <right/>
      <top/>
      <bottom/>
      <diagonal style="thin">
        <color theme="0" tint="-0.34998626667073579"/>
      </diagonal>
    </border>
    <border diagonalUp="1">
      <left/>
      <right/>
      <top/>
      <bottom/>
      <diagonal style="thin">
        <color theme="0" tint="-0.34998626667073579"/>
      </diagonal>
    </border>
    <border diagonalUp="1">
      <left/>
      <right style="thick">
        <color theme="0" tint="-0.34998626667073579"/>
      </right>
      <top/>
      <bottom/>
      <diagonal style="thin">
        <color theme="0" tint="-0.34998626667073579"/>
      </diagonal>
    </border>
    <border diagonalUp="1">
      <left style="medium">
        <color theme="0" tint="-0.34998626667073579"/>
      </left>
      <right/>
      <top/>
      <bottom style="thick">
        <color theme="0" tint="-0.34998626667073579"/>
      </bottom>
      <diagonal style="thin">
        <color theme="0" tint="-0.34998626667073579"/>
      </diagonal>
    </border>
    <border diagonalUp="1">
      <left/>
      <right style="thick">
        <color theme="0" tint="-0.34998626667073579"/>
      </right>
      <top/>
      <bottom style="thick">
        <color theme="0" tint="-0.34998626667073579"/>
      </bottom>
      <diagonal style="thin">
        <color theme="0" tint="-0.34998626667073579"/>
      </diagonal>
    </border>
    <border>
      <left style="thick">
        <color theme="0" tint="-0.34998626667073579"/>
      </left>
      <right/>
      <top style="medium">
        <color theme="0" tint="-0.34998626667073579"/>
      </top>
      <bottom/>
      <diagonal/>
    </border>
    <border>
      <left style="thick">
        <color theme="0" tint="-0.34998626667073579"/>
      </left>
      <right/>
      <top/>
      <bottom/>
      <diagonal/>
    </border>
    <border>
      <left style="thick">
        <color theme="0" tint="-0.34998626667073579"/>
      </left>
      <right style="medium">
        <color theme="0" tint="-0.34998626667073579"/>
      </right>
      <top style="medium">
        <color theme="0" tint="-0.34998626667073579"/>
      </top>
      <bottom/>
      <diagonal/>
    </border>
    <border>
      <left/>
      <right/>
      <top style="medium">
        <color theme="0" tint="-0.34998626667073579"/>
      </top>
      <bottom/>
      <diagonal/>
    </border>
    <border>
      <left/>
      <right style="thick">
        <color theme="0" tint="-0.34998626667073579"/>
      </right>
      <top style="medium">
        <color theme="0" tint="-0.34998626667073579"/>
      </top>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thin">
        <color rgb="FFA6A6A6"/>
      </left>
      <right style="thin">
        <color rgb="FFA6A6A6"/>
      </right>
      <top style="medium">
        <color rgb="FFA6A6A6"/>
      </top>
      <bottom style="thin">
        <color rgb="FFA6A6A6"/>
      </bottom>
      <diagonal/>
    </border>
    <border>
      <left style="thin">
        <color rgb="FFA6A6A6"/>
      </left>
      <right style="thin">
        <color rgb="FFA6A6A6"/>
      </right>
      <top style="thin">
        <color rgb="FFA6A6A6"/>
      </top>
      <bottom style="medium">
        <color rgb="FFA6A6A6"/>
      </bottom>
      <diagonal/>
    </border>
    <border>
      <left style="thick">
        <color rgb="FFA6A6A6"/>
      </left>
      <right style="thick">
        <color rgb="FFA6A6A6"/>
      </right>
      <top style="thick">
        <color rgb="FFA6A6A6"/>
      </top>
      <bottom/>
      <diagonal/>
    </border>
    <border>
      <left style="thick">
        <color rgb="FFA6A6A6"/>
      </left>
      <right style="medium">
        <color rgb="FFA6A6A6"/>
      </right>
      <top style="medium">
        <color rgb="FFA6A6A6"/>
      </top>
      <bottom style="medium">
        <color rgb="FFA6A6A6"/>
      </bottom>
      <diagonal/>
    </border>
    <border>
      <left/>
      <right/>
      <top/>
      <bottom style="medium">
        <color theme="0" tint="-0.34998626667073579"/>
      </bottom>
      <diagonal/>
    </border>
    <border>
      <left style="thick">
        <color rgb="FFA6A6A6"/>
      </left>
      <right style="thin">
        <color rgb="FFA6A6A6"/>
      </right>
      <top style="medium">
        <color rgb="FFA6A6A6"/>
      </top>
      <bottom style="thin">
        <color rgb="FFA6A6A6"/>
      </bottom>
      <diagonal/>
    </border>
    <border>
      <left style="thick">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rgb="FFA6A6A6"/>
      </left>
      <right/>
      <top/>
      <bottom style="medium">
        <color rgb="FFA6A6A6"/>
      </bottom>
      <diagonal/>
    </border>
    <border>
      <left style="thin">
        <color rgb="FFA6A6A6"/>
      </left>
      <right style="thick">
        <color rgb="FFA6A6A6"/>
      </right>
      <top style="medium">
        <color rgb="FFA6A6A6"/>
      </top>
      <bottom style="thin">
        <color rgb="FFA6A6A6"/>
      </bottom>
      <diagonal/>
    </border>
    <border>
      <left style="thick">
        <color rgb="FFA6A6A6"/>
      </left>
      <right style="thin">
        <color rgb="FFA6A6A6"/>
      </right>
      <top style="thin">
        <color rgb="FFA6A6A6"/>
      </top>
      <bottom style="medium">
        <color rgb="FFA6A6A6"/>
      </bottom>
      <diagonal/>
    </border>
    <border>
      <left style="thick">
        <color theme="0" tint="-0.34998626667073579"/>
      </left>
      <right style="medium">
        <color theme="0" tint="-0.34998626667073579"/>
      </right>
      <top style="thick">
        <color theme="0" tint="-0.34998626667073579"/>
      </top>
      <bottom style="medium">
        <color theme="0" tint="-0.34998626667073579"/>
      </bottom>
      <diagonal/>
    </border>
    <border>
      <left style="medium">
        <color theme="0" tint="-0.34998626667073579"/>
      </left>
      <right style="thick">
        <color theme="0" tint="-0.34998626667073579"/>
      </right>
      <top style="thick">
        <color theme="0" tint="-0.34998626667073579"/>
      </top>
      <bottom style="medium">
        <color theme="0" tint="-0.34998626667073579"/>
      </bottom>
      <diagonal/>
    </border>
    <border>
      <left style="medium">
        <color theme="0" tint="-0.34998626667073579"/>
      </left>
      <right style="thick">
        <color theme="0" tint="-0.34998626667073579"/>
      </right>
      <top style="medium">
        <color theme="0" tint="-0.34998626667073579"/>
      </top>
      <bottom style="medium">
        <color theme="0" tint="-0.34998626667073579"/>
      </bottom>
      <diagonal/>
    </border>
    <border>
      <left style="medium">
        <color theme="0" tint="-0.34998626667073579"/>
      </left>
      <right style="thick">
        <color theme="0" tint="-0.34998626667073579"/>
      </right>
      <top style="medium">
        <color theme="0" tint="-0.34998626667073579"/>
      </top>
      <bottom style="thick">
        <color theme="0" tint="-0.34998626667073579"/>
      </bottom>
      <diagonal/>
    </border>
    <border>
      <left style="thick">
        <color theme="0" tint="-0.34998626667073579"/>
      </left>
      <right/>
      <top style="medium">
        <color theme="0" tint="-0.34998626667073579"/>
      </top>
      <bottom style="thick">
        <color theme="0" tint="-0.34998626667073579"/>
      </bottom>
      <diagonal/>
    </border>
    <border>
      <left/>
      <right style="medium">
        <color theme="0" tint="-0.34998626667073579"/>
      </right>
      <top style="medium">
        <color theme="0" tint="-0.34998626667073579"/>
      </top>
      <bottom style="thick">
        <color theme="0" tint="-0.34998626667073579"/>
      </bottom>
      <diagonal/>
    </border>
    <border>
      <left style="thin">
        <color theme="0" tint="-0.34998626667073579"/>
      </left>
      <right style="thin">
        <color theme="0" tint="-0.34998626667073579"/>
      </right>
      <top/>
      <bottom/>
      <diagonal/>
    </border>
    <border>
      <left style="medium">
        <color theme="0" tint="-0.34998626667073579"/>
      </left>
      <right/>
      <top style="medium">
        <color theme="0" tint="-0.34998626667073579"/>
      </top>
      <bottom/>
      <diagonal/>
    </border>
    <border>
      <left style="medium">
        <color theme="0" tint="-0.34998626667073579"/>
      </left>
      <right/>
      <top/>
      <bottom style="thick">
        <color theme="0" tint="-0.34998626667073579"/>
      </bottom>
      <diagonal/>
    </border>
    <border>
      <left style="thick">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medium">
        <color theme="0" tint="-0.34998626667073579"/>
      </right>
      <top/>
      <bottom style="thick">
        <color theme="0" tint="-0.34998626667073579"/>
      </bottom>
      <diagonal/>
    </border>
    <border>
      <left/>
      <right style="thin">
        <color rgb="FFA6A6A6"/>
      </right>
      <top style="medium">
        <color rgb="FFA6A6A6"/>
      </top>
      <bottom style="medium">
        <color rgb="FFA6A6A6"/>
      </bottom>
      <diagonal/>
    </border>
    <border>
      <left style="medium">
        <color rgb="FFA6A6A6"/>
      </left>
      <right style="medium">
        <color rgb="FFA6A6A6"/>
      </right>
      <top/>
      <bottom/>
      <diagonal/>
    </border>
    <border>
      <left style="medium">
        <color rgb="FFA6A6A6"/>
      </left>
      <right style="medium">
        <color rgb="FFA6A6A6"/>
      </right>
      <top style="medium">
        <color rgb="FFA6A6A6"/>
      </top>
      <bottom style="thin">
        <color rgb="FFA6A6A6"/>
      </bottom>
      <diagonal/>
    </border>
    <border>
      <left/>
      <right style="thin">
        <color theme="0" tint="-0.34998626667073579"/>
      </right>
      <top style="thin">
        <color theme="0" tint="-0.34998626667073579"/>
      </top>
      <bottom style="thin">
        <color theme="0" tint="-0.34998626667073579"/>
      </bottom>
      <diagonal/>
    </border>
    <border>
      <left/>
      <right style="thin">
        <color rgb="FFA6A6A6"/>
      </right>
      <top style="medium">
        <color rgb="FFA6A6A6"/>
      </top>
      <bottom/>
      <diagonal/>
    </border>
    <border>
      <left style="thin">
        <color rgb="FFA6A6A6"/>
      </left>
      <right style="thin">
        <color rgb="FFA6A6A6"/>
      </right>
      <top style="medium">
        <color rgb="FFA6A6A6"/>
      </top>
      <bottom/>
      <diagonal/>
    </border>
    <border>
      <left/>
      <right/>
      <top/>
      <bottom style="thick">
        <color rgb="FFA6A6A6"/>
      </bottom>
      <diagonal/>
    </border>
    <border>
      <left/>
      <right style="medium">
        <color theme="0" tint="-0.34998626667073579"/>
      </right>
      <top/>
      <bottom/>
      <diagonal/>
    </border>
    <border>
      <left style="medium">
        <color theme="0" tint="-0.34998626667073579"/>
      </left>
      <right style="thick">
        <color theme="0" tint="-0.34998626667073579"/>
      </right>
      <top style="medium">
        <color theme="0" tint="-0.34998626667073579"/>
      </top>
      <bottom/>
      <diagonal/>
    </border>
    <border>
      <left style="medium">
        <color rgb="FFA6A6A6"/>
      </left>
      <right style="medium">
        <color theme="0" tint="-0.34998626667073579"/>
      </right>
      <top style="thin">
        <color rgb="FFA6A6A6"/>
      </top>
      <bottom style="thick">
        <color theme="0" tint="-0.34998626667073579"/>
      </bottom>
      <diagonal/>
    </border>
    <border>
      <left style="medium">
        <color rgb="FFA6A6A6"/>
      </left>
      <right style="medium">
        <color theme="0" tint="-0.34998626667073579"/>
      </right>
      <top style="thin">
        <color rgb="FFA6A6A6"/>
      </top>
      <bottom style="thin">
        <color rgb="FFA6A6A6"/>
      </bottom>
      <diagonal/>
    </border>
    <border>
      <left style="medium">
        <color rgb="FFA6A6A6"/>
      </left>
      <right style="medium">
        <color theme="0" tint="-0.34998626667073579"/>
      </right>
      <top style="thin">
        <color rgb="FFA6A6A6"/>
      </top>
      <bottom style="thin">
        <color theme="0" tint="-0.34998626667073579"/>
      </bottom>
      <diagonal/>
    </border>
    <border>
      <left style="medium">
        <color rgb="FFA6A6A6"/>
      </left>
      <right style="medium">
        <color theme="0" tint="-0.34998626667073579"/>
      </right>
      <top style="thin">
        <color theme="0" tint="-0.34998626667073579"/>
      </top>
      <bottom style="thin">
        <color rgb="FFA6A6A6"/>
      </bottom>
      <diagonal/>
    </border>
    <border>
      <left style="medium">
        <color rgb="FFA6A6A6"/>
      </left>
      <right style="medium">
        <color theme="0" tint="-0.34998626667073579"/>
      </right>
      <top style="thin">
        <color rgb="FFA6A6A6"/>
      </top>
      <bottom/>
      <diagonal/>
    </border>
    <border>
      <left style="medium">
        <color theme="0" tint="-0.34998626667073579"/>
      </left>
      <right style="medium">
        <color theme="0" tint="-0.34998626667073579"/>
      </right>
      <top style="thin">
        <color rgb="FFA6A6A6"/>
      </top>
      <bottom style="thick">
        <color theme="0" tint="-0.34998626667073579"/>
      </bottom>
      <diagonal/>
    </border>
    <border>
      <left style="medium">
        <color theme="0" tint="-0.34998626667073579"/>
      </left>
      <right style="medium">
        <color theme="0" tint="-0.34998626667073579"/>
      </right>
      <top style="thin">
        <color rgb="FFA6A6A6"/>
      </top>
      <bottom style="thin">
        <color rgb="FFA6A6A6"/>
      </bottom>
      <diagonal/>
    </border>
    <border>
      <left style="thick">
        <color rgb="FFA6A6A6"/>
      </left>
      <right/>
      <top style="medium">
        <color rgb="FFA6A6A6"/>
      </top>
      <bottom/>
      <diagonal/>
    </border>
    <border diagonalUp="1">
      <left style="thick">
        <color theme="0" tint="-0.34998626667073579"/>
      </left>
      <right/>
      <top/>
      <bottom style="thick">
        <color theme="0" tint="-0.34998626667073579"/>
      </bottom>
      <diagonal style="thin">
        <color theme="0" tint="-0.34998626667073579"/>
      </diagonal>
    </border>
    <border>
      <left style="thin">
        <color theme="0" tint="-0.34998626667073579"/>
      </left>
      <right/>
      <top/>
      <bottom/>
      <diagonal/>
    </border>
    <border>
      <left/>
      <right style="medium">
        <color theme="0" tint="-0.34998626667073579"/>
      </right>
      <top style="thin">
        <color theme="0" tint="-0.34998626667073579"/>
      </top>
      <bottom/>
      <diagonal/>
    </border>
    <border>
      <left style="medium">
        <color theme="0" tint="-0.34998626667073579"/>
      </left>
      <right/>
      <top style="thick">
        <color theme="0" tint="-0.34998626667073579"/>
      </top>
      <bottom style="medium">
        <color theme="0" tint="-0.34998626667073579"/>
      </bottom>
      <diagonal/>
    </border>
    <border>
      <left/>
      <right/>
      <top style="thick">
        <color theme="0" tint="-0.34998626667073579"/>
      </top>
      <bottom style="medium">
        <color theme="0" tint="-0.34998626667073579"/>
      </bottom>
      <diagonal/>
    </border>
    <border>
      <left style="thick">
        <color theme="0" tint="-0.34998626667073579"/>
      </left>
      <right style="medium">
        <color theme="0" tint="-0.34998626667073579"/>
      </right>
      <top/>
      <bottom/>
      <diagonal/>
    </border>
    <border>
      <left style="thick">
        <color rgb="FFA6A6A6"/>
      </left>
      <right style="thin">
        <color rgb="FFA6A6A6"/>
      </right>
      <top style="medium">
        <color rgb="FFA6A6A6"/>
      </top>
      <bottom/>
      <diagonal/>
    </border>
    <border>
      <left style="thick">
        <color theme="0" tint="-0.34998626667073579"/>
      </left>
      <right/>
      <top style="medium">
        <color theme="0" tint="-0.34998626667073579"/>
      </top>
      <bottom style="medium">
        <color rgb="FFA6A6A6"/>
      </bottom>
      <diagonal/>
    </border>
    <border>
      <left/>
      <right/>
      <top style="medium">
        <color theme="0" tint="-0.34998626667073579"/>
      </top>
      <bottom style="medium">
        <color rgb="FFA6A6A6"/>
      </bottom>
      <diagonal/>
    </border>
    <border>
      <left/>
      <right style="thick">
        <color rgb="FFA6A6A6"/>
      </right>
      <top style="medium">
        <color theme="0" tint="-0.34998626667073579"/>
      </top>
      <bottom/>
      <diagonal/>
    </border>
    <border>
      <left/>
      <right/>
      <top style="medium">
        <color theme="0" tint="-0.34998626667073579"/>
      </top>
      <bottom style="medium">
        <color theme="0" tint="-0.34998626667073579"/>
      </bottom>
      <diagonal/>
    </border>
    <border>
      <left/>
      <right style="thick">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style="thin">
        <color rgb="FFA6A6A6"/>
      </left>
      <right/>
      <top style="medium">
        <color theme="0" tint="-0.34998626667073579"/>
      </top>
      <bottom/>
      <diagonal/>
    </border>
    <border>
      <left style="thin">
        <color rgb="FFA6A6A6"/>
      </left>
      <right/>
      <top style="thin">
        <color rgb="FFA6A6A6"/>
      </top>
      <bottom style="medium">
        <color rgb="FFA6A6A6"/>
      </bottom>
      <diagonal/>
    </border>
    <border>
      <left/>
      <right/>
      <top style="thin">
        <color rgb="FFA6A6A6"/>
      </top>
      <bottom style="medium">
        <color rgb="FFA6A6A6"/>
      </bottom>
      <diagonal/>
    </border>
    <border>
      <left style="thin">
        <color theme="0" tint="-0.34998626667073579"/>
      </left>
      <right style="thin">
        <color rgb="FFA6A6A6"/>
      </right>
      <top style="thin">
        <color theme="0" tint="-0.34998626667073579"/>
      </top>
      <bottom style="thin">
        <color theme="0" tint="-0.34998626667073579"/>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top style="thick">
        <color theme="0" tint="-0.34998626667073579"/>
      </top>
      <bottom/>
      <diagonal/>
    </border>
    <border>
      <left style="thin">
        <color theme="0" tint="-0.499984740745262"/>
      </left>
      <right/>
      <top/>
      <bottom/>
      <diagonal/>
    </border>
    <border>
      <left/>
      <right style="medium">
        <color theme="0" tint="-0.34998626667073579"/>
      </right>
      <top/>
      <bottom style="thick">
        <color theme="0" tint="-0.34998626667073579"/>
      </bottom>
      <diagonal/>
    </border>
    <border>
      <left style="thick">
        <color theme="0" tint="-0.34998626667073579"/>
      </left>
      <right/>
      <top style="thick">
        <color theme="0" tint="-0.34998626667073579"/>
      </top>
      <bottom style="medium">
        <color rgb="FFA6A6A6"/>
      </bottom>
      <diagonal/>
    </border>
    <border>
      <left/>
      <right/>
      <top style="thick">
        <color theme="0" tint="-0.34998626667073579"/>
      </top>
      <bottom style="medium">
        <color rgb="FFA6A6A6"/>
      </bottom>
      <diagonal/>
    </border>
    <border>
      <left/>
      <right style="thick">
        <color theme="0" tint="-0.34998626667073579"/>
      </right>
      <top style="thick">
        <color theme="0" tint="-0.34998626667073579"/>
      </top>
      <bottom style="medium">
        <color rgb="FFA6A6A6"/>
      </bottom>
      <diagonal/>
    </border>
    <border>
      <left style="thin">
        <color theme="0" tint="-0.34998626667073579"/>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ck">
        <color rgb="FFA6A6A6"/>
      </left>
      <right style="thick">
        <color rgb="FFA6A6A6"/>
      </right>
      <top/>
      <bottom style="thick">
        <color rgb="FFA6A6A6"/>
      </bottom>
      <diagonal/>
    </border>
    <border>
      <left style="thick">
        <color rgb="FFA6A6A6"/>
      </left>
      <right style="thick">
        <color rgb="FFA6A6A6"/>
      </right>
      <top/>
      <bottom/>
      <diagonal/>
    </border>
    <border>
      <left style="thin">
        <color rgb="FFA6A6A6"/>
      </left>
      <right/>
      <top/>
      <bottom style="thick">
        <color rgb="FFA6A6A6"/>
      </bottom>
      <diagonal/>
    </border>
    <border>
      <left/>
      <right style="thin">
        <color theme="0" tint="-0.34998626667073579"/>
      </right>
      <top/>
      <bottom style="thick">
        <color rgb="FFA6A6A6"/>
      </bottom>
      <diagonal/>
    </border>
    <border>
      <left style="thin">
        <color theme="0" tint="-0.34998626667073579"/>
      </left>
      <right style="thin">
        <color theme="0" tint="-0.34998626667073579"/>
      </right>
      <top/>
      <bottom style="thick">
        <color rgb="FFA6A6A6"/>
      </bottom>
      <diagonal/>
    </border>
    <border>
      <left style="thin">
        <color theme="0" tint="-0.34998626667073579"/>
      </left>
      <right style="thin">
        <color theme="0" tint="-0.34998626667073579"/>
      </right>
      <top style="thin">
        <color theme="0" tint="-0.34998626667073579"/>
      </top>
      <bottom style="thin">
        <color rgb="FFA6A6A6"/>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bottom style="thin">
        <color rgb="FFA6A6A6"/>
      </bottom>
      <diagonal/>
    </border>
    <border>
      <left style="medium">
        <color rgb="FFA6A6A6"/>
      </left>
      <right style="medium">
        <color theme="0" tint="-0.34998626667073579"/>
      </right>
      <top style="medium">
        <color rgb="FFA6A6A6"/>
      </top>
      <bottom style="medium">
        <color rgb="FFA6A6A6"/>
      </bottom>
      <diagonal/>
    </border>
    <border>
      <left style="medium">
        <color rgb="FFA6A6A6"/>
      </left>
      <right style="medium">
        <color theme="0" tint="-0.34998626667073579"/>
      </right>
      <top/>
      <bottom style="thin">
        <color rgb="FFA6A6A6"/>
      </bottom>
      <diagonal/>
    </border>
    <border>
      <left/>
      <right style="thick">
        <color rgb="FFA6A6A6"/>
      </right>
      <top style="thin">
        <color rgb="FFA6A6A6"/>
      </top>
      <bottom style="medium">
        <color theme="0" tint="-0.34998626667073579"/>
      </bottom>
      <diagonal/>
    </border>
    <border>
      <left style="medium">
        <color theme="0" tint="-0.34998626667073579"/>
      </left>
      <right style="medium">
        <color theme="0" tint="-0.34998626667073579"/>
      </right>
      <top/>
      <bottom style="thin">
        <color theme="0" tint="-0.34998626667073579"/>
      </bottom>
      <diagonal/>
    </border>
    <border>
      <left style="thin">
        <color theme="0" tint="-0.34998626667073579"/>
      </left>
      <right/>
      <top style="thin">
        <color rgb="FFA6A6A6"/>
      </top>
      <bottom style="thin">
        <color theme="0" tint="-0.34998626667073579"/>
      </bottom>
      <diagonal/>
    </border>
    <border>
      <left/>
      <right/>
      <top style="thin">
        <color rgb="FFA6A6A6"/>
      </top>
      <bottom style="thin">
        <color theme="0" tint="-0.34998626667073579"/>
      </bottom>
      <diagonal/>
    </border>
    <border>
      <left/>
      <right style="thin">
        <color rgb="FFA6A6A6"/>
      </right>
      <top style="thin">
        <color rgb="FFA6A6A6"/>
      </top>
      <bottom style="thin">
        <color theme="0" tint="-0.34998626667073579"/>
      </bottom>
      <diagonal/>
    </border>
    <border>
      <left style="thin">
        <color rgb="FFA6A6A6"/>
      </left>
      <right style="thin">
        <color rgb="FFA6A6A6"/>
      </right>
      <top style="thin">
        <color rgb="FFA6A6A6"/>
      </top>
      <bottom style="thin">
        <color theme="0" tint="-0.34998626667073579"/>
      </bottom>
      <diagonal/>
    </border>
    <border>
      <left/>
      <right style="thin">
        <color rgb="FFA6A6A6"/>
      </right>
      <top style="thin">
        <color theme="0" tint="-0.34998626667073579"/>
      </top>
      <bottom style="thin">
        <color theme="0" tint="-0.34998626667073579"/>
      </bottom>
      <diagonal/>
    </border>
    <border>
      <left style="thin">
        <color rgb="FFA6A6A6"/>
      </left>
      <right style="thin">
        <color rgb="FFA6A6A6"/>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rgb="FFA6A6A6"/>
      </bottom>
      <diagonal/>
    </border>
    <border>
      <left/>
      <right/>
      <top style="thin">
        <color theme="0" tint="-0.34998626667073579"/>
      </top>
      <bottom style="thin">
        <color rgb="FFA6A6A6"/>
      </bottom>
      <diagonal/>
    </border>
    <border>
      <left/>
      <right style="thin">
        <color rgb="FFA6A6A6"/>
      </right>
      <top style="thin">
        <color theme="0" tint="-0.34998626667073579"/>
      </top>
      <bottom style="thin">
        <color rgb="FFA6A6A6"/>
      </bottom>
      <diagonal/>
    </border>
    <border>
      <left style="thin">
        <color rgb="FFA6A6A6"/>
      </left>
      <right style="thin">
        <color rgb="FFA6A6A6"/>
      </right>
      <top style="thin">
        <color theme="0" tint="-0.34998626667073579"/>
      </top>
      <bottom style="thin">
        <color rgb="FFA6A6A6"/>
      </bottom>
      <diagonal/>
    </border>
    <border>
      <left style="thin">
        <color rgb="FFA6A6A6"/>
      </left>
      <right/>
      <top style="medium">
        <color rgb="FFA6A6A6"/>
      </top>
      <bottom style="medium">
        <color rgb="FFA6A6A6"/>
      </bottom>
      <diagonal/>
    </border>
    <border>
      <left style="thin">
        <color rgb="FFA6A6A6"/>
      </left>
      <right style="thin">
        <color rgb="FFA6A6A6"/>
      </right>
      <top style="thick">
        <color rgb="FFA6A6A6"/>
      </top>
      <bottom style="thick">
        <color rgb="FFA6A6A6"/>
      </bottom>
      <diagonal/>
    </border>
    <border>
      <left/>
      <right style="thin">
        <color rgb="FFA6A6A6"/>
      </right>
      <top style="thick">
        <color rgb="FFA6A6A6"/>
      </top>
      <bottom style="thick">
        <color rgb="FFA6A6A6"/>
      </bottom>
      <diagonal/>
    </border>
    <border>
      <left style="medium">
        <color rgb="FFA6A6A6"/>
      </left>
      <right style="medium">
        <color rgb="FFA6A6A6"/>
      </right>
      <top/>
      <bottom style="medium">
        <color rgb="FFA6A6A6"/>
      </bottom>
      <diagonal/>
    </border>
    <border>
      <left style="medium">
        <color rgb="FFA6A6A6"/>
      </left>
      <right style="medium">
        <color rgb="FFA6A6A6"/>
      </right>
      <top style="medium">
        <color rgb="FFA6A6A6"/>
      </top>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34998626667073579"/>
      </bottom>
      <diagonal/>
    </border>
    <border>
      <left style="thin">
        <color rgb="FFA6A6A6"/>
      </left>
      <right/>
      <top style="thick">
        <color rgb="FFA6A6A6"/>
      </top>
      <bottom style="thick">
        <color rgb="FFA6A6A6"/>
      </bottom>
      <diagonal/>
    </border>
    <border>
      <left style="thin">
        <color theme="0" tint="-0.34998626667073579"/>
      </left>
      <right/>
      <top/>
      <bottom style="thick">
        <color theme="0" tint="-0.34998626667073579"/>
      </bottom>
      <diagonal/>
    </border>
    <border>
      <left style="thin">
        <color theme="0" tint="-0.34998626667073579"/>
      </left>
      <right style="thin">
        <color theme="0" tint="-0.34998626667073579"/>
      </right>
      <top style="thin">
        <color rgb="FFA6A6A6"/>
      </top>
      <bottom/>
      <diagonal/>
    </border>
    <border>
      <left style="thin">
        <color theme="0" tint="-0.34998626667073579"/>
      </left>
      <right/>
      <top/>
      <bottom style="thin">
        <color rgb="FFA6A6A6"/>
      </bottom>
      <diagonal/>
    </border>
    <border>
      <left style="thin">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medium">
        <color theme="0" tint="-0.34998626667073579"/>
      </right>
      <top style="thick">
        <color theme="0" tint="-0.34998626667073579"/>
      </top>
      <bottom style="medium">
        <color theme="0" tint="-0.34998626667073579"/>
      </bottom>
      <diagonal/>
    </border>
    <border>
      <left style="thick">
        <color theme="0" tint="-0.34998626667073579"/>
      </left>
      <right style="medium">
        <color theme="0" tint="-0.34998626667073579"/>
      </right>
      <top style="medium">
        <color theme="0" tint="-0.34998626667073579"/>
      </top>
      <bottom style="medium">
        <color theme="0" tint="-0.34998626667073579"/>
      </bottom>
      <diagonal/>
    </border>
    <border>
      <left style="medium">
        <color rgb="FFA6A6A6"/>
      </left>
      <right/>
      <top style="medium">
        <color rgb="FFA6A6A6"/>
      </top>
      <bottom style="medium">
        <color rgb="FFA6A6A6"/>
      </bottom>
      <diagonal/>
    </border>
    <border>
      <left/>
      <right style="medium">
        <color rgb="FFA6A6A6"/>
      </right>
      <top style="medium">
        <color rgb="FFA6A6A6"/>
      </top>
      <bottom style="medium">
        <color rgb="FFA6A6A6"/>
      </bottom>
      <diagonal/>
    </border>
    <border>
      <left style="thick">
        <color theme="0" tint="-0.34998626667073579"/>
      </left>
      <right style="medium">
        <color theme="0" tint="-0.34998626667073579"/>
      </right>
      <top style="thick">
        <color theme="0" tint="-0.34998626667073579"/>
      </top>
      <bottom/>
      <diagonal/>
    </border>
    <border>
      <left style="medium">
        <color theme="0" tint="-0.34998626667073579"/>
      </left>
      <right/>
      <top style="thick">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thin">
        <color rgb="FFA6A6A6"/>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rgb="FFA6A6A6"/>
      </left>
      <right/>
      <top style="double">
        <color rgb="FFA6A6A6"/>
      </top>
      <bottom style="double">
        <color rgb="FFA6A6A6"/>
      </bottom>
      <diagonal/>
    </border>
    <border>
      <left/>
      <right/>
      <top style="double">
        <color rgb="FFA6A6A6"/>
      </top>
      <bottom style="double">
        <color rgb="FFA6A6A6"/>
      </bottom>
      <diagonal/>
    </border>
    <border>
      <left/>
      <right style="thin">
        <color rgb="FFA6A6A6"/>
      </right>
      <top style="double">
        <color rgb="FFA6A6A6"/>
      </top>
      <bottom style="double">
        <color rgb="FFA6A6A6"/>
      </bottom>
      <diagonal/>
    </border>
    <border>
      <left style="thin">
        <color rgb="FFA6A6A6"/>
      </left>
      <right style="thin">
        <color rgb="FFA6A6A6"/>
      </right>
      <top style="double">
        <color rgb="FFA6A6A6"/>
      </top>
      <bottom style="double">
        <color rgb="FFA6A6A6"/>
      </bottom>
      <diagonal/>
    </border>
    <border>
      <left style="thin">
        <color theme="0" tint="-0.34998626667073579"/>
      </left>
      <right style="thin">
        <color theme="0" tint="-0.34998626667073579"/>
      </right>
      <top style="thin">
        <color rgb="FFA6A6A6"/>
      </top>
      <bottom style="thin">
        <color theme="0" tint="-0.34998626667073579"/>
      </bottom>
      <diagonal/>
    </border>
    <border>
      <left style="thin">
        <color rgb="FFA6A6A6"/>
      </left>
      <right/>
      <top style="double">
        <color rgb="FFA6A6A6"/>
      </top>
      <bottom style="thin">
        <color rgb="FFA6A6A6"/>
      </bottom>
      <diagonal/>
    </border>
    <border>
      <left/>
      <right/>
      <top style="double">
        <color rgb="FFA6A6A6"/>
      </top>
      <bottom style="thin">
        <color rgb="FFA6A6A6"/>
      </bottom>
      <diagonal/>
    </border>
    <border>
      <left/>
      <right style="thin">
        <color rgb="FFA6A6A6"/>
      </right>
      <top style="double">
        <color rgb="FFA6A6A6"/>
      </top>
      <bottom style="thin">
        <color rgb="FFA6A6A6"/>
      </bottom>
      <diagonal/>
    </border>
    <border>
      <left/>
      <right/>
      <top style="thin">
        <color theme="0" tint="-0.34998626667073579"/>
      </top>
      <bottom/>
      <diagonal/>
    </border>
    <border>
      <left/>
      <right/>
      <top/>
      <bottom style="thin">
        <color theme="0" tint="-0.34998626667073579"/>
      </bottom>
      <diagonal/>
    </border>
    <border>
      <left style="thin">
        <color rgb="FFA6A6A6"/>
      </left>
      <right/>
      <top style="medium">
        <color rgb="FFA6A6A6"/>
      </top>
      <bottom style="thin">
        <color rgb="FFA6A6A6"/>
      </bottom>
      <diagonal/>
    </border>
    <border>
      <left style="thin">
        <color rgb="FFA6A6A6"/>
      </left>
      <right style="thin">
        <color theme="0" tint="-0.34998626667073579"/>
      </right>
      <top style="thin">
        <color theme="0" tint="-0.34998626667073579"/>
      </top>
      <bottom style="thin">
        <color theme="0" tint="-0.34998626667073579"/>
      </bottom>
      <diagonal/>
    </border>
    <border>
      <left style="thick">
        <color theme="0" tint="-0.34998626667073579"/>
      </left>
      <right/>
      <top/>
      <bottom style="medium">
        <color theme="0" tint="-0.34998626667073579"/>
      </bottom>
      <diagonal/>
    </border>
    <border>
      <left/>
      <right style="thin">
        <color theme="0" tint="-0.34998626667073579"/>
      </right>
      <top style="thin">
        <color theme="0" tint="-0.34998626667073579"/>
      </top>
      <bottom style="thin">
        <color rgb="FFA6A6A6"/>
      </bottom>
      <diagonal/>
    </border>
    <border>
      <left/>
      <right style="thick">
        <color theme="0" tint="-0.34998626667073579"/>
      </right>
      <top style="thin">
        <color rgb="FFA6A6A6"/>
      </top>
      <bottom style="thin">
        <color rgb="FFA6A6A6"/>
      </bottom>
      <diagonal/>
    </border>
    <border>
      <left style="thin">
        <color rgb="FFA6A6A6"/>
      </left>
      <right style="thick">
        <color theme="0" tint="-0.34998626667073579"/>
      </right>
      <top style="thin">
        <color rgb="FFA6A6A6"/>
      </top>
      <bottom/>
      <diagonal/>
    </border>
    <border>
      <left style="thin">
        <color rgb="FFA6A6A6"/>
      </left>
      <right style="thick">
        <color theme="0" tint="-0.34998626667073579"/>
      </right>
      <top/>
      <bottom/>
      <diagonal/>
    </border>
    <border>
      <left style="thin">
        <color rgb="FFA6A6A6"/>
      </left>
      <right style="thick">
        <color theme="0" tint="-0.34998626667073579"/>
      </right>
      <top/>
      <bottom style="thin">
        <color rgb="FFA6A6A6"/>
      </bottom>
      <diagonal/>
    </border>
    <border>
      <left/>
      <right style="thin">
        <color rgb="FFA6A6A6"/>
      </right>
      <top style="medium">
        <color rgb="FFA6A6A6"/>
      </top>
      <bottom style="thin">
        <color rgb="FFA6A6A6"/>
      </bottom>
      <diagonal/>
    </border>
    <border>
      <left style="thin">
        <color rgb="FFA6A6A6"/>
      </left>
      <right/>
      <top style="thin">
        <color rgb="FFA6A6A6"/>
      </top>
      <bottom style="medium">
        <color theme="0" tint="-0.34998626667073579"/>
      </bottom>
      <diagonal/>
    </border>
    <border>
      <left/>
      <right/>
      <top style="thin">
        <color rgb="FFA6A6A6"/>
      </top>
      <bottom style="medium">
        <color theme="0" tint="-0.34998626667073579"/>
      </bottom>
      <diagonal/>
    </border>
    <border>
      <left/>
      <right style="thin">
        <color rgb="FFA6A6A6"/>
      </right>
      <top style="thin">
        <color rgb="FFA6A6A6"/>
      </top>
      <bottom style="medium">
        <color theme="0" tint="-0.34998626667073579"/>
      </bottom>
      <diagonal/>
    </border>
    <border>
      <left style="thin">
        <color rgb="FFA6A6A6"/>
      </left>
      <right/>
      <top style="thin">
        <color theme="0" tint="-0.34998626667073579"/>
      </top>
      <bottom style="thin">
        <color rgb="FFA6A6A6"/>
      </bottom>
      <diagonal/>
    </border>
    <border>
      <left style="thin">
        <color rgb="FFA6A6A6"/>
      </left>
      <right/>
      <top style="thin">
        <color rgb="FFA6A6A6"/>
      </top>
      <bottom style="thin">
        <color theme="0" tint="-0.34998626667073579"/>
      </bottom>
      <diagonal/>
    </border>
    <border>
      <left/>
      <right style="thin">
        <color theme="0" tint="-0.34998626667073579"/>
      </right>
      <top style="thin">
        <color rgb="FFA6A6A6"/>
      </top>
      <bottom style="thin">
        <color theme="0" tint="-0.34998626667073579"/>
      </bottom>
      <diagonal/>
    </border>
    <border>
      <left/>
      <right style="thick">
        <color theme="0" tint="-0.34998626667073579"/>
      </right>
      <top style="thin">
        <color theme="0" tint="-0.34998626667073579"/>
      </top>
      <bottom style="thin">
        <color rgb="FFA6A6A6"/>
      </bottom>
      <diagonal/>
    </border>
    <border>
      <left/>
      <right style="thick">
        <color theme="0" tint="-0.34998626667073579"/>
      </right>
      <top style="thin">
        <color rgb="FFA6A6A6"/>
      </top>
      <bottom style="thin">
        <color theme="0" tint="-0.34998626667073579"/>
      </bottom>
      <diagonal/>
    </border>
    <border>
      <left style="thick">
        <color rgb="FFA6A6A6"/>
      </left>
      <right style="thin">
        <color rgb="FFA6A6A6"/>
      </right>
      <top style="thick">
        <color theme="0" tint="-0.34998626667073579"/>
      </top>
      <bottom/>
      <diagonal/>
    </border>
    <border>
      <left/>
      <right/>
      <top style="thick">
        <color theme="0" tint="-0.34998626667073579"/>
      </top>
      <bottom style="thin">
        <color rgb="FFA6A6A6"/>
      </bottom>
      <diagonal/>
    </border>
    <border>
      <left/>
      <right style="thick">
        <color theme="0" tint="-0.34998626667073579"/>
      </right>
      <top style="thick">
        <color theme="0" tint="-0.34998626667073579"/>
      </top>
      <bottom style="thin">
        <color rgb="FFA6A6A6"/>
      </bottom>
      <diagonal/>
    </border>
    <border>
      <left/>
      <right style="thick">
        <color theme="0" tint="-0.34998626667073579"/>
      </right>
      <top style="thin">
        <color rgb="FFA6A6A6"/>
      </top>
      <bottom style="thick">
        <color theme="0" tint="-0.34998626667073579"/>
      </bottom>
      <diagonal/>
    </border>
    <border>
      <left/>
      <right style="thick">
        <color theme="0" tint="-0.34998626667073579"/>
      </right>
      <top/>
      <bottom style="thin">
        <color rgb="FFA6A6A6"/>
      </bottom>
      <diagonal/>
    </border>
    <border>
      <left/>
      <right style="thick">
        <color theme="0" tint="-0.34998626667073579"/>
      </right>
      <top style="thin">
        <color rgb="FFA6A6A6"/>
      </top>
      <bottom/>
      <diagonal/>
    </border>
    <border>
      <left style="thin">
        <color rgb="FFA6A6A6"/>
      </left>
      <right style="thick">
        <color theme="0" tint="-0.34998626667073579"/>
      </right>
      <top style="thin">
        <color rgb="FFA6A6A6"/>
      </top>
      <bottom style="thin">
        <color rgb="FFA6A6A6"/>
      </bottom>
      <diagonal/>
    </border>
    <border>
      <left/>
      <right style="thick">
        <color theme="0" tint="-0.34998626667073579"/>
      </right>
      <top style="thick">
        <color rgb="FFA6A6A6"/>
      </top>
      <bottom style="thick">
        <color rgb="FFA6A6A6"/>
      </bottom>
      <diagonal/>
    </border>
    <border>
      <left style="thin">
        <color rgb="FFA6A6A6"/>
      </left>
      <right style="thick">
        <color rgb="FFA6A6A6"/>
      </right>
      <top style="thick">
        <color rgb="FFA6A6A6"/>
      </top>
      <bottom/>
      <diagonal/>
    </border>
    <border>
      <left style="thin">
        <color rgb="FFA6A6A6"/>
      </left>
      <right style="thick">
        <color rgb="FFA6A6A6"/>
      </right>
      <top/>
      <bottom/>
      <diagonal/>
    </border>
    <border>
      <left style="thin">
        <color rgb="FFA6A6A6"/>
      </left>
      <right style="thick">
        <color rgb="FFA6A6A6"/>
      </right>
      <top/>
      <bottom style="thin">
        <color rgb="FFA6A6A6"/>
      </bottom>
      <diagonal/>
    </border>
    <border>
      <left/>
      <right style="thick">
        <color rgb="FFA6A6A6"/>
      </right>
      <top style="thin">
        <color rgb="FFA6A6A6"/>
      </top>
      <bottom style="thin">
        <color rgb="FFA6A6A6"/>
      </bottom>
      <diagonal/>
    </border>
    <border>
      <left/>
      <right style="thick">
        <color rgb="FFA6A6A6"/>
      </right>
      <top style="thin">
        <color rgb="FFA6A6A6"/>
      </top>
      <bottom/>
      <diagonal/>
    </border>
    <border>
      <left style="thin">
        <color rgb="FFA6A6A6"/>
      </left>
      <right style="thick">
        <color rgb="FFA6A6A6"/>
      </right>
      <top style="thin">
        <color rgb="FFA6A6A6"/>
      </top>
      <bottom/>
      <diagonal/>
    </border>
    <border>
      <left/>
      <right style="thick">
        <color rgb="FFA6A6A6"/>
      </right>
      <top style="medium">
        <color rgb="FFA6A6A6"/>
      </top>
      <bottom style="medium">
        <color rgb="FFA6A6A6"/>
      </bottom>
      <diagonal/>
    </border>
    <border>
      <left/>
      <right style="thick">
        <color rgb="FFA6A6A6"/>
      </right>
      <top style="medium">
        <color rgb="FFA6A6A6"/>
      </top>
      <bottom style="thin">
        <color rgb="FFA6A6A6"/>
      </bottom>
      <diagonal/>
    </border>
    <border>
      <left style="thin">
        <color theme="0" tint="-0.34998626667073579"/>
      </left>
      <right style="thin">
        <color rgb="FFA6A6A6"/>
      </right>
      <top style="thin">
        <color rgb="FFA6A6A6"/>
      </top>
      <bottom style="thin">
        <color theme="0" tint="-0.34998626667073579"/>
      </bottom>
      <diagonal/>
    </border>
    <border>
      <left/>
      <right style="thin">
        <color rgb="FFA6A6A6"/>
      </right>
      <top/>
      <bottom style="medium">
        <color rgb="FFA6A6A6"/>
      </bottom>
      <diagonal/>
    </border>
    <border>
      <left style="thin">
        <color rgb="FFA6A6A6"/>
      </left>
      <right style="thin">
        <color rgb="FFA6A6A6"/>
      </right>
      <top/>
      <bottom style="medium">
        <color rgb="FFA6A6A6"/>
      </bottom>
      <diagonal/>
    </border>
    <border>
      <left/>
      <right style="thick">
        <color rgb="FFA6A6A6"/>
      </right>
      <top style="thin">
        <color rgb="FFA6A6A6"/>
      </top>
      <bottom style="medium">
        <color rgb="FFA6A6A6"/>
      </bottom>
      <diagonal/>
    </border>
    <border>
      <left style="thin">
        <color theme="0" tint="-0.34998626667073579"/>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rgb="FFA6A6A6"/>
      </left>
      <right/>
      <top style="thin">
        <color theme="0" tint="-0.34998626667073579"/>
      </top>
      <bottom style="thin">
        <color theme="0" tint="-0.34998626667073579"/>
      </bottom>
      <diagonal/>
    </border>
    <border>
      <left/>
      <right/>
      <top style="medium">
        <color rgb="FFA6A6A6"/>
      </top>
      <bottom style="medium">
        <color theme="0" tint="-0.34998626667073579"/>
      </bottom>
      <diagonal/>
    </border>
    <border>
      <left/>
      <right style="thick">
        <color theme="0" tint="-0.34998626667073579"/>
      </right>
      <top style="thick">
        <color rgb="FFA6A6A6"/>
      </top>
      <bottom style="medium">
        <color theme="0" tint="-0.34998626667073579"/>
      </bottom>
      <diagonal/>
    </border>
    <border>
      <left/>
      <right/>
      <top style="thick">
        <color rgb="FFA6A6A6"/>
      </top>
      <bottom style="medium">
        <color theme="0" tint="-0.34998626667073579"/>
      </bottom>
      <diagonal/>
    </border>
    <border>
      <left style="thin">
        <color rgb="FFA6A6A6"/>
      </left>
      <right/>
      <top style="thin">
        <color rgb="FFA6A6A6"/>
      </top>
      <bottom style="thick">
        <color rgb="FFA6A6A6"/>
      </bottom>
      <diagonal/>
    </border>
    <border>
      <left/>
      <right/>
      <top style="thin">
        <color rgb="FFA6A6A6"/>
      </top>
      <bottom style="thick">
        <color rgb="FFA6A6A6"/>
      </bottom>
      <diagonal/>
    </border>
    <border>
      <left/>
      <right style="thick">
        <color theme="0" tint="-0.34998626667073579"/>
      </right>
      <top/>
      <bottom style="thick">
        <color rgb="FFA6A6A6"/>
      </bottom>
      <diagonal/>
    </border>
    <border>
      <left style="thick">
        <color theme="0" tint="-0.34998626667073579"/>
      </left>
      <right/>
      <top style="thick">
        <color theme="0" tint="-0.34998626667073579"/>
      </top>
      <bottom style="medium">
        <color theme="0" tint="-0.34998626667073579"/>
      </bottom>
      <diagonal/>
    </border>
    <border>
      <left/>
      <right style="thick">
        <color theme="0" tint="-0.34998626667073579"/>
      </right>
      <top style="thick">
        <color theme="0" tint="-0.34998626667073579"/>
      </top>
      <bottom style="medium">
        <color theme="0" tint="-0.34998626667073579"/>
      </bottom>
      <diagonal/>
    </border>
    <border>
      <left style="thick">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ck">
        <color rgb="FFA6A6A6"/>
      </bottom>
      <diagonal/>
    </border>
    <border>
      <left/>
      <right style="thin">
        <color theme="0" tint="-0.34998626667073579"/>
      </right>
      <top style="thin">
        <color theme="0" tint="-0.34998626667073579"/>
      </top>
      <bottom style="thick">
        <color rgb="FFA6A6A6"/>
      </bottom>
      <diagonal/>
    </border>
    <border>
      <left/>
      <right style="thin">
        <color theme="0" tint="-0.34998626667073579"/>
      </right>
      <top style="thin">
        <color rgb="FFA6A6A6"/>
      </top>
      <bottom/>
      <diagonal/>
    </border>
    <border>
      <left style="thick">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ck">
        <color theme="0" tint="-0.34998626667073579"/>
      </left>
      <right style="thin">
        <color theme="0" tint="-0.34998626667073579"/>
      </right>
      <top style="thin">
        <color theme="0" tint="-0.34998626667073579"/>
      </top>
      <bottom style="thick">
        <color theme="0" tint="-0.34998626667073579"/>
      </bottom>
      <diagonal/>
    </border>
    <border>
      <left style="thin">
        <color theme="0" tint="-0.34998626667073579"/>
      </left>
      <right style="thin">
        <color theme="0" tint="-0.34998626667073579"/>
      </right>
      <top style="thin">
        <color theme="0" tint="-0.34998626667073579"/>
      </top>
      <bottom style="thick">
        <color theme="0" tint="-0.34998626667073579"/>
      </bottom>
      <diagonal/>
    </border>
    <border>
      <left/>
      <right style="medium">
        <color theme="0" tint="-0.34998626667073579"/>
      </right>
      <top style="thin">
        <color theme="0" tint="-0.34998626667073579"/>
      </top>
      <bottom style="thick">
        <color rgb="FFA6A6A6"/>
      </bottom>
      <diagonal/>
    </border>
    <border>
      <left style="thin">
        <color rgb="FFA6A6A6"/>
      </left>
      <right style="thin">
        <color theme="0" tint="-0.34998626667073579"/>
      </right>
      <top style="medium">
        <color theme="0" tint="-0.34998626667073579"/>
      </top>
      <bottom/>
      <diagonal/>
    </border>
    <border>
      <left style="thin">
        <color rgb="FFA6A6A6"/>
      </left>
      <right style="thin">
        <color theme="0" tint="-0.34998626667073579"/>
      </right>
      <top/>
      <bottom style="thin">
        <color rgb="FFA6A6A6"/>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right style="thin">
        <color rgb="FFA6A6A6"/>
      </right>
      <top/>
      <bottom style="thin">
        <color theme="0" tint="-0.34998626667073579"/>
      </bottom>
      <diagonal/>
    </border>
    <border>
      <left/>
      <right style="thin">
        <color rgb="FFA6A6A6"/>
      </right>
      <top style="thin">
        <color theme="0" tint="-0.34998626667073579"/>
      </top>
      <bottom/>
      <diagonal/>
    </border>
    <border>
      <left style="thin">
        <color theme="0" tint="-0.34998626667073579"/>
      </left>
      <right style="thin">
        <color rgb="FFA6A6A6"/>
      </right>
      <top style="medium">
        <color theme="0" tint="-0.34998626667073579"/>
      </top>
      <bottom style="medium">
        <color theme="0" tint="-0.34998626667073579"/>
      </bottom>
      <diagonal/>
    </border>
    <border>
      <left style="thin">
        <color rgb="FFCAC9D9"/>
      </left>
      <right style="thin">
        <color rgb="FFCAC9D9"/>
      </right>
      <top style="thin">
        <color rgb="FFCAC9D9"/>
      </top>
      <bottom style="thin">
        <color rgb="FFCAC9D9"/>
      </bottom>
      <diagonal/>
    </border>
  </borders>
  <cellStyleXfs count="6">
    <xf numFmtId="0" fontId="0" fillId="0" borderId="0"/>
    <xf numFmtId="0" fontId="1" fillId="2" borderId="0" applyNumberFormat="0" applyBorder="0" applyAlignment="0" applyProtection="0"/>
    <xf numFmtId="0" fontId="2" fillId="0" borderId="0"/>
    <xf numFmtId="0" fontId="32" fillId="0" borderId="0"/>
    <xf numFmtId="0" fontId="2" fillId="0" borderId="0"/>
    <xf numFmtId="0" fontId="65" fillId="0" borderId="0" applyNumberFormat="0" applyFill="0" applyBorder="0" applyAlignment="0" applyProtection="0"/>
  </cellStyleXfs>
  <cellXfs count="1331">
    <xf numFmtId="0" fontId="0" fillId="0" borderId="0" xfId="0"/>
    <xf numFmtId="0" fontId="2" fillId="0" borderId="0" xfId="2" applyAlignment="1">
      <alignment horizontal="left" vertical="top"/>
    </xf>
    <xf numFmtId="0" fontId="3" fillId="0" borderId="0" xfId="2" applyFont="1" applyAlignment="1">
      <alignment horizontal="left" vertical="top"/>
    </xf>
    <xf numFmtId="0" fontId="3" fillId="0" borderId="0" xfId="2" applyFont="1" applyAlignment="1">
      <alignment horizontal="left" vertical="center"/>
    </xf>
    <xf numFmtId="0" fontId="4" fillId="0" borderId="0" xfId="2" applyFont="1" applyAlignment="1">
      <alignment horizontal="left" vertical="top"/>
    </xf>
    <xf numFmtId="0" fontId="4" fillId="0" borderId="0" xfId="2" applyFont="1" applyAlignment="1">
      <alignment horizontal="left" vertical="center"/>
    </xf>
    <xf numFmtId="0" fontId="2" fillId="7" borderId="0" xfId="2" applyFill="1" applyAlignment="1">
      <alignment horizontal="left" vertical="top"/>
    </xf>
    <xf numFmtId="0" fontId="14" fillId="0" borderId="0" xfId="2" applyFont="1" applyAlignment="1">
      <alignment vertical="center" wrapText="1"/>
    </xf>
    <xf numFmtId="0" fontId="6" fillId="4" borderId="16" xfId="2" applyFont="1" applyFill="1" applyBorder="1" applyAlignment="1">
      <alignment horizontal="left" vertical="center" wrapText="1"/>
    </xf>
    <xf numFmtId="0" fontId="6" fillId="4" borderId="19" xfId="2" applyFont="1" applyFill="1" applyBorder="1" applyAlignment="1">
      <alignment vertical="center" wrapText="1"/>
    </xf>
    <xf numFmtId="0" fontId="7" fillId="4" borderId="3" xfId="2" applyFont="1" applyFill="1" applyBorder="1" applyAlignment="1">
      <alignment vertical="center" wrapText="1"/>
    </xf>
    <xf numFmtId="0" fontId="7" fillId="4" borderId="4" xfId="2" applyFont="1" applyFill="1" applyBorder="1" applyAlignment="1">
      <alignment vertical="center" wrapText="1"/>
    </xf>
    <xf numFmtId="0" fontId="6" fillId="4" borderId="16" xfId="2" applyFont="1" applyFill="1" applyBorder="1" applyAlignment="1">
      <alignment vertical="center" wrapText="1"/>
    </xf>
    <xf numFmtId="0" fontId="7" fillId="4" borderId="2" xfId="2" applyFont="1" applyFill="1" applyBorder="1" applyAlignment="1">
      <alignment vertical="center" wrapText="1"/>
    </xf>
    <xf numFmtId="0" fontId="6" fillId="4" borderId="4" xfId="2" applyFont="1" applyFill="1" applyBorder="1" applyAlignment="1">
      <alignment vertical="center" wrapText="1"/>
    </xf>
    <xf numFmtId="0" fontId="3" fillId="0" borderId="0" xfId="2" applyFont="1" applyAlignment="1">
      <alignment horizontal="center"/>
    </xf>
    <xf numFmtId="0" fontId="3" fillId="0" borderId="0" xfId="2" applyFont="1" applyAlignment="1">
      <alignment horizontal="left" vertical="top" wrapText="1"/>
    </xf>
    <xf numFmtId="0" fontId="3" fillId="0" borderId="0" xfId="2" applyFont="1" applyAlignment="1">
      <alignment horizontal="center" vertical="top"/>
    </xf>
    <xf numFmtId="0" fontId="3" fillId="0" borderId="0" xfId="2" applyFont="1" applyAlignment="1">
      <alignment horizontal="center" vertical="center"/>
    </xf>
    <xf numFmtId="0" fontId="3" fillId="0" borderId="0" xfId="2" applyFont="1" applyAlignment="1">
      <alignment horizontal="left" vertical="center" wrapText="1"/>
    </xf>
    <xf numFmtId="0" fontId="21" fillId="7" borderId="0" xfId="2" applyFont="1" applyFill="1" applyAlignment="1">
      <alignment horizontal="left" vertical="top"/>
    </xf>
    <xf numFmtId="0" fontId="11" fillId="0" borderId="0" xfId="2" applyFont="1" applyAlignment="1">
      <alignment horizontal="center" vertical="center" wrapText="1"/>
    </xf>
    <xf numFmtId="0" fontId="24" fillId="11" borderId="22" xfId="2" applyFont="1" applyFill="1" applyBorder="1" applyAlignment="1">
      <alignment vertical="center" wrapText="1"/>
    </xf>
    <xf numFmtId="164" fontId="24" fillId="10" borderId="4" xfId="2" applyNumberFormat="1" applyFont="1" applyFill="1" applyBorder="1" applyAlignment="1">
      <alignment horizontal="center" vertical="center" wrapText="1"/>
    </xf>
    <xf numFmtId="0" fontId="24" fillId="10" borderId="16" xfId="2" applyFont="1" applyFill="1" applyBorder="1" applyAlignment="1">
      <alignment horizontal="center" vertical="center" wrapText="1"/>
    </xf>
    <xf numFmtId="0" fontId="28" fillId="10" borderId="16" xfId="2" applyFont="1" applyFill="1" applyBorder="1" applyAlignment="1">
      <alignment horizontal="right" vertical="center" wrapText="1"/>
    </xf>
    <xf numFmtId="0" fontId="27" fillId="10" borderId="2" xfId="2" applyFont="1" applyFill="1" applyBorder="1" applyAlignment="1">
      <alignment vertical="center" wrapText="1"/>
    </xf>
    <xf numFmtId="0" fontId="27" fillId="10" borderId="4" xfId="2" applyFont="1" applyFill="1" applyBorder="1" applyAlignment="1">
      <alignment vertical="center" wrapText="1"/>
    </xf>
    <xf numFmtId="0" fontId="28" fillId="10" borderId="19" xfId="2" applyFont="1" applyFill="1" applyBorder="1" applyAlignment="1">
      <alignment vertical="center" wrapText="1"/>
    </xf>
    <xf numFmtId="0" fontId="10" fillId="4" borderId="28" xfId="2" applyFont="1" applyFill="1" applyBorder="1" applyAlignment="1">
      <alignment vertical="center" wrapText="1"/>
    </xf>
    <xf numFmtId="0" fontId="10" fillId="4" borderId="41" xfId="2" applyFont="1" applyFill="1" applyBorder="1" applyAlignment="1">
      <alignment vertical="center" wrapText="1"/>
    </xf>
    <xf numFmtId="0" fontId="18" fillId="8" borderId="1" xfId="2" applyFont="1" applyFill="1" applyBorder="1" applyAlignment="1">
      <alignment horizontal="right" vertical="center" wrapText="1"/>
    </xf>
    <xf numFmtId="0" fontId="6" fillId="4" borderId="20" xfId="2" applyFont="1" applyFill="1" applyBorder="1" applyAlignment="1">
      <alignment vertical="center" wrapText="1"/>
    </xf>
    <xf numFmtId="0" fontId="7" fillId="4" borderId="19" xfId="2" applyFont="1" applyFill="1" applyBorder="1" applyAlignment="1">
      <alignment vertical="center" wrapText="1"/>
    </xf>
    <xf numFmtId="0" fontId="5" fillId="0" borderId="0" xfId="2" applyFont="1" applyAlignment="1">
      <alignment vertical="center"/>
    </xf>
    <xf numFmtId="0" fontId="2" fillId="0" borderId="0" xfId="0" applyFont="1" applyAlignment="1">
      <alignment horizontal="left" vertical="top"/>
    </xf>
    <xf numFmtId="0" fontId="4" fillId="0" borderId="0" xfId="0" applyFont="1" applyAlignment="1">
      <alignment horizontal="left" vertical="center"/>
    </xf>
    <xf numFmtId="0" fontId="2" fillId="0" borderId="0" xfId="2" applyAlignment="1">
      <alignment horizontal="left" vertical="top" wrapText="1"/>
    </xf>
    <xf numFmtId="0" fontId="4" fillId="0" borderId="0" xfId="0" applyFont="1" applyAlignment="1">
      <alignment horizontal="left" vertical="top" wrapText="1"/>
    </xf>
    <xf numFmtId="0" fontId="35" fillId="0" borderId="0" xfId="2" applyFont="1" applyAlignment="1">
      <alignment horizontal="left" vertical="top"/>
    </xf>
    <xf numFmtId="0" fontId="36" fillId="0" borderId="0" xfId="2" applyFont="1" applyAlignment="1">
      <alignment horizontal="center" vertical="top"/>
    </xf>
    <xf numFmtId="0" fontId="10" fillId="8" borderId="29" xfId="2" applyFont="1" applyFill="1" applyBorder="1" applyAlignment="1">
      <alignment horizontal="center" vertical="center" wrapText="1"/>
    </xf>
    <xf numFmtId="0" fontId="10" fillId="8" borderId="42" xfId="2" applyFont="1" applyFill="1" applyBorder="1" applyAlignment="1">
      <alignment horizontal="center" vertical="center" wrapText="1"/>
    </xf>
    <xf numFmtId="0" fontId="10" fillId="8" borderId="16" xfId="2" applyFont="1" applyFill="1" applyBorder="1" applyAlignment="1">
      <alignment horizontal="center" vertical="center" wrapText="1"/>
    </xf>
    <xf numFmtId="0" fontId="10" fillId="4" borderId="16" xfId="2" applyFont="1" applyFill="1" applyBorder="1" applyAlignment="1">
      <alignment horizontal="center" vertical="center" wrapText="1"/>
    </xf>
    <xf numFmtId="4" fontId="10" fillId="0" borderId="26" xfId="2" applyNumberFormat="1" applyFont="1" applyBorder="1" applyAlignment="1" applyProtection="1">
      <alignment vertical="center" wrapText="1"/>
      <protection locked="0"/>
    </xf>
    <xf numFmtId="4" fontId="6" fillId="4" borderId="39" xfId="0" applyNumberFormat="1" applyFont="1" applyFill="1" applyBorder="1" applyAlignment="1">
      <alignment horizontal="right" vertical="center" wrapText="1"/>
    </xf>
    <xf numFmtId="4" fontId="7" fillId="4" borderId="1" xfId="2" applyNumberFormat="1" applyFont="1" applyFill="1" applyBorder="1" applyAlignment="1">
      <alignment vertical="center" wrapText="1"/>
    </xf>
    <xf numFmtId="4" fontId="15" fillId="5" borderId="16" xfId="2" applyNumberFormat="1" applyFont="1" applyFill="1" applyBorder="1" applyAlignment="1">
      <alignment vertical="center" wrapText="1"/>
    </xf>
    <xf numFmtId="4" fontId="23" fillId="9" borderId="36" xfId="2" applyNumberFormat="1" applyFont="1" applyFill="1" applyBorder="1" applyAlignment="1">
      <alignment horizontal="right" vertical="center" wrapText="1"/>
    </xf>
    <xf numFmtId="4" fontId="24" fillId="11" borderId="22" xfId="2" applyNumberFormat="1" applyFont="1" applyFill="1" applyBorder="1" applyAlignment="1">
      <alignment vertical="center" wrapText="1"/>
    </xf>
    <xf numFmtId="4" fontId="24" fillId="10" borderId="16" xfId="2" applyNumberFormat="1" applyFont="1" applyFill="1" applyBorder="1" applyAlignment="1">
      <alignment vertical="center" wrapText="1"/>
    </xf>
    <xf numFmtId="0" fontId="7" fillId="7" borderId="27" xfId="2" applyFont="1" applyFill="1" applyBorder="1" applyAlignment="1" applyProtection="1">
      <alignment vertical="center" wrapText="1"/>
      <protection locked="0"/>
    </xf>
    <xf numFmtId="4" fontId="10" fillId="0" borderId="35" xfId="2" applyNumberFormat="1" applyFont="1" applyBorder="1" applyAlignment="1" applyProtection="1">
      <alignment vertical="center" wrapText="1"/>
      <protection locked="0"/>
    </xf>
    <xf numFmtId="0" fontId="10" fillId="7" borderId="16" xfId="2" applyFont="1" applyFill="1" applyBorder="1" applyAlignment="1" applyProtection="1">
      <alignment vertical="center" wrapText="1"/>
      <protection locked="0"/>
    </xf>
    <xf numFmtId="4" fontId="10" fillId="0" borderId="1" xfId="2" applyNumberFormat="1" applyFont="1" applyBorder="1" applyAlignment="1" applyProtection="1">
      <alignment vertical="center" wrapText="1"/>
      <protection locked="0"/>
    </xf>
    <xf numFmtId="0" fontId="6" fillId="4" borderId="17" xfId="2" applyFont="1" applyFill="1" applyBorder="1" applyAlignment="1">
      <alignment vertical="center" wrapText="1"/>
    </xf>
    <xf numFmtId="4" fontId="24" fillId="0" borderId="22" xfId="2" applyNumberFormat="1" applyFont="1" applyBorder="1" applyAlignment="1" applyProtection="1">
      <alignment horizontal="right" vertical="center" wrapText="1"/>
      <protection locked="0"/>
    </xf>
    <xf numFmtId="4" fontId="25" fillId="9" borderId="22" xfId="2" applyNumberFormat="1" applyFont="1" applyFill="1" applyBorder="1" applyAlignment="1">
      <alignment horizontal="right" vertical="center" wrapText="1"/>
    </xf>
    <xf numFmtId="0" fontId="9" fillId="6" borderId="12" xfId="2" applyFont="1" applyFill="1" applyBorder="1" applyAlignment="1">
      <alignment horizontal="center" vertical="center" wrapText="1"/>
    </xf>
    <xf numFmtId="0" fontId="2" fillId="0" borderId="0" xfId="2" applyAlignment="1">
      <alignment horizontal="left" vertical="center" wrapText="1"/>
    </xf>
    <xf numFmtId="0" fontId="3" fillId="0" borderId="0" xfId="2" applyFont="1" applyAlignment="1">
      <alignment horizontal="left" vertical="center" wrapText="1" indent="2"/>
    </xf>
    <xf numFmtId="0" fontId="3" fillId="0" borderId="64" xfId="2" applyFont="1" applyBorder="1" applyAlignment="1">
      <alignment horizontal="center" vertical="center"/>
    </xf>
    <xf numFmtId="0" fontId="3" fillId="0" borderId="65" xfId="2" applyFont="1" applyBorder="1" applyAlignment="1">
      <alignment horizontal="center"/>
    </xf>
    <xf numFmtId="0" fontId="3" fillId="0" borderId="66" xfId="2" applyFont="1" applyBorder="1" applyAlignment="1">
      <alignment horizontal="center" vertical="center"/>
    </xf>
    <xf numFmtId="0" fontId="3" fillId="0" borderId="68" xfId="2" applyFont="1" applyBorder="1" applyAlignment="1">
      <alignment horizontal="center"/>
    </xf>
    <xf numFmtId="0" fontId="31" fillId="6" borderId="69" xfId="2" applyFont="1" applyFill="1" applyBorder="1" applyAlignment="1">
      <alignment horizontal="center" vertical="center" wrapText="1"/>
    </xf>
    <xf numFmtId="0" fontId="31" fillId="6" borderId="70" xfId="2" applyFont="1" applyFill="1" applyBorder="1" applyAlignment="1">
      <alignment horizontal="center" vertical="center" wrapText="1"/>
    </xf>
    <xf numFmtId="0" fontId="31" fillId="6" borderId="71" xfId="2" applyFont="1" applyFill="1" applyBorder="1" applyAlignment="1">
      <alignment horizontal="center" vertical="center" wrapText="1"/>
    </xf>
    <xf numFmtId="0" fontId="2" fillId="6" borderId="55" xfId="2" applyFill="1" applyBorder="1" applyAlignment="1">
      <alignment vertical="top"/>
    </xf>
    <xf numFmtId="0" fontId="2" fillId="6" borderId="0" xfId="2" applyFill="1" applyAlignment="1">
      <alignment vertical="top"/>
    </xf>
    <xf numFmtId="0" fontId="34" fillId="6" borderId="78" xfId="2" applyFont="1" applyFill="1" applyBorder="1" applyAlignment="1">
      <alignment horizontal="left" vertical="top"/>
    </xf>
    <xf numFmtId="0" fontId="43" fillId="6" borderId="55" xfId="2" applyFont="1" applyFill="1" applyBorder="1" applyAlignment="1">
      <alignment horizontal="center" vertical="center"/>
    </xf>
    <xf numFmtId="0" fontId="2" fillId="6" borderId="59" xfId="2" applyFill="1" applyBorder="1" applyAlignment="1">
      <alignment vertical="top"/>
    </xf>
    <xf numFmtId="0" fontId="13" fillId="6" borderId="51" xfId="2" applyFont="1" applyFill="1" applyBorder="1" applyAlignment="1">
      <alignment vertical="center"/>
    </xf>
    <xf numFmtId="0" fontId="13" fillId="6" borderId="53" xfId="2" applyFont="1" applyFill="1" applyBorder="1" applyAlignment="1">
      <alignment vertical="center"/>
    </xf>
    <xf numFmtId="0" fontId="13" fillId="6" borderId="52" xfId="2" applyFont="1" applyFill="1" applyBorder="1" applyAlignment="1">
      <alignment vertical="center"/>
    </xf>
    <xf numFmtId="0" fontId="3" fillId="0" borderId="79" xfId="2" applyFont="1" applyBorder="1" applyAlignment="1">
      <alignment horizontal="center" vertical="top"/>
    </xf>
    <xf numFmtId="0" fontId="41" fillId="0" borderId="80" xfId="2" applyFont="1" applyBorder="1" applyAlignment="1">
      <alignment horizontal="center" vertical="top"/>
    </xf>
    <xf numFmtId="0" fontId="43" fillId="6" borderId="81" xfId="2" applyFont="1" applyFill="1" applyBorder="1" applyAlignment="1">
      <alignment horizontal="center" vertical="top"/>
    </xf>
    <xf numFmtId="0" fontId="43" fillId="6" borderId="82" xfId="2" applyFont="1" applyFill="1" applyBorder="1" applyAlignment="1">
      <alignment horizontal="center" vertical="top"/>
    </xf>
    <xf numFmtId="0" fontId="34" fillId="6" borderId="78" xfId="4" applyFont="1" applyFill="1" applyBorder="1" applyAlignment="1">
      <alignment horizontal="left" vertical="top"/>
    </xf>
    <xf numFmtId="0" fontId="43" fillId="6" borderId="55" xfId="4" applyFont="1" applyFill="1" applyBorder="1" applyAlignment="1">
      <alignment horizontal="center" vertical="center" wrapText="1"/>
    </xf>
    <xf numFmtId="0" fontId="2" fillId="6" borderId="55" xfId="4" applyFill="1" applyBorder="1" applyAlignment="1">
      <alignment vertical="top"/>
    </xf>
    <xf numFmtId="0" fontId="2" fillId="6" borderId="0" xfId="4" applyFill="1" applyAlignment="1">
      <alignment vertical="top"/>
    </xf>
    <xf numFmtId="0" fontId="2" fillId="6" borderId="59" xfId="4" applyFill="1" applyBorder="1" applyAlignment="1">
      <alignment vertical="top"/>
    </xf>
    <xf numFmtId="4" fontId="10" fillId="0" borderId="26" xfId="2" applyNumberFormat="1" applyFont="1" applyBorder="1" applyAlignment="1" applyProtection="1">
      <alignment horizontal="right" vertical="center" wrapText="1"/>
      <protection locked="0"/>
    </xf>
    <xf numFmtId="0" fontId="6" fillId="4" borderId="30" xfId="2" applyFont="1" applyFill="1" applyBorder="1" applyAlignment="1">
      <alignment horizontal="left" vertical="center" wrapText="1"/>
    </xf>
    <xf numFmtId="0" fontId="10" fillId="4" borderId="18" xfId="0" applyFont="1" applyFill="1" applyBorder="1" applyAlignment="1">
      <alignment horizontal="left" vertical="center" wrapText="1"/>
    </xf>
    <xf numFmtId="0" fontId="7" fillId="4" borderId="16" xfId="2" applyFont="1" applyFill="1" applyBorder="1" applyAlignment="1" applyProtection="1">
      <alignment horizontal="left" vertical="center" wrapText="1"/>
      <protection locked="0"/>
    </xf>
    <xf numFmtId="0" fontId="2" fillId="0" borderId="72" xfId="2" applyBorder="1" applyAlignment="1">
      <alignment horizontal="left" vertical="top"/>
    </xf>
    <xf numFmtId="4" fontId="18" fillId="4" borderId="1" xfId="2" applyNumberFormat="1" applyFont="1" applyFill="1" applyBorder="1" applyAlignment="1">
      <alignment vertical="center" wrapText="1"/>
    </xf>
    <xf numFmtId="16" fontId="2" fillId="0" borderId="0" xfId="2" quotePrefix="1" applyNumberFormat="1" applyAlignment="1">
      <alignment horizontal="left" vertical="top" wrapText="1"/>
    </xf>
    <xf numFmtId="0" fontId="48" fillId="0" borderId="0" xfId="2" applyFont="1" applyAlignment="1">
      <alignment horizontal="left" vertical="top"/>
    </xf>
    <xf numFmtId="0" fontId="49" fillId="0" borderId="0" xfId="2" applyFont="1" applyAlignment="1">
      <alignment horizontal="left" vertical="top"/>
    </xf>
    <xf numFmtId="0" fontId="10" fillId="8" borderId="1" xfId="2" applyFont="1" applyFill="1" applyBorder="1" applyAlignment="1">
      <alignment horizontal="center" vertical="center" wrapText="1"/>
    </xf>
    <xf numFmtId="0" fontId="6" fillId="4" borderId="20" xfId="2" applyFont="1" applyFill="1" applyBorder="1" applyAlignment="1">
      <alignment vertical="center"/>
    </xf>
    <xf numFmtId="0" fontId="6" fillId="4" borderId="19" xfId="2" applyFont="1" applyFill="1" applyBorder="1" applyAlignment="1">
      <alignment vertical="center"/>
    </xf>
    <xf numFmtId="0" fontId="7" fillId="4" borderId="40" xfId="2" applyFont="1" applyFill="1" applyBorder="1" applyAlignment="1">
      <alignment vertical="center" wrapText="1"/>
    </xf>
    <xf numFmtId="0" fontId="3" fillId="0" borderId="63" xfId="2" applyFont="1" applyBorder="1" applyAlignment="1" applyProtection="1">
      <alignment horizontal="left" vertical="center" wrapText="1"/>
      <protection locked="0"/>
    </xf>
    <xf numFmtId="0" fontId="3" fillId="0" borderId="63" xfId="2" applyFont="1" applyBorder="1" applyAlignment="1" applyProtection="1">
      <alignment horizontal="center" vertical="center"/>
      <protection locked="0"/>
    </xf>
    <xf numFmtId="0" fontId="3" fillId="0" borderId="67" xfId="2" applyFont="1" applyBorder="1" applyAlignment="1" applyProtection="1">
      <alignment horizontal="left" vertical="center" wrapText="1"/>
      <protection locked="0"/>
    </xf>
    <xf numFmtId="0" fontId="3" fillId="0" borderId="67" xfId="2" applyFont="1" applyBorder="1" applyAlignment="1" applyProtection="1">
      <alignment horizontal="center" vertical="center"/>
      <protection locked="0"/>
    </xf>
    <xf numFmtId="164" fontId="7" fillId="4" borderId="40" xfId="2" applyNumberFormat="1" applyFont="1" applyFill="1" applyBorder="1" applyAlignment="1">
      <alignment vertical="center" wrapText="1"/>
    </xf>
    <xf numFmtId="0" fontId="10" fillId="4" borderId="43" xfId="2" applyFont="1" applyFill="1" applyBorder="1" applyAlignment="1">
      <alignment vertical="center" wrapText="1"/>
    </xf>
    <xf numFmtId="0" fontId="10" fillId="4" borderId="32" xfId="2" applyFont="1" applyFill="1" applyBorder="1" applyAlignment="1">
      <alignment vertical="center" wrapText="1"/>
    </xf>
    <xf numFmtId="0" fontId="50" fillId="0" borderId="0" xfId="2" applyFont="1" applyAlignment="1">
      <alignment horizontal="left" vertical="top"/>
    </xf>
    <xf numFmtId="0" fontId="10" fillId="4" borderId="16" xfId="2" applyFont="1" applyFill="1" applyBorder="1" applyAlignment="1">
      <alignment horizontal="right" vertical="center" wrapText="1"/>
    </xf>
    <xf numFmtId="4" fontId="6" fillId="4" borderId="39" xfId="0" applyNumberFormat="1" applyFont="1" applyFill="1" applyBorder="1" applyAlignment="1">
      <alignment vertical="center" wrapText="1"/>
    </xf>
    <xf numFmtId="0" fontId="10" fillId="4" borderId="37" xfId="2" applyFont="1" applyFill="1" applyBorder="1" applyAlignment="1">
      <alignment vertical="center" wrapText="1"/>
    </xf>
    <xf numFmtId="0" fontId="10" fillId="4" borderId="47" xfId="2" applyFont="1" applyFill="1" applyBorder="1" applyAlignment="1">
      <alignment vertical="center" wrapText="1"/>
    </xf>
    <xf numFmtId="4" fontId="7" fillId="4" borderId="16" xfId="2" applyNumberFormat="1" applyFont="1" applyFill="1" applyBorder="1" applyAlignment="1">
      <alignment vertical="center" wrapText="1"/>
    </xf>
    <xf numFmtId="4" fontId="10" fillId="0" borderId="16" xfId="2" applyNumberFormat="1" applyFont="1" applyBorder="1" applyAlignment="1" applyProtection="1">
      <alignment horizontal="right" vertical="center" wrapText="1"/>
      <protection locked="0"/>
    </xf>
    <xf numFmtId="0" fontId="6" fillId="4" borderId="16" xfId="2" applyFont="1" applyFill="1" applyBorder="1" applyAlignment="1">
      <alignment horizontal="right" vertical="center" wrapText="1"/>
    </xf>
    <xf numFmtId="0" fontId="2" fillId="6" borderId="0" xfId="2" applyFill="1" applyAlignment="1">
      <alignment horizontal="left" vertical="top"/>
    </xf>
    <xf numFmtId="0" fontId="2" fillId="6" borderId="59" xfId="2" applyFill="1" applyBorder="1" applyAlignment="1">
      <alignment horizontal="left" vertical="top"/>
    </xf>
    <xf numFmtId="0" fontId="6" fillId="4" borderId="17" xfId="2" applyFont="1" applyFill="1" applyBorder="1" applyAlignment="1">
      <alignment horizontal="right" vertical="center" wrapText="1"/>
    </xf>
    <xf numFmtId="0" fontId="10" fillId="7" borderId="17" xfId="2" applyFont="1" applyFill="1" applyBorder="1" applyAlignment="1" applyProtection="1">
      <alignment vertical="center" wrapText="1"/>
      <protection locked="0"/>
    </xf>
    <xf numFmtId="0" fontId="6" fillId="4" borderId="118" xfId="2" applyFont="1" applyFill="1" applyBorder="1" applyAlignment="1">
      <alignment horizontal="right" vertical="center" wrapText="1"/>
    </xf>
    <xf numFmtId="4" fontId="6" fillId="4" borderId="106" xfId="2" applyNumberFormat="1" applyFont="1" applyFill="1" applyBorder="1" applyAlignment="1">
      <alignment horizontal="right" vertical="center" wrapText="1"/>
    </xf>
    <xf numFmtId="0" fontId="10" fillId="7" borderId="17" xfId="2" applyFont="1" applyFill="1" applyBorder="1" applyAlignment="1" applyProtection="1">
      <alignment horizontal="right" vertical="center" wrapText="1"/>
      <protection locked="0"/>
    </xf>
    <xf numFmtId="0" fontId="0" fillId="7" borderId="0" xfId="0" applyFill="1"/>
    <xf numFmtId="0" fontId="45" fillId="0" borderId="0" xfId="4" applyFont="1" applyAlignment="1">
      <alignment horizontal="left" vertical="top" wrapText="1"/>
    </xf>
    <xf numFmtId="0" fontId="2" fillId="0" borderId="0" xfId="4" applyAlignment="1">
      <alignment horizontal="left" vertical="top"/>
    </xf>
    <xf numFmtId="0" fontId="34" fillId="6" borderId="119" xfId="4" applyFont="1" applyFill="1" applyBorder="1" applyAlignment="1">
      <alignment horizontal="left" vertical="top"/>
    </xf>
    <xf numFmtId="0" fontId="43" fillId="6" borderId="62" xfId="4" applyFont="1" applyFill="1" applyBorder="1" applyAlignment="1">
      <alignment horizontal="center" vertical="center" wrapText="1"/>
    </xf>
    <xf numFmtId="0" fontId="2" fillId="6" borderId="62" xfId="4" applyFill="1" applyBorder="1" applyAlignment="1">
      <alignment vertical="top"/>
    </xf>
    <xf numFmtId="0" fontId="2" fillId="6" borderId="57" xfId="4" applyFill="1" applyBorder="1" applyAlignment="1">
      <alignment vertical="top"/>
    </xf>
    <xf numFmtId="0" fontId="2" fillId="6" borderId="58" xfId="4" applyFill="1" applyBorder="1" applyAlignment="1">
      <alignment vertical="top"/>
    </xf>
    <xf numFmtId="0" fontId="12" fillId="7" borderId="120" xfId="2" applyFont="1" applyFill="1" applyBorder="1" applyAlignment="1" applyProtection="1">
      <alignment horizontal="center" vertical="center" wrapText="1"/>
      <protection locked="0"/>
    </xf>
    <xf numFmtId="0" fontId="12" fillId="7" borderId="121" xfId="2" applyFont="1" applyFill="1" applyBorder="1" applyAlignment="1" applyProtection="1">
      <alignment horizontal="center" vertical="center" wrapText="1"/>
      <protection locked="0"/>
    </xf>
    <xf numFmtId="0" fontId="12" fillId="7" borderId="122" xfId="2" applyFont="1" applyFill="1" applyBorder="1" applyAlignment="1" applyProtection="1">
      <alignment horizontal="center" vertical="center" wrapText="1"/>
      <protection locked="0"/>
    </xf>
    <xf numFmtId="0" fontId="7" fillId="4" borderId="31" xfId="2" applyFont="1" applyFill="1" applyBorder="1" applyAlignment="1">
      <alignment vertical="center" wrapText="1"/>
    </xf>
    <xf numFmtId="0" fontId="7" fillId="4" borderId="0" xfId="2" applyFont="1" applyFill="1" applyAlignment="1">
      <alignment vertical="center" wrapText="1"/>
    </xf>
    <xf numFmtId="0" fontId="41" fillId="0" borderId="63" xfId="2" applyFont="1" applyBorder="1" applyAlignment="1" applyProtection="1">
      <alignment horizontal="left" vertical="center" wrapText="1"/>
      <protection locked="0"/>
    </xf>
    <xf numFmtId="0" fontId="41" fillId="0" borderId="67" xfId="2" applyFont="1" applyBorder="1" applyAlignment="1" applyProtection="1">
      <alignment horizontal="left" vertical="center" wrapText="1"/>
      <protection locked="0"/>
    </xf>
    <xf numFmtId="0" fontId="6" fillId="4" borderId="19" xfId="2" applyFont="1" applyFill="1" applyBorder="1" applyAlignment="1">
      <alignment horizontal="left" vertical="center" wrapText="1"/>
    </xf>
    <xf numFmtId="0" fontId="59" fillId="0" borderId="0" xfId="2" applyFont="1" applyAlignment="1">
      <alignment horizontal="left" vertical="top" wrapText="1"/>
    </xf>
    <xf numFmtId="0" fontId="57" fillId="5" borderId="19" xfId="2" applyFont="1" applyFill="1" applyBorder="1" applyAlignment="1">
      <alignment vertical="center" wrapText="1"/>
    </xf>
    <xf numFmtId="0" fontId="12" fillId="7" borderId="0" xfId="2" applyFont="1" applyFill="1" applyAlignment="1">
      <alignment horizontal="center" vertical="center" wrapText="1"/>
    </xf>
    <xf numFmtId="0" fontId="31" fillId="7" borderId="0" xfId="2" applyFont="1" applyFill="1" applyAlignment="1">
      <alignment horizontal="right" vertical="center" indent="1"/>
    </xf>
    <xf numFmtId="0" fontId="31" fillId="7" borderId="0" xfId="2" applyFont="1" applyFill="1" applyAlignment="1">
      <alignment horizontal="right" vertical="center" wrapText="1" indent="1"/>
    </xf>
    <xf numFmtId="0" fontId="50" fillId="7" borderId="0" xfId="2" applyFont="1" applyFill="1" applyAlignment="1">
      <alignment horizontal="left" vertical="top"/>
    </xf>
    <xf numFmtId="0" fontId="14" fillId="0" borderId="0" xfId="2" applyFont="1" applyAlignment="1">
      <alignment horizontal="left" vertical="center" wrapText="1"/>
    </xf>
    <xf numFmtId="0" fontId="7" fillId="4" borderId="20" xfId="2" applyFont="1" applyFill="1" applyBorder="1" applyAlignment="1">
      <alignment horizontal="center" vertical="center" wrapText="1"/>
    </xf>
    <xf numFmtId="0" fontId="29" fillId="4" borderId="19" xfId="2" applyFont="1" applyFill="1" applyBorder="1" applyAlignment="1">
      <alignment horizontal="left" vertical="center" wrapText="1"/>
    </xf>
    <xf numFmtId="0" fontId="7" fillId="4" borderId="20" xfId="2" applyFont="1" applyFill="1" applyBorder="1" applyAlignment="1">
      <alignment vertical="center" wrapText="1"/>
    </xf>
    <xf numFmtId="164" fontId="40" fillId="4" borderId="19" xfId="2" applyNumberFormat="1" applyFont="1" applyFill="1" applyBorder="1" applyAlignment="1">
      <alignment horizontal="center" vertical="center" wrapText="1"/>
    </xf>
    <xf numFmtId="0" fontId="62" fillId="0" borderId="0" xfId="2" applyFont="1" applyAlignment="1">
      <alignment horizontal="center" vertical="top"/>
    </xf>
    <xf numFmtId="0" fontId="40" fillId="4" borderId="19" xfId="2" applyFont="1" applyFill="1" applyBorder="1" applyAlignment="1">
      <alignment vertical="center" wrapText="1"/>
    </xf>
    <xf numFmtId="0" fontId="5" fillId="5" borderId="19" xfId="2" applyFont="1" applyFill="1" applyBorder="1" applyAlignment="1">
      <alignment vertical="center" wrapText="1"/>
    </xf>
    <xf numFmtId="0" fontId="6" fillId="4" borderId="2" xfId="2" applyFont="1" applyFill="1" applyBorder="1" applyAlignment="1">
      <alignment vertical="center" wrapText="1"/>
    </xf>
    <xf numFmtId="0" fontId="6" fillId="4" borderId="22" xfId="2" applyFont="1" applyFill="1" applyBorder="1" applyAlignment="1">
      <alignment horizontal="right" vertical="center" wrapText="1"/>
    </xf>
    <xf numFmtId="0" fontId="25" fillId="10" borderId="4" xfId="2" applyFont="1" applyFill="1" applyBorder="1" applyAlignment="1">
      <alignment horizontal="center" vertical="center" wrapText="1"/>
    </xf>
    <xf numFmtId="0" fontId="29" fillId="4" borderId="19" xfId="2" applyFont="1" applyFill="1" applyBorder="1" applyAlignment="1">
      <alignment vertical="center" wrapText="1"/>
    </xf>
    <xf numFmtId="4" fontId="15" fillId="3" borderId="132" xfId="0" applyNumberFormat="1" applyFont="1" applyFill="1" applyBorder="1" applyAlignment="1">
      <alignment horizontal="right" vertical="center" wrapText="1"/>
    </xf>
    <xf numFmtId="4" fontId="28" fillId="10" borderId="16" xfId="2" applyNumberFormat="1" applyFont="1" applyFill="1" applyBorder="1" applyAlignment="1">
      <alignment horizontal="right" vertical="center" wrapText="1"/>
    </xf>
    <xf numFmtId="4" fontId="15" fillId="5" borderId="22" xfId="2" applyNumberFormat="1" applyFont="1" applyFill="1" applyBorder="1" applyAlignment="1">
      <alignment vertical="center" wrapText="1"/>
    </xf>
    <xf numFmtId="0" fontId="18" fillId="8" borderId="1" xfId="2" applyFont="1" applyFill="1" applyBorder="1" applyAlignment="1">
      <alignment vertical="center" wrapText="1"/>
    </xf>
    <xf numFmtId="0" fontId="18" fillId="8" borderId="19" xfId="2" applyFont="1" applyFill="1" applyBorder="1" applyAlignment="1">
      <alignment vertical="center" wrapText="1"/>
    </xf>
    <xf numFmtId="164" fontId="18" fillId="4" borderId="19" xfId="2" applyNumberFormat="1" applyFont="1" applyFill="1" applyBorder="1" applyAlignment="1">
      <alignment horizontal="right" vertical="center" wrapText="1"/>
    </xf>
    <xf numFmtId="164" fontId="40" fillId="4" borderId="19" xfId="2" applyNumberFormat="1" applyFont="1" applyFill="1" applyBorder="1" applyAlignment="1">
      <alignment horizontal="right" vertical="center" wrapText="1"/>
    </xf>
    <xf numFmtId="0" fontId="31" fillId="6" borderId="13" xfId="2" applyFont="1" applyFill="1" applyBorder="1" applyAlignment="1">
      <alignment horizontal="left" vertical="center" wrapText="1"/>
    </xf>
    <xf numFmtId="0" fontId="5" fillId="7" borderId="49" xfId="2" applyFont="1" applyFill="1" applyBorder="1" applyAlignment="1">
      <alignment horizontal="right" vertical="center" wrapText="1"/>
    </xf>
    <xf numFmtId="0" fontId="5" fillId="7" borderId="48" xfId="2" applyFont="1" applyFill="1" applyBorder="1" applyAlignment="1">
      <alignment horizontal="right" vertical="center" wrapText="1"/>
    </xf>
    <xf numFmtId="164" fontId="5" fillId="7" borderId="48" xfId="2" applyNumberFormat="1" applyFont="1" applyFill="1" applyBorder="1" applyAlignment="1">
      <alignment horizontal="right" vertical="center" wrapText="1"/>
    </xf>
    <xf numFmtId="0" fontId="12" fillId="7" borderId="138" xfId="2" applyFont="1" applyFill="1" applyBorder="1" applyAlignment="1" applyProtection="1">
      <alignment horizontal="center" vertical="center" wrapText="1"/>
      <protection locked="0"/>
    </xf>
    <xf numFmtId="0" fontId="45" fillId="0" borderId="140" xfId="4" applyFont="1" applyBorder="1" applyAlignment="1">
      <alignment vertical="center" wrapText="1"/>
    </xf>
    <xf numFmtId="0" fontId="45" fillId="0" borderId="141" xfId="4" applyFont="1" applyBorder="1" applyAlignment="1">
      <alignment vertical="center" wrapText="1"/>
    </xf>
    <xf numFmtId="0" fontId="45" fillId="0" borderId="142" xfId="4" applyFont="1" applyBorder="1" applyAlignment="1">
      <alignment vertical="center" wrapText="1"/>
    </xf>
    <xf numFmtId="0" fontId="45" fillId="0" borderId="143" xfId="4" applyFont="1" applyBorder="1" applyAlignment="1">
      <alignment vertical="center" wrapText="1"/>
    </xf>
    <xf numFmtId="0" fontId="2" fillId="0" borderId="139" xfId="4" applyBorder="1" applyAlignment="1">
      <alignment horizontal="left" vertical="top"/>
    </xf>
    <xf numFmtId="0" fontId="45" fillId="0" borderId="145" xfId="4" applyFont="1" applyBorder="1" applyAlignment="1">
      <alignment vertical="center" wrapText="1"/>
    </xf>
    <xf numFmtId="0" fontId="45" fillId="0" borderId="144" xfId="4" applyFont="1" applyBorder="1" applyAlignment="1">
      <alignment vertical="center" wrapText="1"/>
    </xf>
    <xf numFmtId="0" fontId="12" fillId="7" borderId="14" xfId="2" applyFont="1" applyFill="1" applyBorder="1" applyAlignment="1">
      <alignment horizontal="center" vertical="center" wrapText="1"/>
    </xf>
    <xf numFmtId="0" fontId="51" fillId="7" borderId="0" xfId="2" applyFont="1" applyFill="1" applyAlignment="1">
      <alignment vertical="center" wrapText="1"/>
    </xf>
    <xf numFmtId="0" fontId="31" fillId="6" borderId="12" xfId="2" applyFont="1" applyFill="1" applyBorder="1" applyAlignment="1">
      <alignment vertical="center" wrapText="1"/>
    </xf>
    <xf numFmtId="0" fontId="12" fillId="7" borderId="0" xfId="2" applyFont="1" applyFill="1" applyAlignment="1">
      <alignment vertical="center" wrapText="1"/>
    </xf>
    <xf numFmtId="0" fontId="10" fillId="4" borderId="25" xfId="2" applyFont="1" applyFill="1" applyBorder="1" applyAlignment="1">
      <alignment vertical="center" wrapText="1"/>
    </xf>
    <xf numFmtId="49" fontId="6" fillId="4" borderId="3" xfId="2" applyNumberFormat="1" applyFont="1" applyFill="1" applyBorder="1" applyAlignment="1">
      <alignment vertical="center" wrapText="1"/>
    </xf>
    <xf numFmtId="0" fontId="6" fillId="4" borderId="23" xfId="2" applyFont="1" applyFill="1" applyBorder="1" applyAlignment="1">
      <alignment horizontal="left" vertical="center" wrapText="1"/>
    </xf>
    <xf numFmtId="0" fontId="5" fillId="5" borderId="20" xfId="2" applyFont="1" applyFill="1" applyBorder="1" applyAlignment="1">
      <alignment horizontal="left" vertical="center" wrapText="1"/>
    </xf>
    <xf numFmtId="0" fontId="23" fillId="9" borderId="8" xfId="2" applyFont="1" applyFill="1" applyBorder="1" applyAlignment="1">
      <alignment horizontal="left" vertical="center"/>
    </xf>
    <xf numFmtId="4" fontId="15" fillId="5" borderId="19" xfId="2" applyNumberFormat="1" applyFont="1" applyFill="1" applyBorder="1" applyAlignment="1">
      <alignment vertical="center" wrapText="1"/>
    </xf>
    <xf numFmtId="0" fontId="57" fillId="5" borderId="25" xfId="2" applyFont="1" applyFill="1" applyBorder="1" applyAlignment="1">
      <alignment vertical="center" wrapText="1"/>
    </xf>
    <xf numFmtId="0" fontId="5" fillId="7" borderId="43" xfId="2" applyFont="1" applyFill="1" applyBorder="1" applyAlignment="1">
      <alignment horizontal="right" vertical="center" wrapText="1"/>
    </xf>
    <xf numFmtId="0" fontId="5" fillId="7" borderId="0" xfId="2" applyFont="1" applyFill="1" applyAlignment="1">
      <alignment horizontal="right" vertical="center" wrapText="1"/>
    </xf>
    <xf numFmtId="164" fontId="5" fillId="7" borderId="0" xfId="2" applyNumberFormat="1" applyFont="1" applyFill="1" applyAlignment="1">
      <alignment horizontal="right" vertical="center" wrapText="1"/>
    </xf>
    <xf numFmtId="0" fontId="15" fillId="5" borderId="20" xfId="2" applyFont="1" applyFill="1" applyBorder="1" applyAlignment="1">
      <alignment vertical="center" wrapText="1"/>
    </xf>
    <xf numFmtId="0" fontId="15" fillId="5" borderId="19" xfId="2" applyFont="1" applyFill="1" applyBorder="1" applyAlignment="1">
      <alignment vertical="center" wrapText="1"/>
    </xf>
    <xf numFmtId="0" fontId="23" fillId="9" borderId="146" xfId="2" applyFont="1" applyFill="1" applyBorder="1" applyAlignment="1">
      <alignment horizontal="left" vertical="center"/>
    </xf>
    <xf numFmtId="0" fontId="26" fillId="9" borderId="19" xfId="2" applyFont="1" applyFill="1" applyBorder="1" applyAlignment="1">
      <alignment horizontal="center" vertical="center"/>
    </xf>
    <xf numFmtId="0" fontId="26" fillId="9" borderId="37" xfId="2" applyFont="1" applyFill="1" applyBorder="1" applyAlignment="1">
      <alignment horizontal="center" vertical="center"/>
    </xf>
    <xf numFmtId="0" fontId="25" fillId="9" borderId="28" xfId="2" applyFont="1" applyFill="1" applyBorder="1" applyAlignment="1">
      <alignment horizontal="right" vertical="center" wrapText="1"/>
    </xf>
    <xf numFmtId="0" fontId="24" fillId="10" borderId="29" xfId="2" applyFont="1" applyFill="1" applyBorder="1" applyAlignment="1">
      <alignment vertical="center" wrapText="1"/>
    </xf>
    <xf numFmtId="0" fontId="24" fillId="10" borderId="19" xfId="2" applyFont="1" applyFill="1" applyBorder="1" applyAlignment="1">
      <alignment vertical="center" wrapText="1"/>
    </xf>
    <xf numFmtId="0" fontId="7" fillId="4" borderId="41" xfId="2" applyFont="1" applyFill="1" applyBorder="1" applyAlignment="1">
      <alignment vertical="center" wrapText="1"/>
    </xf>
    <xf numFmtId="0" fontId="37" fillId="0" borderId="0" xfId="4" applyFont="1" applyAlignment="1">
      <alignment horizontal="center" vertical="top"/>
    </xf>
    <xf numFmtId="4" fontId="6" fillId="4" borderId="16" xfId="2" applyNumberFormat="1" applyFont="1" applyFill="1" applyBorder="1" applyAlignment="1">
      <alignment vertical="center" wrapText="1"/>
    </xf>
    <xf numFmtId="0" fontId="6" fillId="4" borderId="16" xfId="0" applyFont="1" applyFill="1" applyBorder="1" applyAlignment="1">
      <alignment horizontal="right" vertical="center" wrapText="1"/>
    </xf>
    <xf numFmtId="4" fontId="6" fillId="4" borderId="21" xfId="2" applyNumberFormat="1" applyFont="1" applyFill="1" applyBorder="1" applyAlignment="1">
      <alignment vertical="center" wrapText="1"/>
    </xf>
    <xf numFmtId="4" fontId="6" fillId="4" borderId="26" xfId="2" applyNumberFormat="1" applyFont="1" applyFill="1" applyBorder="1" applyAlignment="1">
      <alignment vertical="center" wrapText="1"/>
    </xf>
    <xf numFmtId="0" fontId="5" fillId="5" borderId="20" xfId="2" applyFont="1" applyFill="1" applyBorder="1" applyAlignment="1">
      <alignment vertical="center" wrapText="1"/>
    </xf>
    <xf numFmtId="0" fontId="10" fillId="5" borderId="29" xfId="2" applyFont="1" applyFill="1" applyBorder="1" applyAlignment="1">
      <alignment vertical="center" wrapText="1"/>
    </xf>
    <xf numFmtId="0" fontId="10" fillId="5" borderId="28" xfId="2" applyFont="1" applyFill="1" applyBorder="1" applyAlignment="1">
      <alignment vertical="center" wrapText="1"/>
    </xf>
    <xf numFmtId="0" fontId="10" fillId="5" borderId="23" xfId="2" applyFont="1" applyFill="1" applyBorder="1" applyAlignment="1">
      <alignment vertical="center" wrapText="1"/>
    </xf>
    <xf numFmtId="164" fontId="10" fillId="4" borderId="29" xfId="2" applyNumberFormat="1" applyFont="1" applyFill="1" applyBorder="1" applyAlignment="1">
      <alignment vertical="center" wrapText="1"/>
    </xf>
    <xf numFmtId="164" fontId="10" fillId="4" borderId="25" xfId="2" applyNumberFormat="1" applyFont="1" applyFill="1" applyBorder="1" applyAlignment="1">
      <alignment vertical="center" wrapText="1"/>
    </xf>
    <xf numFmtId="164" fontId="10" fillId="4" borderId="23" xfId="2" applyNumberFormat="1" applyFont="1" applyFill="1" applyBorder="1" applyAlignment="1">
      <alignment vertical="center" wrapText="1"/>
    </xf>
    <xf numFmtId="164" fontId="10" fillId="4" borderId="30" xfId="2" applyNumberFormat="1" applyFont="1" applyFill="1" applyBorder="1" applyAlignment="1">
      <alignment vertical="center" wrapText="1"/>
    </xf>
    <xf numFmtId="0" fontId="25" fillId="10" borderId="118" xfId="2" applyFont="1" applyFill="1" applyBorder="1" applyAlignment="1">
      <alignment horizontal="center" vertical="center" wrapText="1"/>
    </xf>
    <xf numFmtId="0" fontId="24" fillId="9" borderId="116" xfId="2" applyFont="1" applyFill="1" applyBorder="1" applyAlignment="1">
      <alignment horizontal="center" vertical="center" wrapText="1"/>
    </xf>
    <xf numFmtId="0" fontId="24" fillId="9" borderId="48" xfId="2" applyFont="1" applyFill="1" applyBorder="1" applyAlignment="1">
      <alignment horizontal="center" vertical="center" wrapText="1"/>
    </xf>
    <xf numFmtId="0" fontId="10" fillId="5" borderId="24" xfId="2" applyFont="1" applyFill="1" applyBorder="1" applyAlignment="1">
      <alignment horizontal="center" vertical="center" wrapText="1"/>
    </xf>
    <xf numFmtId="0" fontId="10" fillId="4" borderId="19" xfId="2" applyFont="1" applyFill="1" applyBorder="1" applyAlignment="1">
      <alignment vertical="center" wrapText="1"/>
    </xf>
    <xf numFmtId="0" fontId="18" fillId="4" borderId="33" xfId="2" applyFont="1" applyFill="1" applyBorder="1" applyAlignment="1">
      <alignment vertical="center" wrapText="1"/>
    </xf>
    <xf numFmtId="0" fontId="18" fillId="4" borderId="25" xfId="2" applyFont="1" applyFill="1" applyBorder="1" applyAlignment="1">
      <alignment vertical="center" wrapText="1"/>
    </xf>
    <xf numFmtId="0" fontId="7" fillId="4" borderId="1" xfId="2" applyFont="1" applyFill="1" applyBorder="1" applyAlignment="1">
      <alignment vertical="center" wrapText="1"/>
    </xf>
    <xf numFmtId="0" fontId="28" fillId="10" borderId="1" xfId="2" applyFont="1" applyFill="1" applyBorder="1" applyAlignment="1">
      <alignment vertical="center" wrapText="1"/>
    </xf>
    <xf numFmtId="164" fontId="18" fillId="10" borderId="1" xfId="2" applyNumberFormat="1" applyFont="1" applyFill="1" applyBorder="1" applyAlignment="1">
      <alignment horizontal="right" vertical="center" wrapText="1"/>
    </xf>
    <xf numFmtId="164" fontId="27" fillId="10" borderId="19" xfId="2" applyNumberFormat="1" applyFont="1" applyFill="1" applyBorder="1" applyAlignment="1">
      <alignment vertical="center" wrapText="1"/>
    </xf>
    <xf numFmtId="0" fontId="6" fillId="4" borderId="21" xfId="2" applyFont="1" applyFill="1" applyBorder="1" applyAlignment="1">
      <alignment vertical="center" wrapText="1"/>
    </xf>
    <xf numFmtId="0" fontId="39" fillId="4" borderId="19" xfId="1" applyFont="1" applyFill="1" applyBorder="1" applyAlignment="1" applyProtection="1">
      <alignment horizontal="left" vertical="top" wrapText="1"/>
      <protection locked="0"/>
    </xf>
    <xf numFmtId="0" fontId="18" fillId="4" borderId="31" xfId="2" applyFont="1" applyFill="1" applyBorder="1" applyAlignment="1">
      <alignment vertical="center" wrapText="1"/>
    </xf>
    <xf numFmtId="4" fontId="10" fillId="0" borderId="31" xfId="2" applyNumberFormat="1" applyFont="1" applyBorder="1" applyAlignment="1" applyProtection="1">
      <alignment vertical="center" wrapText="1"/>
      <protection locked="0"/>
    </xf>
    <xf numFmtId="4" fontId="10" fillId="4" borderId="19" xfId="2" applyNumberFormat="1" applyFont="1" applyFill="1" applyBorder="1" applyAlignment="1" applyProtection="1">
      <alignment vertical="center" wrapText="1"/>
      <protection locked="0"/>
    </xf>
    <xf numFmtId="0" fontId="15" fillId="3" borderId="6" xfId="0" applyFont="1" applyFill="1" applyBorder="1" applyAlignment="1">
      <alignment horizontal="left" vertical="center" wrapText="1"/>
    </xf>
    <xf numFmtId="0" fontId="6" fillId="4" borderId="108" xfId="0" applyFont="1" applyFill="1" applyBorder="1" applyAlignment="1">
      <alignment horizontal="left" vertical="center" wrapText="1"/>
    </xf>
    <xf numFmtId="0" fontId="7" fillId="4" borderId="23" xfId="2" applyFont="1" applyFill="1" applyBorder="1" applyAlignment="1">
      <alignment vertical="center" wrapText="1"/>
    </xf>
    <xf numFmtId="0" fontId="7" fillId="4" borderId="30" xfId="2" applyFont="1" applyFill="1" applyBorder="1" applyAlignment="1">
      <alignment vertical="center" wrapText="1"/>
    </xf>
    <xf numFmtId="164" fontId="63" fillId="9" borderId="8" xfId="2" applyNumberFormat="1" applyFont="1" applyFill="1" applyBorder="1" applyAlignment="1">
      <alignment horizontal="center" vertical="center" wrapText="1"/>
    </xf>
    <xf numFmtId="0" fontId="10" fillId="0" borderId="26" xfId="2" applyFont="1" applyBorder="1" applyAlignment="1" applyProtection="1">
      <alignment horizontal="center" vertical="center" wrapText="1"/>
      <protection locked="0"/>
    </xf>
    <xf numFmtId="22" fontId="52" fillId="7" borderId="0" xfId="2" applyNumberFormat="1" applyFont="1" applyFill="1" applyAlignment="1" applyProtection="1">
      <alignment horizontal="right" vertical="center"/>
      <protection locked="0"/>
    </xf>
    <xf numFmtId="0" fontId="71" fillId="0" borderId="0" xfId="2" applyFont="1" applyAlignment="1">
      <alignment horizontal="left" vertical="top" wrapText="1"/>
    </xf>
    <xf numFmtId="0" fontId="24" fillId="10" borderId="25" xfId="2" applyFont="1" applyFill="1" applyBorder="1" applyAlignment="1">
      <alignment vertical="center" wrapText="1"/>
    </xf>
    <xf numFmtId="0" fontId="24" fillId="10" borderId="0" xfId="2" applyFont="1" applyFill="1" applyAlignment="1">
      <alignment vertical="center" wrapText="1"/>
    </xf>
    <xf numFmtId="0" fontId="15" fillId="5" borderId="19" xfId="2" applyFont="1" applyFill="1" applyBorder="1" applyAlignment="1">
      <alignment horizontal="right" vertical="center" wrapText="1"/>
    </xf>
    <xf numFmtId="0" fontId="7" fillId="4" borderId="43" xfId="2" applyFont="1" applyFill="1" applyBorder="1" applyAlignment="1">
      <alignment vertical="center" wrapText="1"/>
    </xf>
    <xf numFmtId="0" fontId="6" fillId="4" borderId="0" xfId="2" applyFont="1" applyFill="1" applyAlignment="1">
      <alignment horizontal="right" vertical="center" wrapText="1"/>
    </xf>
    <xf numFmtId="4" fontId="6" fillId="4" borderId="0" xfId="2" applyNumberFormat="1" applyFont="1" applyFill="1" applyAlignment="1">
      <alignment vertical="center" wrapText="1"/>
    </xf>
    <xf numFmtId="0" fontId="2" fillId="4" borderId="0" xfId="2" applyFill="1" applyAlignment="1">
      <alignment horizontal="left" vertical="top"/>
    </xf>
    <xf numFmtId="0" fontId="2" fillId="4" borderId="59" xfId="2" applyFill="1" applyBorder="1" applyAlignment="1">
      <alignment horizontal="left" vertical="top"/>
    </xf>
    <xf numFmtId="0" fontId="5" fillId="5" borderId="20" xfId="2" applyFont="1" applyFill="1" applyBorder="1" applyAlignment="1">
      <alignment vertical="center"/>
    </xf>
    <xf numFmtId="0" fontId="5" fillId="5" borderId="19" xfId="2" applyFont="1" applyFill="1" applyBorder="1" applyAlignment="1">
      <alignment vertical="center"/>
    </xf>
    <xf numFmtId="4" fontId="6" fillId="4" borderId="25" xfId="2" applyNumberFormat="1" applyFont="1" applyFill="1" applyBorder="1" applyAlignment="1">
      <alignment vertical="center" wrapText="1"/>
    </xf>
    <xf numFmtId="0" fontId="10" fillId="6" borderId="0" xfId="2" applyFont="1" applyFill="1" applyAlignment="1">
      <alignment horizontal="center" vertical="center" wrapText="1"/>
    </xf>
    <xf numFmtId="0" fontId="73" fillId="6" borderId="103" xfId="2" applyFont="1" applyFill="1" applyBorder="1" applyAlignment="1">
      <alignment horizontal="center" vertical="center" wrapText="1"/>
    </xf>
    <xf numFmtId="0" fontId="73" fillId="6" borderId="98" xfId="2" applyFont="1" applyFill="1" applyBorder="1" applyAlignment="1">
      <alignment vertical="center" wrapText="1"/>
    </xf>
    <xf numFmtId="0" fontId="73" fillId="6" borderId="154" xfId="2" applyFont="1" applyFill="1" applyBorder="1" applyAlignment="1">
      <alignment vertical="center" wrapText="1"/>
    </xf>
    <xf numFmtId="0" fontId="74" fillId="6" borderId="155" xfId="2" applyFont="1" applyFill="1" applyBorder="1" applyAlignment="1">
      <alignment horizontal="center" vertical="center" wrapText="1"/>
    </xf>
    <xf numFmtId="0" fontId="75" fillId="6" borderId="155" xfId="2" applyFont="1" applyFill="1" applyBorder="1" applyAlignment="1">
      <alignment horizontal="left" vertical="top"/>
    </xf>
    <xf numFmtId="0" fontId="75" fillId="6" borderId="101" xfId="2" applyFont="1" applyFill="1" applyBorder="1" applyAlignment="1">
      <alignment horizontal="left" vertical="top"/>
    </xf>
    <xf numFmtId="0" fontId="75" fillId="6" borderId="102" xfId="2" applyFont="1" applyFill="1" applyBorder="1" applyAlignment="1">
      <alignment horizontal="left" vertical="top"/>
    </xf>
    <xf numFmtId="0" fontId="74" fillId="6" borderId="101" xfId="2" applyFont="1" applyFill="1" applyBorder="1" applyAlignment="1">
      <alignment horizontal="center" vertical="center" wrapText="1"/>
    </xf>
    <xf numFmtId="0" fontId="75" fillId="6" borderId="156" xfId="2" applyFont="1" applyFill="1" applyBorder="1" applyAlignment="1">
      <alignment horizontal="left" vertical="top"/>
    </xf>
    <xf numFmtId="0" fontId="73" fillId="6" borderId="159" xfId="2" applyFont="1" applyFill="1" applyBorder="1" applyAlignment="1">
      <alignment vertical="center" wrapText="1"/>
    </xf>
    <xf numFmtId="0" fontId="74" fillId="6" borderId="157" xfId="2" applyFont="1" applyFill="1" applyBorder="1" applyAlignment="1">
      <alignment horizontal="center" vertical="center" wrapText="1"/>
    </xf>
    <xf numFmtId="0" fontId="75" fillId="6" borderId="157" xfId="2" applyFont="1" applyFill="1" applyBorder="1" applyAlignment="1">
      <alignment horizontal="left" vertical="top"/>
    </xf>
    <xf numFmtId="0" fontId="75" fillId="6" borderId="158" xfId="2" applyFont="1" applyFill="1" applyBorder="1" applyAlignment="1">
      <alignment horizontal="left" vertical="top"/>
    </xf>
    <xf numFmtId="4" fontId="6" fillId="4" borderId="22" xfId="2" applyNumberFormat="1" applyFont="1" applyFill="1" applyBorder="1" applyAlignment="1">
      <alignment horizontal="right" vertical="center" wrapText="1"/>
    </xf>
    <xf numFmtId="0" fontId="73" fillId="6" borderId="61" xfId="2" applyFont="1" applyFill="1" applyBorder="1" applyAlignment="1">
      <alignment vertical="center" wrapText="1"/>
    </xf>
    <xf numFmtId="0" fontId="10" fillId="4" borderId="0" xfId="0" applyFont="1" applyFill="1" applyAlignment="1">
      <alignment horizontal="center" vertical="center" wrapText="1"/>
    </xf>
    <xf numFmtId="0" fontId="10" fillId="4" borderId="109" xfId="0" applyFont="1" applyFill="1" applyBorder="1" applyAlignment="1">
      <alignment horizontal="center" vertical="center" wrapText="1"/>
    </xf>
    <xf numFmtId="0" fontId="38" fillId="8" borderId="42" xfId="2" applyFont="1" applyFill="1" applyBorder="1" applyAlignment="1">
      <alignment horizontal="center" vertical="center" wrapText="1"/>
    </xf>
    <xf numFmtId="0" fontId="6" fillId="4" borderId="41" xfId="2" applyFont="1" applyFill="1" applyBorder="1" applyAlignment="1">
      <alignment vertical="center"/>
    </xf>
    <xf numFmtId="0" fontId="10" fillId="8" borderId="19" xfId="2" applyFont="1" applyFill="1" applyBorder="1" applyAlignment="1">
      <alignment vertical="center" wrapText="1"/>
    </xf>
    <xf numFmtId="0" fontId="6" fillId="4" borderId="41" xfId="2" applyFont="1" applyFill="1" applyBorder="1" applyAlignment="1">
      <alignment horizontal="left" vertical="center" wrapText="1"/>
    </xf>
    <xf numFmtId="0" fontId="6" fillId="4" borderId="43" xfId="2" applyFont="1" applyFill="1" applyBorder="1" applyAlignment="1">
      <alignment horizontal="left" vertical="center" wrapText="1"/>
    </xf>
    <xf numFmtId="0" fontId="6" fillId="4" borderId="40" xfId="2" applyFont="1" applyFill="1" applyBorder="1" applyAlignment="1">
      <alignment vertical="center" wrapText="1"/>
    </xf>
    <xf numFmtId="0" fontId="6" fillId="4" borderId="29" xfId="2" applyFont="1" applyFill="1" applyBorder="1" applyAlignment="1">
      <alignment vertical="center" wrapText="1"/>
    </xf>
    <xf numFmtId="0" fontId="6" fillId="4" borderId="3" xfId="2" applyFont="1" applyFill="1" applyBorder="1" applyAlignment="1">
      <alignment vertical="center" wrapText="1"/>
    </xf>
    <xf numFmtId="0" fontId="6" fillId="4" borderId="40" xfId="2" applyFont="1" applyFill="1" applyBorder="1" applyAlignment="1">
      <alignment horizontal="left" vertical="center" wrapText="1"/>
    </xf>
    <xf numFmtId="0" fontId="6" fillId="4" borderId="22" xfId="2" applyFont="1" applyFill="1" applyBorder="1" applyAlignment="1">
      <alignment vertical="center" wrapText="1"/>
    </xf>
    <xf numFmtId="0" fontId="6" fillId="4" borderId="42" xfId="2" applyFont="1" applyFill="1" applyBorder="1" applyAlignment="1">
      <alignment vertical="center" wrapText="1"/>
    </xf>
    <xf numFmtId="4" fontId="15" fillId="4" borderId="16" xfId="2" applyNumberFormat="1" applyFont="1" applyFill="1" applyBorder="1" applyAlignment="1">
      <alignment vertical="center" wrapText="1"/>
    </xf>
    <xf numFmtId="4" fontId="38" fillId="4" borderId="19" xfId="2" applyNumberFormat="1" applyFont="1" applyFill="1" applyBorder="1" applyAlignment="1">
      <alignment vertical="center" wrapText="1"/>
    </xf>
    <xf numFmtId="4" fontId="40" fillId="4" borderId="19" xfId="2" applyNumberFormat="1" applyFont="1" applyFill="1" applyBorder="1" applyAlignment="1">
      <alignment vertical="center" wrapText="1"/>
    </xf>
    <xf numFmtId="0" fontId="5" fillId="4" borderId="20" xfId="2" applyFont="1" applyFill="1" applyBorder="1" applyAlignment="1">
      <alignment horizontal="left" vertical="center" wrapText="1"/>
    </xf>
    <xf numFmtId="0" fontId="57" fillId="4" borderId="25" xfId="2" applyFont="1" applyFill="1" applyBorder="1" applyAlignment="1">
      <alignment vertical="center" wrapText="1"/>
    </xf>
    <xf numFmtId="4" fontId="67" fillId="4" borderId="19" xfId="2" applyNumberFormat="1" applyFont="1" applyFill="1" applyBorder="1" applyAlignment="1">
      <alignment vertical="center" wrapText="1"/>
    </xf>
    <xf numFmtId="0" fontId="73" fillId="6" borderId="0" xfId="2" applyFont="1" applyFill="1" applyAlignment="1">
      <alignment horizontal="right" vertical="center" wrapText="1"/>
    </xf>
    <xf numFmtId="0" fontId="2" fillId="6" borderId="136" xfId="2" applyFill="1" applyBorder="1" applyAlignment="1">
      <alignment horizontal="left" vertical="top"/>
    </xf>
    <xf numFmtId="0" fontId="73" fillId="6" borderId="164" xfId="2" applyFont="1" applyFill="1" applyBorder="1" applyAlignment="1">
      <alignment horizontal="right" vertical="center" wrapText="1"/>
    </xf>
    <xf numFmtId="0" fontId="5" fillId="0" borderId="0" xfId="2" applyFont="1" applyAlignment="1">
      <alignment horizontal="center" vertical="center"/>
    </xf>
    <xf numFmtId="0" fontId="73" fillId="6" borderId="166" xfId="2" applyFont="1" applyFill="1" applyBorder="1" applyAlignment="1">
      <alignment horizontal="center" vertical="center" wrapText="1"/>
    </xf>
    <xf numFmtId="0" fontId="76" fillId="6" borderId="59" xfId="2" applyFont="1" applyFill="1" applyBorder="1" applyAlignment="1">
      <alignment horizontal="center" vertical="center"/>
    </xf>
    <xf numFmtId="0" fontId="73" fillId="6" borderId="57" xfId="2" applyFont="1" applyFill="1" applyBorder="1" applyAlignment="1">
      <alignment horizontal="center" vertical="center" wrapText="1"/>
    </xf>
    <xf numFmtId="0" fontId="2" fillId="6" borderId="57" xfId="2" applyFill="1" applyBorder="1" applyAlignment="1">
      <alignment horizontal="left" vertical="top"/>
    </xf>
    <xf numFmtId="0" fontId="77" fillId="6" borderId="167" xfId="2" applyFont="1" applyFill="1" applyBorder="1" applyAlignment="1">
      <alignment horizontal="center" vertical="center"/>
    </xf>
    <xf numFmtId="0" fontId="77" fillId="6" borderId="0" xfId="2" applyFont="1" applyFill="1" applyAlignment="1">
      <alignment horizontal="center" vertical="center"/>
    </xf>
    <xf numFmtId="0" fontId="2" fillId="6" borderId="167" xfId="2" applyFill="1" applyBorder="1" applyAlignment="1">
      <alignment horizontal="center" vertical="center"/>
    </xf>
    <xf numFmtId="0" fontId="2" fillId="6" borderId="0" xfId="2" applyFill="1" applyAlignment="1">
      <alignment horizontal="center" vertical="center"/>
    </xf>
    <xf numFmtId="164" fontId="10" fillId="4" borderId="1" xfId="2" applyNumberFormat="1" applyFont="1" applyFill="1" applyBorder="1" applyAlignment="1">
      <alignment vertical="center" wrapText="1"/>
    </xf>
    <xf numFmtId="164" fontId="10" fillId="4" borderId="18" xfId="2" applyNumberFormat="1" applyFont="1" applyFill="1" applyBorder="1" applyAlignment="1">
      <alignment vertical="center" wrapText="1"/>
    </xf>
    <xf numFmtId="0" fontId="25" fillId="9" borderId="25" xfId="2" applyFont="1" applyFill="1" applyBorder="1" applyAlignment="1">
      <alignment horizontal="right" vertical="center" wrapText="1"/>
    </xf>
    <xf numFmtId="0" fontId="10" fillId="4" borderId="0" xfId="2" applyFont="1" applyFill="1" applyAlignment="1">
      <alignment vertical="center" wrapText="1"/>
    </xf>
    <xf numFmtId="0" fontId="53" fillId="4" borderId="0" xfId="2" applyFont="1" applyFill="1" applyAlignment="1">
      <alignment horizontal="center" vertical="top"/>
    </xf>
    <xf numFmtId="0" fontId="8" fillId="5" borderId="43" xfId="0" applyFont="1" applyFill="1" applyBorder="1" applyAlignment="1">
      <alignment horizontal="center" vertical="center"/>
    </xf>
    <xf numFmtId="0" fontId="6" fillId="4" borderId="0" xfId="0" applyFont="1" applyFill="1" applyAlignment="1">
      <alignment horizontal="left" vertical="center" wrapText="1"/>
    </xf>
    <xf numFmtId="0" fontId="6" fillId="4" borderId="0" xfId="0" applyFont="1" applyFill="1" applyAlignment="1">
      <alignment horizontal="center" vertical="center" wrapText="1"/>
    </xf>
    <xf numFmtId="0" fontId="78" fillId="4" borderId="0" xfId="0" applyFont="1" applyFill="1" applyAlignment="1">
      <alignment horizontal="center" vertical="center" wrapText="1"/>
    </xf>
    <xf numFmtId="0" fontId="5" fillId="3" borderId="45" xfId="0" applyFont="1" applyFill="1" applyBorder="1" applyAlignment="1">
      <alignment horizontal="center" vertical="center" wrapText="1"/>
    </xf>
    <xf numFmtId="0" fontId="3" fillId="13" borderId="0" xfId="2" applyFont="1" applyFill="1" applyAlignment="1">
      <alignment horizontal="left" vertical="top" wrapText="1"/>
    </xf>
    <xf numFmtId="0" fontId="3" fillId="14" borderId="0" xfId="2" applyFont="1" applyFill="1" applyAlignment="1">
      <alignment horizontal="left" vertical="top" wrapText="1"/>
    </xf>
    <xf numFmtId="0" fontId="3" fillId="16" borderId="0" xfId="2" applyFont="1" applyFill="1" applyAlignment="1">
      <alignment horizontal="left" vertical="top" wrapText="1"/>
    </xf>
    <xf numFmtId="4" fontId="15" fillId="4" borderId="39" xfId="0" applyNumberFormat="1" applyFont="1" applyFill="1" applyBorder="1" applyAlignment="1">
      <alignment horizontal="right" vertical="center" wrapText="1"/>
    </xf>
    <xf numFmtId="0" fontId="67" fillId="4" borderId="16" xfId="2" applyFont="1" applyFill="1" applyBorder="1" applyAlignment="1">
      <alignment horizontal="right" vertical="center" wrapText="1"/>
    </xf>
    <xf numFmtId="4" fontId="67" fillId="4" borderId="22" xfId="2" applyNumberFormat="1" applyFont="1" applyFill="1" applyBorder="1" applyAlignment="1">
      <alignment horizontal="right" vertical="center" wrapText="1"/>
    </xf>
    <xf numFmtId="4" fontId="6" fillId="4" borderId="1" xfId="2" applyNumberFormat="1" applyFont="1" applyFill="1" applyBorder="1" applyAlignment="1">
      <alignment vertical="center" wrapText="1"/>
    </xf>
    <xf numFmtId="4" fontId="6" fillId="4" borderId="19" xfId="2" applyNumberFormat="1" applyFont="1" applyFill="1" applyBorder="1" applyAlignment="1">
      <alignment vertical="center" wrapText="1"/>
    </xf>
    <xf numFmtId="2" fontId="67" fillId="4" borderId="19" xfId="2" applyNumberFormat="1" applyFont="1" applyFill="1" applyBorder="1" applyAlignment="1">
      <alignment horizontal="right" vertical="center" wrapText="1"/>
    </xf>
    <xf numFmtId="4" fontId="6" fillId="4" borderId="22" xfId="2" applyNumberFormat="1" applyFont="1" applyFill="1" applyBorder="1" applyAlignment="1">
      <alignment vertical="center" wrapText="1"/>
    </xf>
    <xf numFmtId="4" fontId="6" fillId="4" borderId="29" xfId="2" applyNumberFormat="1" applyFont="1" applyFill="1" applyBorder="1" applyAlignment="1">
      <alignment vertical="center" wrapText="1"/>
    </xf>
    <xf numFmtId="4" fontId="67" fillId="4" borderId="25" xfId="2" applyNumberFormat="1" applyFont="1" applyFill="1" applyBorder="1" applyAlignment="1">
      <alignment vertical="center" wrapText="1"/>
    </xf>
    <xf numFmtId="4" fontId="4" fillId="0" borderId="0" xfId="2" applyNumberFormat="1" applyFont="1" applyAlignment="1">
      <alignment horizontal="left" vertical="top"/>
    </xf>
    <xf numFmtId="0" fontId="7" fillId="4" borderId="19" xfId="2" applyFont="1" applyFill="1" applyBorder="1" applyAlignment="1">
      <alignment horizontal="left" vertical="center" wrapText="1"/>
    </xf>
    <xf numFmtId="0" fontId="18" fillId="8" borderId="0" xfId="2" applyFont="1" applyFill="1" applyAlignment="1">
      <alignment horizontal="center" vertical="center" wrapText="1"/>
    </xf>
    <xf numFmtId="0" fontId="6" fillId="4" borderId="107" xfId="0" applyFont="1" applyFill="1" applyBorder="1" applyAlignment="1">
      <alignment horizontal="center" vertical="center" wrapText="1"/>
    </xf>
    <xf numFmtId="0" fontId="8" fillId="5" borderId="174" xfId="0" applyFont="1" applyFill="1" applyBorder="1" applyAlignment="1">
      <alignment horizontal="center" vertical="center"/>
    </xf>
    <xf numFmtId="0" fontId="6" fillId="4" borderId="174" xfId="0" applyFont="1" applyFill="1" applyBorder="1" applyAlignment="1">
      <alignment horizontal="center" vertical="center" wrapText="1"/>
    </xf>
    <xf numFmtId="0" fontId="78" fillId="4" borderId="174" xfId="0" applyFont="1" applyFill="1" applyBorder="1" applyAlignment="1">
      <alignment horizontal="center" vertical="center" wrapText="1"/>
    </xf>
    <xf numFmtId="0" fontId="5" fillId="3" borderId="174" xfId="0" applyFont="1" applyFill="1" applyBorder="1" applyAlignment="1">
      <alignment horizontal="center" vertical="center" wrapText="1"/>
    </xf>
    <xf numFmtId="0" fontId="8" fillId="5" borderId="175" xfId="0" applyFont="1" applyFill="1" applyBorder="1" applyAlignment="1">
      <alignment horizontal="center" vertical="center"/>
    </xf>
    <xf numFmtId="0" fontId="5" fillId="3" borderId="175" xfId="0" applyFont="1" applyFill="1" applyBorder="1" applyAlignment="1">
      <alignment horizontal="center" vertical="center" wrapText="1"/>
    </xf>
    <xf numFmtId="0" fontId="45" fillId="6" borderId="128" xfId="2" applyFont="1" applyFill="1" applyBorder="1" applyAlignment="1">
      <alignment horizontal="left" vertical="center"/>
    </xf>
    <xf numFmtId="0" fontId="45" fillId="6" borderId="85" xfId="2" applyFont="1" applyFill="1" applyBorder="1" applyAlignment="1">
      <alignment horizontal="left" vertical="center"/>
    </xf>
    <xf numFmtId="0" fontId="29" fillId="6" borderId="85" xfId="2" applyFont="1" applyFill="1" applyBorder="1" applyAlignment="1">
      <alignment horizontal="left" vertical="center"/>
    </xf>
    <xf numFmtId="0" fontId="45" fillId="6" borderId="83" xfId="2" applyFont="1" applyFill="1" applyBorder="1" applyAlignment="1">
      <alignment horizontal="left" vertical="center"/>
    </xf>
    <xf numFmtId="0" fontId="45" fillId="6" borderId="100" xfId="2" applyFont="1" applyFill="1" applyBorder="1" applyAlignment="1">
      <alignment horizontal="left" vertical="center"/>
    </xf>
    <xf numFmtId="0" fontId="45" fillId="6" borderId="86" xfId="2" applyFont="1" applyFill="1" applyBorder="1" applyAlignment="1">
      <alignment horizontal="left" vertical="center" wrapText="1"/>
    </xf>
    <xf numFmtId="0" fontId="45" fillId="6" borderId="85" xfId="2" applyFont="1" applyFill="1" applyBorder="1" applyAlignment="1">
      <alignment horizontal="left" vertical="center" wrapText="1"/>
    </xf>
    <xf numFmtId="0" fontId="45" fillId="6" borderId="152" xfId="2" applyFont="1" applyFill="1" applyBorder="1" applyAlignment="1">
      <alignment horizontal="left" vertical="center"/>
    </xf>
    <xf numFmtId="0" fontId="80" fillId="0" borderId="87" xfId="2" applyFont="1" applyBorder="1" applyAlignment="1">
      <alignment horizontal="center" vertical="center"/>
    </xf>
    <xf numFmtId="0" fontId="80" fillId="0" borderId="84" xfId="2" applyFont="1" applyBorder="1" applyAlignment="1">
      <alignment horizontal="center" vertical="center"/>
    </xf>
    <xf numFmtId="0" fontId="80" fillId="0" borderId="88" xfId="2" applyFont="1" applyBorder="1" applyAlignment="1">
      <alignment horizontal="center" vertical="center"/>
    </xf>
    <xf numFmtId="0" fontId="80" fillId="0" borderId="89" xfId="2" applyFont="1" applyBorder="1" applyAlignment="1">
      <alignment horizontal="center" vertical="center"/>
    </xf>
    <xf numFmtId="0" fontId="80" fillId="0" borderId="104" xfId="2" applyFont="1" applyBorder="1" applyAlignment="1">
      <alignment horizontal="center" vertical="center"/>
    </xf>
    <xf numFmtId="0" fontId="45" fillId="0" borderId="181" xfId="4" applyFont="1" applyBorder="1" applyAlignment="1">
      <alignment vertical="center" wrapText="1"/>
    </xf>
    <xf numFmtId="0" fontId="64" fillId="6" borderId="180" xfId="4" applyFont="1" applyFill="1" applyBorder="1" applyAlignment="1">
      <alignment horizontal="center" vertical="center" wrapText="1"/>
    </xf>
    <xf numFmtId="0" fontId="45" fillId="0" borderId="183" xfId="4" applyFont="1" applyBorder="1" applyAlignment="1">
      <alignment vertical="center" wrapText="1"/>
    </xf>
    <xf numFmtId="0" fontId="64" fillId="6" borderId="182" xfId="4" applyFont="1" applyFill="1" applyBorder="1" applyAlignment="1">
      <alignment horizontal="center" vertical="center" wrapText="1"/>
    </xf>
    <xf numFmtId="0" fontId="2" fillId="7" borderId="107" xfId="2" applyFill="1" applyBorder="1" applyAlignment="1">
      <alignment horizontal="left" vertical="center"/>
    </xf>
    <xf numFmtId="0" fontId="3" fillId="7" borderId="175" xfId="2" applyFont="1" applyFill="1" applyBorder="1" applyAlignment="1">
      <alignment horizontal="left" vertical="center" wrapText="1"/>
    </xf>
    <xf numFmtId="0" fontId="2" fillId="0" borderId="174" xfId="2" applyBorder="1" applyAlignment="1">
      <alignment horizontal="left" vertical="top" wrapText="1"/>
    </xf>
    <xf numFmtId="0" fontId="3" fillId="7" borderId="107" xfId="2" applyFont="1" applyFill="1" applyBorder="1" applyAlignment="1">
      <alignment horizontal="left" vertical="center" wrapText="1"/>
    </xf>
    <xf numFmtId="0" fontId="3" fillId="7" borderId="174" xfId="2" applyFont="1" applyFill="1" applyBorder="1" applyAlignment="1">
      <alignment horizontal="left" vertical="center" wrapText="1"/>
    </xf>
    <xf numFmtId="0" fontId="33" fillId="7" borderId="175" xfId="2" applyFont="1" applyFill="1" applyBorder="1" applyAlignment="1">
      <alignment horizontal="left" vertical="center" wrapText="1"/>
    </xf>
    <xf numFmtId="0" fontId="53" fillId="4" borderId="184" xfId="2" applyFont="1" applyFill="1" applyBorder="1" applyAlignment="1">
      <alignment horizontal="center" vertical="top"/>
    </xf>
    <xf numFmtId="0" fontId="56" fillId="7" borderId="16" xfId="2" applyFont="1" applyFill="1" applyBorder="1" applyAlignment="1" applyProtection="1">
      <alignment vertical="center" wrapText="1"/>
      <protection locked="0"/>
    </xf>
    <xf numFmtId="0" fontId="29" fillId="6" borderId="128" xfId="2" applyFont="1" applyFill="1" applyBorder="1" applyAlignment="1">
      <alignment horizontal="left" vertical="center" wrapText="1"/>
    </xf>
    <xf numFmtId="0" fontId="10" fillId="4" borderId="16" xfId="2" applyFont="1" applyFill="1" applyBorder="1" applyAlignment="1" applyProtection="1">
      <alignment vertical="center" wrapText="1"/>
      <protection locked="0"/>
    </xf>
    <xf numFmtId="0" fontId="3" fillId="7" borderId="175" xfId="2" applyFont="1" applyFill="1" applyBorder="1" applyAlignment="1">
      <alignment horizontal="left" vertical="top" wrapText="1"/>
    </xf>
    <xf numFmtId="0" fontId="29" fillId="6" borderId="83" xfId="2" applyFont="1" applyFill="1" applyBorder="1" applyAlignment="1">
      <alignment horizontal="left" vertical="center"/>
    </xf>
    <xf numFmtId="0" fontId="82" fillId="0" borderId="0" xfId="2" applyFont="1" applyAlignment="1">
      <alignment horizontal="right" vertical="top"/>
    </xf>
    <xf numFmtId="4" fontId="83" fillId="0" borderId="0" xfId="2" applyNumberFormat="1" applyFont="1" applyAlignment="1">
      <alignment horizontal="right" vertical="top"/>
    </xf>
    <xf numFmtId="0" fontId="10" fillId="6" borderId="72" xfId="2" applyFont="1" applyFill="1" applyBorder="1" applyAlignment="1">
      <alignment horizontal="center" vertical="center" wrapText="1"/>
    </xf>
    <xf numFmtId="0" fontId="6" fillId="4" borderId="186" xfId="2" applyFont="1" applyFill="1" applyBorder="1" applyAlignment="1">
      <alignment vertical="center" wrapText="1"/>
    </xf>
    <xf numFmtId="0" fontId="6" fillId="4" borderId="187" xfId="2" applyFont="1" applyFill="1" applyBorder="1" applyAlignment="1">
      <alignment vertical="center" wrapText="1"/>
    </xf>
    <xf numFmtId="4" fontId="6" fillId="4" borderId="189" xfId="2" applyNumberFormat="1" applyFont="1" applyFill="1" applyBorder="1" applyAlignment="1">
      <alignment vertical="center" wrapText="1"/>
    </xf>
    <xf numFmtId="0" fontId="6" fillId="4" borderId="114" xfId="2" applyFont="1" applyFill="1" applyBorder="1" applyAlignment="1">
      <alignment vertical="center" wrapText="1"/>
    </xf>
    <xf numFmtId="0" fontId="6" fillId="4" borderId="115" xfId="2" applyFont="1" applyFill="1" applyBorder="1" applyAlignment="1">
      <alignment vertical="center" wrapText="1"/>
    </xf>
    <xf numFmtId="4" fontId="6" fillId="4" borderId="191" xfId="2" applyNumberFormat="1" applyFont="1" applyFill="1" applyBorder="1" applyAlignment="1">
      <alignment vertical="center" wrapText="1"/>
    </xf>
    <xf numFmtId="0" fontId="6" fillId="4" borderId="192" xfId="2" applyFont="1" applyFill="1" applyBorder="1" applyAlignment="1">
      <alignment vertical="center" wrapText="1"/>
    </xf>
    <xf numFmtId="0" fontId="6" fillId="4" borderId="193" xfId="2" applyFont="1" applyFill="1" applyBorder="1" applyAlignment="1">
      <alignment vertical="center" wrapText="1"/>
    </xf>
    <xf numFmtId="4" fontId="6" fillId="4" borderId="195" xfId="2" applyNumberFormat="1" applyFont="1" applyFill="1" applyBorder="1" applyAlignment="1">
      <alignment vertical="center" wrapText="1"/>
    </xf>
    <xf numFmtId="0" fontId="28" fillId="10" borderId="0" xfId="2" applyFont="1" applyFill="1" applyAlignment="1">
      <alignment vertical="center" wrapText="1"/>
    </xf>
    <xf numFmtId="0" fontId="28" fillId="10" borderId="30" xfId="2" applyFont="1" applyFill="1" applyBorder="1" applyAlignment="1">
      <alignment vertical="center" wrapText="1"/>
    </xf>
    <xf numFmtId="0" fontId="24" fillId="10" borderId="1" xfId="2" applyFont="1" applyFill="1" applyBorder="1" applyAlignment="1">
      <alignment vertical="center" wrapText="1"/>
    </xf>
    <xf numFmtId="0" fontId="24" fillId="9" borderId="196" xfId="2" applyFont="1" applyFill="1" applyBorder="1" applyAlignment="1">
      <alignment horizontal="center" vertical="center" wrapText="1"/>
    </xf>
    <xf numFmtId="0" fontId="24" fillId="9" borderId="7" xfId="2" applyFont="1" applyFill="1" applyBorder="1" applyAlignment="1">
      <alignment horizontal="center" vertical="center" wrapText="1"/>
    </xf>
    <xf numFmtId="0" fontId="23" fillId="9" borderId="130" xfId="2" applyFont="1" applyFill="1" applyBorder="1" applyAlignment="1">
      <alignment horizontal="right" vertical="center"/>
    </xf>
    <xf numFmtId="4" fontId="23" fillId="9" borderId="7" xfId="2" applyNumberFormat="1" applyFont="1" applyFill="1" applyBorder="1" applyAlignment="1">
      <alignment horizontal="right" vertical="center" wrapText="1"/>
    </xf>
    <xf numFmtId="164" fontId="18" fillId="9" borderId="25" xfId="2" applyNumberFormat="1" applyFont="1" applyFill="1" applyBorder="1" applyAlignment="1">
      <alignment horizontal="right" vertical="center" wrapText="1"/>
    </xf>
    <xf numFmtId="164" fontId="27" fillId="9" borderId="25" xfId="2" applyNumberFormat="1" applyFont="1" applyFill="1" applyBorder="1" applyAlignment="1">
      <alignment vertical="center" wrapText="1"/>
    </xf>
    <xf numFmtId="0" fontId="28" fillId="10" borderId="40" xfId="2" applyFont="1" applyFill="1" applyBorder="1" applyAlignment="1">
      <alignment vertical="center"/>
    </xf>
    <xf numFmtId="0" fontId="23" fillId="9" borderId="6" xfId="2" applyFont="1" applyFill="1" applyBorder="1" applyAlignment="1">
      <alignment horizontal="left" vertical="center"/>
    </xf>
    <xf numFmtId="0" fontId="26" fillId="9" borderId="5" xfId="2" applyFont="1" applyFill="1" applyBorder="1" applyAlignment="1">
      <alignment horizontal="center" vertical="center"/>
    </xf>
    <xf numFmtId="0" fontId="28" fillId="10" borderId="30" xfId="2" applyFont="1" applyFill="1" applyBorder="1" applyAlignment="1">
      <alignment vertical="center"/>
    </xf>
    <xf numFmtId="0" fontId="23" fillId="9" borderId="20" xfId="2" applyFont="1" applyFill="1" applyBorder="1" applyAlignment="1">
      <alignment horizontal="left" vertical="center"/>
    </xf>
    <xf numFmtId="0" fontId="24" fillId="10" borderId="21" xfId="2" applyFont="1" applyFill="1" applyBorder="1" applyAlignment="1">
      <alignment horizontal="center" vertical="center" wrapText="1"/>
    </xf>
    <xf numFmtId="0" fontId="25" fillId="9" borderId="7" xfId="2" applyFont="1" applyFill="1" applyBorder="1" applyAlignment="1">
      <alignment horizontal="right" vertical="center" wrapText="1"/>
    </xf>
    <xf numFmtId="4" fontId="25" fillId="9" borderId="7" xfId="2" applyNumberFormat="1" applyFont="1" applyFill="1" applyBorder="1" applyAlignment="1">
      <alignment horizontal="right" vertical="center" wrapText="1"/>
    </xf>
    <xf numFmtId="164" fontId="18" fillId="9" borderId="7" xfId="2" applyNumberFormat="1" applyFont="1" applyFill="1" applyBorder="1" applyAlignment="1">
      <alignment horizontal="right" vertical="center" wrapText="1"/>
    </xf>
    <xf numFmtId="164" fontId="27" fillId="9" borderId="7" xfId="2" applyNumberFormat="1" applyFont="1" applyFill="1" applyBorder="1" applyAlignment="1">
      <alignment vertical="center" wrapText="1"/>
    </xf>
    <xf numFmtId="0" fontId="23" fillId="9" borderId="146" xfId="2" applyFont="1" applyFill="1" applyBorder="1" applyAlignment="1">
      <alignment vertical="center" wrapText="1"/>
    </xf>
    <xf numFmtId="0" fontId="23" fillId="9" borderId="134" xfId="2" applyFont="1" applyFill="1" applyBorder="1" applyAlignment="1">
      <alignment horizontal="right" vertical="center" wrapText="1"/>
    </xf>
    <xf numFmtId="4" fontId="23" fillId="9" borderId="135" xfId="2" applyNumberFormat="1" applyFont="1" applyFill="1" applyBorder="1" applyAlignment="1">
      <alignment horizontal="right" vertical="center" wrapText="1"/>
    </xf>
    <xf numFmtId="0" fontId="22" fillId="9" borderId="38" xfId="2" applyFont="1" applyFill="1" applyBorder="1" applyAlignment="1">
      <alignment vertical="center" wrapText="1"/>
    </xf>
    <xf numFmtId="0" fontId="22" fillId="9" borderId="37" xfId="2" applyFont="1" applyFill="1" applyBorder="1" applyAlignment="1">
      <alignment vertical="center" wrapText="1"/>
    </xf>
    <xf numFmtId="0" fontId="23" fillId="9" borderId="13" xfId="2" applyFont="1" applyFill="1" applyBorder="1" applyAlignment="1">
      <alignment vertical="center"/>
    </xf>
    <xf numFmtId="0" fontId="23" fillId="9" borderId="15" xfId="2" applyFont="1" applyFill="1" applyBorder="1" applyAlignment="1">
      <alignment horizontal="right" vertical="center"/>
    </xf>
    <xf numFmtId="4" fontId="23" fillId="9" borderId="197" xfId="2" applyNumberFormat="1" applyFont="1" applyFill="1" applyBorder="1" applyAlignment="1">
      <alignment horizontal="right" vertical="center"/>
    </xf>
    <xf numFmtId="0" fontId="26" fillId="9" borderId="15" xfId="2" applyFont="1" applyFill="1" applyBorder="1" applyAlignment="1">
      <alignment horizontal="center" vertical="center"/>
    </xf>
    <xf numFmtId="0" fontId="15" fillId="5" borderId="41" xfId="2" applyFont="1" applyFill="1" applyBorder="1" applyAlignment="1">
      <alignment vertical="center" wrapText="1"/>
    </xf>
    <xf numFmtId="0" fontId="15" fillId="5" borderId="25" xfId="2" applyFont="1" applyFill="1" applyBorder="1" applyAlignment="1">
      <alignment vertical="center" wrapText="1"/>
    </xf>
    <xf numFmtId="4" fontId="15" fillId="5" borderId="29" xfId="2" applyNumberFormat="1" applyFont="1" applyFill="1" applyBorder="1" applyAlignment="1">
      <alignment vertical="center" wrapText="1"/>
    </xf>
    <xf numFmtId="0" fontId="5" fillId="5" borderId="13" xfId="2" applyFont="1" applyFill="1" applyBorder="1" applyAlignment="1">
      <alignment horizontal="left" vertical="center" wrapText="1"/>
    </xf>
    <xf numFmtId="0" fontId="15" fillId="5" borderId="15" xfId="2" applyFont="1" applyFill="1" applyBorder="1" applyAlignment="1">
      <alignment vertical="center" wrapText="1"/>
    </xf>
    <xf numFmtId="0" fontId="84" fillId="4" borderId="175" xfId="0" applyFont="1" applyFill="1" applyBorder="1" applyAlignment="1">
      <alignment horizontal="center" vertical="center" wrapText="1"/>
    </xf>
    <xf numFmtId="0" fontId="73" fillId="6" borderId="165" xfId="2" applyFont="1" applyFill="1" applyBorder="1" applyAlignment="1">
      <alignment horizontal="left" vertical="center" wrapText="1" indent="1"/>
    </xf>
    <xf numFmtId="0" fontId="73" fillId="6" borderId="112" xfId="2" applyFont="1" applyFill="1" applyBorder="1" applyAlignment="1">
      <alignment horizontal="right" vertical="center" wrapText="1"/>
    </xf>
    <xf numFmtId="0" fontId="73" fillId="6" borderId="112" xfId="2" applyFont="1" applyFill="1" applyBorder="1" applyAlignment="1">
      <alignment horizontal="center" vertical="center" wrapText="1"/>
    </xf>
    <xf numFmtId="0" fontId="87" fillId="6" borderId="112" xfId="2" applyFont="1" applyFill="1" applyBorder="1" applyAlignment="1">
      <alignment horizontal="right" vertical="center" wrapText="1"/>
    </xf>
    <xf numFmtId="0" fontId="73" fillId="6" borderId="72" xfId="2" applyFont="1" applyFill="1" applyBorder="1" applyAlignment="1">
      <alignment horizontal="right" vertical="center" wrapText="1"/>
    </xf>
    <xf numFmtId="0" fontId="2" fillId="6" borderId="72" xfId="2" applyFill="1" applyBorder="1" applyAlignment="1">
      <alignment horizontal="center" vertical="center"/>
    </xf>
    <xf numFmtId="0" fontId="76" fillId="6" borderId="54" xfId="2" applyFont="1" applyFill="1" applyBorder="1" applyAlignment="1">
      <alignment horizontal="center" vertical="center"/>
    </xf>
    <xf numFmtId="0" fontId="72" fillId="0" borderId="0" xfId="2" applyFont="1" applyAlignment="1">
      <alignment horizontal="left" vertical="top"/>
    </xf>
    <xf numFmtId="0" fontId="89" fillId="17" borderId="111" xfId="2" applyFont="1" applyFill="1" applyBorder="1" applyAlignment="1">
      <alignment horizontal="center" vertical="top" wrapText="1"/>
    </xf>
    <xf numFmtId="0" fontId="90" fillId="17" borderId="112" xfId="2" applyFont="1" applyFill="1" applyBorder="1" applyAlignment="1">
      <alignment horizontal="center" vertical="top" wrapText="1"/>
    </xf>
    <xf numFmtId="0" fontId="89" fillId="17" borderId="112" xfId="2" applyFont="1" applyFill="1" applyBorder="1" applyAlignment="1">
      <alignment horizontal="center" vertical="top" wrapText="1"/>
    </xf>
    <xf numFmtId="0" fontId="59" fillId="0" borderId="0" xfId="2" applyFont="1" applyAlignment="1">
      <alignment horizontal="left" vertical="top"/>
    </xf>
    <xf numFmtId="164" fontId="7" fillId="7" borderId="0" xfId="2" applyNumberFormat="1" applyFont="1" applyFill="1" applyAlignment="1">
      <alignment vertical="center" wrapText="1"/>
    </xf>
    <xf numFmtId="164" fontId="7" fillId="7" borderId="48" xfId="2" applyNumberFormat="1" applyFont="1" applyFill="1" applyBorder="1" applyAlignment="1">
      <alignment vertical="center" wrapText="1"/>
    </xf>
    <xf numFmtId="0" fontId="21" fillId="7" borderId="111" xfId="2" applyFont="1" applyFill="1" applyBorder="1" applyAlignment="1">
      <alignment horizontal="left" vertical="top"/>
    </xf>
    <xf numFmtId="0" fontId="3" fillId="0" borderId="112" xfId="2" applyFont="1" applyBorder="1" applyAlignment="1">
      <alignment horizontal="left" vertical="top"/>
    </xf>
    <xf numFmtId="0" fontId="58" fillId="7" borderId="111" xfId="2" applyFont="1" applyFill="1" applyBorder="1" applyAlignment="1">
      <alignment horizontal="left" vertical="center" wrapText="1"/>
    </xf>
    <xf numFmtId="0" fontId="2" fillId="0" borderId="112" xfId="2" applyBorder="1" applyAlignment="1">
      <alignment horizontal="left" vertical="top"/>
    </xf>
    <xf numFmtId="0" fontId="30" fillId="7" borderId="111" xfId="2" applyFont="1" applyFill="1" applyBorder="1" applyAlignment="1">
      <alignment horizontal="left" vertical="center" wrapText="1"/>
    </xf>
    <xf numFmtId="0" fontId="69" fillId="7" borderId="111" xfId="2" applyFont="1" applyFill="1" applyBorder="1" applyAlignment="1">
      <alignment horizontal="left" vertical="center" wrapText="1"/>
    </xf>
    <xf numFmtId="0" fontId="50" fillId="0" borderId="112" xfId="2" applyFont="1" applyBorder="1" applyAlignment="1">
      <alignment horizontal="left" vertical="top"/>
    </xf>
    <xf numFmtId="0" fontId="12" fillId="7" borderId="111" xfId="2" applyFont="1" applyFill="1" applyBorder="1" applyAlignment="1">
      <alignment horizontal="left" vertical="center" wrapText="1"/>
    </xf>
    <xf numFmtId="0" fontId="50" fillId="7" borderId="112" xfId="2" applyFont="1" applyFill="1" applyBorder="1" applyAlignment="1">
      <alignment horizontal="left" vertical="top"/>
    </xf>
    <xf numFmtId="0" fontId="14" fillId="0" borderId="112" xfId="2" applyFont="1" applyBorder="1" applyAlignment="1">
      <alignment vertical="center" wrapText="1"/>
    </xf>
    <xf numFmtId="0" fontId="59" fillId="0" borderId="112" xfId="2" applyFont="1" applyBorder="1" applyAlignment="1">
      <alignment horizontal="left" vertical="top" wrapText="1"/>
    </xf>
    <xf numFmtId="0" fontId="70" fillId="7" borderId="111" xfId="2" applyFont="1" applyFill="1" applyBorder="1" applyAlignment="1">
      <alignment horizontal="left" vertical="center" wrapText="1"/>
    </xf>
    <xf numFmtId="0" fontId="4" fillId="0" borderId="112" xfId="2" applyFont="1" applyBorder="1" applyAlignment="1">
      <alignment horizontal="left" vertical="center"/>
    </xf>
    <xf numFmtId="0" fontId="7" fillId="0" borderId="112" xfId="2" applyFont="1" applyBorder="1" applyAlignment="1">
      <alignment horizontal="left" vertical="center" wrapText="1"/>
    </xf>
    <xf numFmtId="0" fontId="46" fillId="0" borderId="112" xfId="2" applyFont="1" applyBorder="1" applyAlignment="1">
      <alignment horizontal="left" vertical="top"/>
    </xf>
    <xf numFmtId="0" fontId="2" fillId="0" borderId="112" xfId="2" applyBorder="1" applyAlignment="1">
      <alignment horizontal="left" vertical="top" wrapText="1"/>
    </xf>
    <xf numFmtId="0" fontId="2" fillId="0" borderId="112" xfId="2" quotePrefix="1" applyBorder="1" applyAlignment="1">
      <alignment horizontal="left" vertical="top" wrapText="1"/>
    </xf>
    <xf numFmtId="0" fontId="59" fillId="7" borderId="112" xfId="2" applyFont="1" applyFill="1" applyBorder="1" applyAlignment="1">
      <alignment horizontal="left" vertical="top" wrapText="1"/>
    </xf>
    <xf numFmtId="0" fontId="3" fillId="7" borderId="112" xfId="2" applyFont="1" applyFill="1" applyBorder="1" applyAlignment="1">
      <alignment horizontal="left" vertical="top"/>
    </xf>
    <xf numFmtId="0" fontId="66" fillId="0" borderId="111" xfId="2" applyFont="1" applyBorder="1" applyAlignment="1">
      <alignment horizontal="left" vertical="top" wrapText="1"/>
    </xf>
    <xf numFmtId="164" fontId="7" fillId="4" borderId="1" xfId="2" applyNumberFormat="1" applyFont="1" applyFill="1" applyBorder="1" applyAlignment="1">
      <alignment vertical="center" wrapText="1"/>
    </xf>
    <xf numFmtId="0" fontId="16" fillId="4" borderId="19" xfId="2" applyFont="1" applyFill="1" applyBorder="1" applyAlignment="1" applyProtection="1">
      <alignment horizontal="left" vertical="top" wrapText="1"/>
      <protection locked="0"/>
    </xf>
    <xf numFmtId="0" fontId="3" fillId="0" borderId="112" xfId="2" applyFont="1" applyBorder="1" applyAlignment="1">
      <alignment horizontal="left" vertical="top" wrapText="1"/>
    </xf>
    <xf numFmtId="16" fontId="2" fillId="0" borderId="112" xfId="2" quotePrefix="1" applyNumberFormat="1" applyBorder="1" applyAlignment="1">
      <alignment horizontal="left" vertical="top" wrapText="1"/>
    </xf>
    <xf numFmtId="0" fontId="3" fillId="0" borderId="112" xfId="2" quotePrefix="1" applyFont="1" applyBorder="1" applyAlignment="1">
      <alignment horizontal="left" vertical="top" wrapText="1"/>
    </xf>
    <xf numFmtId="0" fontId="3" fillId="13" borderId="112" xfId="2" applyFont="1" applyFill="1" applyBorder="1" applyAlignment="1">
      <alignment horizontal="left" vertical="top"/>
    </xf>
    <xf numFmtId="0" fontId="3" fillId="13" borderId="112" xfId="2" applyFont="1" applyFill="1" applyBorder="1" applyAlignment="1">
      <alignment horizontal="left" vertical="top" wrapText="1"/>
    </xf>
    <xf numFmtId="0" fontId="3" fillId="14" borderId="112" xfId="2" applyFont="1" applyFill="1" applyBorder="1" applyAlignment="1">
      <alignment horizontal="left" vertical="top"/>
    </xf>
    <xf numFmtId="0" fontId="3" fillId="14" borderId="112" xfId="2" applyFont="1" applyFill="1" applyBorder="1" applyAlignment="1">
      <alignment horizontal="left" vertical="top" wrapText="1"/>
    </xf>
    <xf numFmtId="0" fontId="3" fillId="15" borderId="112" xfId="2" applyFont="1" applyFill="1" applyBorder="1" applyAlignment="1">
      <alignment horizontal="left" vertical="top" wrapText="1"/>
    </xf>
    <xf numFmtId="0" fontId="3" fillId="16" borderId="112" xfId="2" applyFont="1" applyFill="1" applyBorder="1" applyAlignment="1">
      <alignment horizontal="left" vertical="top" wrapText="1"/>
    </xf>
    <xf numFmtId="0" fontId="71" fillId="0" borderId="112" xfId="2" applyFont="1" applyBorder="1" applyAlignment="1">
      <alignment horizontal="left" vertical="top" wrapText="1"/>
    </xf>
    <xf numFmtId="9" fontId="29" fillId="7" borderId="114" xfId="2" applyNumberFormat="1" applyFont="1" applyFill="1" applyBorder="1" applyAlignment="1">
      <alignment horizontal="center" vertical="center" wrapText="1"/>
    </xf>
    <xf numFmtId="0" fontId="14" fillId="7" borderId="201" xfId="2" applyFont="1" applyFill="1" applyBorder="1" applyAlignment="1">
      <alignment horizontal="center" vertical="center" wrapText="1"/>
    </xf>
    <xf numFmtId="0" fontId="92" fillId="4" borderId="175" xfId="0" applyFont="1" applyFill="1" applyBorder="1" applyAlignment="1">
      <alignment horizontal="center" vertical="center" wrapText="1"/>
    </xf>
    <xf numFmtId="4" fontId="24" fillId="10" borderId="21" xfId="2" applyNumberFormat="1" applyFont="1" applyFill="1" applyBorder="1" applyAlignment="1">
      <alignment vertical="center" wrapText="1"/>
    </xf>
    <xf numFmtId="0" fontId="10" fillId="7" borderId="112" xfId="2" applyFont="1" applyFill="1" applyBorder="1" applyAlignment="1">
      <alignment horizontal="center" vertical="center" wrapText="1"/>
    </xf>
    <xf numFmtId="0" fontId="2" fillId="7" borderId="112" xfId="2" applyFill="1" applyBorder="1" applyAlignment="1">
      <alignment horizontal="left" vertical="top"/>
    </xf>
    <xf numFmtId="0" fontId="10" fillId="7" borderId="179" xfId="2" applyFont="1" applyFill="1" applyBorder="1" applyAlignment="1">
      <alignment horizontal="center" vertical="center" wrapText="1"/>
    </xf>
    <xf numFmtId="0" fontId="2" fillId="7" borderId="179" xfId="2" applyFill="1" applyBorder="1" applyAlignment="1">
      <alignment horizontal="left" vertical="top"/>
    </xf>
    <xf numFmtId="0" fontId="10" fillId="7" borderId="178" xfId="2" applyFont="1" applyFill="1" applyBorder="1" applyAlignment="1">
      <alignment horizontal="center" vertical="center" wrapText="1"/>
    </xf>
    <xf numFmtId="0" fontId="2" fillId="7" borderId="178" xfId="2" applyFill="1" applyBorder="1" applyAlignment="1">
      <alignment horizontal="left" vertical="top"/>
    </xf>
    <xf numFmtId="0" fontId="10" fillId="7" borderId="165" xfId="2" applyFont="1" applyFill="1" applyBorder="1" applyAlignment="1">
      <alignment horizontal="center" vertical="center" wrapText="1"/>
    </xf>
    <xf numFmtId="0" fontId="87" fillId="6" borderId="112" xfId="2" applyFont="1" applyFill="1" applyBorder="1" applyAlignment="1">
      <alignment horizontal="right" wrapText="1"/>
    </xf>
    <xf numFmtId="4" fontId="6" fillId="4" borderId="16" xfId="2" applyNumberFormat="1" applyFont="1" applyFill="1" applyBorder="1" applyAlignment="1">
      <alignment horizontal="right" vertical="center" wrapText="1"/>
    </xf>
    <xf numFmtId="0" fontId="10" fillId="8" borderId="23" xfId="2" applyFont="1" applyFill="1" applyBorder="1" applyAlignment="1">
      <alignment horizontal="center" vertical="center" wrapText="1"/>
    </xf>
    <xf numFmtId="0" fontId="10" fillId="4" borderId="25" xfId="2" applyFont="1" applyFill="1" applyBorder="1" applyAlignment="1">
      <alignment horizontal="center" vertical="center" wrapText="1"/>
    </xf>
    <xf numFmtId="0" fontId="10" fillId="4" borderId="29" xfId="2" applyFont="1" applyFill="1" applyBorder="1" applyAlignment="1">
      <alignment horizontal="center" vertical="center" wrapText="1"/>
    </xf>
    <xf numFmtId="0" fontId="10" fillId="4" borderId="23" xfId="2" applyFont="1" applyFill="1" applyBorder="1" applyAlignment="1">
      <alignment horizontal="center" vertical="center" wrapText="1"/>
    </xf>
    <xf numFmtId="0" fontId="10" fillId="8" borderId="31" xfId="2" applyFont="1" applyFill="1" applyBorder="1" applyAlignment="1">
      <alignment horizontal="center" vertical="center" wrapText="1"/>
    </xf>
    <xf numFmtId="0" fontId="5" fillId="5" borderId="19" xfId="2" applyFont="1" applyFill="1" applyBorder="1" applyAlignment="1">
      <alignment horizontal="left" vertical="center" wrapText="1"/>
    </xf>
    <xf numFmtId="0" fontId="28" fillId="10" borderId="19" xfId="2" applyFont="1" applyFill="1" applyBorder="1" applyAlignment="1">
      <alignment horizontal="center" vertical="center" wrapText="1"/>
    </xf>
    <xf numFmtId="0" fontId="7" fillId="4" borderId="28" xfId="2" applyFont="1" applyFill="1" applyBorder="1" applyAlignment="1">
      <alignment horizontal="center" vertical="center" wrapText="1"/>
    </xf>
    <xf numFmtId="0" fontId="7" fillId="4" borderId="32" xfId="2" applyFont="1" applyFill="1" applyBorder="1" applyAlignment="1">
      <alignment horizontal="center" vertical="center" wrapText="1"/>
    </xf>
    <xf numFmtId="0" fontId="7" fillId="4" borderId="24" xfId="2" applyFont="1" applyFill="1" applyBorder="1" applyAlignment="1">
      <alignment horizontal="center" vertical="center" wrapText="1"/>
    </xf>
    <xf numFmtId="0" fontId="31" fillId="7" borderId="0" xfId="2" applyFont="1" applyFill="1" applyAlignment="1">
      <alignment horizontal="right" vertical="center" wrapText="1"/>
    </xf>
    <xf numFmtId="0" fontId="15" fillId="8" borderId="22" xfId="2" applyFont="1" applyFill="1" applyBorder="1" applyAlignment="1">
      <alignment horizontal="center" vertical="center" wrapText="1"/>
    </xf>
    <xf numFmtId="0" fontId="15" fillId="8" borderId="21" xfId="2" applyFont="1" applyFill="1" applyBorder="1" applyAlignment="1">
      <alignment horizontal="center" vertical="center" wrapText="1"/>
    </xf>
    <xf numFmtId="0" fontId="24" fillId="11" borderId="0" xfId="2" applyFont="1" applyFill="1" applyAlignment="1">
      <alignment horizontal="left" vertical="center" wrapText="1"/>
    </xf>
    <xf numFmtId="0" fontId="10" fillId="8" borderId="30" xfId="2" applyFont="1" applyFill="1" applyBorder="1" applyAlignment="1">
      <alignment vertical="center" wrapText="1"/>
    </xf>
    <xf numFmtId="0" fontId="10" fillId="8" borderId="25" xfId="2" applyFont="1" applyFill="1" applyBorder="1" applyAlignment="1">
      <alignment vertical="center" wrapText="1"/>
    </xf>
    <xf numFmtId="0" fontId="16" fillId="8" borderId="29" xfId="2" applyFont="1" applyFill="1" applyBorder="1" applyAlignment="1">
      <alignment horizontal="center" vertical="center" wrapText="1"/>
    </xf>
    <xf numFmtId="0" fontId="6" fillId="4" borderId="1" xfId="2" applyFont="1" applyFill="1" applyBorder="1" applyAlignment="1">
      <alignment vertical="center" wrapText="1"/>
    </xf>
    <xf numFmtId="0" fontId="6" fillId="4" borderId="30" xfId="2" applyFont="1" applyFill="1" applyBorder="1" applyAlignment="1">
      <alignment vertical="center" wrapText="1"/>
    </xf>
    <xf numFmtId="0" fontId="6" fillId="4" borderId="25" xfId="2" applyFont="1" applyFill="1" applyBorder="1" applyAlignment="1">
      <alignment vertical="center" wrapText="1"/>
    </xf>
    <xf numFmtId="0" fontId="10" fillId="7" borderId="16" xfId="2" applyFont="1" applyFill="1" applyBorder="1" applyAlignment="1" applyProtection="1">
      <alignment horizontal="right" vertical="center" wrapText="1"/>
      <protection locked="0"/>
    </xf>
    <xf numFmtId="4" fontId="10" fillId="0" borderId="16" xfId="2" applyNumberFormat="1" applyFont="1" applyBorder="1" applyAlignment="1" applyProtection="1">
      <alignment vertical="center" wrapText="1"/>
      <protection locked="0"/>
    </xf>
    <xf numFmtId="0" fontId="18" fillId="4" borderId="19" xfId="2" applyFont="1" applyFill="1" applyBorder="1" applyAlignment="1">
      <alignment vertical="center" wrapText="1"/>
    </xf>
    <xf numFmtId="4" fontId="10" fillId="0" borderId="112" xfId="2" applyNumberFormat="1" applyFont="1" applyBorder="1" applyAlignment="1" applyProtection="1">
      <alignment horizontal="right" vertical="center" wrapText="1"/>
      <protection locked="0"/>
    </xf>
    <xf numFmtId="0" fontId="6" fillId="4" borderId="25" xfId="2" applyFont="1" applyFill="1" applyBorder="1" applyAlignment="1">
      <alignment vertical="center"/>
    </xf>
    <xf numFmtId="0" fontId="10" fillId="4" borderId="115" xfId="2" applyFont="1" applyFill="1" applyBorder="1" applyAlignment="1">
      <alignment vertical="center" wrapText="1"/>
    </xf>
    <xf numFmtId="0" fontId="18" fillId="4" borderId="0" xfId="2" applyFont="1" applyFill="1" applyAlignment="1">
      <alignment vertical="center" wrapText="1"/>
    </xf>
    <xf numFmtId="0" fontId="6" fillId="4" borderId="0" xfId="2" applyFont="1" applyFill="1" applyAlignment="1">
      <alignment horizontal="center" vertical="center" wrapText="1"/>
    </xf>
    <xf numFmtId="164" fontId="10" fillId="4" borderId="1" xfId="2" applyNumberFormat="1" applyFont="1" applyFill="1" applyBorder="1" applyAlignment="1">
      <alignment horizontal="center" vertical="center" wrapText="1"/>
    </xf>
    <xf numFmtId="4" fontId="18" fillId="4" borderId="0" xfId="2" applyNumberFormat="1" applyFont="1" applyFill="1" applyAlignment="1">
      <alignment horizontal="center" vertical="center" wrapText="1"/>
    </xf>
    <xf numFmtId="0" fontId="6" fillId="4" borderId="25" xfId="2" applyFont="1" applyFill="1" applyBorder="1" applyAlignment="1">
      <alignment horizontal="left" vertical="center" wrapText="1"/>
    </xf>
    <xf numFmtId="0" fontId="6" fillId="4" borderId="28" xfId="2" applyFont="1" applyFill="1" applyBorder="1" applyAlignment="1">
      <alignment vertical="center" wrapText="1"/>
    </xf>
    <xf numFmtId="0" fontId="6" fillId="4" borderId="0" xfId="2" applyFont="1" applyFill="1" applyAlignment="1">
      <alignment vertical="center" wrapText="1"/>
    </xf>
    <xf numFmtId="0" fontId="6" fillId="4" borderId="32" xfId="2" applyFont="1" applyFill="1" applyBorder="1" applyAlignment="1">
      <alignment vertical="center" wrapText="1"/>
    </xf>
    <xf numFmtId="0" fontId="7" fillId="4" borderId="28" xfId="2" applyFont="1" applyFill="1" applyBorder="1" applyAlignment="1">
      <alignment vertical="center" wrapText="1"/>
    </xf>
    <xf numFmtId="0" fontId="7" fillId="4" borderId="24" xfId="2" applyFont="1" applyFill="1" applyBorder="1" applyAlignment="1">
      <alignment vertical="center" wrapText="1"/>
    </xf>
    <xf numFmtId="0" fontId="10" fillId="4" borderId="16" xfId="0" applyFont="1" applyFill="1" applyBorder="1" applyAlignment="1">
      <alignment horizontal="center" vertical="center" wrapText="1"/>
    </xf>
    <xf numFmtId="0" fontId="10" fillId="4" borderId="19" xfId="2" applyFont="1" applyFill="1" applyBorder="1" applyAlignment="1" applyProtection="1">
      <alignment vertical="center" wrapText="1"/>
      <protection locked="0"/>
    </xf>
    <xf numFmtId="0" fontId="67" fillId="4" borderId="22" xfId="2" applyFont="1" applyFill="1" applyBorder="1" applyAlignment="1">
      <alignment horizontal="right" vertical="center" wrapText="1"/>
    </xf>
    <xf numFmtId="0" fontId="7" fillId="4" borderId="0" xfId="2" applyFont="1" applyFill="1" applyAlignment="1">
      <alignment horizontal="left" vertical="center" wrapText="1"/>
    </xf>
    <xf numFmtId="4" fontId="10" fillId="0" borderId="29" xfId="2" applyNumberFormat="1" applyFont="1" applyBorder="1" applyAlignment="1" applyProtection="1">
      <alignment vertical="center" wrapText="1"/>
      <protection locked="0"/>
    </xf>
    <xf numFmtId="0" fontId="60" fillId="4" borderId="32" xfId="2" applyFont="1" applyFill="1" applyBorder="1" applyAlignment="1">
      <alignment horizontal="center" vertical="center" wrapText="1"/>
    </xf>
    <xf numFmtId="4" fontId="7" fillId="4" borderId="31" xfId="2" applyNumberFormat="1" applyFont="1" applyFill="1" applyBorder="1" applyAlignment="1">
      <alignment vertical="center" wrapText="1"/>
    </xf>
    <xf numFmtId="0" fontId="10" fillId="7" borderId="21" xfId="2" applyFont="1" applyFill="1" applyBorder="1" applyAlignment="1" applyProtection="1">
      <alignment vertical="center" wrapText="1"/>
      <protection locked="0"/>
    </xf>
    <xf numFmtId="4" fontId="18" fillId="4" borderId="209" xfId="2" applyNumberFormat="1" applyFont="1" applyFill="1" applyBorder="1" applyAlignment="1">
      <alignment horizontal="right" vertical="center" wrapText="1"/>
    </xf>
    <xf numFmtId="4" fontId="7" fillId="4" borderId="207" xfId="2" applyNumberFormat="1" applyFont="1" applyFill="1" applyBorder="1" applyAlignment="1">
      <alignment horizontal="right" vertical="center" wrapText="1"/>
    </xf>
    <xf numFmtId="4" fontId="10" fillId="0" borderId="23" xfId="2" applyNumberFormat="1" applyFont="1" applyBorder="1" applyAlignment="1" applyProtection="1">
      <alignment vertical="center" wrapText="1"/>
      <protection locked="0"/>
    </xf>
    <xf numFmtId="0" fontId="60" fillId="4" borderId="32" xfId="2" applyFont="1" applyFill="1" applyBorder="1" applyAlignment="1">
      <alignment vertical="center" wrapText="1"/>
    </xf>
    <xf numFmtId="0" fontId="10" fillId="0" borderId="16" xfId="2" applyFont="1" applyBorder="1" applyAlignment="1" applyProtection="1">
      <alignment horizontal="center" vertical="center" wrapText="1"/>
      <protection locked="0"/>
    </xf>
    <xf numFmtId="0" fontId="10" fillId="0" borderId="22" xfId="2" applyFont="1" applyBorder="1" applyAlignment="1" applyProtection="1">
      <alignment horizontal="center" vertical="center" wrapText="1"/>
      <protection locked="0"/>
    </xf>
    <xf numFmtId="0" fontId="10" fillId="7" borderId="35" xfId="2" applyFont="1" applyFill="1" applyBorder="1" applyAlignment="1" applyProtection="1">
      <alignment horizontal="left" vertical="center" wrapText="1"/>
      <protection locked="0"/>
    </xf>
    <xf numFmtId="0" fontId="10" fillId="7" borderId="205" xfId="2" applyFont="1" applyFill="1" applyBorder="1" applyAlignment="1" applyProtection="1">
      <alignment horizontal="left" vertical="center" wrapText="1"/>
      <protection locked="0"/>
    </xf>
    <xf numFmtId="0" fontId="31" fillId="7" borderId="0" xfId="2" applyFont="1" applyFill="1" applyAlignment="1">
      <alignment vertical="center" wrapText="1"/>
    </xf>
    <xf numFmtId="0" fontId="52" fillId="7" borderId="39" xfId="0" applyFont="1" applyFill="1" applyBorder="1" applyAlignment="1" applyProtection="1">
      <alignment vertical="center" wrapText="1"/>
      <protection locked="0"/>
    </xf>
    <xf numFmtId="0" fontId="34" fillId="6" borderId="214" xfId="4" applyFont="1" applyFill="1" applyBorder="1" applyAlignment="1">
      <alignment horizontal="left" vertical="top"/>
    </xf>
    <xf numFmtId="0" fontId="43" fillId="6" borderId="215" xfId="4" applyFont="1" applyFill="1" applyBorder="1" applyAlignment="1">
      <alignment horizontal="center" vertical="center" wrapText="1"/>
    </xf>
    <xf numFmtId="0" fontId="2" fillId="6" borderId="99" xfId="4" applyFill="1" applyBorder="1" applyAlignment="1">
      <alignment horizontal="left" vertical="top"/>
    </xf>
    <xf numFmtId="0" fontId="2" fillId="6" borderId="0" xfId="4" applyFill="1" applyAlignment="1">
      <alignment horizontal="left" vertical="top"/>
    </xf>
    <xf numFmtId="0" fontId="2" fillId="6" borderId="59" xfId="4" applyFill="1" applyBorder="1" applyAlignment="1">
      <alignment horizontal="left" vertical="top"/>
    </xf>
    <xf numFmtId="0" fontId="2" fillId="6" borderId="99" xfId="2" applyFill="1" applyBorder="1" applyAlignment="1">
      <alignment horizontal="left" vertical="top"/>
    </xf>
    <xf numFmtId="0" fontId="2" fillId="0" borderId="84" xfId="2" applyBorder="1" applyAlignment="1">
      <alignment horizontal="left" vertical="top"/>
    </xf>
    <xf numFmtId="0" fontId="2" fillId="6" borderId="60" xfId="2" applyFill="1" applyBorder="1" applyAlignment="1">
      <alignment horizontal="left" vertical="top"/>
    </xf>
    <xf numFmtId="0" fontId="2" fillId="0" borderId="129" xfId="2" applyBorder="1" applyAlignment="1">
      <alignment horizontal="left" vertical="top"/>
    </xf>
    <xf numFmtId="0" fontId="2" fillId="6" borderId="72" xfId="2" applyFill="1" applyBorder="1" applyAlignment="1">
      <alignment horizontal="left" vertical="top"/>
    </xf>
    <xf numFmtId="0" fontId="2" fillId="6" borderId="54" xfId="2" applyFill="1" applyBorder="1" applyAlignment="1">
      <alignment horizontal="left" vertical="top"/>
    </xf>
    <xf numFmtId="0" fontId="10" fillId="0" borderId="35" xfId="2" applyFont="1" applyBorder="1" applyAlignment="1" applyProtection="1">
      <alignment horizontal="center" vertical="center" wrapText="1"/>
      <protection locked="0"/>
    </xf>
    <xf numFmtId="0" fontId="10" fillId="0" borderId="205" xfId="2" applyFont="1" applyBorder="1" applyAlignment="1" applyProtection="1">
      <alignment horizontal="center" vertical="center" wrapText="1"/>
      <protection locked="0"/>
    </xf>
    <xf numFmtId="0" fontId="10" fillId="0" borderId="206" xfId="2" applyFont="1" applyBorder="1" applyAlignment="1" applyProtection="1">
      <alignment horizontal="left" vertical="center" wrapText="1"/>
      <protection locked="0"/>
    </xf>
    <xf numFmtId="0" fontId="10" fillId="0" borderId="25" xfId="2" applyFont="1" applyBorder="1" applyAlignment="1" applyProtection="1">
      <alignment horizontal="left" vertical="center" wrapText="1"/>
      <protection locked="0"/>
    </xf>
    <xf numFmtId="0" fontId="60" fillId="4" borderId="0" xfId="2" applyFont="1" applyFill="1" applyAlignment="1">
      <alignment horizontal="center" vertical="center" wrapText="1"/>
    </xf>
    <xf numFmtId="0" fontId="7" fillId="4" borderId="223" xfId="2" applyFont="1" applyFill="1" applyBorder="1" applyAlignment="1">
      <alignment horizontal="right" vertical="center" wrapText="1"/>
    </xf>
    <xf numFmtId="0" fontId="60" fillId="4" borderId="19" xfId="2" applyFont="1" applyFill="1" applyBorder="1" applyAlignment="1">
      <alignment horizontal="center" vertical="center" wrapText="1"/>
    </xf>
    <xf numFmtId="0" fontId="7" fillId="4" borderId="31" xfId="2" applyFont="1" applyFill="1" applyBorder="1" applyAlignment="1">
      <alignment horizontal="right" vertical="center" wrapText="1"/>
    </xf>
    <xf numFmtId="0" fontId="97" fillId="4" borderId="31" xfId="2" applyFont="1" applyFill="1" applyBorder="1" applyAlignment="1">
      <alignment horizontal="right" vertical="center" wrapText="1"/>
    </xf>
    <xf numFmtId="0" fontId="97" fillId="4" borderId="0" xfId="2" applyFont="1" applyFill="1" applyAlignment="1">
      <alignment horizontal="right" vertical="center" wrapText="1"/>
    </xf>
    <xf numFmtId="4" fontId="98" fillId="4" borderId="0" xfId="2" applyNumberFormat="1" applyFont="1" applyFill="1" applyAlignment="1">
      <alignment vertical="center" wrapText="1"/>
    </xf>
    <xf numFmtId="4" fontId="97" fillId="4" borderId="0" xfId="2" applyNumberFormat="1" applyFont="1" applyFill="1" applyAlignment="1">
      <alignment vertical="center" wrapText="1"/>
    </xf>
    <xf numFmtId="0" fontId="10" fillId="7" borderId="16" xfId="2" quotePrefix="1" applyFont="1" applyFill="1" applyBorder="1" applyAlignment="1" applyProtection="1">
      <alignment vertical="center" wrapText="1"/>
      <protection locked="0"/>
    </xf>
    <xf numFmtId="4" fontId="18" fillId="4" borderId="227" xfId="2" applyNumberFormat="1" applyFont="1" applyFill="1" applyBorder="1" applyAlignment="1">
      <alignment horizontal="right" vertical="center" wrapText="1"/>
    </xf>
    <xf numFmtId="4" fontId="7" fillId="4" borderId="29" xfId="2" applyNumberFormat="1" applyFont="1" applyFill="1" applyBorder="1" applyAlignment="1">
      <alignment vertical="center" wrapText="1"/>
    </xf>
    <xf numFmtId="0" fontId="60" fillId="4" borderId="28" xfId="2" applyFont="1" applyFill="1" applyBorder="1" applyAlignment="1">
      <alignment horizontal="center" vertical="center" wrapText="1"/>
    </xf>
    <xf numFmtId="0" fontId="10" fillId="4" borderId="32" xfId="2" applyFont="1" applyFill="1" applyBorder="1" applyAlignment="1" applyProtection="1">
      <alignment vertical="top" wrapText="1"/>
      <protection locked="0"/>
    </xf>
    <xf numFmtId="0" fontId="60" fillId="4" borderId="25" xfId="2" applyFont="1" applyFill="1" applyBorder="1" applyAlignment="1">
      <alignment horizontal="center" vertical="center" wrapText="1"/>
    </xf>
    <xf numFmtId="0" fontId="99" fillId="4" borderId="3" xfId="2" applyFont="1" applyFill="1" applyBorder="1" applyAlignment="1">
      <alignment vertical="center" wrapText="1"/>
    </xf>
    <xf numFmtId="2" fontId="98" fillId="4" borderId="0" xfId="2" applyNumberFormat="1" applyFont="1" applyFill="1" applyAlignment="1">
      <alignment vertical="center" wrapText="1"/>
    </xf>
    <xf numFmtId="2" fontId="97" fillId="4" borderId="0" xfId="2" applyNumberFormat="1" applyFont="1" applyFill="1" applyAlignment="1">
      <alignment vertical="center" wrapText="1"/>
    </xf>
    <xf numFmtId="2" fontId="6" fillId="4" borderId="0" xfId="2" applyNumberFormat="1" applyFont="1" applyFill="1" applyAlignment="1">
      <alignment vertical="center" wrapText="1"/>
    </xf>
    <xf numFmtId="0" fontId="7" fillId="4" borderId="228" xfId="2" applyFont="1" applyFill="1" applyBorder="1" applyAlignment="1">
      <alignment horizontal="right" vertical="center" wrapText="1"/>
    </xf>
    <xf numFmtId="2" fontId="6" fillId="4" borderId="19" xfId="2" applyNumberFormat="1" applyFont="1" applyFill="1" applyBorder="1" applyAlignment="1">
      <alignment vertical="center" wrapText="1"/>
    </xf>
    <xf numFmtId="0" fontId="7" fillId="4" borderId="29" xfId="2" applyFont="1" applyFill="1" applyBorder="1" applyAlignment="1">
      <alignment horizontal="right" vertical="center" wrapText="1"/>
    </xf>
    <xf numFmtId="0" fontId="10" fillId="0" borderId="24" xfId="2" applyFont="1" applyBorder="1" applyAlignment="1" applyProtection="1">
      <alignment horizontal="center" vertical="center" wrapText="1"/>
      <protection locked="0"/>
    </xf>
    <xf numFmtId="0" fontId="10" fillId="0" borderId="28" xfId="2" applyFont="1" applyBorder="1" applyAlignment="1" applyProtection="1">
      <alignment horizontal="center" vertical="center" wrapText="1"/>
      <protection locked="0"/>
    </xf>
    <xf numFmtId="0" fontId="10" fillId="0" borderId="18" xfId="2" applyFont="1" applyBorder="1" applyAlignment="1" applyProtection="1">
      <alignment horizontal="center" vertical="center" wrapText="1"/>
      <protection locked="0"/>
    </xf>
    <xf numFmtId="0" fontId="10" fillId="0" borderId="30" xfId="2" applyFont="1" applyBorder="1" applyAlignment="1" applyProtection="1">
      <alignment horizontal="left" vertical="center" wrapText="1"/>
      <protection locked="0"/>
    </xf>
    <xf numFmtId="0" fontId="10" fillId="0" borderId="19" xfId="2" applyFont="1" applyBorder="1" applyAlignment="1" applyProtection="1">
      <alignment horizontal="left" vertical="center" wrapText="1"/>
      <protection locked="0"/>
    </xf>
    <xf numFmtId="0" fontId="10" fillId="0" borderId="113" xfId="2" applyFont="1" applyBorder="1" applyAlignment="1" applyProtection="1">
      <alignment horizontal="center" vertical="center" wrapText="1"/>
      <protection locked="0"/>
    </xf>
    <xf numFmtId="0" fontId="10" fillId="0" borderId="209" xfId="2" applyFont="1" applyBorder="1" applyAlignment="1" applyProtection="1">
      <alignment horizontal="center" vertical="center" wrapText="1"/>
      <protection locked="0"/>
    </xf>
    <xf numFmtId="0" fontId="10" fillId="0" borderId="227" xfId="2" applyFont="1" applyBorder="1" applyAlignment="1" applyProtection="1">
      <alignment horizontal="center" vertical="center" wrapText="1"/>
      <protection locked="0"/>
    </xf>
    <xf numFmtId="0" fontId="7" fillId="4" borderId="23" xfId="2" applyFont="1" applyFill="1" applyBorder="1" applyAlignment="1">
      <alignment horizontal="left" vertical="center" wrapText="1"/>
    </xf>
    <xf numFmtId="4" fontId="7" fillId="4" borderId="112" xfId="2" applyNumberFormat="1" applyFont="1" applyFill="1" applyBorder="1" applyAlignment="1">
      <alignment vertical="center" wrapText="1"/>
    </xf>
    <xf numFmtId="0" fontId="10" fillId="4" borderId="1" xfId="2" applyFont="1" applyFill="1" applyBorder="1" applyAlignment="1">
      <alignment horizontal="right" vertical="center" wrapText="1"/>
    </xf>
    <xf numFmtId="0" fontId="10" fillId="7" borderId="29" xfId="2" applyFont="1" applyFill="1" applyBorder="1" applyAlignment="1" applyProtection="1">
      <alignment horizontal="right" vertical="center" wrapText="1"/>
      <protection locked="0"/>
    </xf>
    <xf numFmtId="0" fontId="10" fillId="7" borderId="1" xfId="2" applyFont="1" applyFill="1" applyBorder="1" applyAlignment="1" applyProtection="1">
      <alignment horizontal="right" vertical="center" wrapText="1"/>
      <protection locked="0"/>
    </xf>
    <xf numFmtId="4" fontId="16" fillId="4" borderId="113" xfId="2" applyNumberFormat="1" applyFont="1" applyFill="1" applyBorder="1" applyAlignment="1">
      <alignment horizontal="right" vertical="center" wrapText="1"/>
    </xf>
    <xf numFmtId="4" fontId="16" fillId="4" borderId="112" xfId="2" applyNumberFormat="1" applyFont="1" applyFill="1" applyBorder="1" applyAlignment="1">
      <alignment horizontal="right" vertical="center" wrapText="1"/>
    </xf>
    <xf numFmtId="0" fontId="16" fillId="8" borderId="1" xfId="2" applyFont="1" applyFill="1" applyBorder="1" applyAlignment="1">
      <alignment horizontal="center" vertical="center" wrapText="1"/>
    </xf>
    <xf numFmtId="4" fontId="7" fillId="4" borderId="114" xfId="2" applyNumberFormat="1" applyFont="1" applyFill="1" applyBorder="1" applyAlignment="1">
      <alignment vertical="center" wrapText="1"/>
    </xf>
    <xf numFmtId="0" fontId="10" fillId="4" borderId="231" xfId="2" applyFont="1" applyFill="1" applyBorder="1" applyAlignment="1">
      <alignment vertical="center" wrapText="1"/>
    </xf>
    <xf numFmtId="4" fontId="10" fillId="0" borderId="113" xfId="2" applyNumberFormat="1" applyFont="1" applyBorder="1" applyAlignment="1" applyProtection="1">
      <alignment horizontal="right" vertical="center" wrapText="1"/>
      <protection locked="0"/>
    </xf>
    <xf numFmtId="4" fontId="18" fillId="4" borderId="208" xfId="2" applyNumberFormat="1" applyFont="1" applyFill="1" applyBorder="1" applyAlignment="1">
      <alignment horizontal="center" vertical="center" wrapText="1"/>
    </xf>
    <xf numFmtId="4" fontId="18" fillId="4" borderId="232" xfId="2" applyNumberFormat="1" applyFont="1" applyFill="1" applyBorder="1" applyAlignment="1">
      <alignment horizontal="center" vertical="center" wrapText="1"/>
    </xf>
    <xf numFmtId="4" fontId="18" fillId="4" borderId="112" xfId="2" applyNumberFormat="1" applyFont="1" applyFill="1" applyBorder="1" applyAlignment="1">
      <alignment horizontal="right" vertical="center" wrapText="1"/>
    </xf>
    <xf numFmtId="0" fontId="7" fillId="4" borderId="86" xfId="2" applyFont="1" applyFill="1" applyBorder="1" applyAlignment="1">
      <alignment vertical="center" wrapText="1"/>
    </xf>
    <xf numFmtId="0" fontId="73" fillId="6" borderId="61" xfId="4" applyFont="1" applyFill="1" applyBorder="1" applyAlignment="1">
      <alignment vertical="center"/>
    </xf>
    <xf numFmtId="0" fontId="73" fillId="6" borderId="157" xfId="4" applyFont="1" applyFill="1" applyBorder="1" applyAlignment="1">
      <alignment vertical="center"/>
    </xf>
    <xf numFmtId="0" fontId="73" fillId="6" borderId="158" xfId="4" applyFont="1" applyFill="1" applyBorder="1" applyAlignment="1">
      <alignment vertical="center"/>
    </xf>
    <xf numFmtId="0" fontId="10" fillId="4" borderId="31" xfId="2" applyFont="1" applyFill="1" applyBorder="1" applyAlignment="1">
      <alignment vertical="center" wrapText="1"/>
    </xf>
    <xf numFmtId="0" fontId="10" fillId="4" borderId="44" xfId="2" applyFont="1" applyFill="1" applyBorder="1" applyAlignment="1">
      <alignment vertical="center" wrapText="1"/>
    </xf>
    <xf numFmtId="0" fontId="10" fillId="4" borderId="48" xfId="2" applyFont="1" applyFill="1" applyBorder="1" applyAlignment="1">
      <alignment vertical="center" wrapText="1"/>
    </xf>
    <xf numFmtId="0" fontId="10" fillId="4" borderId="50" xfId="2" applyFont="1" applyFill="1" applyBorder="1" applyAlignment="1">
      <alignment vertical="center" wrapText="1"/>
    </xf>
    <xf numFmtId="0" fontId="53" fillId="4" borderId="117" xfId="2" applyFont="1" applyFill="1" applyBorder="1" applyAlignment="1">
      <alignment vertical="top"/>
    </xf>
    <xf numFmtId="0" fontId="53" fillId="4" borderId="16" xfId="2" applyFont="1" applyFill="1" applyBorder="1" applyAlignment="1">
      <alignment vertical="top"/>
    </xf>
    <xf numFmtId="0" fontId="53" fillId="4" borderId="46" xfId="2" applyFont="1" applyFill="1" applyBorder="1" applyAlignment="1">
      <alignment vertical="top"/>
    </xf>
    <xf numFmtId="0" fontId="53" fillId="4" borderId="233" xfId="2" applyFont="1" applyFill="1" applyBorder="1" applyAlignment="1">
      <alignment vertical="top"/>
    </xf>
    <xf numFmtId="0" fontId="53" fillId="4" borderId="1" xfId="2" applyFont="1" applyFill="1" applyBorder="1" applyAlignment="1">
      <alignment vertical="top"/>
    </xf>
    <xf numFmtId="0" fontId="6" fillId="4" borderId="234" xfId="2" applyFont="1" applyFill="1" applyBorder="1" applyAlignment="1">
      <alignment horizontal="right" vertical="center" wrapText="1"/>
    </xf>
    <xf numFmtId="0" fontId="7" fillId="4" borderId="16" xfId="2" applyFont="1" applyFill="1" applyBorder="1" applyAlignment="1">
      <alignment horizontal="left" vertical="center" wrapText="1"/>
    </xf>
    <xf numFmtId="0" fontId="10" fillId="4" borderId="17" xfId="2" applyFont="1" applyFill="1" applyBorder="1" applyAlignment="1">
      <alignment vertical="center" wrapText="1"/>
    </xf>
    <xf numFmtId="0" fontId="73" fillId="6" borderId="235" xfId="4" applyFont="1" applyFill="1" applyBorder="1" applyAlignment="1">
      <alignment vertical="center"/>
    </xf>
    <xf numFmtId="0" fontId="73" fillId="6" borderId="109" xfId="4" applyFont="1" applyFill="1" applyBorder="1" applyAlignment="1">
      <alignment vertical="center"/>
    </xf>
    <xf numFmtId="0" fontId="6" fillId="4" borderId="23" xfId="2" applyFont="1" applyFill="1" applyBorder="1" applyAlignment="1">
      <alignment vertical="center" wrapText="1"/>
    </xf>
    <xf numFmtId="4" fontId="6" fillId="4" borderId="30" xfId="2" applyNumberFormat="1" applyFont="1" applyFill="1" applyBorder="1" applyAlignment="1">
      <alignment vertical="center" wrapText="1"/>
    </xf>
    <xf numFmtId="0" fontId="2" fillId="4" borderId="30" xfId="2" applyFill="1" applyBorder="1" applyAlignment="1">
      <alignment horizontal="left" vertical="top"/>
    </xf>
    <xf numFmtId="4" fontId="19" fillId="4" borderId="19" xfId="2" applyNumberFormat="1" applyFont="1" applyFill="1" applyBorder="1" applyAlignment="1">
      <alignment vertical="center" wrapText="1"/>
    </xf>
    <xf numFmtId="4" fontId="19" fillId="4" borderId="16" xfId="2" applyNumberFormat="1" applyFont="1" applyFill="1" applyBorder="1" applyAlignment="1">
      <alignment vertical="center" wrapText="1"/>
    </xf>
    <xf numFmtId="0" fontId="99" fillId="4" borderId="0" xfId="2" applyFont="1" applyFill="1" applyAlignment="1">
      <alignment horizontal="center" vertical="center" wrapText="1"/>
    </xf>
    <xf numFmtId="164" fontId="7" fillId="4" borderId="19" xfId="2" applyNumberFormat="1" applyFont="1" applyFill="1" applyBorder="1" applyAlignment="1">
      <alignment vertical="center" wrapText="1"/>
    </xf>
    <xf numFmtId="0" fontId="10" fillId="4" borderId="237" xfId="2" applyFont="1" applyFill="1" applyBorder="1" applyAlignment="1">
      <alignment vertical="center" wrapText="1"/>
    </xf>
    <xf numFmtId="0" fontId="101" fillId="7" borderId="0" xfId="2" applyFont="1" applyFill="1" applyAlignment="1">
      <alignment horizontal="left" vertical="center" wrapText="1"/>
    </xf>
    <xf numFmtId="0" fontId="102" fillId="0" borderId="0" xfId="2" applyFont="1" applyAlignment="1">
      <alignment horizontal="left" vertical="top" wrapText="1"/>
    </xf>
    <xf numFmtId="0" fontId="10" fillId="7" borderId="21" xfId="2" applyFont="1" applyFill="1" applyBorder="1" applyAlignment="1" applyProtection="1">
      <alignment horizontal="left" vertical="center" wrapText="1"/>
      <protection locked="0"/>
    </xf>
    <xf numFmtId="4" fontId="18" fillId="4" borderId="21" xfId="2" applyNumberFormat="1" applyFont="1" applyFill="1" applyBorder="1" applyAlignment="1">
      <alignment vertical="center" wrapText="1"/>
    </xf>
    <xf numFmtId="4" fontId="7" fillId="4" borderId="21" xfId="2" applyNumberFormat="1" applyFont="1" applyFill="1" applyBorder="1" applyAlignment="1">
      <alignment vertical="center" wrapText="1"/>
    </xf>
    <xf numFmtId="0" fontId="103" fillId="0" borderId="0" xfId="2" applyFont="1" applyAlignment="1">
      <alignment horizontal="left" vertical="top" wrapText="1"/>
    </xf>
    <xf numFmtId="0" fontId="2" fillId="0" borderId="0" xfId="2" quotePrefix="1" applyAlignment="1">
      <alignment horizontal="left" vertical="top" wrapText="1"/>
    </xf>
    <xf numFmtId="4" fontId="18" fillId="4" borderId="16" xfId="2" applyNumberFormat="1" applyFont="1" applyFill="1" applyBorder="1" applyAlignment="1">
      <alignment vertical="center" wrapText="1"/>
    </xf>
    <xf numFmtId="4" fontId="18" fillId="4" borderId="22" xfId="2" applyNumberFormat="1" applyFont="1" applyFill="1" applyBorder="1" applyAlignment="1">
      <alignment vertical="center" wrapText="1"/>
    </xf>
    <xf numFmtId="4" fontId="7" fillId="4" borderId="22" xfId="2" applyNumberFormat="1" applyFont="1" applyFill="1" applyBorder="1" applyAlignment="1">
      <alignment vertical="center" wrapText="1"/>
    </xf>
    <xf numFmtId="4" fontId="18" fillId="4" borderId="42" xfId="2" applyNumberFormat="1" applyFont="1" applyFill="1" applyBorder="1" applyAlignment="1">
      <alignment vertical="center" wrapText="1"/>
    </xf>
    <xf numFmtId="4" fontId="7" fillId="4" borderId="42" xfId="2" applyNumberFormat="1" applyFont="1" applyFill="1" applyBorder="1" applyAlignment="1">
      <alignment vertical="center" wrapText="1"/>
    </xf>
    <xf numFmtId="0" fontId="18" fillId="4" borderId="32" xfId="2" applyFont="1" applyFill="1" applyBorder="1" applyAlignment="1">
      <alignment vertical="center" wrapText="1"/>
    </xf>
    <xf numFmtId="0" fontId="10" fillId="4" borderId="1" xfId="2" applyFont="1" applyFill="1" applyBorder="1" applyAlignment="1">
      <alignment horizontal="left" vertical="center" wrapText="1"/>
    </xf>
    <xf numFmtId="0" fontId="10" fillId="4" borderId="22" xfId="2" applyFont="1" applyFill="1" applyBorder="1" applyAlignment="1">
      <alignment horizontal="right" vertical="center" wrapText="1"/>
    </xf>
    <xf numFmtId="4" fontId="10" fillId="0" borderId="22" xfId="2" applyNumberFormat="1" applyFont="1" applyBorder="1" applyAlignment="1" applyProtection="1">
      <alignment vertical="center" wrapText="1"/>
      <protection locked="0"/>
    </xf>
    <xf numFmtId="0" fontId="10" fillId="4" borderId="21" xfId="2" applyFont="1" applyFill="1" applyBorder="1" applyAlignment="1">
      <alignment horizontal="right" vertical="center" wrapText="1"/>
    </xf>
    <xf numFmtId="4" fontId="10" fillId="0" borderId="21" xfId="2" applyNumberFormat="1" applyFont="1" applyBorder="1" applyAlignment="1" applyProtection="1">
      <alignment vertical="center" wrapText="1"/>
      <protection locked="0"/>
    </xf>
    <xf numFmtId="4" fontId="18" fillId="4" borderId="26" xfId="2" applyNumberFormat="1" applyFont="1" applyFill="1" applyBorder="1" applyAlignment="1">
      <alignment vertical="center" wrapText="1"/>
    </xf>
    <xf numFmtId="4" fontId="7" fillId="4" borderId="26" xfId="2" applyNumberFormat="1" applyFont="1" applyFill="1" applyBorder="1" applyAlignment="1">
      <alignment vertical="center" wrapText="1"/>
    </xf>
    <xf numFmtId="0" fontId="6" fillId="4" borderId="18" xfId="2" applyFont="1" applyFill="1" applyBorder="1" applyAlignment="1">
      <alignment vertical="center" wrapText="1"/>
    </xf>
    <xf numFmtId="0" fontId="6" fillId="4" borderId="27" xfId="2" applyFont="1" applyFill="1" applyBorder="1" applyAlignment="1">
      <alignment vertical="center" wrapText="1"/>
    </xf>
    <xf numFmtId="0" fontId="7" fillId="4" borderId="32" xfId="2" applyFont="1" applyFill="1" applyBorder="1" applyAlignment="1">
      <alignment vertical="center" wrapText="1"/>
    </xf>
    <xf numFmtId="0" fontId="10" fillId="4" borderId="1" xfId="2" applyFont="1" applyFill="1" applyBorder="1" applyAlignment="1">
      <alignment vertical="center" wrapText="1"/>
    </xf>
    <xf numFmtId="0" fontId="10" fillId="4" borderId="18" xfId="2" applyFont="1" applyFill="1" applyBorder="1" applyAlignment="1">
      <alignment vertical="center" wrapText="1"/>
    </xf>
    <xf numFmtId="0" fontId="10" fillId="4" borderId="242" xfId="2" applyFont="1" applyFill="1" applyBorder="1" applyAlignment="1">
      <alignment vertical="center" wrapText="1"/>
    </xf>
    <xf numFmtId="0" fontId="10" fillId="4" borderId="243" xfId="2" applyFont="1" applyFill="1" applyBorder="1" applyAlignment="1">
      <alignment vertical="center" wrapText="1"/>
    </xf>
    <xf numFmtId="0" fontId="10" fillId="4" borderId="244" xfId="2" applyFont="1" applyFill="1" applyBorder="1" applyAlignment="1">
      <alignment vertical="center" wrapText="1"/>
    </xf>
    <xf numFmtId="4" fontId="6" fillId="4" borderId="27" xfId="2" applyNumberFormat="1" applyFont="1" applyFill="1" applyBorder="1" applyAlignment="1">
      <alignment horizontal="right" vertical="center" wrapText="1"/>
    </xf>
    <xf numFmtId="0" fontId="10" fillId="8" borderId="160" xfId="2" applyFont="1" applyFill="1" applyBorder="1" applyAlignment="1">
      <alignment vertical="center" wrapText="1"/>
    </xf>
    <xf numFmtId="0" fontId="10" fillId="8" borderId="101" xfId="2" applyFont="1" applyFill="1" applyBorder="1" applyAlignment="1">
      <alignment vertical="center" wrapText="1"/>
    </xf>
    <xf numFmtId="0" fontId="10" fillId="8" borderId="23" xfId="2" applyFont="1" applyFill="1" applyBorder="1" applyAlignment="1">
      <alignment vertical="center" wrapText="1"/>
    </xf>
    <xf numFmtId="0" fontId="10" fillId="8" borderId="31" xfId="2" applyFont="1" applyFill="1" applyBorder="1" applyAlignment="1">
      <alignment vertical="center" wrapText="1"/>
    </xf>
    <xf numFmtId="0" fontId="10" fillId="8" borderId="0" xfId="2" applyFont="1" applyFill="1" applyAlignment="1">
      <alignment vertical="center" wrapText="1"/>
    </xf>
    <xf numFmtId="0" fontId="6" fillId="4" borderId="29" xfId="2" applyFont="1" applyFill="1" applyBorder="1" applyAlignment="1">
      <alignment horizontal="center" vertical="center" wrapText="1"/>
    </xf>
    <xf numFmtId="0" fontId="24" fillId="11" borderId="19" xfId="2" applyFont="1" applyFill="1" applyBorder="1" applyAlignment="1">
      <alignment vertical="center" wrapText="1"/>
    </xf>
    <xf numFmtId="0" fontId="24" fillId="11" borderId="18" xfId="2" applyFont="1" applyFill="1" applyBorder="1" applyAlignment="1">
      <alignment vertical="center" wrapText="1"/>
    </xf>
    <xf numFmtId="0" fontId="25" fillId="10" borderId="18" xfId="2" applyFont="1" applyFill="1" applyBorder="1" applyAlignment="1">
      <alignment horizontal="center" vertical="center" wrapText="1"/>
    </xf>
    <xf numFmtId="0" fontId="25" fillId="10" borderId="19" xfId="2" applyFont="1" applyFill="1" applyBorder="1" applyAlignment="1">
      <alignment horizontal="center" vertical="center" wrapText="1"/>
    </xf>
    <xf numFmtId="0" fontId="23" fillId="9" borderId="48" xfId="2" applyFont="1" applyFill="1" applyBorder="1" applyAlignment="1">
      <alignment horizontal="right" vertical="center" wrapText="1"/>
    </xf>
    <xf numFmtId="0" fontId="24" fillId="6" borderId="16" xfId="2" applyFont="1" applyFill="1" applyBorder="1" applyAlignment="1">
      <alignment horizontal="center" vertical="center" wrapText="1"/>
    </xf>
    <xf numFmtId="0" fontId="28" fillId="10" borderId="0" xfId="2" applyFont="1" applyFill="1" applyAlignment="1">
      <alignment vertical="center"/>
    </xf>
    <xf numFmtId="0" fontId="16" fillId="10" borderId="16" xfId="2" applyFont="1" applyFill="1" applyBorder="1" applyAlignment="1">
      <alignment horizontal="center" vertical="center" wrapText="1"/>
    </xf>
    <xf numFmtId="4" fontId="19" fillId="4" borderId="1" xfId="2" applyNumberFormat="1" applyFont="1" applyFill="1" applyBorder="1" applyAlignment="1">
      <alignment vertical="center" wrapText="1"/>
    </xf>
    <xf numFmtId="0" fontId="6" fillId="4" borderId="0" xfId="2" applyFont="1" applyFill="1" applyAlignment="1">
      <alignment horizontal="left" vertical="center" wrapText="1"/>
    </xf>
    <xf numFmtId="4" fontId="7" fillId="4" borderId="163" xfId="2" applyNumberFormat="1" applyFont="1" applyFill="1" applyBorder="1" applyAlignment="1">
      <alignment horizontal="right" vertical="center" wrapText="1"/>
    </xf>
    <xf numFmtId="0" fontId="7" fillId="7" borderId="16" xfId="2" applyFont="1" applyFill="1" applyBorder="1" applyAlignment="1" applyProtection="1">
      <alignment horizontal="left" vertical="center" wrapText="1"/>
      <protection locked="0"/>
    </xf>
    <xf numFmtId="0" fontId="6" fillId="4" borderId="31" xfId="2" applyFont="1" applyFill="1" applyBorder="1" applyAlignment="1">
      <alignment horizontal="right" vertical="center" wrapText="1"/>
    </xf>
    <xf numFmtId="4" fontId="38" fillId="4" borderId="114" xfId="2" applyNumberFormat="1" applyFont="1" applyFill="1" applyBorder="1" applyAlignment="1">
      <alignment horizontal="right" vertical="center" wrapText="1"/>
    </xf>
    <xf numFmtId="4" fontId="38" fillId="4" borderId="115" xfId="2" applyNumberFormat="1" applyFont="1" applyFill="1" applyBorder="1" applyAlignment="1">
      <alignment horizontal="right" vertical="center" wrapText="1"/>
    </xf>
    <xf numFmtId="4" fontId="40" fillId="4" borderId="115" xfId="2" applyNumberFormat="1" applyFont="1" applyFill="1" applyBorder="1" applyAlignment="1">
      <alignment horizontal="right" vertical="center" wrapText="1"/>
    </xf>
    <xf numFmtId="4" fontId="40" fillId="4" borderId="133" xfId="2" applyNumberFormat="1" applyFont="1" applyFill="1" applyBorder="1" applyAlignment="1">
      <alignment vertical="center" wrapText="1"/>
    </xf>
    <xf numFmtId="4" fontId="18" fillId="4" borderId="245" xfId="2" applyNumberFormat="1" applyFont="1" applyFill="1" applyBorder="1" applyAlignment="1">
      <alignment horizontal="center" vertical="center" wrapText="1"/>
    </xf>
    <xf numFmtId="4" fontId="18" fillId="4" borderId="236" xfId="2" applyNumberFormat="1" applyFont="1" applyFill="1" applyBorder="1" applyAlignment="1">
      <alignment horizontal="center" vertical="center" wrapText="1"/>
    </xf>
    <xf numFmtId="4" fontId="18" fillId="4" borderId="1" xfId="2" applyNumberFormat="1" applyFont="1" applyFill="1" applyBorder="1" applyAlignment="1">
      <alignment horizontal="center" vertical="center" wrapText="1"/>
    </xf>
    <xf numFmtId="4" fontId="18" fillId="4" borderId="34" xfId="2" applyNumberFormat="1" applyFont="1" applyFill="1" applyBorder="1" applyAlignment="1">
      <alignment horizontal="center" vertical="center" wrapText="1"/>
    </xf>
    <xf numFmtId="4" fontId="18" fillId="4" borderId="246" xfId="2" applyNumberFormat="1" applyFont="1" applyFill="1" applyBorder="1" applyAlignment="1">
      <alignment horizontal="center" vertical="center" wrapText="1"/>
    </xf>
    <xf numFmtId="4" fontId="18" fillId="4" borderId="187" xfId="2" applyNumberFormat="1" applyFont="1" applyFill="1" applyBorder="1" applyAlignment="1">
      <alignment horizontal="center" vertical="center" wrapText="1"/>
    </xf>
    <xf numFmtId="4" fontId="18" fillId="4" borderId="247" xfId="2" applyNumberFormat="1" applyFont="1" applyFill="1" applyBorder="1" applyAlignment="1">
      <alignment horizontal="center" vertical="center" wrapText="1"/>
    </xf>
    <xf numFmtId="4" fontId="10" fillId="0" borderId="22" xfId="2" applyNumberFormat="1" applyFont="1" applyBorder="1" applyAlignment="1" applyProtection="1">
      <alignment horizontal="right" vertical="center" wrapText="1"/>
      <protection locked="0"/>
    </xf>
    <xf numFmtId="164" fontId="10" fillId="0" borderId="22" xfId="2" applyNumberFormat="1" applyFont="1" applyBorder="1" applyAlignment="1" applyProtection="1">
      <alignment horizontal="right" vertical="center" wrapText="1"/>
      <protection locked="0"/>
    </xf>
    <xf numFmtId="9" fontId="10" fillId="0" borderId="22" xfId="2" applyNumberFormat="1" applyFont="1" applyBorder="1" applyAlignment="1" applyProtection="1">
      <alignment horizontal="right" vertical="center" wrapText="1"/>
      <protection locked="0"/>
    </xf>
    <xf numFmtId="4" fontId="18" fillId="4" borderId="22" xfId="2" applyNumberFormat="1" applyFont="1" applyFill="1" applyBorder="1" applyAlignment="1">
      <alignment horizontal="right" vertical="center" wrapText="1"/>
    </xf>
    <xf numFmtId="4" fontId="7" fillId="4" borderId="22" xfId="2" applyNumberFormat="1" applyFont="1" applyFill="1" applyBorder="1" applyAlignment="1">
      <alignment horizontal="right" vertical="center" wrapText="1"/>
    </xf>
    <xf numFmtId="0" fontId="10" fillId="6" borderId="18"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9" fillId="4" borderId="19" xfId="2" applyFont="1" applyFill="1" applyBorder="1" applyAlignment="1">
      <alignment vertical="center"/>
    </xf>
    <xf numFmtId="0" fontId="19" fillId="4" borderId="25" xfId="2" applyFont="1" applyFill="1" applyBorder="1" applyAlignment="1">
      <alignment vertical="center" wrapText="1"/>
    </xf>
    <xf numFmtId="0" fontId="10" fillId="4" borderId="29" xfId="0" applyFont="1" applyFill="1" applyBorder="1" applyAlignment="1">
      <alignment vertical="center" wrapText="1"/>
    </xf>
    <xf numFmtId="0" fontId="10" fillId="4" borderId="23" xfId="0" applyFont="1" applyFill="1" applyBorder="1" applyAlignment="1">
      <alignment vertical="center" wrapText="1"/>
    </xf>
    <xf numFmtId="0" fontId="16" fillId="4" borderId="1" xfId="2" applyFont="1" applyFill="1" applyBorder="1" applyAlignment="1" applyProtection="1">
      <alignment horizontal="left" vertical="top" wrapText="1"/>
      <protection locked="0"/>
    </xf>
    <xf numFmtId="0" fontId="41" fillId="0" borderId="175" xfId="2" applyFont="1" applyBorder="1" applyAlignment="1">
      <alignment horizontal="left" vertical="center" wrapText="1"/>
    </xf>
    <xf numFmtId="0" fontId="3" fillId="0" borderId="175" xfId="2" applyFont="1" applyBorder="1" applyAlignment="1">
      <alignment horizontal="left" vertical="center" wrapText="1"/>
    </xf>
    <xf numFmtId="0" fontId="3" fillId="7" borderId="175" xfId="2" applyFont="1" applyFill="1" applyBorder="1" applyAlignment="1">
      <alignment horizontal="left" vertical="center"/>
    </xf>
    <xf numFmtId="0" fontId="61" fillId="0" borderId="175" xfId="2" applyFont="1" applyBorder="1" applyAlignment="1">
      <alignment horizontal="left" vertical="center" wrapText="1"/>
    </xf>
    <xf numFmtId="0" fontId="41" fillId="7" borderId="175" xfId="2" applyFont="1" applyFill="1" applyBorder="1" applyAlignment="1">
      <alignment horizontal="left" vertical="center" wrapText="1"/>
    </xf>
    <xf numFmtId="0" fontId="10" fillId="0" borderId="186" xfId="2" applyFont="1" applyBorder="1" applyAlignment="1" applyProtection="1">
      <alignment horizontal="left" vertical="center" wrapText="1"/>
      <protection locked="0"/>
    </xf>
    <xf numFmtId="0" fontId="10" fillId="0" borderId="189" xfId="2" applyFont="1" applyBorder="1" applyAlignment="1" applyProtection="1">
      <alignment horizontal="center" vertical="center" wrapText="1"/>
      <protection locked="0"/>
    </xf>
    <xf numFmtId="0" fontId="7" fillId="4" borderId="246" xfId="2" applyFont="1" applyFill="1" applyBorder="1" applyAlignment="1">
      <alignment horizontal="left" vertical="center" wrapText="1"/>
    </xf>
    <xf numFmtId="0" fontId="7" fillId="4" borderId="187" xfId="2" applyFont="1" applyFill="1" applyBorder="1" applyAlignment="1">
      <alignment horizontal="left" vertical="center" wrapText="1"/>
    </xf>
    <xf numFmtId="0" fontId="6" fillId="4" borderId="249" xfId="2" applyFont="1" applyFill="1" applyBorder="1" applyAlignment="1">
      <alignment vertical="center" wrapText="1"/>
    </xf>
    <xf numFmtId="0" fontId="6" fillId="4" borderId="237" xfId="2" applyFont="1" applyFill="1" applyBorder="1" applyAlignment="1">
      <alignment vertical="center" wrapText="1"/>
    </xf>
    <xf numFmtId="0" fontId="10" fillId="0" borderId="27" xfId="2" applyFont="1" applyBorder="1" applyAlignment="1" applyProtection="1">
      <alignment horizontal="center" vertical="center" wrapText="1"/>
      <protection locked="0"/>
    </xf>
    <xf numFmtId="4" fontId="67" fillId="4" borderId="0" xfId="2" applyNumberFormat="1" applyFont="1" applyFill="1" applyAlignment="1">
      <alignment vertical="center" wrapText="1"/>
    </xf>
    <xf numFmtId="4" fontId="18" fillId="4" borderId="59" xfId="2" applyNumberFormat="1" applyFont="1" applyFill="1" applyBorder="1" applyAlignment="1">
      <alignment vertical="center" wrapText="1"/>
    </xf>
    <xf numFmtId="0" fontId="18" fillId="4" borderId="192" xfId="2" applyFont="1" applyFill="1" applyBorder="1" applyAlignment="1">
      <alignment vertical="center" wrapText="1"/>
    </xf>
    <xf numFmtId="0" fontId="18" fillId="4" borderId="193" xfId="2" applyFont="1" applyFill="1" applyBorder="1" applyAlignment="1">
      <alignment vertical="center" wrapText="1"/>
    </xf>
    <xf numFmtId="4" fontId="38" fillId="4" borderId="193" xfId="2" applyNumberFormat="1" applyFont="1" applyFill="1" applyBorder="1" applyAlignment="1">
      <alignment vertical="center" wrapText="1"/>
    </xf>
    <xf numFmtId="164" fontId="10" fillId="7" borderId="18" xfId="2" applyNumberFormat="1" applyFont="1" applyFill="1" applyBorder="1" applyAlignment="1" applyProtection="1">
      <alignment horizontal="left" vertical="center" wrapText="1"/>
      <protection locked="0"/>
    </xf>
    <xf numFmtId="164" fontId="10" fillId="7" borderId="18" xfId="2" applyNumberFormat="1" applyFont="1" applyFill="1" applyBorder="1" applyAlignment="1" applyProtection="1">
      <alignment horizontal="center" vertical="center" wrapText="1"/>
      <protection locked="0"/>
    </xf>
    <xf numFmtId="0" fontId="18" fillId="4" borderId="30" xfId="2" applyFont="1" applyFill="1" applyBorder="1" applyAlignment="1">
      <alignment vertical="center" wrapText="1"/>
    </xf>
    <xf numFmtId="0" fontId="16" fillId="4" borderId="30" xfId="2" applyFont="1" applyFill="1" applyBorder="1" applyAlignment="1" applyProtection="1">
      <alignment horizontal="left" vertical="top" wrapText="1"/>
      <protection locked="0"/>
    </xf>
    <xf numFmtId="0" fontId="71" fillId="0" borderId="133" xfId="2" applyFont="1" applyBorder="1" applyAlignment="1">
      <alignment horizontal="left" vertical="top" wrapText="1"/>
    </xf>
    <xf numFmtId="4" fontId="10" fillId="4" borderId="19" xfId="2" applyNumberFormat="1" applyFont="1" applyFill="1" applyBorder="1" applyAlignment="1">
      <alignment vertical="center" wrapText="1"/>
    </xf>
    <xf numFmtId="0" fontId="10" fillId="7" borderId="42" xfId="1" applyFont="1" applyFill="1" applyBorder="1" applyAlignment="1" applyProtection="1">
      <alignment horizontal="center" vertical="center" wrapText="1"/>
      <protection locked="0"/>
    </xf>
    <xf numFmtId="0" fontId="10" fillId="0" borderId="31" xfId="2" applyFont="1" applyBorder="1" applyAlignment="1" applyProtection="1">
      <alignment horizontal="left" vertical="center" wrapText="1"/>
      <protection locked="0"/>
    </xf>
    <xf numFmtId="0" fontId="10" fillId="0" borderId="21" xfId="2" applyFont="1" applyBorder="1" applyAlignment="1" applyProtection="1">
      <alignment horizontal="center" vertical="center" wrapText="1"/>
      <protection locked="0"/>
    </xf>
    <xf numFmtId="0" fontId="10" fillId="7" borderId="22" xfId="1" applyFont="1" applyFill="1" applyBorder="1" applyAlignment="1" applyProtection="1">
      <alignment horizontal="center" vertical="center" wrapText="1"/>
      <protection locked="0"/>
    </xf>
    <xf numFmtId="0" fontId="10" fillId="0" borderId="29" xfId="2" applyFont="1" applyBorder="1" applyAlignment="1" applyProtection="1">
      <alignment horizontal="left" vertical="center" wrapText="1"/>
      <protection locked="0"/>
    </xf>
    <xf numFmtId="0" fontId="10" fillId="4" borderId="24" xfId="2" applyFont="1" applyFill="1" applyBorder="1" applyAlignment="1">
      <alignment horizontal="center" vertical="center" wrapText="1"/>
    </xf>
    <xf numFmtId="0" fontId="10" fillId="4" borderId="1" xfId="2" applyFont="1" applyFill="1" applyBorder="1" applyAlignment="1">
      <alignment horizontal="center" vertical="center" wrapText="1"/>
    </xf>
    <xf numFmtId="0" fontId="10" fillId="4" borderId="19" xfId="2" applyFont="1" applyFill="1" applyBorder="1" applyAlignment="1">
      <alignment horizontal="center" vertical="center" wrapText="1"/>
    </xf>
    <xf numFmtId="0" fontId="10" fillId="4" borderId="18" xfId="2" applyFont="1" applyFill="1" applyBorder="1" applyAlignment="1">
      <alignment horizontal="center" vertical="center" wrapText="1"/>
    </xf>
    <xf numFmtId="0" fontId="10" fillId="4" borderId="22" xfId="2"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8" borderId="22" xfId="2" applyFont="1" applyFill="1" applyBorder="1" applyAlignment="1">
      <alignment horizontal="center" vertical="center" wrapText="1"/>
    </xf>
    <xf numFmtId="0" fontId="10" fillId="4" borderId="0" xfId="2" applyFont="1" applyFill="1" applyAlignment="1">
      <alignment horizontal="center" vertical="center" wrapText="1"/>
    </xf>
    <xf numFmtId="0" fontId="10" fillId="8" borderId="0" xfId="2" applyFont="1" applyFill="1" applyAlignment="1">
      <alignment horizontal="center" vertical="center" wrapText="1"/>
    </xf>
    <xf numFmtId="0" fontId="10" fillId="8" borderId="30" xfId="2" applyFont="1" applyFill="1" applyBorder="1" applyAlignment="1">
      <alignment horizontal="center" vertical="center" wrapText="1"/>
    </xf>
    <xf numFmtId="0" fontId="38" fillId="4" borderId="22" xfId="2" applyFont="1" applyFill="1" applyBorder="1" applyAlignment="1">
      <alignment horizontal="center" vertical="center" wrapText="1"/>
    </xf>
    <xf numFmtId="0" fontId="38" fillId="4" borderId="42" xfId="2" applyFont="1" applyFill="1" applyBorder="1" applyAlignment="1">
      <alignment horizontal="center" vertical="center" wrapText="1"/>
    </xf>
    <xf numFmtId="0" fontId="38" fillId="4" borderId="21" xfId="2" applyFont="1" applyFill="1" applyBorder="1" applyAlignment="1">
      <alignment horizontal="center" vertical="center" wrapText="1"/>
    </xf>
    <xf numFmtId="0" fontId="6" fillId="4" borderId="19" xfId="2" applyFont="1" applyFill="1" applyBorder="1" applyAlignment="1">
      <alignment horizontal="right" vertical="center" wrapText="1"/>
    </xf>
    <xf numFmtId="0" fontId="6" fillId="4" borderId="1" xfId="2" applyFont="1" applyFill="1" applyBorder="1" applyAlignment="1">
      <alignment horizontal="right" vertical="center" wrapText="1"/>
    </xf>
    <xf numFmtId="0" fontId="6" fillId="4" borderId="19" xfId="2" applyFont="1" applyFill="1" applyBorder="1" applyAlignment="1">
      <alignment horizontal="center" vertical="center" wrapText="1"/>
    </xf>
    <xf numFmtId="0" fontId="6" fillId="4" borderId="237" xfId="2" applyFont="1" applyFill="1" applyBorder="1" applyAlignment="1">
      <alignment horizontal="center" vertical="center" wrapText="1"/>
    </xf>
    <xf numFmtId="164" fontId="10" fillId="4" borderId="22" xfId="2" applyNumberFormat="1" applyFont="1" applyFill="1" applyBorder="1" applyAlignment="1">
      <alignment horizontal="center" vertical="center" wrapText="1"/>
    </xf>
    <xf numFmtId="164" fontId="10" fillId="4" borderId="42" xfId="2" applyNumberFormat="1" applyFont="1" applyFill="1" applyBorder="1" applyAlignment="1">
      <alignment horizontal="center" vertical="center" wrapText="1"/>
    </xf>
    <xf numFmtId="164" fontId="10" fillId="4" borderId="21" xfId="2" applyNumberFormat="1" applyFont="1" applyFill="1" applyBorder="1" applyAlignment="1">
      <alignment horizontal="center" vertical="center" wrapText="1"/>
    </xf>
    <xf numFmtId="0" fontId="10" fillId="4" borderId="24" xfId="0" applyFont="1" applyFill="1" applyBorder="1" applyAlignment="1">
      <alignment horizontal="center" vertical="center" wrapText="1"/>
    </xf>
    <xf numFmtId="0" fontId="6" fillId="4" borderId="28" xfId="2" applyFont="1" applyFill="1" applyBorder="1" applyAlignment="1">
      <alignment horizontal="center" vertical="center" wrapText="1"/>
    </xf>
    <xf numFmtId="0" fontId="6" fillId="4" borderId="32" xfId="2" applyFont="1" applyFill="1" applyBorder="1" applyAlignment="1">
      <alignment horizontal="center" vertical="center" wrapText="1"/>
    </xf>
    <xf numFmtId="0" fontId="16" fillId="4" borderId="22" xfId="2" applyFont="1" applyFill="1" applyBorder="1" applyAlignment="1">
      <alignment horizontal="center" vertical="center" wrapText="1"/>
    </xf>
    <xf numFmtId="0" fontId="10" fillId="4" borderId="240" xfId="2" applyFont="1" applyFill="1" applyBorder="1" applyAlignment="1">
      <alignment horizontal="center" vertical="center" wrapText="1"/>
    </xf>
    <xf numFmtId="0" fontId="7" fillId="4" borderId="19" xfId="2" applyFont="1" applyFill="1" applyBorder="1" applyAlignment="1">
      <alignment horizontal="center" vertical="center" wrapText="1"/>
    </xf>
    <xf numFmtId="0" fontId="10" fillId="7" borderId="16" xfId="2" applyFont="1" applyFill="1" applyBorder="1" applyAlignment="1" applyProtection="1">
      <alignment horizontal="left" vertical="center" wrapText="1"/>
      <protection locked="0"/>
    </xf>
    <xf numFmtId="0" fontId="6" fillId="4" borderId="1" xfId="2" applyFont="1" applyFill="1" applyBorder="1" applyAlignment="1">
      <alignment horizontal="left" vertical="center" wrapText="1"/>
    </xf>
    <xf numFmtId="0" fontId="10" fillId="8" borderId="24" xfId="2" applyFont="1" applyFill="1" applyBorder="1" applyAlignment="1">
      <alignment horizontal="center" vertical="center" wrapText="1"/>
    </xf>
    <xf numFmtId="164" fontId="10" fillId="4" borderId="16" xfId="2" applyNumberFormat="1" applyFont="1" applyFill="1" applyBorder="1" applyAlignment="1">
      <alignment horizontal="center" vertical="center" wrapText="1"/>
    </xf>
    <xf numFmtId="0" fontId="7" fillId="4" borderId="1" xfId="2" applyFont="1" applyFill="1" applyBorder="1" applyAlignment="1">
      <alignment horizontal="left" vertical="center" wrapText="1"/>
    </xf>
    <xf numFmtId="0" fontId="6" fillId="4" borderId="25" xfId="2" applyFont="1" applyFill="1" applyBorder="1" applyAlignment="1">
      <alignment horizontal="center" vertical="center" wrapText="1"/>
    </xf>
    <xf numFmtId="0" fontId="6" fillId="4" borderId="30" xfId="2" applyFont="1" applyFill="1" applyBorder="1" applyAlignment="1">
      <alignment horizontal="center" vertical="center" wrapText="1"/>
    </xf>
    <xf numFmtId="0" fontId="10" fillId="0" borderId="1" xfId="2" applyFont="1" applyBorder="1" applyAlignment="1" applyProtection="1">
      <alignment horizontal="left" vertical="center" wrapText="1"/>
      <protection locked="0"/>
    </xf>
    <xf numFmtId="0" fontId="10" fillId="4" borderId="1" xfId="2" applyFont="1" applyFill="1" applyBorder="1" applyAlignment="1" applyProtection="1">
      <alignment vertical="center" wrapText="1"/>
      <protection locked="0"/>
    </xf>
    <xf numFmtId="0" fontId="72" fillId="0" borderId="133" xfId="2" applyFont="1" applyBorder="1" applyAlignment="1">
      <alignment horizontal="left" vertical="top" wrapText="1"/>
    </xf>
    <xf numFmtId="0" fontId="3" fillId="0" borderId="133" xfId="2" applyFont="1" applyBorder="1" applyAlignment="1">
      <alignment horizontal="left" vertical="top"/>
    </xf>
    <xf numFmtId="0" fontId="4" fillId="0" borderId="133" xfId="2" applyFont="1" applyBorder="1" applyAlignment="1">
      <alignment horizontal="left" vertical="top" wrapText="1"/>
    </xf>
    <xf numFmtId="0" fontId="3" fillId="0" borderId="133" xfId="2" applyFont="1" applyBorder="1" applyAlignment="1">
      <alignment horizontal="left" vertical="top" wrapText="1"/>
    </xf>
    <xf numFmtId="0" fontId="21" fillId="7" borderId="133" xfId="2" applyFont="1" applyFill="1" applyBorder="1" applyAlignment="1">
      <alignment horizontal="left" vertical="top"/>
    </xf>
    <xf numFmtId="49" fontId="6" fillId="4" borderId="250" xfId="2" applyNumberFormat="1" applyFont="1" applyFill="1" applyBorder="1" applyAlignment="1">
      <alignment vertical="center" wrapText="1"/>
    </xf>
    <xf numFmtId="0" fontId="6" fillId="4" borderId="251" xfId="2" applyFont="1" applyFill="1" applyBorder="1" applyAlignment="1">
      <alignment horizontal="left" vertical="center" wrapText="1"/>
    </xf>
    <xf numFmtId="0" fontId="6" fillId="4" borderId="252" xfId="2" applyFont="1" applyFill="1" applyBorder="1" applyAlignment="1">
      <alignment horizontal="left" vertical="center" wrapText="1"/>
    </xf>
    <xf numFmtId="0" fontId="6" fillId="4" borderId="59" xfId="2" applyFont="1" applyFill="1" applyBorder="1" applyAlignment="1">
      <alignment vertical="center" wrapText="1"/>
    </xf>
    <xf numFmtId="4" fontId="18" fillId="4" borderId="253" xfId="2" applyNumberFormat="1" applyFont="1" applyFill="1" applyBorder="1" applyAlignment="1">
      <alignment horizontal="center" vertical="center" wrapText="1"/>
    </xf>
    <xf numFmtId="0" fontId="6" fillId="4" borderId="254" xfId="2" applyFont="1" applyFill="1" applyBorder="1" applyAlignment="1">
      <alignment horizontal="left" vertical="center" wrapText="1"/>
    </xf>
    <xf numFmtId="0" fontId="6" fillId="4" borderId="59" xfId="2" applyFont="1" applyFill="1" applyBorder="1" applyAlignment="1">
      <alignment horizontal="left" vertical="center" wrapText="1"/>
    </xf>
    <xf numFmtId="0" fontId="6" fillId="4" borderId="237" xfId="2" applyFont="1" applyFill="1" applyBorder="1" applyAlignment="1">
      <alignment horizontal="left" vertical="center" wrapText="1"/>
    </xf>
    <xf numFmtId="0" fontId="6" fillId="4" borderId="255" xfId="2" applyFont="1" applyFill="1" applyBorder="1" applyAlignment="1">
      <alignment horizontal="left" vertical="center" wrapText="1"/>
    </xf>
    <xf numFmtId="0" fontId="18" fillId="8" borderId="237" xfId="2" applyFont="1" applyFill="1" applyBorder="1" applyAlignment="1">
      <alignment vertical="center" wrapText="1"/>
    </xf>
    <xf numFmtId="0" fontId="18" fillId="8" borderId="59" xfId="2" applyFont="1" applyFill="1" applyBorder="1" applyAlignment="1">
      <alignment horizontal="center" vertical="center" wrapText="1"/>
    </xf>
    <xf numFmtId="0" fontId="10" fillId="4" borderId="237" xfId="2" applyFont="1" applyFill="1" applyBorder="1" applyAlignment="1">
      <alignment horizontal="center" vertical="center" wrapText="1"/>
    </xf>
    <xf numFmtId="0" fontId="7" fillId="4" borderId="237" xfId="2" applyFont="1" applyFill="1" applyBorder="1" applyAlignment="1">
      <alignment horizontal="center" vertical="center" wrapText="1"/>
    </xf>
    <xf numFmtId="0" fontId="10" fillId="4" borderId="255" xfId="2" applyFont="1" applyFill="1" applyBorder="1" applyAlignment="1">
      <alignment vertical="center" wrapText="1"/>
    </xf>
    <xf numFmtId="0" fontId="10" fillId="4" borderId="59" xfId="2" applyFont="1" applyFill="1" applyBorder="1" applyAlignment="1">
      <alignment vertical="center" wrapText="1"/>
    </xf>
    <xf numFmtId="0" fontId="6" fillId="4" borderId="255" xfId="2" applyFont="1" applyFill="1" applyBorder="1" applyAlignment="1">
      <alignment vertical="center" wrapText="1"/>
    </xf>
    <xf numFmtId="0" fontId="10" fillId="4" borderId="256" xfId="0" applyFont="1" applyFill="1" applyBorder="1" applyAlignment="1">
      <alignment horizontal="center" vertical="center" wrapText="1"/>
    </xf>
    <xf numFmtId="0" fontId="4" fillId="0" borderId="256" xfId="2" applyFont="1" applyBorder="1" applyAlignment="1" applyProtection="1">
      <alignment horizontal="center" vertical="center" wrapText="1"/>
      <protection locked="0"/>
    </xf>
    <xf numFmtId="0" fontId="6" fillId="4" borderId="255" xfId="2" applyFont="1" applyFill="1" applyBorder="1" applyAlignment="1">
      <alignment vertical="center"/>
    </xf>
    <xf numFmtId="0" fontId="10" fillId="4" borderId="255" xfId="2" applyFont="1" applyFill="1" applyBorder="1" applyAlignment="1">
      <alignment horizontal="center" vertical="center" wrapText="1"/>
    </xf>
    <xf numFmtId="0" fontId="10" fillId="4" borderId="59" xfId="2" applyFont="1" applyFill="1" applyBorder="1" applyAlignment="1">
      <alignment horizontal="center" vertical="center" wrapText="1"/>
    </xf>
    <xf numFmtId="0" fontId="16" fillId="4" borderId="255" xfId="2" applyFont="1" applyFill="1" applyBorder="1" applyAlignment="1" applyProtection="1">
      <alignment horizontal="left" vertical="top" wrapText="1"/>
      <protection locked="0"/>
    </xf>
    <xf numFmtId="0" fontId="16" fillId="4" borderId="237" xfId="2" applyFont="1" applyFill="1" applyBorder="1" applyAlignment="1" applyProtection="1">
      <alignment horizontal="left" vertical="top" wrapText="1"/>
      <protection locked="0"/>
    </xf>
    <xf numFmtId="0" fontId="16" fillId="4" borderId="254" xfId="2" applyFont="1" applyFill="1" applyBorder="1" applyAlignment="1" applyProtection="1">
      <alignment horizontal="left" vertical="top" wrapText="1"/>
      <protection locked="0"/>
    </xf>
    <xf numFmtId="0" fontId="19" fillId="4" borderId="255" xfId="2" applyFont="1" applyFill="1" applyBorder="1" applyAlignment="1">
      <alignment vertical="center" wrapText="1"/>
    </xf>
    <xf numFmtId="0" fontId="10" fillId="8" borderId="237" xfId="2" applyFont="1" applyFill="1" applyBorder="1" applyAlignment="1">
      <alignment vertical="center" wrapText="1"/>
    </xf>
    <xf numFmtId="0" fontId="6" fillId="4" borderId="255" xfId="2" applyFont="1" applyFill="1" applyBorder="1" applyAlignment="1">
      <alignment horizontal="center" vertical="center" wrapText="1"/>
    </xf>
    <xf numFmtId="0" fontId="10" fillId="8" borderId="254" xfId="2" applyFont="1" applyFill="1" applyBorder="1" applyAlignment="1">
      <alignment vertical="center" wrapText="1"/>
    </xf>
    <xf numFmtId="4" fontId="5" fillId="3" borderId="197" xfId="2" applyNumberFormat="1" applyFont="1" applyFill="1" applyBorder="1" applyAlignment="1">
      <alignment horizontal="center" vertical="center" wrapText="1"/>
    </xf>
    <xf numFmtId="4" fontId="74" fillId="10" borderId="16" xfId="2" applyNumberFormat="1" applyFont="1" applyFill="1" applyBorder="1" applyAlignment="1">
      <alignment vertical="center" wrapText="1"/>
    </xf>
    <xf numFmtId="0" fontId="24" fillId="7" borderId="21" xfId="1" applyFont="1" applyFill="1" applyBorder="1" applyAlignment="1" applyProtection="1">
      <alignment horizontal="left" vertical="center" wrapText="1"/>
      <protection locked="0"/>
    </xf>
    <xf numFmtId="0" fontId="24" fillId="0" borderId="23" xfId="2" applyFont="1" applyBorder="1" applyAlignment="1" applyProtection="1">
      <alignment horizontal="center" vertical="center" wrapText="1"/>
      <protection locked="0"/>
    </xf>
    <xf numFmtId="0" fontId="24" fillId="0" borderId="21" xfId="2" applyFont="1" applyBorder="1" applyAlignment="1" applyProtection="1">
      <alignment horizontal="center" vertical="center" wrapText="1"/>
      <protection locked="0"/>
    </xf>
    <xf numFmtId="0" fontId="28" fillId="10" borderId="43" xfId="2" applyFont="1" applyFill="1" applyBorder="1" applyAlignment="1">
      <alignment vertical="center"/>
    </xf>
    <xf numFmtId="0" fontId="25" fillId="10" borderId="21" xfId="2" applyFont="1" applyFill="1" applyBorder="1" applyAlignment="1">
      <alignment horizontal="center" vertical="center" wrapText="1"/>
    </xf>
    <xf numFmtId="0" fontId="25" fillId="9" borderId="22" xfId="2" applyFont="1" applyFill="1" applyBorder="1" applyAlignment="1">
      <alignment horizontal="right" vertical="center" wrapText="1"/>
    </xf>
    <xf numFmtId="0" fontId="58" fillId="7" borderId="133" xfId="2" applyFont="1" applyFill="1" applyBorder="1" applyAlignment="1">
      <alignment horizontal="left" vertical="center" wrapText="1"/>
    </xf>
    <xf numFmtId="0" fontId="5" fillId="5" borderId="30" xfId="2" applyFont="1" applyFill="1" applyBorder="1" applyAlignment="1">
      <alignment horizontal="left" vertical="center" wrapText="1"/>
    </xf>
    <xf numFmtId="0" fontId="70" fillId="7" borderId="133" xfId="2" applyFont="1" applyFill="1" applyBorder="1" applyAlignment="1">
      <alignment horizontal="left" vertical="center" wrapText="1"/>
    </xf>
    <xf numFmtId="0" fontId="30" fillId="7" borderId="133" xfId="2" applyFont="1" applyFill="1" applyBorder="1" applyAlignment="1">
      <alignment horizontal="left" vertical="center" wrapText="1"/>
    </xf>
    <xf numFmtId="0" fontId="7" fillId="4" borderId="261" xfId="2" applyFont="1" applyFill="1" applyBorder="1" applyAlignment="1">
      <alignment vertical="center" wrapText="1"/>
    </xf>
    <xf numFmtId="0" fontId="57" fillId="5" borderId="261" xfId="2" applyFont="1" applyFill="1" applyBorder="1" applyAlignment="1">
      <alignment vertical="center" wrapText="1"/>
    </xf>
    <xf numFmtId="0" fontId="6" fillId="4" borderId="261" xfId="2" applyFont="1" applyFill="1" applyBorder="1" applyAlignment="1">
      <alignment vertical="center" wrapText="1"/>
    </xf>
    <xf numFmtId="0" fontId="57" fillId="5" borderId="262" xfId="2" applyFont="1" applyFill="1" applyBorder="1" applyAlignment="1">
      <alignment vertical="center" wrapText="1"/>
    </xf>
    <xf numFmtId="0" fontId="6" fillId="4" borderId="261" xfId="2" applyFont="1" applyFill="1" applyBorder="1" applyAlignment="1">
      <alignment vertical="center"/>
    </xf>
    <xf numFmtId="0" fontId="6" fillId="4" borderId="261" xfId="2" applyFont="1" applyFill="1" applyBorder="1" applyAlignment="1">
      <alignment horizontal="left" vertical="center" wrapText="1"/>
    </xf>
    <xf numFmtId="0" fontId="6" fillId="4" borderId="45" xfId="2" applyFont="1" applyFill="1" applyBorder="1" applyAlignment="1">
      <alignment horizontal="left" vertical="center" wrapText="1"/>
    </xf>
    <xf numFmtId="0" fontId="57" fillId="4" borderId="262" xfId="2" applyFont="1" applyFill="1" applyBorder="1" applyAlignment="1">
      <alignment vertical="center" wrapText="1"/>
    </xf>
    <xf numFmtId="0" fontId="2" fillId="0" borderId="133" xfId="2" applyBorder="1" applyAlignment="1">
      <alignment horizontal="left" vertical="top" wrapText="1"/>
    </xf>
    <xf numFmtId="0" fontId="19" fillId="4" borderId="261" xfId="2" applyFont="1" applyFill="1" applyBorder="1" applyAlignment="1">
      <alignment vertical="center"/>
    </xf>
    <xf numFmtId="0" fontId="15" fillId="5" borderId="261" xfId="2" applyFont="1" applyFill="1" applyBorder="1" applyAlignment="1">
      <alignment vertical="center" wrapText="1"/>
    </xf>
    <xf numFmtId="164" fontId="7" fillId="4" borderId="261" xfId="2" applyNumberFormat="1" applyFont="1" applyFill="1" applyBorder="1" applyAlignment="1">
      <alignment horizontal="center" vertical="center" wrapText="1"/>
    </xf>
    <xf numFmtId="164" fontId="7" fillId="4" borderId="262" xfId="2" applyNumberFormat="1" applyFont="1" applyFill="1" applyBorder="1" applyAlignment="1">
      <alignment horizontal="center" vertical="center" wrapText="1"/>
    </xf>
    <xf numFmtId="164" fontId="10" fillId="4" borderId="262" xfId="2" applyNumberFormat="1" applyFont="1" applyFill="1" applyBorder="1" applyAlignment="1">
      <alignment vertical="center" wrapText="1"/>
    </xf>
    <xf numFmtId="164" fontId="10" fillId="4" borderId="45" xfId="2" applyNumberFormat="1" applyFont="1" applyFill="1" applyBorder="1" applyAlignment="1">
      <alignment vertical="center" wrapText="1"/>
    </xf>
    <xf numFmtId="0" fontId="26" fillId="9" borderId="47" xfId="2" applyFont="1" applyFill="1" applyBorder="1" applyAlignment="1">
      <alignment horizontal="center" vertical="center"/>
    </xf>
    <xf numFmtId="0" fontId="24" fillId="10" borderId="262" xfId="2" applyFont="1" applyFill="1" applyBorder="1" applyAlignment="1">
      <alignment vertical="center" wrapText="1"/>
    </xf>
    <xf numFmtId="0" fontId="24" fillId="10" borderId="44" xfId="2" applyFont="1" applyFill="1" applyBorder="1" applyAlignment="1">
      <alignment vertical="center" wrapText="1"/>
    </xf>
    <xf numFmtId="0" fontId="24" fillId="9" borderId="50" xfId="2" applyFont="1" applyFill="1" applyBorder="1" applyAlignment="1">
      <alignment horizontal="center" vertical="center" wrapText="1"/>
    </xf>
    <xf numFmtId="0" fontId="26" fillId="9" borderId="265" xfId="2" applyFont="1" applyFill="1" applyBorder="1" applyAlignment="1">
      <alignment horizontal="center" vertical="center"/>
    </xf>
    <xf numFmtId="0" fontId="28" fillId="10" borderId="44" xfId="2" applyFont="1" applyFill="1" applyBorder="1" applyAlignment="1">
      <alignment vertical="center" wrapText="1"/>
    </xf>
    <xf numFmtId="0" fontId="24" fillId="10" borderId="261" xfId="2" applyFont="1" applyFill="1" applyBorder="1" applyAlignment="1">
      <alignment horizontal="center" vertical="center" wrapText="1"/>
    </xf>
    <xf numFmtId="0" fontId="26" fillId="9" borderId="261" xfId="2" applyFont="1" applyFill="1" applyBorder="1" applyAlignment="1">
      <alignment horizontal="center" vertical="center"/>
    </xf>
    <xf numFmtId="0" fontId="28" fillId="10" borderId="45" xfId="2" applyFont="1" applyFill="1" applyBorder="1" applyAlignment="1">
      <alignment vertical="center" wrapText="1"/>
    </xf>
    <xf numFmtId="0" fontId="24" fillId="10" borderId="261" xfId="2" applyFont="1" applyFill="1" applyBorder="1" applyAlignment="1" applyProtection="1">
      <alignment vertical="center" wrapText="1"/>
      <protection locked="0"/>
    </xf>
    <xf numFmtId="164" fontId="27" fillId="10" borderId="261" xfId="2" applyNumberFormat="1" applyFont="1" applyFill="1" applyBorder="1" applyAlignment="1">
      <alignment vertical="center" wrapText="1"/>
    </xf>
    <xf numFmtId="164" fontId="27" fillId="9" borderId="262" xfId="2" applyNumberFormat="1" applyFont="1" applyFill="1" applyBorder="1" applyAlignment="1">
      <alignment vertical="center" wrapText="1"/>
    </xf>
    <xf numFmtId="0" fontId="24" fillId="9" borderId="264" xfId="2" applyFont="1" applyFill="1" applyBorder="1" applyAlignment="1">
      <alignment horizontal="center" vertical="center" wrapText="1"/>
    </xf>
    <xf numFmtId="164" fontId="27" fillId="9" borderId="264" xfId="2" applyNumberFormat="1" applyFont="1" applyFill="1" applyBorder="1" applyAlignment="1">
      <alignment vertical="center" wrapText="1"/>
    </xf>
    <xf numFmtId="0" fontId="22" fillId="9" borderId="47" xfId="2" applyFont="1" applyFill="1" applyBorder="1" applyAlignment="1">
      <alignment vertical="center" wrapText="1"/>
    </xf>
    <xf numFmtId="0" fontId="26" fillId="9" borderId="14" xfId="2" applyFont="1" applyFill="1" applyBorder="1" applyAlignment="1">
      <alignment horizontal="center" vertical="center"/>
    </xf>
    <xf numFmtId="0" fontId="6" fillId="4" borderId="266" xfId="2" applyFont="1" applyFill="1" applyBorder="1" applyAlignment="1">
      <alignment horizontal="right" vertical="center" wrapText="1"/>
    </xf>
    <xf numFmtId="0" fontId="6" fillId="4" borderId="163" xfId="2" applyFont="1" applyFill="1" applyBorder="1" applyAlignment="1">
      <alignment horizontal="right" vertical="center" wrapText="1"/>
    </xf>
    <xf numFmtId="0" fontId="10" fillId="0" borderId="112" xfId="2" applyFont="1" applyBorder="1" applyAlignment="1" applyProtection="1">
      <alignment horizontal="center" vertical="center" wrapText="1"/>
      <protection locked="0"/>
    </xf>
    <xf numFmtId="2" fontId="19" fillId="4" borderId="230" xfId="2" applyNumberFormat="1" applyFont="1" applyFill="1" applyBorder="1" applyAlignment="1">
      <alignment vertical="center" wrapText="1"/>
    </xf>
    <xf numFmtId="4" fontId="19" fillId="4" borderId="226" xfId="2" applyNumberFormat="1" applyFont="1" applyFill="1" applyBorder="1" applyAlignment="1">
      <alignment vertical="center" wrapText="1"/>
    </xf>
    <xf numFmtId="4" fontId="18" fillId="4" borderId="205" xfId="2" applyNumberFormat="1" applyFont="1" applyFill="1" applyBorder="1" applyAlignment="1">
      <alignment vertical="center" wrapText="1"/>
    </xf>
    <xf numFmtId="4" fontId="19" fillId="4" borderId="16" xfId="2" applyNumberFormat="1" applyFont="1" applyFill="1" applyBorder="1" applyAlignment="1">
      <alignment horizontal="right" vertical="center" wrapText="1"/>
    </xf>
    <xf numFmtId="4" fontId="17" fillId="5" borderId="16" xfId="2" applyNumberFormat="1" applyFont="1" applyFill="1" applyBorder="1" applyAlignment="1">
      <alignment horizontal="right" vertical="center" wrapText="1"/>
    </xf>
    <xf numFmtId="4" fontId="19" fillId="8" borderId="33" xfId="2" applyNumberFormat="1" applyFont="1" applyFill="1" applyBorder="1" applyAlignment="1">
      <alignment vertical="center" wrapText="1"/>
    </xf>
    <xf numFmtId="0" fontId="23" fillId="9" borderId="267" xfId="2" applyFont="1" applyFill="1" applyBorder="1" applyAlignment="1">
      <alignment horizontal="right" vertical="center"/>
    </xf>
    <xf numFmtId="2" fontId="104" fillId="9" borderId="42" xfId="2" applyNumberFormat="1" applyFont="1" applyFill="1" applyBorder="1" applyAlignment="1">
      <alignment horizontal="right" vertical="center" wrapText="1"/>
    </xf>
    <xf numFmtId="4" fontId="23" fillId="9" borderId="268" xfId="2" applyNumberFormat="1" applyFont="1" applyFill="1" applyBorder="1" applyAlignment="1">
      <alignment horizontal="right" vertical="center" wrapText="1"/>
    </xf>
    <xf numFmtId="0" fontId="25" fillId="9" borderId="106" xfId="2" applyFont="1" applyFill="1" applyBorder="1" applyAlignment="1">
      <alignment horizontal="right" vertical="center" wrapText="1"/>
    </xf>
    <xf numFmtId="4" fontId="25" fillId="9" borderId="106" xfId="2" applyNumberFormat="1" applyFont="1" applyFill="1" applyBorder="1" applyAlignment="1">
      <alignment horizontal="right" vertical="center" wrapText="1"/>
    </xf>
    <xf numFmtId="4" fontId="104" fillId="9" borderId="22" xfId="2" applyNumberFormat="1" applyFont="1" applyFill="1" applyBorder="1" applyAlignment="1">
      <alignment horizontal="right" vertical="center" wrapText="1"/>
    </xf>
    <xf numFmtId="4" fontId="104" fillId="9" borderId="106" xfId="2" applyNumberFormat="1" applyFont="1" applyFill="1" applyBorder="1" applyAlignment="1">
      <alignment horizontal="right" vertical="center" wrapText="1"/>
    </xf>
    <xf numFmtId="0" fontId="10" fillId="4" borderId="35" xfId="2" applyFont="1" applyFill="1" applyBorder="1" applyAlignment="1">
      <alignment horizontal="center" vertical="center" wrapText="1"/>
    </xf>
    <xf numFmtId="0" fontId="10" fillId="4" borderId="205" xfId="2" applyFont="1" applyFill="1" applyBorder="1" applyAlignment="1">
      <alignment horizontal="center" vertical="center" wrapText="1"/>
    </xf>
    <xf numFmtId="4" fontId="7" fillId="4" borderId="225" xfId="2" applyNumberFormat="1" applyFont="1" applyFill="1" applyBorder="1" applyAlignment="1">
      <alignment vertical="center" wrapText="1"/>
    </xf>
    <xf numFmtId="2" fontId="7" fillId="4" borderId="230" xfId="2" applyNumberFormat="1" applyFont="1" applyFill="1" applyBorder="1" applyAlignment="1">
      <alignment vertical="center" wrapText="1"/>
    </xf>
    <xf numFmtId="0" fontId="105" fillId="10" borderId="31" xfId="2" applyFont="1" applyFill="1" applyBorder="1" applyAlignment="1">
      <alignment vertical="center" wrapText="1"/>
    </xf>
    <xf numFmtId="4" fontId="7" fillId="4" borderId="112" xfId="2" applyNumberFormat="1" applyFont="1" applyFill="1" applyBorder="1" applyAlignment="1">
      <alignment horizontal="right" vertical="center" wrapText="1"/>
    </xf>
    <xf numFmtId="4" fontId="15" fillId="5" borderId="16" xfId="2" applyNumberFormat="1" applyFont="1" applyFill="1" applyBorder="1" applyAlignment="1">
      <alignment vertical="center" shrinkToFit="1"/>
    </xf>
    <xf numFmtId="0" fontId="6" fillId="4" borderId="195" xfId="2" applyFont="1" applyFill="1" applyBorder="1" applyAlignment="1">
      <alignment horizontal="right" vertical="center" wrapText="1"/>
    </xf>
    <xf numFmtId="0" fontId="65" fillId="0" borderId="0" xfId="5" applyAlignment="1"/>
    <xf numFmtId="0" fontId="3" fillId="0" borderId="84" xfId="4" applyFont="1" applyBorder="1" applyAlignment="1">
      <alignment horizontal="left" vertical="top"/>
    </xf>
    <xf numFmtId="0" fontId="3" fillId="0" borderId="84" xfId="2" applyFont="1" applyBorder="1" applyAlignment="1">
      <alignment horizontal="left" vertical="top"/>
    </xf>
    <xf numFmtId="0" fontId="64" fillId="6" borderId="216" xfId="4" applyFont="1" applyFill="1" applyBorder="1" applyAlignment="1">
      <alignment horizontal="center" vertical="center" wrapText="1"/>
    </xf>
    <xf numFmtId="4" fontId="29" fillId="0" borderId="106" xfId="2" applyNumberFormat="1" applyFont="1" applyBorder="1" applyAlignment="1" applyProtection="1">
      <alignment vertical="center" wrapText="1"/>
      <protection locked="0"/>
    </xf>
    <xf numFmtId="0" fontId="10" fillId="4" borderId="26" xfId="2" applyFont="1" applyFill="1" applyBorder="1" applyAlignment="1">
      <alignment horizontal="center" vertical="center" wrapText="1"/>
    </xf>
    <xf numFmtId="0" fontId="16" fillId="4" borderId="28" xfId="2" applyFont="1" applyFill="1" applyBorder="1" applyAlignment="1">
      <alignment horizontal="center" vertical="center" wrapText="1"/>
    </xf>
    <xf numFmtId="0" fontId="10" fillId="7" borderId="16" xfId="1" applyFont="1" applyFill="1" applyBorder="1" applyAlignment="1" applyProtection="1">
      <alignment horizontal="center" vertical="center" wrapText="1"/>
      <protection locked="0"/>
    </xf>
    <xf numFmtId="0" fontId="106" fillId="6" borderId="59" xfId="2" applyFont="1" applyFill="1" applyBorder="1" applyAlignment="1">
      <alignment horizontal="left" vertical="top"/>
    </xf>
    <xf numFmtId="0" fontId="42" fillId="0" borderId="88" xfId="2" applyFont="1" applyBorder="1" applyAlignment="1">
      <alignment horizontal="center" vertical="center"/>
    </xf>
    <xf numFmtId="0" fontId="42" fillId="7" borderId="104" xfId="2" applyFont="1" applyFill="1" applyBorder="1" applyAlignment="1">
      <alignment horizontal="center" vertical="center"/>
    </xf>
    <xf numFmtId="0" fontId="76" fillId="0" borderId="53" xfId="2" applyFont="1" applyBorder="1" applyAlignment="1">
      <alignment horizontal="center" vertical="center"/>
    </xf>
    <xf numFmtId="0" fontId="73" fillId="0" borderId="53" xfId="2" applyFont="1" applyBorder="1" applyAlignment="1">
      <alignment horizontal="right" vertical="center" wrapText="1"/>
    </xf>
    <xf numFmtId="0" fontId="10" fillId="0" borderId="53" xfId="2" applyFont="1" applyBorder="1" applyAlignment="1">
      <alignment horizontal="center" vertical="center" wrapText="1"/>
    </xf>
    <xf numFmtId="4" fontId="88" fillId="0" borderId="53" xfId="2" applyNumberFormat="1" applyFont="1" applyBorder="1" applyAlignment="1">
      <alignment horizontal="center" vertical="center"/>
    </xf>
    <xf numFmtId="0" fontId="2" fillId="0" borderId="53" xfId="2" applyBorder="1" applyAlignment="1">
      <alignment horizontal="center" vertical="center"/>
    </xf>
    <xf numFmtId="0" fontId="73" fillId="6" borderId="273" xfId="4" applyFont="1" applyFill="1" applyBorder="1" applyAlignment="1">
      <alignment vertical="center"/>
    </xf>
    <xf numFmtId="0" fontId="73" fillId="6" borderId="275" xfId="4" applyFont="1" applyFill="1" applyBorder="1" applyAlignment="1">
      <alignment vertical="center"/>
    </xf>
    <xf numFmtId="0" fontId="73" fillId="6" borderId="274" xfId="4" applyFont="1" applyFill="1" applyBorder="1" applyAlignment="1">
      <alignment vertical="center"/>
    </xf>
    <xf numFmtId="0" fontId="6" fillId="4" borderId="276" xfId="2" applyFont="1" applyFill="1" applyBorder="1" applyAlignment="1">
      <alignment horizontal="right" vertical="center" wrapText="1"/>
    </xf>
    <xf numFmtId="0" fontId="10" fillId="8" borderId="277" xfId="2" applyFont="1" applyFill="1" applyBorder="1" applyAlignment="1">
      <alignment vertical="center" wrapText="1"/>
    </xf>
    <xf numFmtId="4" fontId="6" fillId="4" borderId="136" xfId="2" applyNumberFormat="1" applyFont="1" applyFill="1" applyBorder="1" applyAlignment="1">
      <alignment vertical="center" wrapText="1"/>
    </xf>
    <xf numFmtId="0" fontId="6" fillId="4" borderId="136" xfId="2" applyFont="1" applyFill="1" applyBorder="1" applyAlignment="1">
      <alignment horizontal="center" vertical="center" wrapText="1"/>
    </xf>
    <xf numFmtId="0" fontId="2" fillId="4" borderId="136" xfId="2" applyFill="1" applyBorder="1" applyAlignment="1">
      <alignment horizontal="left" vertical="top"/>
    </xf>
    <xf numFmtId="0" fontId="2" fillId="4" borderId="278" xfId="2" applyFill="1" applyBorder="1" applyAlignment="1">
      <alignment horizontal="left" vertical="top"/>
    </xf>
    <xf numFmtId="0" fontId="16" fillId="8" borderId="16" xfId="2" applyFont="1" applyFill="1" applyBorder="1" applyAlignment="1">
      <alignment horizontal="center" vertical="center" wrapText="1"/>
    </xf>
    <xf numFmtId="0" fontId="10" fillId="4" borderId="30" xfId="2" applyFont="1" applyFill="1" applyBorder="1" applyAlignment="1">
      <alignment horizontal="center" vertical="center" wrapText="1"/>
    </xf>
    <xf numFmtId="4" fontId="18" fillId="4" borderId="193" xfId="2" applyNumberFormat="1" applyFont="1" applyFill="1" applyBorder="1" applyAlignment="1">
      <alignment horizontal="center" vertical="center" wrapText="1"/>
    </xf>
    <xf numFmtId="4" fontId="18" fillId="4" borderId="19" xfId="2" applyNumberFormat="1" applyFont="1" applyFill="1" applyBorder="1" applyAlignment="1">
      <alignment horizontal="center" vertical="center" wrapText="1"/>
    </xf>
    <xf numFmtId="4" fontId="19" fillId="4" borderId="22" xfId="2" applyNumberFormat="1" applyFont="1" applyFill="1" applyBorder="1" applyAlignment="1">
      <alignment horizontal="right" vertical="center" wrapText="1"/>
    </xf>
    <xf numFmtId="0" fontId="6" fillId="4" borderId="281" xfId="2" applyFont="1" applyFill="1" applyBorder="1" applyAlignment="1">
      <alignment horizontal="left" vertical="center" wrapText="1"/>
    </xf>
    <xf numFmtId="0" fontId="10" fillId="6" borderId="157" xfId="2" applyFont="1" applyFill="1" applyBorder="1" applyAlignment="1">
      <alignment horizontal="center" vertical="center" wrapText="1"/>
    </xf>
    <xf numFmtId="0" fontId="2" fillId="6" borderId="157" xfId="2" applyFill="1" applyBorder="1" applyAlignment="1">
      <alignment horizontal="left" vertical="top"/>
    </xf>
    <xf numFmtId="0" fontId="42" fillId="0" borderId="104" xfId="2" applyFont="1" applyBorder="1" applyAlignment="1">
      <alignment horizontal="center" vertical="center"/>
    </xf>
    <xf numFmtId="0" fontId="13" fillId="6" borderId="0" xfId="4" applyFont="1" applyFill="1" applyAlignment="1">
      <alignment horizontal="left" vertical="center"/>
    </xf>
    <xf numFmtId="0" fontId="13" fillId="6" borderId="57" xfId="4" applyFont="1" applyFill="1" applyBorder="1" applyAlignment="1">
      <alignment horizontal="left" vertical="center"/>
    </xf>
    <xf numFmtId="0" fontId="13" fillId="6" borderId="59" xfId="4" applyFont="1" applyFill="1" applyBorder="1" applyAlignment="1">
      <alignment horizontal="left" vertical="center"/>
    </xf>
    <xf numFmtId="0" fontId="13" fillId="7" borderId="112" xfId="4" applyFont="1" applyFill="1" applyBorder="1" applyAlignment="1">
      <alignment horizontal="left" vertical="center"/>
    </xf>
    <xf numFmtId="0" fontId="107" fillId="6" borderId="59" xfId="4" applyFont="1" applyFill="1" applyBorder="1" applyAlignment="1">
      <alignment horizontal="center" vertical="center"/>
    </xf>
    <xf numFmtId="0" fontId="108" fillId="6" borderId="59" xfId="2" applyFont="1" applyFill="1" applyBorder="1" applyAlignment="1">
      <alignment horizontal="center" vertical="center"/>
    </xf>
    <xf numFmtId="0" fontId="108" fillId="6" borderId="54" xfId="2" applyFont="1" applyFill="1" applyBorder="1" applyAlignment="1">
      <alignment horizontal="center" vertical="center"/>
    </xf>
    <xf numFmtId="0" fontId="13" fillId="7" borderId="209" xfId="4" applyFont="1" applyFill="1" applyBorder="1" applyAlignment="1">
      <alignment horizontal="left" vertical="center"/>
    </xf>
    <xf numFmtId="0" fontId="73" fillId="6" borderId="227" xfId="2" applyFont="1" applyFill="1" applyBorder="1" applyAlignment="1">
      <alignment horizontal="center" vertical="center" wrapText="1"/>
    </xf>
    <xf numFmtId="0" fontId="2" fillId="6" borderId="25" xfId="2" applyFill="1" applyBorder="1" applyAlignment="1">
      <alignment horizontal="left" vertical="top"/>
    </xf>
    <xf numFmtId="0" fontId="49" fillId="6" borderId="255" xfId="2" applyFont="1" applyFill="1" applyBorder="1" applyAlignment="1">
      <alignment horizontal="left" vertical="top"/>
    </xf>
    <xf numFmtId="0" fontId="73" fillId="6" borderId="0" xfId="2" applyFont="1" applyFill="1" applyAlignment="1">
      <alignment horizontal="center" vertical="center" wrapText="1"/>
    </xf>
    <xf numFmtId="0" fontId="73" fillId="7" borderId="286" xfId="2" applyFont="1" applyFill="1" applyBorder="1" applyAlignment="1">
      <alignment horizontal="center" vertical="center" wrapText="1"/>
    </xf>
    <xf numFmtId="0" fontId="73" fillId="7" borderId="112" xfId="2" applyFont="1" applyFill="1" applyBorder="1" applyAlignment="1">
      <alignment horizontal="center" vertical="center" wrapText="1"/>
    </xf>
    <xf numFmtId="0" fontId="73" fillId="7" borderId="288" xfId="2" applyFont="1" applyFill="1" applyBorder="1" applyAlignment="1">
      <alignment horizontal="center" vertical="center" wrapText="1"/>
    </xf>
    <xf numFmtId="0" fontId="73" fillId="6" borderId="148" xfId="2" applyFont="1" applyFill="1" applyBorder="1" applyAlignment="1">
      <alignment horizontal="center" vertical="center" wrapText="1"/>
    </xf>
    <xf numFmtId="0" fontId="73" fillId="6" borderId="204" xfId="2" applyFont="1" applyFill="1" applyBorder="1" applyAlignment="1">
      <alignment horizontal="center" vertical="center" wrapText="1"/>
    </xf>
    <xf numFmtId="0" fontId="73" fillId="6" borderId="72" xfId="2" applyFont="1" applyFill="1" applyBorder="1" applyAlignment="1">
      <alignment horizontal="center" vertical="center" wrapText="1"/>
    </xf>
    <xf numFmtId="4" fontId="3" fillId="0" borderId="0" xfId="2" applyNumberFormat="1" applyFont="1" applyAlignment="1">
      <alignment horizontal="left" vertical="center"/>
    </xf>
    <xf numFmtId="22" fontId="45" fillId="7" borderId="0" xfId="2" applyNumberFormat="1" applyFont="1" applyFill="1" applyAlignment="1" applyProtection="1">
      <alignment horizontal="right" vertical="center"/>
      <protection locked="0"/>
    </xf>
    <xf numFmtId="0" fontId="108" fillId="6" borderId="58" xfId="2" applyFont="1" applyFill="1" applyBorder="1" applyAlignment="1">
      <alignment horizontal="center" vertical="center"/>
    </xf>
    <xf numFmtId="4" fontId="60" fillId="4" borderId="125" xfId="2" applyNumberFormat="1" applyFont="1" applyFill="1" applyBorder="1" applyAlignment="1">
      <alignment vertical="center" wrapText="1"/>
    </xf>
    <xf numFmtId="0" fontId="2" fillId="4" borderId="289" xfId="2" applyFill="1" applyBorder="1" applyAlignment="1">
      <alignment horizontal="left" vertical="top"/>
    </xf>
    <xf numFmtId="0" fontId="10" fillId="4" borderId="284" xfId="2" applyFont="1" applyFill="1" applyBorder="1" applyAlignment="1">
      <alignment vertical="center" wrapText="1"/>
    </xf>
    <xf numFmtId="0" fontId="10" fillId="0" borderId="112" xfId="2" applyFont="1" applyBorder="1" applyAlignment="1" applyProtection="1">
      <alignment horizontal="left" vertical="center" wrapText="1"/>
      <protection locked="0"/>
    </xf>
    <xf numFmtId="0" fontId="10" fillId="4" borderId="292" xfId="2" applyFont="1" applyFill="1" applyBorder="1" applyAlignment="1">
      <alignment vertical="center" wrapText="1"/>
    </xf>
    <xf numFmtId="0" fontId="7" fillId="4" borderId="292" xfId="2" applyFont="1" applyFill="1" applyBorder="1" applyAlignment="1">
      <alignment vertical="center" wrapText="1"/>
    </xf>
    <xf numFmtId="0" fontId="7" fillId="4" borderId="293" xfId="2" applyFont="1" applyFill="1" applyBorder="1" applyAlignment="1">
      <alignment vertical="center" wrapText="1"/>
    </xf>
    <xf numFmtId="4" fontId="2" fillId="0" borderId="0" xfId="2" applyNumberFormat="1" applyAlignment="1">
      <alignment horizontal="left" vertical="top"/>
    </xf>
    <xf numFmtId="0" fontId="10" fillId="0" borderId="163" xfId="2" applyFont="1" applyBorder="1" applyAlignment="1" applyProtection="1">
      <alignment horizontal="left" vertical="center" wrapText="1"/>
      <protection locked="0"/>
    </xf>
    <xf numFmtId="0" fontId="10" fillId="4" borderId="294" xfId="2" applyFont="1" applyFill="1" applyBorder="1" applyAlignment="1">
      <alignment vertical="center" wrapText="1"/>
    </xf>
    <xf numFmtId="0" fontId="7" fillId="4" borderId="295" xfId="2" applyFont="1" applyFill="1" applyBorder="1" applyAlignment="1">
      <alignment vertical="center" wrapText="1"/>
    </xf>
    <xf numFmtId="0" fontId="2" fillId="6" borderId="296" xfId="2" applyFill="1" applyBorder="1" applyAlignment="1">
      <alignment horizontal="left" vertical="top"/>
    </xf>
    <xf numFmtId="165" fontId="109" fillId="7" borderId="39" xfId="0" applyNumberFormat="1" applyFont="1" applyFill="1" applyBorder="1" applyAlignment="1" applyProtection="1">
      <alignment vertical="center"/>
      <protection locked="0"/>
    </xf>
    <xf numFmtId="0" fontId="10" fillId="8" borderId="16" xfId="0" applyFont="1" applyFill="1" applyBorder="1" applyAlignment="1">
      <alignment horizontal="center" vertical="center"/>
    </xf>
    <xf numFmtId="0" fontId="111" fillId="0" borderId="88" xfId="2" applyFont="1" applyBorder="1" applyAlignment="1">
      <alignment horizontal="center" vertical="center"/>
    </xf>
    <xf numFmtId="0" fontId="111" fillId="7" borderId="185" xfId="2" applyFont="1" applyFill="1" applyBorder="1" applyAlignment="1">
      <alignment horizontal="center" vertical="center"/>
    </xf>
    <xf numFmtId="0" fontId="111" fillId="7" borderId="129" xfId="2" applyFont="1" applyFill="1" applyBorder="1" applyAlignment="1">
      <alignment horizontal="center" vertical="center"/>
    </xf>
    <xf numFmtId="4" fontId="10" fillId="4" borderId="16" xfId="2" applyNumberFormat="1" applyFont="1" applyFill="1" applyBorder="1" applyAlignment="1">
      <alignment horizontal="right" vertical="center" wrapText="1"/>
    </xf>
    <xf numFmtId="9" fontId="56" fillId="7" borderId="16" xfId="2" applyNumberFormat="1" applyFont="1" applyFill="1" applyBorder="1" applyAlignment="1" applyProtection="1">
      <alignment horizontal="right" vertical="center" wrapText="1"/>
      <protection locked="0"/>
    </xf>
    <xf numFmtId="49" fontId="112" fillId="19" borderId="297" xfId="0" applyNumberFormat="1" applyFont="1" applyFill="1" applyBorder="1" applyAlignment="1" applyProtection="1">
      <alignment horizontal="left"/>
      <protection locked="0"/>
    </xf>
    <xf numFmtId="49" fontId="112" fillId="20" borderId="297" xfId="0" applyNumberFormat="1" applyFont="1" applyFill="1" applyBorder="1" applyAlignment="1" applyProtection="1">
      <alignment horizontal="left"/>
      <protection locked="0"/>
    </xf>
    <xf numFmtId="0" fontId="76" fillId="7" borderId="114" xfId="2" applyFont="1" applyFill="1" applyBorder="1" applyAlignment="1">
      <alignment horizontal="center" vertical="center"/>
    </xf>
    <xf numFmtId="0" fontId="76" fillId="7" borderId="133" xfId="2" applyFont="1" applyFill="1" applyBorder="1" applyAlignment="1">
      <alignment horizontal="center" vertical="center"/>
    </xf>
    <xf numFmtId="0" fontId="76" fillId="7" borderId="282" xfId="2" applyFont="1" applyFill="1" applyBorder="1" applyAlignment="1">
      <alignment horizontal="center" vertical="center"/>
    </xf>
    <xf numFmtId="0" fontId="76" fillId="7" borderId="283" xfId="2" applyFont="1" applyFill="1" applyBorder="1" applyAlignment="1">
      <alignment horizontal="center" vertical="center"/>
    </xf>
    <xf numFmtId="0" fontId="73" fillId="6" borderId="172" xfId="2" applyFont="1" applyFill="1" applyBorder="1" applyAlignment="1">
      <alignment horizontal="center" vertical="center" wrapText="1"/>
    </xf>
    <xf numFmtId="0" fontId="73" fillId="6" borderId="173" xfId="2" applyFont="1" applyFill="1" applyBorder="1" applyAlignment="1">
      <alignment horizontal="center" vertical="center" wrapText="1"/>
    </xf>
    <xf numFmtId="0" fontId="13" fillId="6" borderId="51" xfId="4" applyFont="1" applyFill="1" applyBorder="1" applyAlignment="1">
      <alignment horizontal="left" vertical="center"/>
    </xf>
    <xf numFmtId="0" fontId="13" fillId="6" borderId="53" xfId="4" applyFont="1" applyFill="1" applyBorder="1" applyAlignment="1">
      <alignment horizontal="left" vertical="center"/>
    </xf>
    <xf numFmtId="0" fontId="13" fillId="6" borderId="52" xfId="4" applyFont="1" applyFill="1" applyBorder="1" applyAlignment="1">
      <alignment horizontal="left" vertical="center"/>
    </xf>
    <xf numFmtId="0" fontId="52" fillId="6" borderId="1" xfId="2" applyFont="1" applyFill="1" applyBorder="1" applyAlignment="1">
      <alignment horizontal="right" vertical="center" wrapText="1"/>
    </xf>
    <xf numFmtId="0" fontId="52" fillId="6" borderId="34" xfId="2" applyFont="1" applyFill="1" applyBorder="1" applyAlignment="1">
      <alignment horizontal="right" vertical="center" wrapText="1"/>
    </xf>
    <xf numFmtId="0" fontId="73" fillId="6" borderId="186" xfId="2" applyFont="1" applyFill="1" applyBorder="1" applyAlignment="1">
      <alignment horizontal="center" vertical="center" wrapText="1"/>
    </xf>
    <xf numFmtId="0" fontId="73" fillId="6" borderId="247" xfId="2" applyFont="1" applyFill="1" applyBorder="1" applyAlignment="1">
      <alignment horizontal="center" vertical="center" wrapText="1"/>
    </xf>
    <xf numFmtId="4" fontId="31" fillId="6" borderId="1" xfId="2" applyNumberFormat="1" applyFont="1" applyFill="1" applyBorder="1" applyAlignment="1">
      <alignment horizontal="left" vertical="center" wrapText="1"/>
    </xf>
    <xf numFmtId="4" fontId="31" fillId="6" borderId="34" xfId="2" applyNumberFormat="1" applyFont="1" applyFill="1" applyBorder="1" applyAlignment="1">
      <alignment horizontal="left" vertical="center" wrapText="1"/>
    </xf>
    <xf numFmtId="0" fontId="52" fillId="7" borderId="270" xfId="2" applyFont="1" applyFill="1" applyBorder="1" applyAlignment="1">
      <alignment horizontal="center" vertical="center" wrapText="1"/>
    </xf>
    <xf numFmtId="0" fontId="52" fillId="7" borderId="271" xfId="2" applyFont="1" applyFill="1" applyBorder="1" applyAlignment="1">
      <alignment horizontal="center" vertical="center" wrapText="1"/>
    </xf>
    <xf numFmtId="0" fontId="14" fillId="6" borderId="126" xfId="4" applyFont="1" applyFill="1" applyBorder="1" applyAlignment="1">
      <alignment horizontal="left" vertical="center" wrapText="1"/>
    </xf>
    <xf numFmtId="0" fontId="14" fillId="6" borderId="101" xfId="4" applyFont="1" applyFill="1" applyBorder="1" applyAlignment="1">
      <alignment horizontal="left" vertical="center"/>
    </xf>
    <xf numFmtId="0" fontId="14" fillId="6" borderId="102" xfId="4" applyFont="1" applyFill="1" applyBorder="1" applyAlignment="1">
      <alignment horizontal="left" vertical="center"/>
    </xf>
    <xf numFmtId="0" fontId="14" fillId="6" borderId="55" xfId="4" applyFont="1" applyFill="1" applyBorder="1" applyAlignment="1">
      <alignment horizontal="left" vertical="center"/>
    </xf>
    <xf numFmtId="0" fontId="14" fillId="6" borderId="0" xfId="4" applyFont="1" applyFill="1" applyAlignment="1">
      <alignment horizontal="left" vertical="center"/>
    </xf>
    <xf numFmtId="0" fontId="14" fillId="6" borderId="59" xfId="4" applyFont="1" applyFill="1" applyBorder="1" applyAlignment="1">
      <alignment horizontal="left" vertical="center"/>
    </xf>
    <xf numFmtId="0" fontId="14" fillId="6" borderId="127" xfId="4" applyFont="1" applyFill="1" applyBorder="1" applyAlignment="1">
      <alignment horizontal="left" vertical="center"/>
    </xf>
    <xf numFmtId="0" fontId="14" fillId="6" borderId="72" xfId="4" applyFont="1" applyFill="1" applyBorder="1" applyAlignment="1">
      <alignment horizontal="left" vertical="center"/>
    </xf>
    <xf numFmtId="0" fontId="14" fillId="6" borderId="54" xfId="4" applyFont="1" applyFill="1" applyBorder="1" applyAlignment="1">
      <alignment horizontal="left" vertical="center"/>
    </xf>
    <xf numFmtId="0" fontId="45" fillId="6" borderId="149" xfId="2" applyFont="1" applyFill="1" applyBorder="1" applyAlignment="1">
      <alignment horizontal="center" vertical="center" wrapText="1"/>
    </xf>
    <xf numFmtId="0" fontId="45" fillId="6" borderId="137" xfId="2" applyFont="1" applyFill="1" applyBorder="1" applyAlignment="1">
      <alignment horizontal="center" vertical="center" wrapText="1"/>
    </xf>
    <xf numFmtId="0" fontId="45" fillId="6" borderId="168" xfId="2" applyFont="1" applyFill="1" applyBorder="1" applyAlignment="1">
      <alignment horizontal="center" vertical="center" wrapText="1"/>
    </xf>
    <xf numFmtId="0" fontId="52" fillId="6" borderId="29" xfId="2" applyFont="1" applyFill="1" applyBorder="1" applyAlignment="1">
      <alignment horizontal="right" vertical="center" wrapText="1"/>
    </xf>
    <xf numFmtId="0" fontId="52" fillId="6" borderId="284" xfId="2" applyFont="1" applyFill="1" applyBorder="1" applyAlignment="1">
      <alignment horizontal="right" vertical="center" wrapText="1"/>
    </xf>
    <xf numFmtId="0" fontId="9" fillId="6" borderId="51" xfId="2" applyFont="1" applyFill="1" applyBorder="1" applyAlignment="1">
      <alignment horizontal="center" vertical="center"/>
    </xf>
    <xf numFmtId="0" fontId="9" fillId="6" borderId="53" xfId="2" applyFont="1" applyFill="1" applyBorder="1" applyAlignment="1">
      <alignment horizontal="center" vertical="center"/>
    </xf>
    <xf numFmtId="0" fontId="9" fillId="6" borderId="52" xfId="2" applyFont="1" applyFill="1" applyBorder="1" applyAlignment="1">
      <alignment horizontal="center" vertical="center"/>
    </xf>
    <xf numFmtId="0" fontId="13" fillId="6" borderId="51" xfId="2" applyFont="1" applyFill="1" applyBorder="1" applyAlignment="1">
      <alignment horizontal="left" vertical="center"/>
    </xf>
    <xf numFmtId="0" fontId="13" fillId="6" borderId="53" xfId="2" applyFont="1" applyFill="1" applyBorder="1" applyAlignment="1">
      <alignment horizontal="left" vertical="center"/>
    </xf>
    <xf numFmtId="0" fontId="13" fillId="6" borderId="57" xfId="2" applyFont="1" applyFill="1" applyBorder="1" applyAlignment="1">
      <alignment horizontal="left" vertical="center"/>
    </xf>
    <xf numFmtId="0" fontId="13" fillId="6" borderId="52" xfId="2" applyFont="1" applyFill="1" applyBorder="1" applyAlignment="1">
      <alignment horizontal="left" vertical="center"/>
    </xf>
    <xf numFmtId="0" fontId="43" fillId="6" borderId="74" xfId="2" applyFont="1" applyFill="1" applyBorder="1" applyAlignment="1">
      <alignment horizontal="center" vertical="top"/>
    </xf>
    <xf numFmtId="0" fontId="43" fillId="6" borderId="75" xfId="2" applyFont="1" applyFill="1" applyBorder="1" applyAlignment="1">
      <alignment horizontal="center" vertical="top"/>
    </xf>
    <xf numFmtId="0" fontId="43" fillId="6" borderId="76" xfId="2" applyFont="1" applyFill="1" applyBorder="1" applyAlignment="1">
      <alignment horizontal="center" vertical="top"/>
    </xf>
    <xf numFmtId="0" fontId="43" fillId="6" borderId="147" xfId="2" applyFont="1" applyFill="1" applyBorder="1" applyAlignment="1">
      <alignment horizontal="center" vertical="top"/>
    </xf>
    <xf numFmtId="0" fontId="43" fillId="6" borderId="73" xfId="2" applyFont="1" applyFill="1" applyBorder="1" applyAlignment="1">
      <alignment horizontal="center" vertical="top"/>
    </xf>
    <xf numFmtId="0" fontId="43" fillId="6" borderId="77" xfId="2" applyFont="1" applyFill="1" applyBorder="1" applyAlignment="1">
      <alignment horizontal="center" vertical="top"/>
    </xf>
    <xf numFmtId="0" fontId="2" fillId="6" borderId="57" xfId="2" applyFill="1" applyBorder="1" applyAlignment="1">
      <alignment horizontal="center" vertical="top"/>
    </xf>
    <xf numFmtId="0" fontId="2" fillId="6" borderId="58" xfId="2" applyFill="1" applyBorder="1" applyAlignment="1">
      <alignment horizontal="center" vertical="top"/>
    </xf>
    <xf numFmtId="0" fontId="2" fillId="6" borderId="72" xfId="2" applyFill="1" applyBorder="1" applyAlignment="1">
      <alignment horizontal="center" vertical="top"/>
    </xf>
    <xf numFmtId="0" fontId="2" fillId="6" borderId="54" xfId="2" applyFill="1" applyBorder="1" applyAlignment="1">
      <alignment horizontal="center" vertical="top"/>
    </xf>
    <xf numFmtId="0" fontId="79" fillId="6" borderId="150" xfId="2" applyFont="1" applyFill="1" applyBorder="1" applyAlignment="1">
      <alignment horizontal="center" vertical="top"/>
    </xf>
    <xf numFmtId="0" fontId="79" fillId="6" borderId="151" xfId="2" applyFont="1" applyFill="1" applyBorder="1" applyAlignment="1">
      <alignment horizontal="center" vertical="top"/>
    </xf>
    <xf numFmtId="0" fontId="79" fillId="6" borderId="90" xfId="2" applyFont="1" applyFill="1" applyBorder="1" applyAlignment="1">
      <alignment horizontal="center" vertical="center"/>
    </xf>
    <xf numFmtId="0" fontId="79" fillId="6" borderId="91" xfId="2" applyFont="1" applyFill="1" applyBorder="1" applyAlignment="1">
      <alignment horizontal="center" vertical="center"/>
    </xf>
    <xf numFmtId="0" fontId="79" fillId="6" borderId="92" xfId="2" applyFont="1" applyFill="1" applyBorder="1" applyAlignment="1">
      <alignment horizontal="center" vertical="center"/>
    </xf>
    <xf numFmtId="0" fontId="79" fillId="6" borderId="93" xfId="2" applyFont="1" applyFill="1" applyBorder="1" applyAlignment="1">
      <alignment horizontal="center" vertical="center"/>
    </xf>
    <xf numFmtId="0" fontId="79" fillId="6" borderId="94" xfId="2" applyFont="1" applyFill="1" applyBorder="1" applyAlignment="1">
      <alignment horizontal="center" vertical="center"/>
    </xf>
    <xf numFmtId="0" fontId="79" fillId="6" borderId="95" xfId="2" applyFont="1" applyFill="1" applyBorder="1" applyAlignment="1">
      <alignment horizontal="center" vertical="center"/>
    </xf>
    <xf numFmtId="0" fontId="79" fillId="6" borderId="96" xfId="2" applyFont="1" applyFill="1" applyBorder="1" applyAlignment="1">
      <alignment horizontal="center" vertical="center"/>
    </xf>
    <xf numFmtId="0" fontId="79" fillId="6" borderId="73" xfId="2" applyFont="1" applyFill="1" applyBorder="1" applyAlignment="1">
      <alignment horizontal="center" vertical="center"/>
    </xf>
    <xf numFmtId="0" fontId="79" fillId="6" borderId="97" xfId="2" applyFont="1" applyFill="1" applyBorder="1" applyAlignment="1">
      <alignment horizontal="center" vertical="center"/>
    </xf>
    <xf numFmtId="0" fontId="44" fillId="6" borderId="90" xfId="2" applyFont="1" applyFill="1" applyBorder="1" applyAlignment="1">
      <alignment horizontal="center" vertical="center"/>
    </xf>
    <xf numFmtId="0" fontId="44" fillId="6" borderId="91" xfId="2" applyFont="1" applyFill="1" applyBorder="1" applyAlignment="1">
      <alignment horizontal="center" vertical="center"/>
    </xf>
    <xf numFmtId="0" fontId="44" fillId="6" borderId="92" xfId="2" applyFont="1" applyFill="1" applyBorder="1" applyAlignment="1">
      <alignment horizontal="center" vertical="center"/>
    </xf>
    <xf numFmtId="0" fontId="44" fillId="6" borderId="93" xfId="2" applyFont="1" applyFill="1" applyBorder="1" applyAlignment="1">
      <alignment horizontal="center" vertical="center"/>
    </xf>
    <xf numFmtId="0" fontId="44" fillId="6" borderId="94" xfId="2" applyFont="1" applyFill="1" applyBorder="1" applyAlignment="1">
      <alignment horizontal="center" vertical="center"/>
    </xf>
    <xf numFmtId="0" fontId="44" fillId="6" borderId="95" xfId="2" applyFont="1" applyFill="1" applyBorder="1" applyAlignment="1">
      <alignment horizontal="center" vertical="center"/>
    </xf>
    <xf numFmtId="0" fontId="44" fillId="6" borderId="96" xfId="2" applyFont="1" applyFill="1" applyBorder="1" applyAlignment="1">
      <alignment horizontal="center" vertical="center"/>
    </xf>
    <xf numFmtId="0" fontId="44" fillId="6" borderId="73" xfId="2" applyFont="1" applyFill="1" applyBorder="1" applyAlignment="1">
      <alignment horizontal="center" vertical="center"/>
    </xf>
    <xf numFmtId="0" fontId="44" fillId="6" borderId="97" xfId="2" applyFont="1" applyFill="1" applyBorder="1" applyAlignment="1">
      <alignment horizontal="center" vertical="center"/>
    </xf>
    <xf numFmtId="0" fontId="45" fillId="6" borderId="98" xfId="4" applyFont="1" applyFill="1" applyBorder="1" applyAlignment="1">
      <alignment horizontal="left" vertical="top" wrapText="1"/>
    </xf>
    <xf numFmtId="0" fontId="45" fillId="6" borderId="99" xfId="4" applyFont="1" applyFill="1" applyBorder="1" applyAlignment="1">
      <alignment horizontal="left" vertical="top" wrapText="1"/>
    </xf>
    <xf numFmtId="0" fontId="45" fillId="6" borderId="60" xfId="4" applyFont="1" applyFill="1" applyBorder="1" applyAlignment="1">
      <alignment horizontal="left" vertical="top" wrapText="1"/>
    </xf>
    <xf numFmtId="0" fontId="85" fillId="6" borderId="101" xfId="4" applyFont="1" applyFill="1" applyBorder="1" applyAlignment="1">
      <alignment horizontal="left" vertical="center" wrapText="1"/>
    </xf>
    <xf numFmtId="0" fontId="85" fillId="6" borderId="102" xfId="4" applyFont="1" applyFill="1" applyBorder="1" applyAlignment="1">
      <alignment horizontal="left" vertical="center" wrapText="1"/>
    </xf>
    <xf numFmtId="0" fontId="85" fillId="6" borderId="55" xfId="4" applyFont="1" applyFill="1" applyBorder="1" applyAlignment="1">
      <alignment horizontal="left" vertical="center" wrapText="1"/>
    </xf>
    <xf numFmtId="0" fontId="85" fillId="6" borderId="0" xfId="4" applyFont="1" applyFill="1" applyAlignment="1">
      <alignment horizontal="left" vertical="center" wrapText="1"/>
    </xf>
    <xf numFmtId="0" fontId="85" fillId="6" borderId="59" xfId="4" applyFont="1" applyFill="1" applyBorder="1" applyAlignment="1">
      <alignment horizontal="left" vertical="center" wrapText="1"/>
    </xf>
    <xf numFmtId="0" fontId="86" fillId="6" borderId="55" xfId="4" applyFont="1" applyFill="1" applyBorder="1" applyAlignment="1">
      <alignment horizontal="left" vertical="center" wrapText="1"/>
    </xf>
    <xf numFmtId="0" fontId="86" fillId="6" borderId="0" xfId="4" applyFont="1" applyFill="1" applyAlignment="1">
      <alignment horizontal="left" vertical="center" wrapText="1"/>
    </xf>
    <xf numFmtId="0" fontId="85" fillId="6" borderId="127" xfId="4" applyFont="1" applyFill="1" applyBorder="1" applyAlignment="1">
      <alignment horizontal="left" vertical="center" wrapText="1"/>
    </xf>
    <xf numFmtId="0" fontId="85" fillId="6" borderId="72" xfId="4" applyFont="1" applyFill="1" applyBorder="1" applyAlignment="1">
      <alignment horizontal="left" vertical="center" wrapText="1"/>
    </xf>
    <xf numFmtId="0" fontId="85" fillId="6" borderId="54" xfId="4" applyFont="1" applyFill="1" applyBorder="1" applyAlignment="1">
      <alignment horizontal="left" vertical="center" wrapText="1"/>
    </xf>
    <xf numFmtId="4" fontId="94" fillId="6" borderId="148" xfId="2" applyNumberFormat="1" applyFont="1" applyFill="1" applyBorder="1" applyAlignment="1">
      <alignment horizontal="center" vertical="center"/>
    </xf>
    <xf numFmtId="4" fontId="94" fillId="6" borderId="0" xfId="2" applyNumberFormat="1" applyFont="1" applyFill="1" applyAlignment="1">
      <alignment horizontal="center" vertical="center"/>
    </xf>
    <xf numFmtId="0" fontId="7" fillId="4" borderId="23" xfId="2" applyFont="1" applyFill="1" applyBorder="1" applyAlignment="1">
      <alignment horizontal="right" vertical="center" wrapText="1"/>
    </xf>
    <xf numFmtId="0" fontId="7" fillId="4" borderId="30" xfId="2" applyFont="1" applyFill="1" applyBorder="1" applyAlignment="1">
      <alignment horizontal="right" vertical="center" wrapText="1"/>
    </xf>
    <xf numFmtId="0" fontId="60" fillId="6" borderId="1" xfId="2" applyFont="1" applyFill="1" applyBorder="1" applyAlignment="1">
      <alignment horizontal="right" vertical="center" wrapText="1"/>
    </xf>
    <xf numFmtId="0" fontId="60" fillId="6" borderId="34" xfId="2" applyFont="1" applyFill="1" applyBorder="1" applyAlignment="1">
      <alignment horizontal="right" vertical="center" wrapText="1"/>
    </xf>
    <xf numFmtId="4" fontId="52" fillId="6" borderId="285" xfId="2" applyNumberFormat="1" applyFont="1" applyFill="1" applyBorder="1" applyAlignment="1">
      <alignment horizontal="right" vertical="center" wrapText="1"/>
    </xf>
    <xf numFmtId="4" fontId="52" fillId="6" borderId="286" xfId="2" applyNumberFormat="1" applyFont="1" applyFill="1" applyBorder="1" applyAlignment="1">
      <alignment horizontal="right" vertical="center" wrapText="1"/>
    </xf>
    <xf numFmtId="0" fontId="73" fillId="6" borderId="57" xfId="2" applyFont="1" applyFill="1" applyBorder="1" applyAlignment="1">
      <alignment horizontal="center" vertical="center" wrapText="1"/>
    </xf>
    <xf numFmtId="4" fontId="52" fillId="6" borderId="111" xfId="2" applyNumberFormat="1" applyFont="1" applyFill="1" applyBorder="1" applyAlignment="1">
      <alignment horizontal="right" vertical="center" wrapText="1"/>
    </xf>
    <xf numFmtId="4" fontId="52" fillId="6" borderId="112" xfId="2" applyNumberFormat="1" applyFont="1" applyFill="1" applyBorder="1" applyAlignment="1">
      <alignment horizontal="right" vertical="center" wrapText="1"/>
    </xf>
    <xf numFmtId="0" fontId="73" fillId="6" borderId="0" xfId="2" applyFont="1" applyFill="1" applyAlignment="1">
      <alignment horizontal="center" vertical="center" wrapText="1"/>
    </xf>
    <xf numFmtId="4" fontId="52" fillId="6" borderId="287" xfId="2" applyNumberFormat="1" applyFont="1" applyFill="1" applyBorder="1" applyAlignment="1">
      <alignment horizontal="right" vertical="center" wrapText="1"/>
    </xf>
    <xf numFmtId="4" fontId="52" fillId="6" borderId="288" xfId="2" applyNumberFormat="1" applyFont="1" applyFill="1" applyBorder="1" applyAlignment="1">
      <alignment horizontal="right" vertical="center" wrapText="1"/>
    </xf>
    <xf numFmtId="0" fontId="6" fillId="4" borderId="110" xfId="2" applyFont="1" applyFill="1" applyBorder="1" applyAlignment="1">
      <alignment horizontal="left" vertical="center" wrapText="1"/>
    </xf>
    <xf numFmtId="0" fontId="6" fillId="4" borderId="17" xfId="2" applyFont="1" applyFill="1" applyBorder="1" applyAlignment="1">
      <alignment horizontal="left" vertical="center" wrapText="1"/>
    </xf>
    <xf numFmtId="0" fontId="10" fillId="4" borderId="135" xfId="2" applyFont="1" applyFill="1" applyBorder="1" applyAlignment="1">
      <alignment horizontal="center" vertical="center" wrapText="1"/>
    </xf>
    <xf numFmtId="0" fontId="10" fillId="4" borderId="21" xfId="2" applyFont="1" applyFill="1" applyBorder="1" applyAlignment="1">
      <alignment horizontal="center" vertical="center" wrapText="1"/>
    </xf>
    <xf numFmtId="0" fontId="10" fillId="4" borderId="22" xfId="2" applyFont="1" applyFill="1" applyBorder="1" applyAlignment="1">
      <alignment horizontal="center" vertical="center" wrapText="1"/>
    </xf>
    <xf numFmtId="0" fontId="10" fillId="4" borderId="238" xfId="2" applyFont="1" applyFill="1" applyBorder="1" applyAlignment="1">
      <alignment horizontal="center" vertical="center" wrapText="1"/>
    </xf>
    <xf numFmtId="0" fontId="10" fillId="4" borderId="240" xfId="2" applyFont="1" applyFill="1" applyBorder="1" applyAlignment="1">
      <alignment horizontal="center" vertical="center" wrapText="1"/>
    </xf>
    <xf numFmtId="0" fontId="73" fillId="6" borderId="202" xfId="2" applyFont="1" applyFill="1" applyBorder="1" applyAlignment="1">
      <alignment horizontal="left" vertical="center" wrapText="1" indent="1"/>
    </xf>
    <xf numFmtId="0" fontId="93" fillId="6" borderId="0" xfId="2" applyFont="1" applyFill="1" applyAlignment="1">
      <alignment horizontal="center" vertical="center" wrapText="1"/>
    </xf>
    <xf numFmtId="0" fontId="6" fillId="4" borderId="246" xfId="2" applyFont="1" applyFill="1" applyBorder="1" applyAlignment="1">
      <alignment horizontal="right" vertical="center" wrapText="1"/>
    </xf>
    <xf numFmtId="0" fontId="6" fillId="4" borderId="188" xfId="2" applyFont="1" applyFill="1" applyBorder="1" applyAlignment="1">
      <alignment horizontal="right" vertical="center" wrapText="1"/>
    </xf>
    <xf numFmtId="0" fontId="60" fillId="6" borderId="176" xfId="2" applyFont="1" applyFill="1" applyBorder="1" applyAlignment="1">
      <alignment horizontal="right" vertical="center" wrapText="1"/>
    </xf>
    <xf numFmtId="0" fontId="60" fillId="6" borderId="177" xfId="2" applyFont="1" applyFill="1" applyBorder="1" applyAlignment="1">
      <alignment horizontal="right" vertical="center" wrapText="1"/>
    </xf>
    <xf numFmtId="0" fontId="93" fillId="6" borderId="148" xfId="2" applyFont="1" applyFill="1" applyBorder="1" applyAlignment="1">
      <alignment horizontal="center" vertical="center" wrapText="1"/>
    </xf>
    <xf numFmtId="0" fontId="10" fillId="4" borderId="42" xfId="2" applyFont="1" applyFill="1" applyBorder="1" applyAlignment="1">
      <alignment horizontal="center" vertical="center" wrapText="1"/>
    </xf>
    <xf numFmtId="0" fontId="10" fillId="4" borderId="290" xfId="2" applyFont="1" applyFill="1" applyBorder="1" applyAlignment="1">
      <alignment horizontal="center" vertical="center" wrapText="1"/>
    </xf>
    <xf numFmtId="0" fontId="10" fillId="4" borderId="291" xfId="2" applyFont="1" applyFill="1" applyBorder="1" applyAlignment="1">
      <alignment horizontal="center" vertical="center" wrapText="1"/>
    </xf>
    <xf numFmtId="0" fontId="10" fillId="4" borderId="29" xfId="2" applyFont="1" applyFill="1" applyBorder="1" applyAlignment="1">
      <alignment horizontal="center" vertical="center" wrapText="1"/>
    </xf>
    <xf numFmtId="0" fontId="10" fillId="4" borderId="25" xfId="2" applyFont="1" applyFill="1" applyBorder="1" applyAlignment="1">
      <alignment horizontal="center" vertical="center" wrapText="1"/>
    </xf>
    <xf numFmtId="0" fontId="10" fillId="4" borderId="28" xfId="2" applyFont="1" applyFill="1" applyBorder="1" applyAlignment="1">
      <alignment horizontal="center" vertical="center" wrapText="1"/>
    </xf>
    <xf numFmtId="0" fontId="10" fillId="4" borderId="23" xfId="2" applyFont="1" applyFill="1" applyBorder="1" applyAlignment="1">
      <alignment horizontal="center" vertical="center" wrapText="1"/>
    </xf>
    <xf numFmtId="0" fontId="10" fillId="4" borderId="30" xfId="2" applyFont="1" applyFill="1" applyBorder="1" applyAlignment="1">
      <alignment horizontal="center" vertical="center" wrapText="1"/>
    </xf>
    <xf numFmtId="0" fontId="10" fillId="4" borderId="24" xfId="2" applyFont="1" applyFill="1" applyBorder="1" applyAlignment="1">
      <alignment horizontal="center" vertical="center" wrapText="1"/>
    </xf>
    <xf numFmtId="0" fontId="6" fillId="4" borderId="31" xfId="2" applyFont="1" applyFill="1" applyBorder="1" applyAlignment="1">
      <alignment horizontal="right" vertical="center" wrapText="1"/>
    </xf>
    <xf numFmtId="0" fontId="6" fillId="4" borderId="32" xfId="2" applyFont="1" applyFill="1" applyBorder="1" applyAlignment="1">
      <alignment horizontal="right" vertical="center" wrapText="1"/>
    </xf>
    <xf numFmtId="0" fontId="6" fillId="4" borderId="23" xfId="2" applyFont="1" applyFill="1" applyBorder="1" applyAlignment="1">
      <alignment horizontal="right" vertical="center" wrapText="1" indent="1"/>
    </xf>
    <xf numFmtId="0" fontId="6" fillId="4" borderId="24" xfId="2" applyFont="1" applyFill="1" applyBorder="1" applyAlignment="1">
      <alignment horizontal="right" vertical="center" wrapText="1" indent="1"/>
    </xf>
    <xf numFmtId="0" fontId="10" fillId="4" borderId="233" xfId="2" applyFont="1" applyFill="1" applyBorder="1" applyAlignment="1">
      <alignment horizontal="center" vertical="center" wrapText="1"/>
    </xf>
    <xf numFmtId="0" fontId="10" fillId="4" borderId="5" xfId="2" applyFont="1" applyFill="1" applyBorder="1" applyAlignment="1">
      <alignment horizontal="center" vertical="center" wrapText="1"/>
    </xf>
    <xf numFmtId="0" fontId="10" fillId="4" borderId="241" xfId="2" applyFont="1" applyFill="1" applyBorder="1" applyAlignment="1">
      <alignment horizontal="center" vertical="center" wrapText="1"/>
    </xf>
    <xf numFmtId="0" fontId="16" fillId="8" borderId="105" xfId="2" applyFont="1" applyFill="1" applyBorder="1" applyAlignment="1">
      <alignment horizontal="center" vertical="center" wrapText="1"/>
    </xf>
    <xf numFmtId="0" fontId="16" fillId="8" borderId="16" xfId="2" applyFont="1" applyFill="1" applyBorder="1" applyAlignment="1">
      <alignment horizontal="center" vertical="center" wrapText="1"/>
    </xf>
    <xf numFmtId="0" fontId="10" fillId="4" borderId="105" xfId="2" applyFont="1" applyFill="1" applyBorder="1" applyAlignment="1">
      <alignment horizontal="center" vertical="center" wrapText="1"/>
    </xf>
    <xf numFmtId="0" fontId="10" fillId="4" borderId="16" xfId="2" applyFont="1" applyFill="1" applyBorder="1" applyAlignment="1">
      <alignment horizontal="center" vertical="center" wrapText="1"/>
    </xf>
    <xf numFmtId="0" fontId="60" fillId="4" borderId="32" xfId="2" applyFont="1" applyFill="1" applyBorder="1" applyAlignment="1">
      <alignment horizontal="left" vertical="center" wrapText="1"/>
    </xf>
    <xf numFmtId="0" fontId="60" fillId="4" borderId="24" xfId="2" applyFont="1" applyFill="1" applyBorder="1" applyAlignment="1">
      <alignment horizontal="left" vertical="center" wrapText="1"/>
    </xf>
    <xf numFmtId="0" fontId="10" fillId="4" borderId="38" xfId="2" applyFont="1" applyFill="1" applyBorder="1" applyAlignment="1">
      <alignment horizontal="center" vertical="center" wrapText="1"/>
    </xf>
    <xf numFmtId="0" fontId="10" fillId="4" borderId="1" xfId="2" applyFont="1" applyFill="1" applyBorder="1" applyAlignment="1">
      <alignment horizontal="center" vertical="center" wrapText="1"/>
    </xf>
    <xf numFmtId="0" fontId="10" fillId="4" borderId="19" xfId="2" applyFont="1" applyFill="1" applyBorder="1" applyAlignment="1">
      <alignment horizontal="center" vertical="center" wrapText="1"/>
    </xf>
    <xf numFmtId="0" fontId="10" fillId="4" borderId="18" xfId="2" applyFont="1" applyFill="1" applyBorder="1" applyAlignment="1">
      <alignment horizontal="center" vertical="center" wrapText="1"/>
    </xf>
    <xf numFmtId="0" fontId="6" fillId="4" borderId="272" xfId="2" applyFont="1" applyFill="1" applyBorder="1" applyAlignment="1">
      <alignment horizontal="right" vertical="center" wrapText="1"/>
    </xf>
    <xf numFmtId="0" fontId="6" fillId="4" borderId="190" xfId="2" applyFont="1" applyFill="1" applyBorder="1" applyAlignment="1">
      <alignment horizontal="right" vertical="center" wrapText="1"/>
    </xf>
    <xf numFmtId="0" fontId="6" fillId="4" borderId="153" xfId="2" applyFont="1" applyFill="1" applyBorder="1" applyAlignment="1">
      <alignment horizontal="left" vertical="center" wrapText="1"/>
    </xf>
    <xf numFmtId="0" fontId="6" fillId="4" borderId="2" xfId="2" applyFont="1" applyFill="1" applyBorder="1" applyAlignment="1">
      <alignment horizontal="left" vertical="center" wrapText="1"/>
    </xf>
    <xf numFmtId="0" fontId="16" fillId="8" borderId="37" xfId="2" applyFont="1" applyFill="1" applyBorder="1" applyAlignment="1">
      <alignment horizontal="center" vertical="center" wrapText="1"/>
    </xf>
    <xf numFmtId="0" fontId="16" fillId="8" borderId="30" xfId="2" applyFont="1" applyFill="1" applyBorder="1" applyAlignment="1">
      <alignment horizontal="center" vertical="center" wrapText="1"/>
    </xf>
    <xf numFmtId="0" fontId="10" fillId="4" borderId="134" xfId="2" applyFont="1" applyFill="1" applyBorder="1" applyAlignment="1">
      <alignment horizontal="center" vertical="center" wrapText="1"/>
    </xf>
    <xf numFmtId="4" fontId="93" fillId="6" borderId="204" xfId="2" applyNumberFormat="1" applyFont="1" applyFill="1" applyBorder="1" applyAlignment="1">
      <alignment horizontal="center" vertical="center"/>
    </xf>
    <xf numFmtId="4" fontId="93" fillId="6" borderId="72" xfId="2" applyNumberFormat="1" applyFont="1" applyFill="1" applyBorder="1" applyAlignment="1">
      <alignment horizontal="center" vertical="center"/>
    </xf>
    <xf numFmtId="0" fontId="31" fillId="18" borderId="60" xfId="2" applyFont="1" applyFill="1" applyBorder="1" applyAlignment="1">
      <alignment horizontal="left" vertical="center" wrapText="1"/>
    </xf>
    <xf numFmtId="0" fontId="31" fillId="18" borderId="72" xfId="2" applyFont="1" applyFill="1" applyBorder="1" applyAlignment="1">
      <alignment horizontal="left" vertical="center" wrapText="1"/>
    </xf>
    <xf numFmtId="0" fontId="31" fillId="18" borderId="53" xfId="2" applyFont="1" applyFill="1" applyBorder="1" applyAlignment="1">
      <alignment horizontal="left" vertical="center" wrapText="1"/>
    </xf>
    <xf numFmtId="0" fontId="31" fillId="18" borderId="52" xfId="2" applyFont="1" applyFill="1" applyBorder="1" applyAlignment="1">
      <alignment horizontal="left" vertical="center" wrapText="1"/>
    </xf>
    <xf numFmtId="0" fontId="73" fillId="6" borderId="279" xfId="4" applyFont="1" applyFill="1" applyBorder="1" applyAlignment="1">
      <alignment horizontal="left" vertical="center"/>
    </xf>
    <xf numFmtId="0" fontId="73" fillId="6" borderId="151" xfId="4" applyFont="1" applyFill="1" applyBorder="1" applyAlignment="1">
      <alignment horizontal="left" vertical="center"/>
    </xf>
    <xf numFmtId="0" fontId="73" fillId="6" borderId="280" xfId="4" applyFont="1" applyFill="1" applyBorder="1" applyAlignment="1">
      <alignment horizontal="left" vertical="center"/>
    </xf>
    <xf numFmtId="0" fontId="73" fillId="6" borderId="43" xfId="2" applyFont="1" applyFill="1" applyBorder="1" applyAlignment="1">
      <alignment horizontal="left" vertical="center" wrapText="1"/>
    </xf>
    <xf numFmtId="0" fontId="73" fillId="6" borderId="0" xfId="2" applyFont="1" applyFill="1" applyAlignment="1">
      <alignment horizontal="left" vertical="center" wrapText="1"/>
    </xf>
    <xf numFmtId="0" fontId="73" fillId="6" borderId="59" xfId="2" applyFont="1" applyFill="1" applyBorder="1" applyAlignment="1">
      <alignment horizontal="left" vertical="center" wrapText="1"/>
    </xf>
    <xf numFmtId="0" fontId="10" fillId="7" borderId="23" xfId="2" applyFont="1" applyFill="1" applyBorder="1" applyAlignment="1" applyProtection="1">
      <alignment horizontal="left" vertical="center" wrapText="1"/>
      <protection locked="0"/>
    </xf>
    <xf numFmtId="0" fontId="10" fillId="7" borderId="24" xfId="2" applyFont="1" applyFill="1" applyBorder="1" applyAlignment="1" applyProtection="1">
      <alignment horizontal="left" vertical="center" wrapText="1"/>
      <protection locked="0"/>
    </xf>
    <xf numFmtId="0" fontId="10" fillId="7" borderId="1" xfId="2" applyFont="1" applyFill="1" applyBorder="1" applyAlignment="1" applyProtection="1">
      <alignment horizontal="left" vertical="center" wrapText="1"/>
      <protection locked="0"/>
    </xf>
    <xf numFmtId="0" fontId="10" fillId="7" borderId="18" xfId="2" applyFont="1" applyFill="1" applyBorder="1" applyAlignment="1" applyProtection="1">
      <alignment horizontal="left" vertical="center" wrapText="1"/>
      <protection locked="0"/>
    </xf>
    <xf numFmtId="0" fontId="10" fillId="4" borderId="31" xfId="2" applyFont="1" applyFill="1" applyBorder="1" applyAlignment="1">
      <alignment horizontal="center" vertical="center" wrapText="1"/>
    </xf>
    <xf numFmtId="0" fontId="10" fillId="4" borderId="32" xfId="2" applyFont="1" applyFill="1" applyBorder="1" applyAlignment="1">
      <alignment horizontal="center" vertical="center" wrapText="1"/>
    </xf>
    <xf numFmtId="0" fontId="6" fillId="4" borderId="19" xfId="2" applyFont="1" applyFill="1" applyBorder="1" applyAlignment="1">
      <alignment horizontal="right" vertical="center" wrapText="1"/>
    </xf>
    <xf numFmtId="0" fontId="6" fillId="4" borderId="18" xfId="2" applyFont="1" applyFill="1" applyBorder="1" applyAlignment="1">
      <alignment horizontal="right" vertical="center" wrapText="1"/>
    </xf>
    <xf numFmtId="0" fontId="7" fillId="4" borderId="19" xfId="2" applyFont="1" applyFill="1" applyBorder="1" applyAlignment="1">
      <alignment horizontal="center" vertical="center" wrapText="1"/>
    </xf>
    <xf numFmtId="0" fontId="10" fillId="7" borderId="16" xfId="2" applyFont="1" applyFill="1" applyBorder="1" applyAlignment="1" applyProtection="1">
      <alignment horizontal="left" vertical="center" wrapText="1"/>
      <protection locked="0"/>
    </xf>
    <xf numFmtId="0" fontId="10" fillId="8" borderId="31" xfId="2" applyFont="1" applyFill="1" applyBorder="1" applyAlignment="1">
      <alignment horizontal="center" vertical="center" wrapText="1"/>
    </xf>
    <xf numFmtId="0" fontId="10" fillId="8" borderId="23" xfId="2" applyFont="1" applyFill="1" applyBorder="1" applyAlignment="1">
      <alignment horizontal="center" vertical="center" wrapText="1"/>
    </xf>
    <xf numFmtId="0" fontId="10" fillId="7" borderId="29" xfId="2" applyFont="1" applyFill="1" applyBorder="1" applyAlignment="1" applyProtection="1">
      <alignment horizontal="left" vertical="center" wrapText="1"/>
      <protection locked="0"/>
    </xf>
    <xf numFmtId="0" fontId="10" fillId="7" borderId="28" xfId="2" applyFont="1" applyFill="1" applyBorder="1" applyAlignment="1" applyProtection="1">
      <alignment horizontal="left" vertical="center" wrapText="1"/>
      <protection locked="0"/>
    </xf>
    <xf numFmtId="0" fontId="6" fillId="4" borderId="41" xfId="2" applyFont="1" applyFill="1" applyBorder="1" applyAlignment="1">
      <alignment horizontal="right" vertical="center" wrapText="1"/>
    </xf>
    <xf numFmtId="0" fontId="6" fillId="4" borderId="25" xfId="2" applyFont="1" applyFill="1" applyBorder="1" applyAlignment="1">
      <alignment horizontal="right" vertical="center" wrapText="1"/>
    </xf>
    <xf numFmtId="0" fontId="6" fillId="4" borderId="28" xfId="2" applyFont="1" applyFill="1" applyBorder="1" applyAlignment="1">
      <alignment horizontal="right" vertical="center" wrapText="1"/>
    </xf>
    <xf numFmtId="0" fontId="16" fillId="4" borderId="22" xfId="2" applyFont="1" applyFill="1" applyBorder="1" applyAlignment="1">
      <alignment horizontal="center" vertical="center" wrapText="1"/>
    </xf>
    <xf numFmtId="0" fontId="16" fillId="4" borderId="42" xfId="2" applyFont="1" applyFill="1" applyBorder="1" applyAlignment="1">
      <alignment horizontal="center" vertical="center" wrapText="1"/>
    </xf>
    <xf numFmtId="0" fontId="16" fillId="4" borderId="21" xfId="2" applyFont="1" applyFill="1" applyBorder="1" applyAlignment="1">
      <alignment horizontal="center" vertical="center" wrapText="1"/>
    </xf>
    <xf numFmtId="0" fontId="10" fillId="8" borderId="22" xfId="2" applyFont="1" applyFill="1" applyBorder="1" applyAlignment="1">
      <alignment horizontal="center" vertical="center" wrapText="1"/>
    </xf>
    <xf numFmtId="0" fontId="10" fillId="8" borderId="42" xfId="2" applyFont="1" applyFill="1" applyBorder="1" applyAlignment="1">
      <alignment horizontal="center" vertical="center" wrapText="1"/>
    </xf>
    <xf numFmtId="0" fontId="10" fillId="8" borderId="21" xfId="2" applyFont="1" applyFill="1" applyBorder="1" applyAlignment="1">
      <alignment horizontal="center" vertical="center" wrapText="1"/>
    </xf>
    <xf numFmtId="4" fontId="56" fillId="4" borderId="1" xfId="2" applyNumberFormat="1" applyFont="1" applyFill="1" applyBorder="1" applyAlignment="1">
      <alignment horizontal="left" vertical="center" wrapText="1"/>
    </xf>
    <xf numFmtId="4" fontId="56" fillId="4" borderId="19" xfId="2" applyNumberFormat="1" applyFont="1" applyFill="1" applyBorder="1" applyAlignment="1">
      <alignment horizontal="left" vertical="center" wrapText="1"/>
    </xf>
    <xf numFmtId="0" fontId="6" fillId="4" borderId="1" xfId="2" applyFont="1" applyFill="1" applyBorder="1" applyAlignment="1">
      <alignment horizontal="right" vertical="center" wrapText="1"/>
    </xf>
    <xf numFmtId="0" fontId="55" fillId="6" borderId="169" xfId="2" applyFont="1" applyFill="1" applyBorder="1" applyAlignment="1">
      <alignment horizontal="left" vertical="center"/>
    </xf>
    <xf numFmtId="0" fontId="55" fillId="6" borderId="170" xfId="2" applyFont="1" applyFill="1" applyBorder="1" applyAlignment="1">
      <alignment horizontal="left" vertical="center"/>
    </xf>
    <xf numFmtId="0" fontId="55" fillId="6" borderId="171" xfId="2" applyFont="1" applyFill="1" applyBorder="1" applyAlignment="1">
      <alignment horizontal="left" vertical="center"/>
    </xf>
    <xf numFmtId="164" fontId="10" fillId="4" borderId="16" xfId="2" applyNumberFormat="1" applyFont="1" applyFill="1" applyBorder="1" applyAlignment="1">
      <alignment horizontal="center" vertical="center" wrapText="1"/>
    </xf>
    <xf numFmtId="0" fontId="10" fillId="4" borderId="17" xfId="2" applyFont="1" applyFill="1" applyBorder="1" applyAlignment="1">
      <alignment horizontal="center" vertical="center" wrapText="1"/>
    </xf>
    <xf numFmtId="9" fontId="10" fillId="0" borderId="1" xfId="2" applyNumberFormat="1" applyFont="1" applyBorder="1" applyAlignment="1" applyProtection="1">
      <alignment horizontal="center" vertical="center" wrapText="1"/>
      <protection locked="0"/>
    </xf>
    <xf numFmtId="9" fontId="10" fillId="0" borderId="18" xfId="2" applyNumberFormat="1" applyFont="1" applyBorder="1" applyAlignment="1" applyProtection="1">
      <alignment horizontal="center" vertical="center" wrapText="1"/>
      <protection locked="0"/>
    </xf>
    <xf numFmtId="0" fontId="10" fillId="4" borderId="33" xfId="2" applyFont="1" applyFill="1" applyBorder="1" applyAlignment="1" applyProtection="1">
      <alignment horizontal="center" vertical="top" wrapText="1"/>
      <protection locked="0"/>
    </xf>
    <xf numFmtId="0" fontId="10" fillId="4" borderId="19" xfId="2" applyFont="1" applyFill="1" applyBorder="1" applyAlignment="1" applyProtection="1">
      <alignment horizontal="center" vertical="top" wrapText="1"/>
      <protection locked="0"/>
    </xf>
    <xf numFmtId="0" fontId="10" fillId="4" borderId="237" xfId="2" applyFont="1" applyFill="1" applyBorder="1" applyAlignment="1" applyProtection="1">
      <alignment horizontal="center" vertical="top" wrapText="1"/>
      <protection locked="0"/>
    </xf>
    <xf numFmtId="0" fontId="55" fillId="6" borderId="51" xfId="2" applyFont="1" applyFill="1" applyBorder="1" applyAlignment="1">
      <alignment horizontal="left" vertical="center"/>
    </xf>
    <xf numFmtId="0" fontId="55" fillId="6" borderId="53" xfId="2" applyFont="1" applyFill="1" applyBorder="1" applyAlignment="1">
      <alignment horizontal="left" vertical="center"/>
    </xf>
    <xf numFmtId="0" fontId="55" fillId="6" borderId="52" xfId="2" applyFont="1" applyFill="1" applyBorder="1" applyAlignment="1">
      <alignment horizontal="left" vertical="center"/>
    </xf>
    <xf numFmtId="0" fontId="6" fillId="4" borderId="34" xfId="2" applyFont="1" applyFill="1" applyBorder="1" applyAlignment="1">
      <alignment horizontal="right" vertical="center" wrapText="1"/>
    </xf>
    <xf numFmtId="0" fontId="6" fillId="4" borderId="20" xfId="2" applyFont="1" applyFill="1" applyBorder="1" applyAlignment="1">
      <alignment horizontal="left" vertical="center" wrapText="1"/>
    </xf>
    <xf numFmtId="0" fontId="6" fillId="4" borderId="19" xfId="2" applyFont="1" applyFill="1" applyBorder="1" applyAlignment="1">
      <alignment horizontal="left" vertical="center" wrapText="1"/>
    </xf>
    <xf numFmtId="0" fontId="6" fillId="4" borderId="22" xfId="2" applyFont="1" applyFill="1" applyBorder="1" applyAlignment="1">
      <alignment horizontal="center" vertical="center" wrapText="1"/>
    </xf>
    <xf numFmtId="0" fontId="6" fillId="4" borderId="42" xfId="2" applyFont="1" applyFill="1" applyBorder="1" applyAlignment="1">
      <alignment horizontal="center" vertical="center" wrapText="1"/>
    </xf>
    <xf numFmtId="0" fontId="10" fillId="8" borderId="1" xfId="2" applyFont="1" applyFill="1" applyBorder="1" applyAlignment="1">
      <alignment horizontal="center" vertical="center" wrapText="1"/>
    </xf>
    <xf numFmtId="0" fontId="10" fillId="8" borderId="19" xfId="2" applyFont="1" applyFill="1" applyBorder="1" applyAlignment="1">
      <alignment horizontal="center" vertical="center" wrapText="1"/>
    </xf>
    <xf numFmtId="0" fontId="10" fillId="8" borderId="18" xfId="2" applyFont="1" applyFill="1" applyBorder="1" applyAlignment="1">
      <alignment horizontal="center" vertical="center" wrapText="1"/>
    </xf>
    <xf numFmtId="0" fontId="60" fillId="4" borderId="28" xfId="2" applyFont="1" applyFill="1" applyBorder="1" applyAlignment="1">
      <alignment horizontal="left" vertical="center" wrapText="1"/>
    </xf>
    <xf numFmtId="0" fontId="10" fillId="8" borderId="255" xfId="2" applyFont="1" applyFill="1" applyBorder="1" applyAlignment="1">
      <alignment horizontal="center" vertical="center" wrapText="1"/>
    </xf>
    <xf numFmtId="0" fontId="10" fillId="8" borderId="59" xfId="2" applyFont="1" applyFill="1" applyBorder="1" applyAlignment="1">
      <alignment horizontal="center" vertical="center" wrapText="1"/>
    </xf>
    <xf numFmtId="0" fontId="10" fillId="8" borderId="254" xfId="2" applyFont="1" applyFill="1" applyBorder="1" applyAlignment="1">
      <alignment horizontal="center" vertical="center" wrapText="1"/>
    </xf>
    <xf numFmtId="0" fontId="10" fillId="8" borderId="0" xfId="2" applyFont="1" applyFill="1" applyAlignment="1">
      <alignment horizontal="center" vertical="center" wrapText="1"/>
    </xf>
    <xf numFmtId="0" fontId="10" fillId="8" borderId="30" xfId="2" applyFont="1" applyFill="1" applyBorder="1" applyAlignment="1">
      <alignment horizontal="center" vertical="center" wrapText="1"/>
    </xf>
    <xf numFmtId="0" fontId="6" fillId="4" borderId="1" xfId="2" applyFont="1" applyFill="1" applyBorder="1" applyAlignment="1">
      <alignment horizontal="left" vertical="center" wrapText="1"/>
    </xf>
    <xf numFmtId="0" fontId="6" fillId="4" borderId="237" xfId="2" applyFont="1" applyFill="1" applyBorder="1" applyAlignment="1">
      <alignment horizontal="left" vertical="center" wrapText="1"/>
    </xf>
    <xf numFmtId="4" fontId="18" fillId="4" borderId="33" xfId="2" applyNumberFormat="1" applyFont="1" applyFill="1" applyBorder="1" applyAlignment="1">
      <alignment horizontal="center" vertical="center" wrapText="1"/>
    </xf>
    <xf numFmtId="4" fontId="18" fillId="4" borderId="19" xfId="2" applyNumberFormat="1" applyFont="1" applyFill="1" applyBorder="1" applyAlignment="1">
      <alignment horizontal="center" vertical="center" wrapText="1"/>
    </xf>
    <xf numFmtId="4" fontId="18" fillId="4" borderId="237" xfId="2" applyNumberFormat="1" applyFont="1" applyFill="1" applyBorder="1" applyAlignment="1">
      <alignment horizontal="center" vertical="center" wrapText="1"/>
    </xf>
    <xf numFmtId="4" fontId="18" fillId="4" borderId="192" xfId="2" applyNumberFormat="1" applyFont="1" applyFill="1" applyBorder="1" applyAlignment="1">
      <alignment horizontal="center" vertical="center" wrapText="1"/>
    </xf>
    <xf numFmtId="4" fontId="18" fillId="4" borderId="193" xfId="2" applyNumberFormat="1" applyFont="1" applyFill="1" applyBorder="1" applyAlignment="1">
      <alignment horizontal="center" vertical="center" wrapText="1"/>
    </xf>
    <xf numFmtId="4" fontId="18" fillId="4" borderId="248" xfId="2" applyNumberFormat="1" applyFont="1" applyFill="1" applyBorder="1" applyAlignment="1">
      <alignment horizontal="center" vertical="center" wrapText="1"/>
    </xf>
    <xf numFmtId="0" fontId="7" fillId="4" borderId="1" xfId="2" applyFont="1" applyFill="1" applyBorder="1" applyAlignment="1">
      <alignment horizontal="left" vertical="center" wrapText="1"/>
    </xf>
    <xf numFmtId="0" fontId="7" fillId="4" borderId="19" xfId="2" applyFont="1" applyFill="1" applyBorder="1" applyAlignment="1">
      <alignment horizontal="left" vertical="center" wrapText="1"/>
    </xf>
    <xf numFmtId="0" fontId="7" fillId="4" borderId="237" xfId="2" applyFont="1" applyFill="1" applyBorder="1" applyAlignment="1">
      <alignment horizontal="left" vertical="center" wrapText="1"/>
    </xf>
    <xf numFmtId="4" fontId="7" fillId="4" borderId="193" xfId="2" applyNumberFormat="1" applyFont="1" applyFill="1" applyBorder="1" applyAlignment="1">
      <alignment horizontal="center" vertical="center" wrapText="1"/>
    </xf>
    <xf numFmtId="4" fontId="7" fillId="4" borderId="248" xfId="2" applyNumberFormat="1" applyFont="1" applyFill="1" applyBorder="1" applyAlignment="1">
      <alignment horizontal="center" vertical="center" wrapText="1"/>
    </xf>
    <xf numFmtId="0" fontId="6" fillId="4" borderId="1" xfId="2" applyFont="1" applyFill="1" applyBorder="1" applyAlignment="1">
      <alignment horizontal="center" vertical="center" wrapText="1"/>
    </xf>
    <xf numFmtId="0" fontId="6" fillId="4" borderId="19" xfId="2" applyFont="1" applyFill="1" applyBorder="1" applyAlignment="1">
      <alignment horizontal="center" vertical="center" wrapText="1"/>
    </xf>
    <xf numFmtId="0" fontId="6" fillId="4" borderId="237" xfId="2"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256" xfId="0" applyFont="1" applyFill="1" applyBorder="1" applyAlignment="1">
      <alignment horizontal="center" vertical="center" wrapText="1"/>
    </xf>
    <xf numFmtId="0" fontId="16" fillId="8" borderId="22" xfId="2" applyFont="1" applyFill="1" applyBorder="1" applyAlignment="1">
      <alignment horizontal="center" vertical="center" wrapText="1"/>
    </xf>
    <xf numFmtId="0" fontId="16" fillId="8" borderId="42" xfId="2" applyFont="1" applyFill="1" applyBorder="1" applyAlignment="1">
      <alignment horizontal="center" vertical="center" wrapText="1"/>
    </xf>
    <xf numFmtId="0" fontId="16" fillId="8" borderId="21" xfId="2" applyFont="1" applyFill="1" applyBorder="1" applyAlignment="1">
      <alignment horizontal="center" vertical="center" wrapText="1"/>
    </xf>
    <xf numFmtId="0" fontId="10" fillId="8" borderId="28" xfId="2" applyFont="1" applyFill="1" applyBorder="1" applyAlignment="1">
      <alignment horizontal="center" vertical="center" wrapText="1"/>
    </xf>
    <xf numFmtId="0" fontId="10" fillId="8" borderId="32" xfId="2" applyFont="1" applyFill="1" applyBorder="1" applyAlignment="1">
      <alignment horizontal="center" vertical="center" wrapText="1"/>
    </xf>
    <xf numFmtId="0" fontId="10" fillId="8" borderId="24" xfId="2"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0" fillId="6" borderId="42"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54" fillId="6" borderId="60" xfId="2" applyFont="1" applyFill="1" applyBorder="1" applyAlignment="1">
      <alignment horizontal="left" vertical="center"/>
    </xf>
    <xf numFmtId="0" fontId="54" fillId="6" borderId="72" xfId="2" applyFont="1" applyFill="1" applyBorder="1" applyAlignment="1">
      <alignment horizontal="left" vertical="center"/>
    </xf>
    <xf numFmtId="0" fontId="54" fillId="6" borderId="54" xfId="2" applyFont="1" applyFill="1" applyBorder="1" applyAlignment="1">
      <alignment horizontal="left" vertical="center"/>
    </xf>
    <xf numFmtId="0" fontId="7" fillId="4" borderId="228" xfId="2" applyFont="1" applyFill="1" applyBorder="1" applyAlignment="1">
      <alignment horizontal="right" vertical="center" wrapText="1"/>
    </xf>
    <xf numFmtId="0" fontId="7" fillId="4" borderId="229" xfId="2" applyFont="1" applyFill="1" applyBorder="1" applyAlignment="1">
      <alignment horizontal="right" vertical="center" wrapText="1"/>
    </xf>
    <xf numFmtId="0" fontId="7" fillId="4" borderId="230" xfId="2" applyFont="1" applyFill="1" applyBorder="1" applyAlignment="1">
      <alignment horizontal="right" vertical="center" wrapText="1"/>
    </xf>
    <xf numFmtId="0" fontId="7" fillId="4" borderId="223" xfId="2" applyFont="1" applyFill="1" applyBorder="1" applyAlignment="1">
      <alignment horizontal="right" vertical="center" wrapText="1"/>
    </xf>
    <xf numFmtId="0" fontId="7" fillId="4" borderId="224" xfId="2" applyFont="1" applyFill="1" applyBorder="1" applyAlignment="1">
      <alignment horizontal="right" vertical="center" wrapText="1"/>
    </xf>
    <xf numFmtId="0" fontId="7" fillId="4" borderId="225" xfId="2" applyFont="1" applyFill="1" applyBorder="1" applyAlignment="1">
      <alignment horizontal="right" vertical="center" wrapText="1"/>
    </xf>
    <xf numFmtId="0" fontId="10" fillId="4" borderId="0" xfId="2" applyFont="1" applyFill="1" applyAlignment="1">
      <alignment horizontal="center" vertical="center" wrapText="1"/>
    </xf>
    <xf numFmtId="0" fontId="10" fillId="4" borderId="239" xfId="2" applyFont="1" applyFill="1" applyBorder="1" applyAlignment="1">
      <alignment horizontal="center" vertical="center" wrapText="1"/>
    </xf>
    <xf numFmtId="164" fontId="10" fillId="4" borderId="22" xfId="2" applyNumberFormat="1" applyFont="1" applyFill="1" applyBorder="1" applyAlignment="1">
      <alignment horizontal="center" vertical="center" wrapText="1"/>
    </xf>
    <xf numFmtId="164" fontId="10" fillId="4" borderId="42" xfId="2" applyNumberFormat="1" applyFont="1" applyFill="1" applyBorder="1" applyAlignment="1">
      <alignment horizontal="center" vertical="center" wrapText="1"/>
    </xf>
    <xf numFmtId="164" fontId="10" fillId="4" borderId="21" xfId="2"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74" fillId="8" borderId="22" xfId="2" applyFont="1" applyFill="1" applyBorder="1" applyAlignment="1">
      <alignment horizontal="center" vertical="center" wrapText="1"/>
    </xf>
    <xf numFmtId="0" fontId="74" fillId="8" borderId="21" xfId="2"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0" fillId="4" borderId="261" xfId="2" applyFont="1" applyFill="1" applyBorder="1" applyAlignment="1" applyProtection="1">
      <alignment horizontal="center" vertical="top" wrapText="1"/>
      <protection locked="0"/>
    </xf>
    <xf numFmtId="0" fontId="38" fillId="4" borderId="22" xfId="2" applyFont="1" applyFill="1" applyBorder="1" applyAlignment="1">
      <alignment horizontal="center" vertical="center" wrapText="1"/>
    </xf>
    <xf numFmtId="0" fontId="38" fillId="4" borderId="42" xfId="2" applyFont="1" applyFill="1" applyBorder="1" applyAlignment="1">
      <alignment horizontal="center" vertical="center" wrapText="1"/>
    </xf>
    <xf numFmtId="0" fontId="38" fillId="4" borderId="21" xfId="2" applyFont="1" applyFill="1" applyBorder="1" applyAlignment="1">
      <alignment horizontal="center" vertical="center" wrapText="1"/>
    </xf>
    <xf numFmtId="0" fontId="6" fillId="4" borderId="28" xfId="2" applyFont="1" applyFill="1" applyBorder="1" applyAlignment="1">
      <alignment horizontal="center" vertical="center" wrapText="1"/>
    </xf>
    <xf numFmtId="0" fontId="6" fillId="4" borderId="32" xfId="2" applyFont="1" applyFill="1" applyBorder="1" applyAlignment="1">
      <alignment horizontal="center" vertical="center" wrapText="1"/>
    </xf>
    <xf numFmtId="0" fontId="6" fillId="4" borderId="25" xfId="2" applyFont="1" applyFill="1" applyBorder="1" applyAlignment="1">
      <alignment horizontal="center" vertical="center" wrapText="1"/>
    </xf>
    <xf numFmtId="0" fontId="6" fillId="4" borderId="30" xfId="2" applyFont="1" applyFill="1" applyBorder="1" applyAlignment="1">
      <alignment horizontal="center" vertical="center" wrapText="1"/>
    </xf>
    <xf numFmtId="0" fontId="3" fillId="6" borderId="69" xfId="2" applyFont="1" applyFill="1" applyBorder="1" applyAlignment="1">
      <alignment horizontal="center" vertical="top"/>
    </xf>
    <xf numFmtId="0" fontId="3" fillId="6" borderId="70" xfId="2" applyFont="1" applyFill="1" applyBorder="1" applyAlignment="1">
      <alignment horizontal="center" vertical="top"/>
    </xf>
    <xf numFmtId="0" fontId="3" fillId="6" borderId="71" xfId="2" applyFont="1" applyFill="1" applyBorder="1" applyAlignment="1">
      <alignment horizontal="center" vertical="top"/>
    </xf>
    <xf numFmtId="0" fontId="5" fillId="0" borderId="0" xfId="2" applyFont="1" applyAlignment="1">
      <alignment horizontal="center" vertical="center"/>
    </xf>
    <xf numFmtId="0" fontId="9" fillId="6" borderId="13" xfId="2" applyFont="1" applyFill="1" applyBorder="1" applyAlignment="1">
      <alignment horizontal="center" vertical="center"/>
    </xf>
    <xf numFmtId="0" fontId="9" fillId="6" borderId="15" xfId="2" applyFont="1" applyFill="1" applyBorder="1" applyAlignment="1">
      <alignment horizontal="center" vertical="center"/>
    </xf>
    <xf numFmtId="0" fontId="9" fillId="6" borderId="14" xfId="2" applyFont="1" applyFill="1" applyBorder="1" applyAlignment="1">
      <alignment horizontal="center" vertical="center"/>
    </xf>
    <xf numFmtId="0" fontId="31" fillId="6" borderId="211" xfId="2" applyFont="1" applyFill="1" applyBorder="1" applyAlignment="1">
      <alignment horizontal="left" vertical="center" wrapText="1"/>
    </xf>
    <xf numFmtId="0" fontId="31" fillId="6" borderId="180" xfId="2" applyFont="1" applyFill="1" applyBorder="1" applyAlignment="1">
      <alignment horizontal="left" vertical="center" wrapText="1"/>
    </xf>
    <xf numFmtId="0" fontId="31" fillId="6" borderId="99" xfId="2" applyFont="1" applyFill="1" applyBorder="1" applyAlignment="1">
      <alignment horizontal="left" vertical="center" wrapText="1"/>
    </xf>
    <xf numFmtId="0" fontId="31" fillId="6" borderId="137" xfId="2" applyFont="1" applyFill="1" applyBorder="1" applyAlignment="1">
      <alignment horizontal="left" vertical="center" wrapText="1"/>
    </xf>
    <xf numFmtId="0" fontId="13" fillId="6" borderId="56" xfId="2" applyFont="1" applyFill="1" applyBorder="1" applyAlignment="1">
      <alignment horizontal="left" vertical="center"/>
    </xf>
    <xf numFmtId="0" fontId="13" fillId="6" borderId="58" xfId="2" applyFont="1" applyFill="1" applyBorder="1" applyAlignment="1">
      <alignment horizontal="left" vertical="center"/>
    </xf>
    <xf numFmtId="0" fontId="31" fillId="6" borderId="123" xfId="2" applyFont="1" applyFill="1" applyBorder="1" applyAlignment="1">
      <alignment horizontal="left" vertical="center" wrapText="1"/>
    </xf>
    <xf numFmtId="0" fontId="31" fillId="6" borderId="124" xfId="2" applyFont="1" applyFill="1" applyBorder="1" applyAlignment="1">
      <alignment horizontal="left" vertical="center" wrapText="1"/>
    </xf>
    <xf numFmtId="0" fontId="31" fillId="6" borderId="119" xfId="2" applyFont="1" applyFill="1" applyBorder="1" applyAlignment="1">
      <alignment horizontal="left" vertical="center" wrapText="1"/>
    </xf>
    <xf numFmtId="0" fontId="31" fillId="6" borderId="210" xfId="2" applyFont="1" applyFill="1" applyBorder="1" applyAlignment="1">
      <alignment horizontal="left" vertical="center" wrapText="1"/>
    </xf>
    <xf numFmtId="0" fontId="13" fillId="6" borderId="56" xfId="2" applyFont="1" applyFill="1" applyBorder="1" applyAlignment="1">
      <alignment horizontal="center" vertical="center"/>
    </xf>
    <xf numFmtId="0" fontId="13" fillId="6" borderId="58" xfId="2" applyFont="1" applyFill="1" applyBorder="1" applyAlignment="1">
      <alignment horizontal="center" vertical="center"/>
    </xf>
    <xf numFmtId="0" fontId="13" fillId="6" borderId="99" xfId="2" applyFont="1" applyFill="1" applyBorder="1" applyAlignment="1">
      <alignment horizontal="center" vertical="center"/>
    </xf>
    <xf numFmtId="0" fontId="13" fillId="6" borderId="59" xfId="2" applyFont="1" applyFill="1" applyBorder="1" applyAlignment="1">
      <alignment horizontal="center" vertical="center"/>
    </xf>
    <xf numFmtId="0" fontId="13" fillId="6" borderId="60" xfId="2" applyFont="1" applyFill="1" applyBorder="1" applyAlignment="1">
      <alignment horizontal="center" vertical="center"/>
    </xf>
    <xf numFmtId="0" fontId="13" fillId="6" borderId="54" xfId="2" applyFont="1" applyFill="1" applyBorder="1" applyAlignment="1">
      <alignment horizontal="center" vertical="center"/>
    </xf>
    <xf numFmtId="3" fontId="10" fillId="7" borderId="29" xfId="2" applyNumberFormat="1" applyFont="1" applyFill="1" applyBorder="1" applyAlignment="1" applyProtection="1">
      <alignment horizontal="left" vertical="center" wrapText="1"/>
      <protection locked="0"/>
    </xf>
    <xf numFmtId="4" fontId="5" fillId="3" borderId="203" xfId="2" applyNumberFormat="1" applyFont="1" applyFill="1" applyBorder="1" applyAlignment="1">
      <alignment horizontal="center" vertical="center" wrapText="1"/>
    </xf>
    <xf numFmtId="4" fontId="5" fillId="3" borderId="15" xfId="2" applyNumberFormat="1" applyFont="1" applyFill="1" applyBorder="1" applyAlignment="1">
      <alignment horizontal="center" vertical="center" wrapText="1"/>
    </xf>
    <xf numFmtId="4" fontId="5" fillId="3" borderId="257" xfId="2" applyNumberFormat="1" applyFont="1" applyFill="1" applyBorder="1" applyAlignment="1">
      <alignment horizontal="center" vertical="center" wrapText="1"/>
    </xf>
    <xf numFmtId="0" fontId="10" fillId="8" borderId="262" xfId="2" applyFont="1" applyFill="1" applyBorder="1" applyAlignment="1">
      <alignment horizontal="center" vertical="center" wrapText="1"/>
    </xf>
    <xf numFmtId="0" fontId="10" fillId="8" borderId="45" xfId="2" applyFont="1" applyFill="1" applyBorder="1" applyAlignment="1">
      <alignment horizontal="center" vertical="center" wrapText="1"/>
    </xf>
    <xf numFmtId="0" fontId="16" fillId="8" borderId="29" xfId="2" applyFont="1" applyFill="1" applyBorder="1" applyAlignment="1">
      <alignment horizontal="center" vertical="center" wrapText="1"/>
    </xf>
    <xf numFmtId="0" fontId="16" fillId="8" borderId="23" xfId="2" applyFont="1" applyFill="1" applyBorder="1" applyAlignment="1">
      <alignment horizontal="center" vertical="center" wrapText="1"/>
    </xf>
    <xf numFmtId="0" fontId="10" fillId="4" borderId="263" xfId="2" applyFont="1" applyFill="1" applyBorder="1" applyAlignment="1">
      <alignment horizontal="center" vertical="center" wrapText="1"/>
    </xf>
    <xf numFmtId="0" fontId="10" fillId="4" borderId="260" xfId="2" applyFont="1" applyFill="1" applyBorder="1" applyAlignment="1">
      <alignment horizontal="center" vertical="center" wrapText="1"/>
    </xf>
    <xf numFmtId="0" fontId="15" fillId="5" borderId="19" xfId="2" applyFont="1" applyFill="1" applyBorder="1" applyAlignment="1">
      <alignment horizontal="right" vertical="center" wrapText="1"/>
    </xf>
    <xf numFmtId="0" fontId="6" fillId="4" borderId="20" xfId="2" applyFont="1" applyFill="1" applyBorder="1" applyAlignment="1">
      <alignment horizontal="right" vertical="center" wrapText="1"/>
    </xf>
    <xf numFmtId="164" fontId="7" fillId="4" borderId="19" xfId="2" applyNumberFormat="1" applyFont="1" applyFill="1" applyBorder="1" applyAlignment="1">
      <alignment horizontal="center" vertical="center" wrapText="1"/>
    </xf>
    <xf numFmtId="164" fontId="7" fillId="4" borderId="261" xfId="2" applyNumberFormat="1" applyFont="1" applyFill="1" applyBorder="1" applyAlignment="1">
      <alignment horizontal="center" vertical="center" wrapText="1"/>
    </xf>
    <xf numFmtId="0" fontId="18" fillId="8" borderId="19" xfId="2" applyFont="1" applyFill="1" applyBorder="1" applyAlignment="1">
      <alignment horizontal="center" vertical="center" wrapText="1"/>
    </xf>
    <xf numFmtId="0" fontId="18" fillId="8" borderId="261" xfId="2" applyFont="1" applyFill="1" applyBorder="1" applyAlignment="1">
      <alignment horizontal="center" vertical="center" wrapText="1"/>
    </xf>
    <xf numFmtId="0" fontId="15" fillId="8" borderId="17" xfId="2" applyFont="1" applyFill="1" applyBorder="1" applyAlignment="1">
      <alignment horizontal="center" vertical="center" wrapText="1"/>
    </xf>
    <xf numFmtId="0" fontId="15" fillId="8" borderId="16" xfId="2" applyFont="1" applyFill="1" applyBorder="1" applyAlignment="1">
      <alignment horizontal="center" vertical="center" wrapText="1"/>
    </xf>
    <xf numFmtId="164" fontId="7" fillId="4" borderId="17" xfId="2" applyNumberFormat="1" applyFont="1" applyFill="1" applyBorder="1" applyAlignment="1">
      <alignment horizontal="center" vertical="center" wrapText="1"/>
    </xf>
    <xf numFmtId="0" fontId="15" fillId="4" borderId="19" xfId="2" applyFont="1" applyFill="1" applyBorder="1" applyAlignment="1">
      <alignment horizontal="right" vertical="center" wrapText="1"/>
    </xf>
    <xf numFmtId="0" fontId="6" fillId="4" borderId="187" xfId="2" applyFont="1" applyFill="1" applyBorder="1" applyAlignment="1">
      <alignment horizontal="right" vertical="center" wrapText="1"/>
    </xf>
    <xf numFmtId="0" fontId="5" fillId="5" borderId="198" xfId="2" applyFont="1" applyFill="1" applyBorder="1" applyAlignment="1">
      <alignment horizontal="right" vertical="center" wrapText="1"/>
    </xf>
    <xf numFmtId="0" fontId="5" fillId="5" borderId="197" xfId="2" applyFont="1" applyFill="1" applyBorder="1" applyAlignment="1">
      <alignment horizontal="right" vertical="center" wrapText="1"/>
    </xf>
    <xf numFmtId="0" fontId="5" fillId="5" borderId="20" xfId="2" applyFont="1" applyFill="1" applyBorder="1" applyAlignment="1">
      <alignment horizontal="left" vertical="center" wrapText="1"/>
    </xf>
    <xf numFmtId="0" fontId="5" fillId="5" borderId="19" xfId="2" applyFont="1" applyFill="1" applyBorder="1" applyAlignment="1">
      <alignment horizontal="left" vertical="center" wrapText="1"/>
    </xf>
    <xf numFmtId="0" fontId="47" fillId="12" borderId="51" xfId="2" applyFont="1" applyFill="1" applyBorder="1" applyAlignment="1">
      <alignment horizontal="center" vertical="center" wrapText="1"/>
    </xf>
    <xf numFmtId="0" fontId="47" fillId="12" borderId="53" xfId="2" applyFont="1" applyFill="1" applyBorder="1" applyAlignment="1">
      <alignment horizontal="center" vertical="center" wrapText="1"/>
    </xf>
    <xf numFmtId="0" fontId="47" fillId="12" borderId="52" xfId="2" applyFont="1" applyFill="1" applyBorder="1" applyAlignment="1">
      <alignment horizontal="center" vertical="center" wrapText="1"/>
    </xf>
    <xf numFmtId="0" fontId="9" fillId="6" borderId="13" xfId="2" applyFont="1" applyFill="1" applyBorder="1" applyAlignment="1">
      <alignment horizontal="center" vertical="center" wrapText="1"/>
    </xf>
    <xf numFmtId="0" fontId="9" fillId="6" borderId="15" xfId="2" applyFont="1" applyFill="1" applyBorder="1" applyAlignment="1">
      <alignment horizontal="center" vertical="center" wrapText="1"/>
    </xf>
    <xf numFmtId="0" fontId="9" fillId="6" borderId="14" xfId="2" applyFont="1" applyFill="1" applyBorder="1" applyAlignment="1">
      <alignment horizontal="center" vertical="center" wrapText="1"/>
    </xf>
    <xf numFmtId="0" fontId="14" fillId="0" borderId="0" xfId="2" applyFont="1" applyAlignment="1">
      <alignment horizontal="left" vertical="center" wrapText="1"/>
    </xf>
    <xf numFmtId="49" fontId="12" fillId="6" borderId="217" xfId="0" applyNumberFormat="1" applyFont="1" applyFill="1" applyBorder="1" applyAlignment="1">
      <alignment horizontal="center" vertical="center" wrapText="1"/>
    </xf>
    <xf numFmtId="49" fontId="12" fillId="6" borderId="218" xfId="0" applyNumberFormat="1" applyFont="1" applyFill="1" applyBorder="1" applyAlignment="1">
      <alignment horizontal="center" vertical="center" wrapText="1"/>
    </xf>
    <xf numFmtId="49" fontId="12" fillId="6" borderId="219" xfId="0" applyNumberFormat="1" applyFont="1" applyFill="1" applyBorder="1" applyAlignment="1">
      <alignment horizontal="center" vertical="center" wrapText="1"/>
    </xf>
    <xf numFmtId="49" fontId="95" fillId="0" borderId="220" xfId="0" applyNumberFormat="1" applyFont="1" applyBorder="1" applyAlignment="1">
      <alignment horizontal="left" vertical="center" wrapText="1"/>
    </xf>
    <xf numFmtId="49" fontId="95" fillId="0" borderId="221" xfId="0" applyNumberFormat="1" applyFont="1" applyBorder="1" applyAlignment="1">
      <alignment horizontal="left" vertical="center" wrapText="1"/>
    </xf>
    <xf numFmtId="49" fontId="96" fillId="0" borderId="222" xfId="5" applyNumberFormat="1" applyFont="1" applyFill="1" applyBorder="1" applyAlignment="1">
      <alignment horizontal="left" vertical="center" wrapText="1"/>
    </xf>
    <xf numFmtId="49" fontId="95" fillId="0" borderId="217" xfId="0" applyNumberFormat="1" applyFont="1" applyBorder="1" applyAlignment="1">
      <alignment horizontal="left" vertical="center" wrapText="1"/>
    </xf>
    <xf numFmtId="49" fontId="95" fillId="0" borderId="218" xfId="0" applyNumberFormat="1" applyFont="1" applyBorder="1" applyAlignment="1">
      <alignment horizontal="left" vertical="center" wrapText="1"/>
    </xf>
    <xf numFmtId="49" fontId="12" fillId="6" borderId="217" xfId="0" applyNumberFormat="1" applyFont="1" applyFill="1" applyBorder="1" applyAlignment="1">
      <alignment horizontal="left" vertical="center" wrapText="1"/>
    </xf>
    <xf numFmtId="49" fontId="12" fillId="6" borderId="219" xfId="0" applyNumberFormat="1" applyFont="1" applyFill="1" applyBorder="1" applyAlignment="1">
      <alignment horizontal="left" vertical="center" wrapText="1"/>
    </xf>
    <xf numFmtId="0" fontId="31" fillId="6" borderId="200" xfId="0" applyFont="1" applyFill="1" applyBorder="1" applyAlignment="1">
      <alignment horizontal="center" vertical="center" wrapText="1"/>
    </xf>
    <xf numFmtId="0" fontId="31" fillId="6" borderId="131" xfId="0" applyFont="1" applyFill="1" applyBorder="1" applyAlignment="1">
      <alignment horizontal="center" vertical="center" wrapText="1"/>
    </xf>
    <xf numFmtId="0" fontId="31" fillId="6" borderId="199" xfId="0" applyFont="1" applyFill="1" applyBorder="1" applyAlignment="1">
      <alignment horizontal="center" vertical="center" wrapText="1"/>
    </xf>
    <xf numFmtId="0" fontId="52" fillId="6" borderId="212" xfId="0" applyFont="1" applyFill="1" applyBorder="1" applyAlignment="1">
      <alignment horizontal="center" vertical="center" wrapText="1"/>
    </xf>
    <xf numFmtId="0" fontId="52" fillId="6" borderId="213" xfId="0" applyFont="1" applyFill="1" applyBorder="1" applyAlignment="1">
      <alignment horizontal="center" vertical="center" wrapText="1"/>
    </xf>
    <xf numFmtId="0" fontId="24" fillId="10" borderId="23" xfId="2" applyFont="1" applyFill="1" applyBorder="1" applyAlignment="1">
      <alignment horizontal="center" vertical="center" wrapText="1"/>
    </xf>
    <xf numFmtId="0" fontId="24" fillId="10" borderId="30" xfId="2" applyFont="1" applyFill="1" applyBorder="1" applyAlignment="1">
      <alignment horizontal="center" vertical="center" wrapText="1"/>
    </xf>
    <xf numFmtId="0" fontId="24" fillId="10" borderId="45" xfId="2" applyFont="1" applyFill="1" applyBorder="1" applyAlignment="1">
      <alignment horizontal="center" vertical="center" wrapText="1"/>
    </xf>
    <xf numFmtId="0" fontId="24" fillId="10" borderId="1" xfId="2" applyFont="1" applyFill="1" applyBorder="1" applyAlignment="1">
      <alignment horizontal="center" vertical="center" wrapText="1"/>
    </xf>
    <xf numFmtId="0" fontId="24" fillId="10" borderId="19" xfId="2" applyFont="1" applyFill="1" applyBorder="1" applyAlignment="1">
      <alignment horizontal="center" vertical="center" wrapText="1"/>
    </xf>
    <xf numFmtId="0" fontId="24" fillId="10" borderId="261" xfId="2" applyFont="1" applyFill="1" applyBorder="1" applyAlignment="1">
      <alignment horizontal="center" vertical="center" wrapText="1"/>
    </xf>
    <xf numFmtId="0" fontId="26" fillId="9" borderId="8" xfId="2" applyFont="1" applyFill="1" applyBorder="1" applyAlignment="1">
      <alignment horizontal="center" vertical="center"/>
    </xf>
    <xf numFmtId="0" fontId="26" fillId="9" borderId="7" xfId="2" applyFont="1" applyFill="1" applyBorder="1" applyAlignment="1">
      <alignment horizontal="center" vertical="center"/>
    </xf>
    <xf numFmtId="0" fontId="26" fillId="9" borderId="264" xfId="2" applyFont="1" applyFill="1" applyBorder="1" applyAlignment="1">
      <alignment horizontal="center" vertical="center"/>
    </xf>
    <xf numFmtId="0" fontId="25" fillId="10" borderId="2" xfId="2" applyFont="1" applyFill="1" applyBorder="1" applyAlignment="1">
      <alignment horizontal="center" vertical="center" wrapText="1"/>
    </xf>
    <xf numFmtId="0" fontId="25" fillId="10" borderId="21" xfId="2" applyFont="1" applyFill="1" applyBorder="1" applyAlignment="1">
      <alignment horizontal="center" vertical="center" wrapText="1"/>
    </xf>
    <xf numFmtId="0" fontId="25" fillId="10" borderId="17" xfId="2" applyFont="1" applyFill="1" applyBorder="1" applyAlignment="1">
      <alignment horizontal="center" vertical="center" wrapText="1"/>
    </xf>
    <xf numFmtId="0" fontId="25" fillId="10" borderId="1" xfId="2" applyFont="1" applyFill="1" applyBorder="1" applyAlignment="1">
      <alignment horizontal="center" vertical="center" wrapText="1"/>
    </xf>
    <xf numFmtId="164" fontId="18" fillId="10" borderId="1" xfId="2" applyNumberFormat="1" applyFont="1" applyFill="1" applyBorder="1" applyAlignment="1">
      <alignment horizontal="center" vertical="center" wrapText="1"/>
    </xf>
    <xf numFmtId="164" fontId="18" fillId="10" borderId="19" xfId="2" applyNumberFormat="1" applyFont="1" applyFill="1" applyBorder="1" applyAlignment="1">
      <alignment horizontal="center" vertical="center" wrapText="1"/>
    </xf>
    <xf numFmtId="164" fontId="18" fillId="10" borderId="261" xfId="2" applyNumberFormat="1" applyFont="1" applyFill="1" applyBorder="1" applyAlignment="1">
      <alignment horizontal="center" vertical="center" wrapText="1"/>
    </xf>
    <xf numFmtId="0" fontId="25" fillId="9" borderId="4" xfId="2" applyFont="1" applyFill="1" applyBorder="1" applyAlignment="1">
      <alignment horizontal="right" vertical="center" wrapText="1"/>
    </xf>
    <xf numFmtId="0" fontId="25" fillId="9" borderId="22" xfId="2" applyFont="1" applyFill="1" applyBorder="1" applyAlignment="1">
      <alignment horizontal="right" vertical="center" wrapText="1"/>
    </xf>
    <xf numFmtId="0" fontId="25" fillId="10" borderId="16" xfId="2" applyFont="1" applyFill="1" applyBorder="1" applyAlignment="1">
      <alignment horizontal="center" vertical="center" wrapText="1"/>
    </xf>
    <xf numFmtId="0" fontId="23" fillId="9" borderId="7" xfId="2" applyFont="1" applyFill="1" applyBorder="1" applyAlignment="1">
      <alignment horizontal="right" vertical="center" wrapText="1"/>
    </xf>
    <xf numFmtId="0" fontId="23" fillId="9" borderId="130" xfId="2" applyFont="1" applyFill="1" applyBorder="1" applyAlignment="1">
      <alignment horizontal="right" vertical="center" wrapText="1"/>
    </xf>
    <xf numFmtId="0" fontId="24" fillId="11" borderId="1" xfId="2" applyFont="1" applyFill="1" applyBorder="1" applyAlignment="1">
      <alignment horizontal="left" vertical="center" wrapText="1"/>
    </xf>
    <xf numFmtId="0" fontId="24" fillId="11" borderId="19" xfId="2" applyFont="1" applyFill="1" applyBorder="1" applyAlignment="1">
      <alignment horizontal="left" vertical="center" wrapText="1"/>
    </xf>
    <xf numFmtId="0" fontId="24" fillId="11" borderId="18" xfId="2" applyFont="1" applyFill="1" applyBorder="1" applyAlignment="1">
      <alignment horizontal="left" vertical="center" wrapText="1"/>
    </xf>
    <xf numFmtId="0" fontId="24" fillId="11" borderId="29" xfId="2" applyFont="1" applyFill="1" applyBorder="1" applyAlignment="1">
      <alignment horizontal="left" vertical="center" wrapText="1"/>
    </xf>
    <xf numFmtId="0" fontId="24" fillId="11" borderId="25" xfId="2" applyFont="1" applyFill="1" applyBorder="1" applyAlignment="1">
      <alignment horizontal="left" vertical="center" wrapText="1"/>
    </xf>
    <xf numFmtId="0" fontId="24" fillId="11" borderId="28" xfId="2" applyFont="1" applyFill="1" applyBorder="1" applyAlignment="1">
      <alignment horizontal="left" vertical="center" wrapText="1"/>
    </xf>
    <xf numFmtId="164" fontId="17" fillId="9" borderId="29" xfId="2" applyNumberFormat="1" applyFont="1" applyFill="1" applyBorder="1" applyAlignment="1">
      <alignment horizontal="center" vertical="center" wrapText="1"/>
    </xf>
    <xf numFmtId="164" fontId="17" fillId="9" borderId="25" xfId="2" applyNumberFormat="1" applyFont="1" applyFill="1" applyBorder="1" applyAlignment="1">
      <alignment horizontal="center" vertical="center" wrapText="1"/>
    </xf>
    <xf numFmtId="164" fontId="17" fillId="9" borderId="262" xfId="2" applyNumberFormat="1" applyFont="1" applyFill="1" applyBorder="1" applyAlignment="1">
      <alignment horizontal="center" vertical="center" wrapText="1"/>
    </xf>
    <xf numFmtId="0" fontId="14" fillId="10" borderId="161" xfId="2" applyFont="1" applyFill="1" applyBorder="1" applyAlignment="1">
      <alignment vertical="center" wrapText="1"/>
    </xf>
    <xf numFmtId="0" fontId="14" fillId="10" borderId="162" xfId="2" applyFont="1" applyFill="1" applyBorder="1" applyAlignment="1">
      <alignment vertical="center" wrapText="1"/>
    </xf>
    <xf numFmtId="0" fontId="14" fillId="10" borderId="269" xfId="2" applyFont="1" applyFill="1" applyBorder="1" applyAlignment="1">
      <alignment vertical="center" wrapText="1"/>
    </xf>
    <xf numFmtId="0" fontId="14" fillId="10" borderId="31" xfId="2" applyFont="1" applyFill="1" applyBorder="1" applyAlignment="1">
      <alignment horizontal="left" vertical="center" wrapText="1"/>
    </xf>
    <xf numFmtId="0" fontId="14" fillId="10" borderId="0" xfId="2" applyFont="1" applyFill="1" applyAlignment="1">
      <alignment horizontal="left" vertical="center" wrapText="1"/>
    </xf>
    <xf numFmtId="0" fontId="56" fillId="5" borderId="13" xfId="2" applyFont="1" applyFill="1" applyBorder="1" applyAlignment="1">
      <alignment horizontal="left" vertical="center" wrapText="1"/>
    </xf>
    <xf numFmtId="0" fontId="56" fillId="5" borderId="15" xfId="2" applyFont="1" applyFill="1" applyBorder="1" applyAlignment="1">
      <alignment horizontal="left" vertical="center" wrapText="1"/>
    </xf>
    <xf numFmtId="0" fontId="56" fillId="5" borderId="14" xfId="2" applyFont="1" applyFill="1" applyBorder="1" applyAlignment="1">
      <alignment horizontal="left" vertical="center" wrapText="1"/>
    </xf>
    <xf numFmtId="0" fontId="10" fillId="8" borderId="258" xfId="2" applyFont="1" applyFill="1" applyBorder="1" applyAlignment="1">
      <alignment horizontal="center" vertical="center" wrapText="1"/>
    </xf>
    <xf numFmtId="0" fontId="10" fillId="8" borderId="259" xfId="2" applyFont="1" applyFill="1" applyBorder="1" applyAlignment="1">
      <alignment horizontal="center" vertical="center" wrapText="1"/>
    </xf>
    <xf numFmtId="0" fontId="10" fillId="8" borderId="260" xfId="2" applyFont="1" applyFill="1" applyBorder="1" applyAlignment="1">
      <alignment horizontal="center" vertical="center" wrapText="1"/>
    </xf>
    <xf numFmtId="0" fontId="10" fillId="8" borderId="31" xfId="0" applyFont="1" applyFill="1" applyBorder="1" applyAlignment="1">
      <alignment horizontal="center" vertical="center" wrapText="1"/>
    </xf>
    <xf numFmtId="0" fontId="10" fillId="8" borderId="32"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0" fillId="8" borderId="24" xfId="0" applyFont="1" applyFill="1" applyBorder="1" applyAlignment="1">
      <alignment horizontal="center" vertical="center" wrapText="1"/>
    </xf>
    <xf numFmtId="0" fontId="8" fillId="5" borderId="13" xfId="2" applyFont="1" applyFill="1" applyBorder="1" applyAlignment="1">
      <alignment horizontal="center" vertical="center" wrapText="1"/>
    </xf>
    <xf numFmtId="0" fontId="8" fillId="5" borderId="15" xfId="2" applyFont="1" applyFill="1" applyBorder="1" applyAlignment="1">
      <alignment horizontal="center" vertical="center" wrapText="1"/>
    </xf>
    <xf numFmtId="0" fontId="8" fillId="5" borderId="14" xfId="2" applyFont="1" applyFill="1" applyBorder="1" applyAlignment="1">
      <alignment horizontal="center" vertical="center" wrapText="1"/>
    </xf>
    <xf numFmtId="0" fontId="5" fillId="5" borderId="40" xfId="2" applyFont="1" applyFill="1" applyBorder="1" applyAlignment="1">
      <alignment horizontal="left" vertical="center" wrapText="1"/>
    </xf>
    <xf numFmtId="0" fontId="5" fillId="5" borderId="30" xfId="2" applyFont="1" applyFill="1" applyBorder="1" applyAlignment="1">
      <alignment horizontal="left" vertical="center" wrapText="1"/>
    </xf>
    <xf numFmtId="0" fontId="14" fillId="4" borderId="41" xfId="2" applyFont="1" applyFill="1" applyBorder="1" applyAlignment="1">
      <alignment horizontal="right" vertical="center" wrapText="1"/>
    </xf>
    <xf numFmtId="0" fontId="6" fillId="4" borderId="43" xfId="2" applyFont="1" applyFill="1" applyBorder="1" applyAlignment="1">
      <alignment horizontal="right" vertical="center" wrapText="1"/>
    </xf>
    <xf numFmtId="0" fontId="6" fillId="4" borderId="0" xfId="2" applyFont="1" applyFill="1" applyAlignment="1">
      <alignment horizontal="right" vertical="center" wrapText="1"/>
    </xf>
    <xf numFmtId="0" fontId="6" fillId="4" borderId="40" xfId="2" applyFont="1" applyFill="1" applyBorder="1" applyAlignment="1">
      <alignment horizontal="right" vertical="center" wrapText="1"/>
    </xf>
    <xf numFmtId="0" fontId="6" fillId="4" borderId="30" xfId="2" applyFont="1" applyFill="1" applyBorder="1" applyAlignment="1">
      <alignment horizontal="right" vertical="center" wrapText="1"/>
    </xf>
    <xf numFmtId="0" fontId="15" fillId="5" borderId="25" xfId="2" applyFont="1" applyFill="1" applyBorder="1" applyAlignment="1">
      <alignment horizontal="right" vertical="center" wrapText="1"/>
    </xf>
    <xf numFmtId="164" fontId="14" fillId="4" borderId="31" xfId="2" applyNumberFormat="1" applyFont="1" applyFill="1" applyBorder="1" applyAlignment="1">
      <alignment horizontal="left" vertical="center" wrapText="1"/>
    </xf>
    <xf numFmtId="164" fontId="14" fillId="4" borderId="0" xfId="2" applyNumberFormat="1" applyFont="1" applyFill="1" applyAlignment="1">
      <alignment horizontal="left" vertical="center" wrapText="1"/>
    </xf>
    <xf numFmtId="164" fontId="14" fillId="4" borderId="44" xfId="2" applyNumberFormat="1" applyFont="1" applyFill="1" applyBorder="1" applyAlignment="1">
      <alignment horizontal="left" vertical="center" wrapText="1"/>
    </xf>
    <xf numFmtId="0" fontId="6" fillId="4" borderId="20" xfId="2" applyFont="1" applyFill="1" applyBorder="1" applyAlignment="1">
      <alignment horizontal="center" vertical="center" wrapText="1"/>
    </xf>
    <xf numFmtId="0" fontId="6" fillId="4" borderId="261" xfId="2" applyFont="1" applyFill="1" applyBorder="1" applyAlignment="1">
      <alignment horizontal="center" vertical="center" wrapText="1"/>
    </xf>
    <xf numFmtId="0" fontId="15" fillId="5" borderId="18" xfId="2" applyFont="1" applyFill="1" applyBorder="1" applyAlignment="1">
      <alignment horizontal="right" vertical="center" wrapText="1"/>
    </xf>
    <xf numFmtId="0" fontId="15" fillId="5" borderId="16" xfId="2" applyFont="1" applyFill="1" applyBorder="1" applyAlignment="1">
      <alignment horizontal="right" vertical="center" wrapText="1"/>
    </xf>
    <xf numFmtId="0" fontId="10" fillId="4" borderId="41" xfId="2" applyFont="1" applyFill="1" applyBorder="1" applyAlignment="1">
      <alignment horizontal="center" vertical="center" wrapText="1"/>
    </xf>
    <xf numFmtId="0" fontId="10" fillId="4" borderId="40" xfId="2" applyFont="1" applyFill="1" applyBorder="1" applyAlignment="1">
      <alignment horizontal="center" vertical="center" wrapText="1"/>
    </xf>
    <xf numFmtId="0" fontId="6" fillId="4" borderId="115" xfId="2" applyFont="1" applyFill="1" applyBorder="1" applyAlignment="1">
      <alignment horizontal="right" vertical="center" wrapText="1"/>
    </xf>
    <xf numFmtId="0" fontId="6" fillId="4" borderId="193" xfId="2" applyFont="1" applyFill="1" applyBorder="1" applyAlignment="1">
      <alignment horizontal="right" vertical="center" wrapText="1"/>
    </xf>
    <xf numFmtId="0" fontId="6" fillId="4" borderId="194" xfId="2" applyFont="1" applyFill="1" applyBorder="1" applyAlignment="1">
      <alignment horizontal="right" vertical="center" wrapText="1"/>
    </xf>
    <xf numFmtId="0" fontId="10" fillId="8" borderId="25" xfId="2" applyFont="1" applyFill="1" applyBorder="1" applyAlignment="1">
      <alignment horizontal="center" vertical="center" wrapText="1"/>
    </xf>
    <xf numFmtId="0" fontId="15" fillId="5" borderId="20" xfId="2" applyFont="1" applyFill="1" applyBorder="1" applyAlignment="1">
      <alignment horizontal="right" vertical="center" wrapText="1"/>
    </xf>
    <xf numFmtId="0" fontId="12" fillId="7" borderId="13" xfId="2" applyFont="1" applyFill="1" applyBorder="1" applyAlignment="1">
      <alignment horizontal="center" vertical="center" wrapText="1"/>
    </xf>
    <xf numFmtId="0" fontId="12" fillId="7" borderId="14" xfId="2"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8" fillId="5" borderId="13" xfId="0" applyFont="1" applyFill="1" applyBorder="1" applyAlignment="1">
      <alignment horizontal="center" vertical="center"/>
    </xf>
    <xf numFmtId="0" fontId="8" fillId="5" borderId="15" xfId="0" applyFont="1" applyFill="1" applyBorder="1" applyAlignment="1">
      <alignment horizontal="center" vertical="center"/>
    </xf>
    <xf numFmtId="0" fontId="8" fillId="5" borderId="14" xfId="0" applyFont="1" applyFill="1" applyBorder="1" applyAlignment="1">
      <alignment horizontal="center" vertical="center"/>
    </xf>
    <xf numFmtId="0" fontId="5" fillId="3" borderId="107" xfId="0" applyFont="1" applyFill="1" applyBorder="1" applyAlignment="1">
      <alignment horizontal="center" vertical="center" wrapText="1"/>
    </xf>
    <xf numFmtId="0" fontId="5" fillId="3" borderId="175"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8" fillId="5" borderId="107" xfId="0" applyFont="1" applyFill="1" applyBorder="1" applyAlignment="1">
      <alignment horizontal="center" vertical="center"/>
    </xf>
    <xf numFmtId="0" fontId="8" fillId="5" borderId="175" xfId="0" applyFont="1" applyFill="1" applyBorder="1" applyAlignment="1">
      <alignment horizontal="center" vertical="center"/>
    </xf>
    <xf numFmtId="0" fontId="6" fillId="4" borderId="107" xfId="0" applyFont="1" applyFill="1" applyBorder="1" applyAlignment="1">
      <alignment horizontal="center" vertical="center" wrapText="1"/>
    </xf>
    <xf numFmtId="0" fontId="6" fillId="4" borderId="175" xfId="0" applyFont="1" applyFill="1" applyBorder="1" applyAlignment="1">
      <alignment horizontal="center" vertical="center" wrapText="1"/>
    </xf>
  </cellXfs>
  <cellStyles count="6">
    <cellStyle name="Hyperlink" xfId="5" builtinId="8"/>
    <cellStyle name="Neutral" xfId="1" builtinId="28"/>
    <cellStyle name="Normal" xfId="0" builtinId="0"/>
    <cellStyle name="Normal 2" xfId="2" xr:uid="{00000000-0005-0000-0000-000003000000}"/>
    <cellStyle name="Normal 2 2" xfId="3" xr:uid="{00000000-0005-0000-0000-000004000000}"/>
    <cellStyle name="Normal 2 3" xfId="4" xr:uid="{00000000-0005-0000-0000-000005000000}"/>
  </cellStyles>
  <dxfs count="0"/>
  <tableStyles count="0" defaultTableStyle="TableStyleMedium2" defaultPivotStyle="PivotStyleLight16"/>
  <colors>
    <mruColors>
      <color rgb="FF444472"/>
      <color rgb="FFFF66FF"/>
      <color rgb="FF595959"/>
      <color rgb="FFDCE6F1"/>
      <color rgb="FF215967"/>
      <color rgb="FFCDE3C4"/>
      <color rgb="FFC0DFB1"/>
      <color rgb="FFB7D4F0"/>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Radio" checked="Checked" firstButton="1" fmlaLink="$H$70"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fmlaLink="$H$7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checked="Checked" firstButton="1" fmlaLink="$H$72"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checked="Checked" firstButton="1" fmlaLink="$H$73" lockText="1" noThreeD="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Radio" checked="Checked" firstButton="1" fmlaLink="TypeFundRate"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checked="Checked" firstButton="1" fmlaLink="$H$74"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checked="Checked" firstButton="1" fmlaLink="EligibleCost"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checked="Checked" firstButton="1" fmlaLink="TypeCostA6"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checked="Checked" firstButton="1" fmlaLink="TypeCostA7"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H$66"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Radio" checked="Checked" lockText="1" noThreeD="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H$68"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749300</xdr:colOff>
          <xdr:row>10</xdr:row>
          <xdr:rowOff>558800</xdr:rowOff>
        </xdr:from>
        <xdr:to>
          <xdr:col>0</xdr:col>
          <xdr:colOff>4292600</xdr:colOff>
          <xdr:row>11</xdr:row>
          <xdr:rowOff>25400</xdr:rowOff>
        </xdr:to>
        <xdr:sp macro="" textlink="">
          <xdr:nvSpPr>
            <xdr:cNvPr id="10243" name="Button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1" i="0" u="none" strike="noStrike" baseline="0">
                  <a:solidFill>
                    <a:srgbClr val="FF0000"/>
                  </a:solidFill>
                  <a:latin typeface="Calibri" pitchFamily="2" charset="0"/>
                  <a:cs typeface="Calibri" pitchFamily="2" charset="0"/>
                </a:rPr>
                <a:t>Unprotect All Sheets (Configuration)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596900</xdr:colOff>
          <xdr:row>13</xdr:row>
          <xdr:rowOff>457200</xdr:rowOff>
        </xdr:from>
        <xdr:to>
          <xdr:col>0</xdr:col>
          <xdr:colOff>4749800</xdr:colOff>
          <xdr:row>14</xdr:row>
          <xdr:rowOff>38100</xdr:rowOff>
        </xdr:to>
        <xdr:sp macro="" textlink="">
          <xdr:nvSpPr>
            <xdr:cNvPr id="10245" name="Button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1" i="0" u="none" strike="noStrike" baseline="0">
                  <a:solidFill>
                    <a:srgbClr val="FF0000"/>
                  </a:solidFill>
                  <a:latin typeface="Calibri" pitchFamily="2" charset="0"/>
                  <a:cs typeface="Calibri" pitchFamily="2" charset="0"/>
                </a:rPr>
                <a:t>Save &amp; Update Detailed Budget Table </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127000</xdr:colOff>
          <xdr:row>1</xdr:row>
          <xdr:rowOff>177800</xdr:rowOff>
        </xdr:from>
        <xdr:to>
          <xdr:col>1</xdr:col>
          <xdr:colOff>444500</xdr:colOff>
          <xdr:row>5</xdr:row>
          <xdr:rowOff>292100</xdr:rowOff>
        </xdr:to>
        <xdr:sp macro="" textlink="">
          <xdr:nvSpPr>
            <xdr:cNvPr id="7189" name="Button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1" i="0" u="none" strike="noStrike" baseline="0">
                  <a:solidFill>
                    <a:srgbClr val="FF0000"/>
                  </a:solidFill>
                  <a:latin typeface="Calibri" pitchFamily="2" charset="0"/>
                  <a:cs typeface="Calibri" pitchFamily="2" charset="0"/>
                </a:rPr>
                <a:t>Unprotect All Sheets (Configuration)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330200</xdr:colOff>
          <xdr:row>65</xdr:row>
          <xdr:rowOff>101600</xdr:rowOff>
        </xdr:from>
        <xdr:to>
          <xdr:col>2</xdr:col>
          <xdr:colOff>596900</xdr:colOff>
          <xdr:row>65</xdr:row>
          <xdr:rowOff>317500</xdr:rowOff>
        </xdr:to>
        <xdr:sp macro="" textlink="">
          <xdr:nvSpPr>
            <xdr:cNvPr id="7219" name="Option Button 51" hidden="1">
              <a:extLst>
                <a:ext uri="{63B3BB69-23CF-44E3-9099-C40C66FF867C}">
                  <a14:compatExt spid="_x0000_s7219"/>
                </a:ext>
                <a:ext uri="{FF2B5EF4-FFF2-40B4-BE49-F238E27FC236}">
                  <a16:creationId xmlns:a16="http://schemas.microsoft.com/office/drawing/2014/main" id="{00000000-0008-0000-0100-00003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254000</xdr:colOff>
          <xdr:row>65</xdr:row>
          <xdr:rowOff>88900</xdr:rowOff>
        </xdr:from>
        <xdr:to>
          <xdr:col>3</xdr:col>
          <xdr:colOff>520700</xdr:colOff>
          <xdr:row>65</xdr:row>
          <xdr:rowOff>304800</xdr:rowOff>
        </xdr:to>
        <xdr:sp macro="" textlink="">
          <xdr:nvSpPr>
            <xdr:cNvPr id="7220" name="Option Button 52" hidden="1">
              <a:extLst>
                <a:ext uri="{63B3BB69-23CF-44E3-9099-C40C66FF867C}">
                  <a14:compatExt spid="_x0000_s7220"/>
                </a:ext>
                <a:ext uri="{FF2B5EF4-FFF2-40B4-BE49-F238E27FC236}">
                  <a16:creationId xmlns:a16="http://schemas.microsoft.com/office/drawing/2014/main" id="{00000000-0008-0000-0100-00003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65</xdr:row>
          <xdr:rowOff>12700</xdr:rowOff>
        </xdr:from>
        <xdr:to>
          <xdr:col>4</xdr:col>
          <xdr:colOff>12700</xdr:colOff>
          <xdr:row>66</xdr:row>
          <xdr:rowOff>0</xdr:rowOff>
        </xdr:to>
        <xdr:sp macro="" textlink="">
          <xdr:nvSpPr>
            <xdr:cNvPr id="7221" name="Group Box 53" hidden="1">
              <a:extLst>
                <a:ext uri="{63B3BB69-23CF-44E3-9099-C40C66FF867C}">
                  <a14:compatExt spid="_x0000_s7221"/>
                </a:ext>
                <a:ext uri="{FF2B5EF4-FFF2-40B4-BE49-F238E27FC236}">
                  <a16:creationId xmlns:a16="http://schemas.microsoft.com/office/drawing/2014/main" id="{00000000-0008-0000-0100-00003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330200</xdr:colOff>
          <xdr:row>67</xdr:row>
          <xdr:rowOff>88900</xdr:rowOff>
        </xdr:from>
        <xdr:to>
          <xdr:col>2</xdr:col>
          <xdr:colOff>711200</xdr:colOff>
          <xdr:row>67</xdr:row>
          <xdr:rowOff>304800</xdr:rowOff>
        </xdr:to>
        <xdr:sp macro="" textlink="">
          <xdr:nvSpPr>
            <xdr:cNvPr id="7222" name="Option Button 54" hidden="1">
              <a:extLst>
                <a:ext uri="{63B3BB69-23CF-44E3-9099-C40C66FF867C}">
                  <a14:compatExt spid="_x0000_s7222"/>
                </a:ext>
                <a:ext uri="{FF2B5EF4-FFF2-40B4-BE49-F238E27FC236}">
                  <a16:creationId xmlns:a16="http://schemas.microsoft.com/office/drawing/2014/main" id="{00000000-0008-0000-0100-00003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254000</xdr:colOff>
          <xdr:row>67</xdr:row>
          <xdr:rowOff>76200</xdr:rowOff>
        </xdr:from>
        <xdr:to>
          <xdr:col>3</xdr:col>
          <xdr:colOff>622300</xdr:colOff>
          <xdr:row>67</xdr:row>
          <xdr:rowOff>304800</xdr:rowOff>
        </xdr:to>
        <xdr:sp macro="" textlink="">
          <xdr:nvSpPr>
            <xdr:cNvPr id="7223" name="Option Button 55" hidden="1">
              <a:extLst>
                <a:ext uri="{63B3BB69-23CF-44E3-9099-C40C66FF867C}">
                  <a14:compatExt spid="_x0000_s7223"/>
                </a:ext>
                <a:ext uri="{FF2B5EF4-FFF2-40B4-BE49-F238E27FC236}">
                  <a16:creationId xmlns:a16="http://schemas.microsoft.com/office/drawing/2014/main" id="{00000000-0008-0000-0100-00003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67</xdr:row>
          <xdr:rowOff>0</xdr:rowOff>
        </xdr:from>
        <xdr:to>
          <xdr:col>6</xdr:col>
          <xdr:colOff>12700</xdr:colOff>
          <xdr:row>68</xdr:row>
          <xdr:rowOff>0</xdr:rowOff>
        </xdr:to>
        <xdr:sp macro="" textlink="">
          <xdr:nvSpPr>
            <xdr:cNvPr id="7225" name="Group Box 57" hidden="1">
              <a:extLst>
                <a:ext uri="{63B3BB69-23CF-44E3-9099-C40C66FF867C}">
                  <a14:compatExt spid="_x0000_s7225"/>
                </a:ext>
                <a:ext uri="{FF2B5EF4-FFF2-40B4-BE49-F238E27FC236}">
                  <a16:creationId xmlns:a16="http://schemas.microsoft.com/office/drawing/2014/main" id="{00000000-0008-0000-0100-000039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355600</xdr:colOff>
          <xdr:row>69</xdr:row>
          <xdr:rowOff>76200</xdr:rowOff>
        </xdr:from>
        <xdr:to>
          <xdr:col>2</xdr:col>
          <xdr:colOff>711200</xdr:colOff>
          <xdr:row>69</xdr:row>
          <xdr:rowOff>304800</xdr:rowOff>
        </xdr:to>
        <xdr:sp macro="" textlink="">
          <xdr:nvSpPr>
            <xdr:cNvPr id="7226" name="Option Button 58" hidden="1">
              <a:extLst>
                <a:ext uri="{63B3BB69-23CF-44E3-9099-C40C66FF867C}">
                  <a14:compatExt spid="_x0000_s7226"/>
                </a:ext>
                <a:ext uri="{FF2B5EF4-FFF2-40B4-BE49-F238E27FC236}">
                  <a16:creationId xmlns:a16="http://schemas.microsoft.com/office/drawing/2014/main" id="{00000000-0008-0000-0100-00003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69</xdr:row>
          <xdr:rowOff>76200</xdr:rowOff>
        </xdr:from>
        <xdr:to>
          <xdr:col>3</xdr:col>
          <xdr:colOff>584200</xdr:colOff>
          <xdr:row>69</xdr:row>
          <xdr:rowOff>292100</xdr:rowOff>
        </xdr:to>
        <xdr:sp macro="" textlink="">
          <xdr:nvSpPr>
            <xdr:cNvPr id="7227" name="Option Button 59"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69</xdr:row>
          <xdr:rowOff>12700</xdr:rowOff>
        </xdr:from>
        <xdr:to>
          <xdr:col>5</xdr:col>
          <xdr:colOff>698500</xdr:colOff>
          <xdr:row>70</xdr:row>
          <xdr:rowOff>0</xdr:rowOff>
        </xdr:to>
        <xdr:sp macro="" textlink="">
          <xdr:nvSpPr>
            <xdr:cNvPr id="7228" name="Group Box 6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368300</xdr:colOff>
          <xdr:row>70</xdr:row>
          <xdr:rowOff>88900</xdr:rowOff>
        </xdr:from>
        <xdr:to>
          <xdr:col>2</xdr:col>
          <xdr:colOff>749300</xdr:colOff>
          <xdr:row>70</xdr:row>
          <xdr:rowOff>304800</xdr:rowOff>
        </xdr:to>
        <xdr:sp macro="" textlink="">
          <xdr:nvSpPr>
            <xdr:cNvPr id="7229" name="Option Button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70</xdr:row>
          <xdr:rowOff>76200</xdr:rowOff>
        </xdr:from>
        <xdr:to>
          <xdr:col>3</xdr:col>
          <xdr:colOff>596900</xdr:colOff>
          <xdr:row>70</xdr:row>
          <xdr:rowOff>304800</xdr:rowOff>
        </xdr:to>
        <xdr:sp macro="" textlink="">
          <xdr:nvSpPr>
            <xdr:cNvPr id="7230" name="Option Button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70</xdr:row>
          <xdr:rowOff>12700</xdr:rowOff>
        </xdr:from>
        <xdr:to>
          <xdr:col>6</xdr:col>
          <xdr:colOff>0</xdr:colOff>
          <xdr:row>71</xdr:row>
          <xdr:rowOff>12700</xdr:rowOff>
        </xdr:to>
        <xdr:sp macro="" textlink="">
          <xdr:nvSpPr>
            <xdr:cNvPr id="7231" name="Group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368300</xdr:colOff>
          <xdr:row>71</xdr:row>
          <xdr:rowOff>76200</xdr:rowOff>
        </xdr:from>
        <xdr:to>
          <xdr:col>3</xdr:col>
          <xdr:colOff>0</xdr:colOff>
          <xdr:row>71</xdr:row>
          <xdr:rowOff>292100</xdr:rowOff>
        </xdr:to>
        <xdr:sp macro="" textlink="">
          <xdr:nvSpPr>
            <xdr:cNvPr id="7232" name="Option Button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71</xdr:row>
          <xdr:rowOff>76200</xdr:rowOff>
        </xdr:from>
        <xdr:to>
          <xdr:col>3</xdr:col>
          <xdr:colOff>520700</xdr:colOff>
          <xdr:row>71</xdr:row>
          <xdr:rowOff>304800</xdr:rowOff>
        </xdr:to>
        <xdr:sp macro="" textlink="">
          <xdr:nvSpPr>
            <xdr:cNvPr id="7233" name="Option Button 6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71</xdr:row>
          <xdr:rowOff>25400</xdr:rowOff>
        </xdr:from>
        <xdr:to>
          <xdr:col>6</xdr:col>
          <xdr:colOff>0</xdr:colOff>
          <xdr:row>72</xdr:row>
          <xdr:rowOff>0</xdr:rowOff>
        </xdr:to>
        <xdr:sp macro="" textlink="">
          <xdr:nvSpPr>
            <xdr:cNvPr id="7236" name="Group Box 68" hidden="1">
              <a:extLst>
                <a:ext uri="{63B3BB69-23CF-44E3-9099-C40C66FF867C}">
                  <a14:compatExt spid="_x0000_s7236"/>
                </a:ext>
                <a:ext uri="{FF2B5EF4-FFF2-40B4-BE49-F238E27FC236}">
                  <a16:creationId xmlns:a16="http://schemas.microsoft.com/office/drawing/2014/main" id="{00000000-0008-0000-0100-00004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368300</xdr:colOff>
          <xdr:row>72</xdr:row>
          <xdr:rowOff>63500</xdr:rowOff>
        </xdr:from>
        <xdr:to>
          <xdr:col>2</xdr:col>
          <xdr:colOff>635000</xdr:colOff>
          <xdr:row>72</xdr:row>
          <xdr:rowOff>292100</xdr:rowOff>
        </xdr:to>
        <xdr:sp macro="" textlink="">
          <xdr:nvSpPr>
            <xdr:cNvPr id="7237" name="Option Button 69" hidden="1">
              <a:extLst>
                <a:ext uri="{63B3BB69-23CF-44E3-9099-C40C66FF867C}">
                  <a14:compatExt spid="_x0000_s7237"/>
                </a:ext>
                <a:ext uri="{FF2B5EF4-FFF2-40B4-BE49-F238E27FC236}">
                  <a16:creationId xmlns:a16="http://schemas.microsoft.com/office/drawing/2014/main" id="{00000000-0008-0000-0100-00004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72</xdr:row>
          <xdr:rowOff>76200</xdr:rowOff>
        </xdr:from>
        <xdr:to>
          <xdr:col>3</xdr:col>
          <xdr:colOff>622300</xdr:colOff>
          <xdr:row>72</xdr:row>
          <xdr:rowOff>292100</xdr:rowOff>
        </xdr:to>
        <xdr:sp macro="" textlink="">
          <xdr:nvSpPr>
            <xdr:cNvPr id="7238" name="Option Button 70" hidden="1">
              <a:extLst>
                <a:ext uri="{63B3BB69-23CF-44E3-9099-C40C66FF867C}">
                  <a14:compatExt spid="_x0000_s7238"/>
                </a:ext>
                <a:ext uri="{FF2B5EF4-FFF2-40B4-BE49-F238E27FC236}">
                  <a16:creationId xmlns:a16="http://schemas.microsoft.com/office/drawing/2014/main" id="{00000000-0008-0000-0100-00004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72</xdr:row>
          <xdr:rowOff>12700</xdr:rowOff>
        </xdr:from>
        <xdr:to>
          <xdr:col>6</xdr:col>
          <xdr:colOff>0</xdr:colOff>
          <xdr:row>73</xdr:row>
          <xdr:rowOff>0</xdr:rowOff>
        </xdr:to>
        <xdr:sp macro="" textlink="">
          <xdr:nvSpPr>
            <xdr:cNvPr id="7239" name="Group Box 71"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762000</xdr:colOff>
          <xdr:row>1</xdr:row>
          <xdr:rowOff>177800</xdr:rowOff>
        </xdr:from>
        <xdr:to>
          <xdr:col>7</xdr:col>
          <xdr:colOff>622300</xdr:colOff>
          <xdr:row>5</xdr:row>
          <xdr:rowOff>292100</xdr:rowOff>
        </xdr:to>
        <xdr:sp macro="" textlink="">
          <xdr:nvSpPr>
            <xdr:cNvPr id="7240" name="Button 72" hidden="1">
              <a:extLst>
                <a:ext uri="{63B3BB69-23CF-44E3-9099-C40C66FF867C}">
                  <a14:compatExt spid="_x0000_s7240"/>
                </a:ext>
                <a:ext uri="{FF2B5EF4-FFF2-40B4-BE49-F238E27FC236}">
                  <a16:creationId xmlns:a16="http://schemas.microsoft.com/office/drawing/2014/main" id="{00000000-0008-0000-0100-0000481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1" i="0" u="none" strike="noStrike" baseline="0">
                  <a:solidFill>
                    <a:srgbClr val="FF0000"/>
                  </a:solidFill>
                  <a:latin typeface="Calibri" pitchFamily="2" charset="0"/>
                  <a:cs typeface="Calibri" pitchFamily="2" charset="0"/>
                </a:rPr>
                <a:t>Save &amp; Update Detailed Budget Table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85</xdr:row>
          <xdr:rowOff>25400</xdr:rowOff>
        </xdr:from>
        <xdr:to>
          <xdr:col>1</xdr:col>
          <xdr:colOff>812800</xdr:colOff>
          <xdr:row>85</xdr:row>
          <xdr:rowOff>304800</xdr:rowOff>
        </xdr:to>
        <xdr:sp macro="" textlink="">
          <xdr:nvSpPr>
            <xdr:cNvPr id="7243" name="Option Button 75" hidden="1">
              <a:extLst>
                <a:ext uri="{63B3BB69-23CF-44E3-9099-C40C66FF867C}">
                  <a14:compatExt spid="_x0000_s7243"/>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86</xdr:row>
          <xdr:rowOff>25400</xdr:rowOff>
        </xdr:from>
        <xdr:to>
          <xdr:col>1</xdr:col>
          <xdr:colOff>812800</xdr:colOff>
          <xdr:row>86</xdr:row>
          <xdr:rowOff>304800</xdr:rowOff>
        </xdr:to>
        <xdr:sp macro="" textlink="">
          <xdr:nvSpPr>
            <xdr:cNvPr id="7244" name="Option Button 76"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85</xdr:row>
          <xdr:rowOff>0</xdr:rowOff>
        </xdr:from>
        <xdr:to>
          <xdr:col>1</xdr:col>
          <xdr:colOff>558800</xdr:colOff>
          <xdr:row>87</xdr:row>
          <xdr:rowOff>0</xdr:rowOff>
        </xdr:to>
        <xdr:sp macro="" textlink="">
          <xdr:nvSpPr>
            <xdr:cNvPr id="7245" name="Group Box 77"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584200</xdr:colOff>
          <xdr:row>67</xdr:row>
          <xdr:rowOff>63500</xdr:rowOff>
        </xdr:from>
        <xdr:to>
          <xdr:col>5</xdr:col>
          <xdr:colOff>330200</xdr:colOff>
          <xdr:row>67</xdr:row>
          <xdr:rowOff>292100</xdr:rowOff>
        </xdr:to>
        <xdr:sp macro="" textlink="">
          <xdr:nvSpPr>
            <xdr:cNvPr id="7246" name="Option Button 78" hidden="1">
              <a:extLst>
                <a:ext uri="{63B3BB69-23CF-44E3-9099-C40C66FF867C}">
                  <a14:compatExt spid="_x0000_s7246"/>
                </a:ext>
                <a:ext uri="{FF2B5EF4-FFF2-40B4-BE49-F238E27FC236}">
                  <a16:creationId xmlns:a16="http://schemas.microsoft.com/office/drawing/2014/main" id="{00000000-0008-0000-0100-00004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73</xdr:row>
          <xdr:rowOff>12700</xdr:rowOff>
        </xdr:from>
        <xdr:to>
          <xdr:col>6</xdr:col>
          <xdr:colOff>12700</xdr:colOff>
          <xdr:row>74</xdr:row>
          <xdr:rowOff>0</xdr:rowOff>
        </xdr:to>
        <xdr:sp macro="" textlink="">
          <xdr:nvSpPr>
            <xdr:cNvPr id="7249" name="Group Box 81" hidden="1">
              <a:extLst>
                <a:ext uri="{63B3BB69-23CF-44E3-9099-C40C66FF867C}">
                  <a14:compatExt spid="_x0000_s7249"/>
                </a:ext>
                <a:ext uri="{FF2B5EF4-FFF2-40B4-BE49-F238E27FC236}">
                  <a16:creationId xmlns:a16="http://schemas.microsoft.com/office/drawing/2014/main" id="{00000000-0008-0000-0100-00005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73</xdr:row>
          <xdr:rowOff>76200</xdr:rowOff>
        </xdr:from>
        <xdr:to>
          <xdr:col>2</xdr:col>
          <xdr:colOff>736600</xdr:colOff>
          <xdr:row>73</xdr:row>
          <xdr:rowOff>304800</xdr:rowOff>
        </xdr:to>
        <xdr:sp macro="" textlink="">
          <xdr:nvSpPr>
            <xdr:cNvPr id="7250" name="Option Button 82" hidden="1">
              <a:extLst>
                <a:ext uri="{63B3BB69-23CF-44E3-9099-C40C66FF867C}">
                  <a14:compatExt spid="_x0000_s7250"/>
                </a:ext>
                <a:ext uri="{FF2B5EF4-FFF2-40B4-BE49-F238E27FC236}">
                  <a16:creationId xmlns:a16="http://schemas.microsoft.com/office/drawing/2014/main" id="{00000000-0008-0000-0100-00005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73</xdr:row>
          <xdr:rowOff>63500</xdr:rowOff>
        </xdr:from>
        <xdr:to>
          <xdr:col>3</xdr:col>
          <xdr:colOff>685800</xdr:colOff>
          <xdr:row>73</xdr:row>
          <xdr:rowOff>292100</xdr:rowOff>
        </xdr:to>
        <xdr:sp macro="" textlink="">
          <xdr:nvSpPr>
            <xdr:cNvPr id="7251" name="Option Button 83" hidden="1">
              <a:extLst>
                <a:ext uri="{63B3BB69-23CF-44E3-9099-C40C66FF867C}">
                  <a14:compatExt spid="_x0000_s7251"/>
                </a:ext>
                <a:ext uri="{FF2B5EF4-FFF2-40B4-BE49-F238E27FC236}">
                  <a16:creationId xmlns:a16="http://schemas.microsoft.com/office/drawing/2014/main" id="{00000000-0008-0000-0100-00005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76</xdr:row>
          <xdr:rowOff>25400</xdr:rowOff>
        </xdr:from>
        <xdr:to>
          <xdr:col>3</xdr:col>
          <xdr:colOff>0</xdr:colOff>
          <xdr:row>81</xdr:row>
          <xdr:rowOff>330200</xdr:rowOff>
        </xdr:to>
        <xdr:sp macro="" textlink="">
          <xdr:nvSpPr>
            <xdr:cNvPr id="7253" name="Group Box 85" hidden="1">
              <a:extLst>
                <a:ext uri="{63B3BB69-23CF-44E3-9099-C40C66FF867C}">
                  <a14:compatExt spid="_x0000_s7253"/>
                </a:ext>
                <a:ext uri="{FF2B5EF4-FFF2-40B4-BE49-F238E27FC236}">
                  <a16:creationId xmlns:a16="http://schemas.microsoft.com/office/drawing/2014/main" id="{00000000-0008-0000-0100-00005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292100</xdr:colOff>
          <xdr:row>76</xdr:row>
          <xdr:rowOff>50800</xdr:rowOff>
        </xdr:from>
        <xdr:to>
          <xdr:col>2</xdr:col>
          <xdr:colOff>673100</xdr:colOff>
          <xdr:row>76</xdr:row>
          <xdr:rowOff>342900</xdr:rowOff>
        </xdr:to>
        <xdr:sp macro="" textlink="">
          <xdr:nvSpPr>
            <xdr:cNvPr id="7254" name="Option Button 86" hidden="1">
              <a:extLst>
                <a:ext uri="{63B3BB69-23CF-44E3-9099-C40C66FF867C}">
                  <a14:compatExt spid="_x0000_s7254"/>
                </a:ext>
                <a:ext uri="{FF2B5EF4-FFF2-40B4-BE49-F238E27FC236}">
                  <a16:creationId xmlns:a16="http://schemas.microsoft.com/office/drawing/2014/main" id="{00000000-0008-0000-0100-00005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76</xdr:row>
          <xdr:rowOff>355600</xdr:rowOff>
        </xdr:from>
        <xdr:to>
          <xdr:col>2</xdr:col>
          <xdr:colOff>673100</xdr:colOff>
          <xdr:row>77</xdr:row>
          <xdr:rowOff>292100</xdr:rowOff>
        </xdr:to>
        <xdr:sp macro="" textlink="">
          <xdr:nvSpPr>
            <xdr:cNvPr id="7255" name="Option Button 87" hidden="1">
              <a:extLst>
                <a:ext uri="{63B3BB69-23CF-44E3-9099-C40C66FF867C}">
                  <a14:compatExt spid="_x0000_s7255"/>
                </a:ext>
                <a:ext uri="{FF2B5EF4-FFF2-40B4-BE49-F238E27FC236}">
                  <a16:creationId xmlns:a16="http://schemas.microsoft.com/office/drawing/2014/main" id="{00000000-0008-0000-0100-00005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62</xdr:row>
          <xdr:rowOff>101600</xdr:rowOff>
        </xdr:from>
        <xdr:to>
          <xdr:col>2</xdr:col>
          <xdr:colOff>673100</xdr:colOff>
          <xdr:row>62</xdr:row>
          <xdr:rowOff>368300</xdr:rowOff>
        </xdr:to>
        <xdr:sp macro="" textlink="">
          <xdr:nvSpPr>
            <xdr:cNvPr id="7256" name="Option Button 88" hidden="1">
              <a:extLst>
                <a:ext uri="{63B3BB69-23CF-44E3-9099-C40C66FF867C}">
                  <a14:compatExt spid="_x0000_s7256"/>
                </a:ext>
                <a:ext uri="{FF2B5EF4-FFF2-40B4-BE49-F238E27FC236}">
                  <a16:creationId xmlns:a16="http://schemas.microsoft.com/office/drawing/2014/main" id="{00000000-0008-0000-0100-00005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62</xdr:row>
          <xdr:rowOff>101600</xdr:rowOff>
        </xdr:from>
        <xdr:to>
          <xdr:col>3</xdr:col>
          <xdr:colOff>673100</xdr:colOff>
          <xdr:row>62</xdr:row>
          <xdr:rowOff>368300</xdr:rowOff>
        </xdr:to>
        <xdr:sp macro="" textlink="">
          <xdr:nvSpPr>
            <xdr:cNvPr id="7258" name="Option Button 90" hidden="1">
              <a:extLst>
                <a:ext uri="{63B3BB69-23CF-44E3-9099-C40C66FF867C}">
                  <a14:compatExt spid="_x0000_s7258"/>
                </a:ext>
                <a:ext uri="{FF2B5EF4-FFF2-40B4-BE49-F238E27FC236}">
                  <a16:creationId xmlns:a16="http://schemas.microsoft.com/office/drawing/2014/main" id="{00000000-0008-0000-0100-00005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63</xdr:row>
          <xdr:rowOff>88900</xdr:rowOff>
        </xdr:from>
        <xdr:to>
          <xdr:col>2</xdr:col>
          <xdr:colOff>673100</xdr:colOff>
          <xdr:row>63</xdr:row>
          <xdr:rowOff>368300</xdr:rowOff>
        </xdr:to>
        <xdr:sp macro="" textlink="">
          <xdr:nvSpPr>
            <xdr:cNvPr id="7260" name="Option Button 92" hidden="1">
              <a:extLst>
                <a:ext uri="{63B3BB69-23CF-44E3-9099-C40C66FF867C}">
                  <a14:compatExt spid="_x0000_s7260"/>
                </a:ext>
                <a:ext uri="{FF2B5EF4-FFF2-40B4-BE49-F238E27FC236}">
                  <a16:creationId xmlns:a16="http://schemas.microsoft.com/office/drawing/2014/main" id="{00000000-0008-0000-0100-00005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292100</xdr:colOff>
          <xdr:row>63</xdr:row>
          <xdr:rowOff>63500</xdr:rowOff>
        </xdr:from>
        <xdr:to>
          <xdr:col>3</xdr:col>
          <xdr:colOff>673100</xdr:colOff>
          <xdr:row>63</xdr:row>
          <xdr:rowOff>330200</xdr:rowOff>
        </xdr:to>
        <xdr:sp macro="" textlink="">
          <xdr:nvSpPr>
            <xdr:cNvPr id="7262" name="Option Button 94" hidden="1">
              <a:extLst>
                <a:ext uri="{63B3BB69-23CF-44E3-9099-C40C66FF867C}">
                  <a14:compatExt spid="_x0000_s7262"/>
                </a:ext>
                <a:ext uri="{FF2B5EF4-FFF2-40B4-BE49-F238E27FC236}">
                  <a16:creationId xmlns:a16="http://schemas.microsoft.com/office/drawing/2014/main" id="{00000000-0008-0000-0100-00005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2095500</xdr:colOff>
          <xdr:row>61</xdr:row>
          <xdr:rowOff>393700</xdr:rowOff>
        </xdr:from>
        <xdr:to>
          <xdr:col>3</xdr:col>
          <xdr:colOff>723900</xdr:colOff>
          <xdr:row>63</xdr:row>
          <xdr:rowOff>0</xdr:rowOff>
        </xdr:to>
        <xdr:sp macro="" textlink="">
          <xdr:nvSpPr>
            <xdr:cNvPr id="7263" name="Group Box 95" hidden="1">
              <a:extLst>
                <a:ext uri="{63B3BB69-23CF-44E3-9099-C40C66FF867C}">
                  <a14:compatExt spid="_x0000_s7263"/>
                </a:ext>
                <a:ext uri="{FF2B5EF4-FFF2-40B4-BE49-F238E27FC236}">
                  <a16:creationId xmlns:a16="http://schemas.microsoft.com/office/drawing/2014/main" id="{00000000-0008-0000-0100-00005F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62</xdr:row>
          <xdr:rowOff>393700</xdr:rowOff>
        </xdr:from>
        <xdr:to>
          <xdr:col>3</xdr:col>
          <xdr:colOff>723900</xdr:colOff>
          <xdr:row>63</xdr:row>
          <xdr:rowOff>381000</xdr:rowOff>
        </xdr:to>
        <xdr:sp macro="" textlink="">
          <xdr:nvSpPr>
            <xdr:cNvPr id="7264" name="Group Box 96" hidden="1">
              <a:extLst>
                <a:ext uri="{63B3BB69-23CF-44E3-9099-C40C66FF867C}">
                  <a14:compatExt spid="_x0000_s7264"/>
                </a:ext>
                <a:ext uri="{FF2B5EF4-FFF2-40B4-BE49-F238E27FC236}">
                  <a16:creationId xmlns:a16="http://schemas.microsoft.com/office/drawing/2014/main" id="{00000000-0008-0000-0100-000060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584200</xdr:colOff>
          <xdr:row>69</xdr:row>
          <xdr:rowOff>63500</xdr:rowOff>
        </xdr:from>
        <xdr:to>
          <xdr:col>5</xdr:col>
          <xdr:colOff>342900</xdr:colOff>
          <xdr:row>69</xdr:row>
          <xdr:rowOff>330200</xdr:rowOff>
        </xdr:to>
        <xdr:sp macro="" textlink="">
          <xdr:nvSpPr>
            <xdr:cNvPr id="7265" name="Option Button 97" hidden="1">
              <a:extLst>
                <a:ext uri="{63B3BB69-23CF-44E3-9099-C40C66FF867C}">
                  <a14:compatExt spid="_x0000_s7265"/>
                </a:ext>
                <a:ext uri="{FF2B5EF4-FFF2-40B4-BE49-F238E27FC236}">
                  <a16:creationId xmlns:a16="http://schemas.microsoft.com/office/drawing/2014/main" id="{00000000-0008-0000-0100-00006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584200</xdr:colOff>
          <xdr:row>70</xdr:row>
          <xdr:rowOff>63500</xdr:rowOff>
        </xdr:from>
        <xdr:to>
          <xdr:col>5</xdr:col>
          <xdr:colOff>342900</xdr:colOff>
          <xdr:row>70</xdr:row>
          <xdr:rowOff>330200</xdr:rowOff>
        </xdr:to>
        <xdr:sp macro="" textlink="">
          <xdr:nvSpPr>
            <xdr:cNvPr id="7266" name="Option Button 98" hidden="1">
              <a:extLst>
                <a:ext uri="{63B3BB69-23CF-44E3-9099-C40C66FF867C}">
                  <a14:compatExt spid="_x0000_s7266"/>
                </a:ext>
                <a:ext uri="{FF2B5EF4-FFF2-40B4-BE49-F238E27FC236}">
                  <a16:creationId xmlns:a16="http://schemas.microsoft.com/office/drawing/2014/main" id="{00000000-0008-0000-0100-00006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584200</xdr:colOff>
          <xdr:row>71</xdr:row>
          <xdr:rowOff>63500</xdr:rowOff>
        </xdr:from>
        <xdr:to>
          <xdr:col>5</xdr:col>
          <xdr:colOff>342900</xdr:colOff>
          <xdr:row>71</xdr:row>
          <xdr:rowOff>330200</xdr:rowOff>
        </xdr:to>
        <xdr:sp macro="" textlink="">
          <xdr:nvSpPr>
            <xdr:cNvPr id="7267" name="Option Button 99" hidden="1">
              <a:extLst>
                <a:ext uri="{63B3BB69-23CF-44E3-9099-C40C66FF867C}">
                  <a14:compatExt spid="_x0000_s7267"/>
                </a:ext>
                <a:ext uri="{FF2B5EF4-FFF2-40B4-BE49-F238E27FC236}">
                  <a16:creationId xmlns:a16="http://schemas.microsoft.com/office/drawing/2014/main" id="{00000000-0008-0000-0100-00006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584200</xdr:colOff>
          <xdr:row>72</xdr:row>
          <xdr:rowOff>63500</xdr:rowOff>
        </xdr:from>
        <xdr:to>
          <xdr:col>5</xdr:col>
          <xdr:colOff>342900</xdr:colOff>
          <xdr:row>72</xdr:row>
          <xdr:rowOff>330200</xdr:rowOff>
        </xdr:to>
        <xdr:sp macro="" textlink="">
          <xdr:nvSpPr>
            <xdr:cNvPr id="7268" name="Option Button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584200</xdr:colOff>
          <xdr:row>73</xdr:row>
          <xdr:rowOff>63500</xdr:rowOff>
        </xdr:from>
        <xdr:to>
          <xdr:col>5</xdr:col>
          <xdr:colOff>342900</xdr:colOff>
          <xdr:row>73</xdr:row>
          <xdr:rowOff>330200</xdr:rowOff>
        </xdr:to>
        <xdr:sp macro="" textlink="">
          <xdr:nvSpPr>
            <xdr:cNvPr id="7269" name="Option Button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78</xdr:row>
          <xdr:rowOff>63500</xdr:rowOff>
        </xdr:from>
        <xdr:to>
          <xdr:col>2</xdr:col>
          <xdr:colOff>685800</xdr:colOff>
          <xdr:row>78</xdr:row>
          <xdr:rowOff>292100</xdr:rowOff>
        </xdr:to>
        <xdr:sp macro="" textlink="">
          <xdr:nvSpPr>
            <xdr:cNvPr id="7270" name="Option Button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79</xdr:row>
          <xdr:rowOff>63500</xdr:rowOff>
        </xdr:from>
        <xdr:to>
          <xdr:col>2</xdr:col>
          <xdr:colOff>685800</xdr:colOff>
          <xdr:row>79</xdr:row>
          <xdr:rowOff>292100</xdr:rowOff>
        </xdr:to>
        <xdr:sp macro="" textlink="">
          <xdr:nvSpPr>
            <xdr:cNvPr id="7271" name="Option Button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80</xdr:row>
          <xdr:rowOff>63500</xdr:rowOff>
        </xdr:from>
        <xdr:to>
          <xdr:col>2</xdr:col>
          <xdr:colOff>685800</xdr:colOff>
          <xdr:row>80</xdr:row>
          <xdr:rowOff>292100</xdr:rowOff>
        </xdr:to>
        <xdr:sp macro="" textlink="">
          <xdr:nvSpPr>
            <xdr:cNvPr id="7272" name="Option Button 104" hidden="1">
              <a:extLst>
                <a:ext uri="{63B3BB69-23CF-44E3-9099-C40C66FF867C}">
                  <a14:compatExt spid="_x0000_s7272"/>
                </a:ext>
                <a:ext uri="{FF2B5EF4-FFF2-40B4-BE49-F238E27FC236}">
                  <a16:creationId xmlns:a16="http://schemas.microsoft.com/office/drawing/2014/main" id="{00000000-0008-0000-0100-00006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81</xdr:row>
          <xdr:rowOff>63500</xdr:rowOff>
        </xdr:from>
        <xdr:to>
          <xdr:col>2</xdr:col>
          <xdr:colOff>685800</xdr:colOff>
          <xdr:row>81</xdr:row>
          <xdr:rowOff>292100</xdr:rowOff>
        </xdr:to>
        <xdr:sp macro="" textlink="">
          <xdr:nvSpPr>
            <xdr:cNvPr id="7273" name="Option Button 105" hidden="1">
              <a:extLst>
                <a:ext uri="{63B3BB69-23CF-44E3-9099-C40C66FF867C}">
                  <a14:compatExt spid="_x0000_s7273"/>
                </a:ext>
                <a:ext uri="{FF2B5EF4-FFF2-40B4-BE49-F238E27FC236}">
                  <a16:creationId xmlns:a16="http://schemas.microsoft.com/office/drawing/2014/main" id="{00000000-0008-0000-0100-00006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605217</xdr:colOff>
      <xdr:row>35</xdr:row>
      <xdr:rowOff>460375</xdr:rowOff>
    </xdr:from>
    <xdr:to>
      <xdr:col>0</xdr:col>
      <xdr:colOff>6216710</xdr:colOff>
      <xdr:row>35</xdr:row>
      <xdr:rowOff>2166938</xdr:rowOff>
    </xdr:to>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217" y="15443200"/>
          <a:ext cx="5611493" cy="1706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3333751</xdr:colOff>
      <xdr:row>6</xdr:row>
      <xdr:rowOff>71439</xdr:rowOff>
    </xdr:from>
    <xdr:to>
      <xdr:col>0</xdr:col>
      <xdr:colOff>6669882</xdr:colOff>
      <xdr:row>13</xdr:row>
      <xdr:rowOff>81640</xdr:rowOff>
    </xdr:to>
    <xdr:pic>
      <xdr:nvPicPr>
        <xdr:cNvPr id="4" name="Picture 3" descr="image00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1" y="2202658"/>
          <a:ext cx="3336131" cy="259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3429000</xdr:colOff>
          <xdr:row>43</xdr:row>
          <xdr:rowOff>139700</xdr:rowOff>
        </xdr:from>
        <xdr:to>
          <xdr:col>0</xdr:col>
          <xdr:colOff>5435600</xdr:colOff>
          <xdr:row>45</xdr:row>
          <xdr:rowOff>114300</xdr:rowOff>
        </xdr:to>
        <xdr:sp macro="" textlink="">
          <xdr:nvSpPr>
            <xdr:cNvPr id="8193" name="Button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100" b="1" i="0" u="none" strike="noStrike" baseline="0">
                  <a:solidFill>
                    <a:srgbClr val="FF0000"/>
                  </a:solidFill>
                  <a:latin typeface="Calibri" pitchFamily="2" charset="0"/>
                  <a:cs typeface="Calibri" pitchFamily="2" charset="0"/>
                </a:rPr>
                <a:t>Unprotect All Sheets</a:t>
              </a:r>
            </a:p>
          </xdr:txBody>
        </xdr:sp>
        <xdr:clientData fPrintsWithSheet="0"/>
      </xdr:twoCellAnchor>
    </mc:Choice>
    <mc:Fallback/>
  </mc:AlternateContent>
  <xdr:twoCellAnchor editAs="absolute">
    <xdr:from>
      <xdr:col>0</xdr:col>
      <xdr:colOff>1090614</xdr:colOff>
      <xdr:row>37</xdr:row>
      <xdr:rowOff>738188</xdr:rowOff>
    </xdr:from>
    <xdr:to>
      <xdr:col>0</xdr:col>
      <xdr:colOff>5740312</xdr:colOff>
      <xdr:row>37</xdr:row>
      <xdr:rowOff>2931319</xdr:rowOff>
    </xdr:to>
    <xdr:pic>
      <xdr:nvPicPr>
        <xdr:cNvPr id="7" name="Picture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0614" y="18711863"/>
          <a:ext cx="4649698" cy="2193131"/>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xdr:twoCellAnchor editAs="oneCell">
    <xdr:from>
      <xdr:col>0</xdr:col>
      <xdr:colOff>438150</xdr:colOff>
      <xdr:row>27</xdr:row>
      <xdr:rowOff>457200</xdr:rowOff>
    </xdr:from>
    <xdr:to>
      <xdr:col>0</xdr:col>
      <xdr:colOff>5477578</xdr:colOff>
      <xdr:row>27</xdr:row>
      <xdr:rowOff>885885</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38150" y="11039475"/>
          <a:ext cx="5039428" cy="428685"/>
        </a:xfrm>
        <a:prstGeom prst="rect">
          <a:avLst/>
        </a:prstGeom>
      </xdr:spPr>
    </xdr:pic>
    <xdr:clientData/>
  </xdr:twoCellAnchor>
  <xdr:twoCellAnchor editAs="oneCell">
    <xdr:from>
      <xdr:col>0</xdr:col>
      <xdr:colOff>647700</xdr:colOff>
      <xdr:row>28</xdr:row>
      <xdr:rowOff>504825</xdr:rowOff>
    </xdr:from>
    <xdr:to>
      <xdr:col>0</xdr:col>
      <xdr:colOff>2543440</xdr:colOff>
      <xdr:row>28</xdr:row>
      <xdr:rowOff>1590827</xdr:rowOff>
    </xdr:to>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47700" y="12096750"/>
          <a:ext cx="1895740" cy="10860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596900</xdr:colOff>
          <xdr:row>13</xdr:row>
          <xdr:rowOff>12700</xdr:rowOff>
        </xdr:from>
        <xdr:to>
          <xdr:col>1</xdr:col>
          <xdr:colOff>1651000</xdr:colOff>
          <xdr:row>15</xdr:row>
          <xdr:rowOff>101600</xdr:rowOff>
        </xdr:to>
        <xdr:sp macro="" textlink="">
          <xdr:nvSpPr>
            <xdr:cNvPr id="1025" name="btnAdd" hidden="1">
              <a:extLst>
                <a:ext uri="{63B3BB69-23CF-44E3-9099-C40C66FF867C}">
                  <a14:compatExt spid="_x0000_s1025"/>
                </a:ext>
                <a:ext uri="{FF2B5EF4-FFF2-40B4-BE49-F238E27FC236}">
                  <a16:creationId xmlns:a16="http://schemas.microsoft.com/office/drawing/2014/main" id="{00000000-0008-0000-0400-000001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FF0000"/>
                  </a:solidFill>
                  <a:latin typeface="Verdana" pitchFamily="2" charset="0"/>
                  <a:ea typeface="Verdana" pitchFamily="2" charset="0"/>
                  <a:cs typeface="Verdana" pitchFamily="2" charset="0"/>
                </a:rPr>
                <a:t>Add a new WP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25400</xdr:colOff>
          <xdr:row>13</xdr:row>
          <xdr:rowOff>63500</xdr:rowOff>
        </xdr:from>
        <xdr:to>
          <xdr:col>4</xdr:col>
          <xdr:colOff>63500</xdr:colOff>
          <xdr:row>15</xdr:row>
          <xdr:rowOff>139700</xdr:rowOff>
        </xdr:to>
        <xdr:sp macro="" textlink="">
          <xdr:nvSpPr>
            <xdr:cNvPr id="1026" name="btnWPDel" hidden="1">
              <a:extLst>
                <a:ext uri="{63B3BB69-23CF-44E3-9099-C40C66FF867C}">
                  <a14:compatExt spid="_x0000_s1026"/>
                </a:ext>
                <a:ext uri="{FF2B5EF4-FFF2-40B4-BE49-F238E27FC236}">
                  <a16:creationId xmlns:a16="http://schemas.microsoft.com/office/drawing/2014/main" id="{00000000-0008-0000-0400-000002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FF0000"/>
                  </a:solidFill>
                  <a:latin typeface="Verdana" pitchFamily="2" charset="0"/>
                  <a:ea typeface="Verdana" pitchFamily="2" charset="0"/>
                  <a:cs typeface="Verdana" pitchFamily="2" charset="0"/>
                </a:rPr>
                <a:t>Update Detailed Budget Table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17</xdr:row>
          <xdr:rowOff>0</xdr:rowOff>
        </xdr:from>
        <xdr:to>
          <xdr:col>4</xdr:col>
          <xdr:colOff>711200</xdr:colOff>
          <xdr:row>17</xdr:row>
          <xdr:rowOff>203200</xdr:rowOff>
        </xdr:to>
        <xdr:sp macro="" textlink="">
          <xdr:nvSpPr>
            <xdr:cNvPr id="1027" name="chkDel1"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18</xdr:row>
          <xdr:rowOff>0</xdr:rowOff>
        </xdr:from>
        <xdr:to>
          <xdr:col>4</xdr:col>
          <xdr:colOff>711200</xdr:colOff>
          <xdr:row>18</xdr:row>
          <xdr:rowOff>203200</xdr:rowOff>
        </xdr:to>
        <xdr:sp macro="" textlink="">
          <xdr:nvSpPr>
            <xdr:cNvPr id="1028" name="chkDel2"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19</xdr:row>
          <xdr:rowOff>0</xdr:rowOff>
        </xdr:from>
        <xdr:to>
          <xdr:col>4</xdr:col>
          <xdr:colOff>711200</xdr:colOff>
          <xdr:row>19</xdr:row>
          <xdr:rowOff>203200</xdr:rowOff>
        </xdr:to>
        <xdr:sp macro="" textlink="">
          <xdr:nvSpPr>
            <xdr:cNvPr id="1029" name="chkDel3" hidden="1">
              <a:extLst>
                <a:ext uri="{63B3BB69-23CF-44E3-9099-C40C66FF867C}">
                  <a14:compatExt spid="_x0000_s1029"/>
                </a:ext>
                <a:ext uri="{FF2B5EF4-FFF2-40B4-BE49-F238E27FC236}">
                  <a16:creationId xmlns:a16="http://schemas.microsoft.com/office/drawing/2014/main" id="{00000000-0008-0000-0400-000005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711200</xdr:colOff>
          <xdr:row>21</xdr:row>
          <xdr:rowOff>50800</xdr:rowOff>
        </xdr:to>
        <xdr:sp macro="" textlink="">
          <xdr:nvSpPr>
            <xdr:cNvPr id="1030" name="chkDel4" hidden="1">
              <a:extLst>
                <a:ext uri="{63B3BB69-23CF-44E3-9099-C40C66FF867C}">
                  <a14:compatExt spid="_x0000_s1030"/>
                </a:ext>
                <a:ext uri="{FF2B5EF4-FFF2-40B4-BE49-F238E27FC236}">
                  <a16:creationId xmlns:a16="http://schemas.microsoft.com/office/drawing/2014/main" id="{00000000-0008-0000-0400-000006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1">
                  <a:solidFill>
                    <a:srgbClr val="FFFFFF"/>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355600</xdr:colOff>
          <xdr:row>0</xdr:row>
          <xdr:rowOff>50800</xdr:rowOff>
        </xdr:from>
        <xdr:to>
          <xdr:col>1</xdr:col>
          <xdr:colOff>1727200</xdr:colOff>
          <xdr:row>1</xdr:row>
          <xdr:rowOff>0</xdr:rowOff>
        </xdr:to>
        <xdr:sp macro="" textlink="">
          <xdr:nvSpPr>
            <xdr:cNvPr id="2051" name="AddNewLine" descr="Add New Line"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FF0000"/>
                  </a:solidFill>
                  <a:latin typeface="Verdana" pitchFamily="2" charset="0"/>
                  <a:ea typeface="Verdana" pitchFamily="2" charset="0"/>
                  <a:cs typeface="Verdana" pitchFamily="2" charset="0"/>
                </a:rPr>
                <a:t>Add New Line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1943100</xdr:colOff>
          <xdr:row>0</xdr:row>
          <xdr:rowOff>63500</xdr:rowOff>
        </xdr:from>
        <xdr:to>
          <xdr:col>1</xdr:col>
          <xdr:colOff>3340100</xdr:colOff>
          <xdr:row>0</xdr:row>
          <xdr:rowOff>419100</xdr:rowOff>
        </xdr:to>
        <xdr:sp macro="" textlink="">
          <xdr:nvSpPr>
            <xdr:cNvPr id="2055" name="Button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FF0000"/>
                  </a:solidFill>
                  <a:latin typeface="Verdana" pitchFamily="2" charset="0"/>
                  <a:ea typeface="Verdana" pitchFamily="2" charset="0"/>
                  <a:cs typeface="Verdana" pitchFamily="2" charset="0"/>
                </a:rPr>
                <a:t>Delete Line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114300</xdr:colOff>
          <xdr:row>0</xdr:row>
          <xdr:rowOff>50800</xdr:rowOff>
        </xdr:from>
        <xdr:to>
          <xdr:col>0</xdr:col>
          <xdr:colOff>1930400</xdr:colOff>
          <xdr:row>0</xdr:row>
          <xdr:rowOff>393700</xdr:rowOff>
        </xdr:to>
        <xdr:sp macro="" textlink="">
          <xdr:nvSpPr>
            <xdr:cNvPr id="2056" name="Button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1000" b="1" i="0" u="none" strike="noStrike" baseline="0">
                  <a:solidFill>
                    <a:srgbClr val="FF6600"/>
                  </a:solidFill>
                  <a:latin typeface="Verdana" pitchFamily="2" charset="0"/>
                  <a:ea typeface="Verdana" pitchFamily="2" charset="0"/>
                  <a:cs typeface="Verdana" pitchFamily="2" charset="0"/>
                </a:rPr>
                <a:t>Add new sub-section</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7" Type="http://schemas.openxmlformats.org/officeDocument/2006/relationships/ctrlProp" Target="../ctrlProps/ctrlProp6.xml"/><Relationship Id="rId2" Type="http://schemas.openxmlformats.org/officeDocument/2006/relationships/drawing" Target="../drawings/drawing2.xml"/><Relationship Id="rId16" Type="http://schemas.openxmlformats.org/officeDocument/2006/relationships/ctrlProp" Target="../ctrlProps/ctrlProp15.xml"/><Relationship Id="rId29"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4" Type="http://schemas.openxmlformats.org/officeDocument/2006/relationships/ctrlProp" Target="../ctrlProps/ctrlProp43.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8" Type="http://schemas.openxmlformats.org/officeDocument/2006/relationships/ctrlProp" Target="../ctrlProps/ctrlProp7.xml"/><Relationship Id="rId3" Type="http://schemas.openxmlformats.org/officeDocument/2006/relationships/vmlDrawing" Target="../drawings/vmlDrawing2.v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0" Type="http://schemas.openxmlformats.org/officeDocument/2006/relationships/ctrlProp" Target="../ctrlProps/ctrlProp19.xml"/><Relationship Id="rId41"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4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3" Type="http://schemas.openxmlformats.org/officeDocument/2006/relationships/vmlDrawing" Target="../drawings/vmlDrawing4.vml"/><Relationship Id="rId7" Type="http://schemas.openxmlformats.org/officeDocument/2006/relationships/ctrlProp" Target="../ctrlProps/ctrlProp52.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51.xml"/><Relationship Id="rId5" Type="http://schemas.openxmlformats.org/officeDocument/2006/relationships/ctrlProp" Target="../ctrlProps/ctrlProp50.xml"/><Relationship Id="rId4" Type="http://schemas.openxmlformats.org/officeDocument/2006/relationships/ctrlProp" Target="../ctrlProps/ctrlProp49.xml"/><Relationship Id="rId9" Type="http://schemas.openxmlformats.org/officeDocument/2006/relationships/ctrlProp" Target="../ctrlProps/ctrlProp5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7.xml"/><Relationship Id="rId3" Type="http://schemas.openxmlformats.org/officeDocument/2006/relationships/printerSettings" Target="../printerSettings/printerSettings6.bin"/><Relationship Id="rId7" Type="http://schemas.openxmlformats.org/officeDocument/2006/relationships/ctrlProp" Target="../ctrlProps/ctrlProp56.xml"/><Relationship Id="rId2" Type="http://schemas.openxmlformats.org/officeDocument/2006/relationships/hyperlink" Target="http://ec.europa.eu/budget/contracts_grants/info_contracts/inforeuro/index_en.cfm" TargetMode="External"/><Relationship Id="rId1" Type="http://schemas.openxmlformats.org/officeDocument/2006/relationships/hyperlink" Target="https://www.ecb.europa.eu/stats/policy_and_exchange_rates/euro_reference_exchange_rates/html/index.en.html" TargetMode="External"/><Relationship Id="rId6" Type="http://schemas.openxmlformats.org/officeDocument/2006/relationships/ctrlProp" Target="../ctrlProps/ctrlProp55.xml"/><Relationship Id="rId5" Type="http://schemas.openxmlformats.org/officeDocument/2006/relationships/vmlDrawing" Target="../drawings/vmlDrawing5.vm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35"/>
  <sheetViews>
    <sheetView zoomScale="80" zoomScaleNormal="80" workbookViewId="0">
      <selection activeCell="A10" sqref="A10"/>
    </sheetView>
  </sheetViews>
  <sheetFormatPr baseColWidth="10" defaultColWidth="8.83203125" defaultRowHeight="15" x14ac:dyDescent="0.2"/>
  <cols>
    <col min="1" max="1" width="142.33203125" customWidth="1"/>
  </cols>
  <sheetData>
    <row r="1" spans="1:2" ht="55.5" customHeight="1" thickTop="1" thickBot="1" x14ac:dyDescent="0.25">
      <c r="A1" s="59" t="s">
        <v>413</v>
      </c>
    </row>
    <row r="2" spans="1:2" ht="16" thickTop="1" x14ac:dyDescent="0.2">
      <c r="A2" s="344"/>
    </row>
    <row r="3" spans="1:2" x14ac:dyDescent="0.2">
      <c r="A3" s="342"/>
    </row>
    <row r="4" spans="1:2" x14ac:dyDescent="0.2">
      <c r="A4" s="346" t="s">
        <v>81</v>
      </c>
    </row>
    <row r="5" spans="1:2" ht="38.5" customHeight="1" x14ac:dyDescent="0.2">
      <c r="A5" s="668" t="s">
        <v>419</v>
      </c>
    </row>
    <row r="6" spans="1:2" s="121" customFormat="1" ht="108" customHeight="1" x14ac:dyDescent="0.2">
      <c r="A6" s="671" t="s">
        <v>420</v>
      </c>
    </row>
    <row r="7" spans="1:2" ht="23" customHeight="1" x14ac:dyDescent="0.2">
      <c r="A7" s="342"/>
    </row>
    <row r="8" spans="1:2" ht="24" customHeight="1" x14ac:dyDescent="0.2">
      <c r="A8" s="346" t="s">
        <v>82</v>
      </c>
    </row>
    <row r="9" spans="1:2" ht="39" customHeight="1" x14ac:dyDescent="0.2">
      <c r="A9" s="668" t="s">
        <v>83</v>
      </c>
    </row>
    <row r="10" spans="1:2" ht="38" customHeight="1" x14ac:dyDescent="0.2">
      <c r="A10" s="668" t="s">
        <v>392</v>
      </c>
    </row>
    <row r="11" spans="1:2" ht="74.5" customHeight="1" x14ac:dyDescent="0.2">
      <c r="A11" s="668" t="s">
        <v>405</v>
      </c>
      <c r="B11" s="831"/>
    </row>
    <row r="12" spans="1:2" ht="23.5" customHeight="1" x14ac:dyDescent="0.2">
      <c r="A12" s="342"/>
    </row>
    <row r="13" spans="1:2" ht="25.25" customHeight="1" x14ac:dyDescent="0.2">
      <c r="A13" s="346" t="s">
        <v>414</v>
      </c>
    </row>
    <row r="14" spans="1:2" ht="64.25" customHeight="1" x14ac:dyDescent="0.2">
      <c r="A14" s="351" t="s">
        <v>406</v>
      </c>
    </row>
    <row r="15" spans="1:2" ht="25.25" customHeight="1" x14ac:dyDescent="0.2">
      <c r="A15" s="342"/>
    </row>
    <row r="16" spans="1:2" ht="21" customHeight="1" x14ac:dyDescent="0.2">
      <c r="A16" s="346" t="s">
        <v>415</v>
      </c>
    </row>
    <row r="17" spans="1:1" ht="50" customHeight="1" x14ac:dyDescent="0.2">
      <c r="A17" s="668" t="s">
        <v>408</v>
      </c>
    </row>
    <row r="18" spans="1:1" x14ac:dyDescent="0.2">
      <c r="A18" s="342"/>
    </row>
    <row r="19" spans="1:1" ht="21" customHeight="1" x14ac:dyDescent="0.2">
      <c r="A19" s="346" t="s">
        <v>137</v>
      </c>
    </row>
    <row r="20" spans="1:1" s="123" customFormat="1" ht="20.5" customHeight="1" x14ac:dyDescent="0.2">
      <c r="A20" s="342" t="s">
        <v>407</v>
      </c>
    </row>
    <row r="21" spans="1:1" s="123" customFormat="1" ht="37.5" customHeight="1" x14ac:dyDescent="0.2">
      <c r="A21" s="342" t="s">
        <v>416</v>
      </c>
    </row>
    <row r="22" spans="1:1" s="123" customFormat="1" ht="33" customHeight="1" x14ac:dyDescent="0.2">
      <c r="A22" s="342" t="s">
        <v>393</v>
      </c>
    </row>
    <row r="23" spans="1:1" x14ac:dyDescent="0.2">
      <c r="A23" s="342"/>
    </row>
    <row r="24" spans="1:1" ht="16" thickBot="1" x14ac:dyDescent="0.25">
      <c r="A24" s="345"/>
    </row>
    <row r="25" spans="1:1" ht="16" thickTop="1" x14ac:dyDescent="0.2">
      <c r="A25" s="342"/>
    </row>
    <row r="26" spans="1:1" x14ac:dyDescent="0.2">
      <c r="A26" s="19"/>
    </row>
    <row r="27" spans="1:1" x14ac:dyDescent="0.2">
      <c r="A27" s="61"/>
    </row>
    <row r="28" spans="1:1" x14ac:dyDescent="0.2">
      <c r="A28" s="61"/>
    </row>
    <row r="29" spans="1:1" x14ac:dyDescent="0.2">
      <c r="A29" s="60"/>
    </row>
    <row r="30" spans="1:1" x14ac:dyDescent="0.2">
      <c r="A30" s="60"/>
    </row>
    <row r="31" spans="1:1" x14ac:dyDescent="0.2">
      <c r="A31" s="60"/>
    </row>
    <row r="32" spans="1:1" x14ac:dyDescent="0.2">
      <c r="A32" s="60"/>
    </row>
    <row r="33" spans="1:1" x14ac:dyDescent="0.2">
      <c r="A33" s="60"/>
    </row>
    <row r="34" spans="1:1" x14ac:dyDescent="0.2">
      <c r="A34" s="60"/>
    </row>
    <row r="35" spans="1:1" x14ac:dyDescent="0.2">
      <c r="A35" s="60"/>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3" r:id="rId4" name="Button 3">
              <controlPr defaultSize="0" print="0" autoFill="0" autoPict="0" macro="[0]!ThisWorkbook.unProtectMe">
                <anchor moveWithCells="1" sizeWithCells="1">
                  <from>
                    <xdr:col>0</xdr:col>
                    <xdr:colOff>749300</xdr:colOff>
                    <xdr:row>10</xdr:row>
                    <xdr:rowOff>558800</xdr:rowOff>
                  </from>
                  <to>
                    <xdr:col>0</xdr:col>
                    <xdr:colOff>4292600</xdr:colOff>
                    <xdr:row>11</xdr:row>
                    <xdr:rowOff>25400</xdr:rowOff>
                  </to>
                </anchor>
              </controlPr>
            </control>
          </mc:Choice>
        </mc:AlternateContent>
        <mc:AlternateContent xmlns:mc="http://schemas.openxmlformats.org/markup-compatibility/2006">
          <mc:Choice Requires="x14">
            <control shapeId="10245" r:id="rId5" name="Button 5">
              <controlPr defaultSize="0" print="0" autoFill="0" autoPict="0" macro="[0]!SetUp_EC_DATA">
                <anchor moveWithCells="1" sizeWithCells="1">
                  <from>
                    <xdr:col>0</xdr:col>
                    <xdr:colOff>596900</xdr:colOff>
                    <xdr:row>13</xdr:row>
                    <xdr:rowOff>457200</xdr:rowOff>
                  </from>
                  <to>
                    <xdr:col>0</xdr:col>
                    <xdr:colOff>4749800</xdr:colOff>
                    <xdr:row>14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L214"/>
  <sheetViews>
    <sheetView showGridLines="0" topLeftCell="A6" zoomScale="80" zoomScaleNormal="80" workbookViewId="0">
      <selection activeCell="A130" sqref="A130:J146"/>
    </sheetView>
  </sheetViews>
  <sheetFormatPr baseColWidth="10" defaultColWidth="9.1640625" defaultRowHeight="13" x14ac:dyDescent="0.2"/>
  <cols>
    <col min="1" max="1" width="47" style="1" customWidth="1"/>
    <col min="2" max="2" width="31.5" style="1" customWidth="1"/>
    <col min="3" max="3" width="12.1640625" style="1" customWidth="1"/>
    <col min="4" max="4" width="11.1640625" style="1" customWidth="1"/>
    <col min="5" max="5" width="9.1640625" style="1"/>
    <col min="6" max="6" width="10.5" style="1" customWidth="1"/>
    <col min="7" max="7" width="20" style="1" customWidth="1"/>
    <col min="8" max="8" width="16.5" style="1" customWidth="1"/>
    <col min="9" max="9" width="11.6640625" style="1" customWidth="1"/>
    <col min="10" max="10" width="34.33203125" style="1" customWidth="1"/>
    <col min="11" max="12" width="9.1640625" style="1" customWidth="1"/>
    <col min="13" max="16384" width="9.1640625" style="1"/>
  </cols>
  <sheetData>
    <row r="1" spans="1:8" ht="30.75" customHeight="1" thickTop="1" thickBot="1" x14ac:dyDescent="0.25">
      <c r="A1" s="938" t="s">
        <v>422</v>
      </c>
      <c r="B1" s="939"/>
      <c r="C1" s="939"/>
      <c r="D1" s="939"/>
      <c r="E1" s="939"/>
      <c r="F1" s="939"/>
      <c r="G1" s="939"/>
      <c r="H1" s="940"/>
    </row>
    <row r="2" spans="1:8" ht="22.5" customHeight="1" thickTop="1" x14ac:dyDescent="0.2"/>
    <row r="3" spans="1:8" ht="18" hidden="1" thickTop="1" thickBot="1" x14ac:dyDescent="0.25">
      <c r="A3" s="941" t="s">
        <v>84</v>
      </c>
      <c r="B3" s="942"/>
      <c r="C3" s="942"/>
      <c r="D3" s="942"/>
      <c r="E3" s="943"/>
      <c r="F3" s="943"/>
      <c r="G3" s="942"/>
      <c r="H3" s="944"/>
    </row>
    <row r="4" spans="1:8" ht="15.75" hidden="1" customHeight="1" thickTop="1" thickBot="1" x14ac:dyDescent="0.25">
      <c r="A4" s="945"/>
      <c r="B4" s="946"/>
      <c r="C4" s="946"/>
      <c r="D4" s="947"/>
      <c r="E4" s="79" t="s">
        <v>87</v>
      </c>
      <c r="F4" s="80" t="s">
        <v>88</v>
      </c>
      <c r="G4" s="951"/>
      <c r="H4" s="952"/>
    </row>
    <row r="5" spans="1:8" ht="1.5" hidden="1" customHeight="1" thickBot="1" x14ac:dyDescent="0.25">
      <c r="A5" s="948"/>
      <c r="B5" s="949"/>
      <c r="C5" s="949"/>
      <c r="D5" s="950"/>
      <c r="E5" s="77">
        <v>4</v>
      </c>
      <c r="F5" s="78" t="s">
        <v>127</v>
      </c>
      <c r="G5" s="953"/>
      <c r="H5" s="954"/>
    </row>
    <row r="6" spans="1:8" ht="45" customHeight="1" thickBot="1" x14ac:dyDescent="0.25">
      <c r="A6" s="90"/>
    </row>
    <row r="7" spans="1:8" ht="30" customHeight="1" thickTop="1" thickBot="1" x14ac:dyDescent="0.25">
      <c r="A7" s="74" t="s">
        <v>96</v>
      </c>
      <c r="B7" s="75"/>
      <c r="C7" s="75"/>
      <c r="D7" s="75"/>
      <c r="E7" s="75"/>
      <c r="F7" s="75"/>
      <c r="G7" s="75"/>
      <c r="H7" s="76"/>
    </row>
    <row r="8" spans="1:8" ht="23.25" customHeight="1" thickTop="1" thickBot="1" x14ac:dyDescent="0.25">
      <c r="A8" s="71"/>
      <c r="B8" s="72" t="s">
        <v>86</v>
      </c>
      <c r="C8" s="955" t="s">
        <v>150</v>
      </c>
      <c r="D8" s="956"/>
      <c r="E8" s="956"/>
      <c r="F8" s="70"/>
      <c r="G8" s="70"/>
      <c r="H8" s="73"/>
    </row>
    <row r="9" spans="1:8" ht="24.75" customHeight="1" x14ac:dyDescent="0.2">
      <c r="A9" s="324" t="s">
        <v>231</v>
      </c>
      <c r="B9" s="332">
        <v>1</v>
      </c>
      <c r="C9" s="957">
        <v>0</v>
      </c>
      <c r="D9" s="958"/>
      <c r="E9" s="958"/>
      <c r="F9" s="958"/>
      <c r="G9" s="958"/>
      <c r="H9" s="959"/>
    </row>
    <row r="10" spans="1:8" ht="27" customHeight="1" x14ac:dyDescent="0.2">
      <c r="A10" s="325" t="s">
        <v>151</v>
      </c>
      <c r="B10" s="333">
        <v>1</v>
      </c>
      <c r="C10" s="960"/>
      <c r="D10" s="961"/>
      <c r="E10" s="961"/>
      <c r="F10" s="961"/>
      <c r="G10" s="961"/>
      <c r="H10" s="962"/>
    </row>
    <row r="11" spans="1:8" ht="24.75" customHeight="1" x14ac:dyDescent="0.2">
      <c r="A11" s="325" t="s">
        <v>222</v>
      </c>
      <c r="B11" s="334">
        <v>1</v>
      </c>
      <c r="C11" s="960"/>
      <c r="D11" s="961"/>
      <c r="E11" s="961"/>
      <c r="F11" s="961"/>
      <c r="G11" s="961"/>
      <c r="H11" s="962"/>
    </row>
    <row r="12" spans="1:8" ht="24.75" customHeight="1" x14ac:dyDescent="0.2">
      <c r="A12" s="325" t="s">
        <v>226</v>
      </c>
      <c r="B12" s="334">
        <v>1</v>
      </c>
      <c r="C12" s="960"/>
      <c r="D12" s="961"/>
      <c r="E12" s="961"/>
      <c r="F12" s="961"/>
      <c r="G12" s="961"/>
      <c r="H12" s="962"/>
    </row>
    <row r="13" spans="1:8" ht="23.25" customHeight="1" x14ac:dyDescent="0.2">
      <c r="A13" s="325" t="s">
        <v>227</v>
      </c>
      <c r="B13" s="334">
        <v>1</v>
      </c>
      <c r="C13" s="960"/>
      <c r="D13" s="961"/>
      <c r="E13" s="961"/>
      <c r="F13" s="961"/>
      <c r="G13" s="961"/>
      <c r="H13" s="962"/>
    </row>
    <row r="14" spans="1:8" ht="22.5" customHeight="1" x14ac:dyDescent="0.2">
      <c r="A14" s="325" t="s">
        <v>219</v>
      </c>
      <c r="B14" s="840">
        <v>1</v>
      </c>
      <c r="C14" s="960"/>
      <c r="D14" s="961"/>
      <c r="E14" s="961"/>
      <c r="F14" s="961"/>
      <c r="G14" s="961"/>
      <c r="H14" s="962"/>
    </row>
    <row r="15" spans="1:8" ht="22.5" customHeight="1" x14ac:dyDescent="0.2">
      <c r="A15" s="326" t="s">
        <v>448</v>
      </c>
      <c r="B15" s="900">
        <v>0</v>
      </c>
      <c r="C15" s="960"/>
      <c r="D15" s="961"/>
      <c r="E15" s="961"/>
      <c r="F15" s="961"/>
      <c r="G15" s="961"/>
      <c r="H15" s="962"/>
    </row>
    <row r="16" spans="1:8" ht="21.75" customHeight="1" x14ac:dyDescent="0.2">
      <c r="A16" s="326" t="s">
        <v>452</v>
      </c>
      <c r="B16" s="900">
        <v>0</v>
      </c>
      <c r="C16" s="960"/>
      <c r="D16" s="961"/>
      <c r="E16" s="961"/>
      <c r="F16" s="961"/>
      <c r="G16" s="961"/>
      <c r="H16" s="962"/>
    </row>
    <row r="17" spans="1:8" ht="22.5" customHeight="1" x14ac:dyDescent="0.2">
      <c r="A17" s="326" t="s">
        <v>449</v>
      </c>
      <c r="B17" s="900">
        <v>0</v>
      </c>
      <c r="C17" s="960"/>
      <c r="D17" s="961"/>
      <c r="E17" s="961"/>
      <c r="F17" s="961"/>
      <c r="G17" s="961"/>
      <c r="H17" s="962"/>
    </row>
    <row r="18" spans="1:8" ht="22.5" customHeight="1" x14ac:dyDescent="0.2">
      <c r="A18" s="326" t="s">
        <v>450</v>
      </c>
      <c r="B18" s="900">
        <v>0</v>
      </c>
      <c r="C18" s="960"/>
      <c r="D18" s="961"/>
      <c r="E18" s="961"/>
      <c r="F18" s="961"/>
      <c r="G18" s="961"/>
      <c r="H18" s="962"/>
    </row>
    <row r="19" spans="1:8" ht="24" customHeight="1" x14ac:dyDescent="0.2">
      <c r="A19" s="326" t="s">
        <v>451</v>
      </c>
      <c r="B19" s="900">
        <v>0</v>
      </c>
      <c r="C19" s="960"/>
      <c r="D19" s="961"/>
      <c r="E19" s="961"/>
      <c r="F19" s="961"/>
      <c r="G19" s="961"/>
      <c r="H19" s="962"/>
    </row>
    <row r="20" spans="1:8" ht="27" customHeight="1" thickBot="1" x14ac:dyDescent="0.25">
      <c r="A20" s="327" t="s">
        <v>149</v>
      </c>
      <c r="B20" s="335">
        <v>1</v>
      </c>
      <c r="C20" s="963"/>
      <c r="D20" s="964"/>
      <c r="E20" s="964"/>
      <c r="F20" s="964"/>
      <c r="G20" s="964"/>
      <c r="H20" s="965"/>
    </row>
    <row r="21" spans="1:8" ht="27.75" customHeight="1" thickTop="1" thickBot="1" x14ac:dyDescent="0.25"/>
    <row r="22" spans="1:8" ht="31.25" customHeight="1" thickTop="1" thickBot="1" x14ac:dyDescent="0.25">
      <c r="A22" s="74" t="s">
        <v>91</v>
      </c>
      <c r="B22" s="75"/>
      <c r="C22" s="75"/>
      <c r="D22" s="75"/>
      <c r="E22" s="75"/>
      <c r="F22" s="75"/>
      <c r="G22" s="75"/>
      <c r="H22" s="76"/>
    </row>
    <row r="23" spans="1:8" ht="22.5" customHeight="1" thickTop="1" thickBot="1" x14ac:dyDescent="0.25">
      <c r="A23" s="71"/>
      <c r="B23" s="72" t="s">
        <v>86</v>
      </c>
      <c r="C23" s="69"/>
      <c r="D23" s="70"/>
      <c r="E23" s="70"/>
      <c r="F23" s="70"/>
      <c r="G23" s="70"/>
      <c r="H23" s="73"/>
    </row>
    <row r="24" spans="1:8" ht="29.25" customHeight="1" x14ac:dyDescent="0.2">
      <c r="A24" s="328" t="s">
        <v>44</v>
      </c>
      <c r="B24" s="332">
        <v>1</v>
      </c>
      <c r="C24" s="966"/>
      <c r="D24" s="967"/>
      <c r="E24" s="967"/>
      <c r="F24" s="967"/>
      <c r="G24" s="967"/>
      <c r="H24" s="968"/>
    </row>
    <row r="25" spans="1:8" ht="33.75" customHeight="1" x14ac:dyDescent="0.2">
      <c r="A25" s="329" t="s">
        <v>237</v>
      </c>
      <c r="B25" s="336">
        <v>1</v>
      </c>
      <c r="C25" s="969"/>
      <c r="D25" s="970"/>
      <c r="E25" s="970"/>
      <c r="F25" s="970"/>
      <c r="G25" s="970"/>
      <c r="H25" s="971"/>
    </row>
    <row r="26" spans="1:8" ht="33" customHeight="1" x14ac:dyDescent="0.2">
      <c r="A26" s="330" t="s">
        <v>240</v>
      </c>
      <c r="B26" s="864">
        <v>1</v>
      </c>
      <c r="C26" s="969"/>
      <c r="D26" s="970"/>
      <c r="E26" s="970"/>
      <c r="F26" s="970"/>
      <c r="G26" s="970"/>
      <c r="H26" s="971"/>
    </row>
    <row r="27" spans="1:8" ht="28.5" customHeight="1" x14ac:dyDescent="0.2">
      <c r="A27" s="331" t="s">
        <v>145</v>
      </c>
      <c r="B27" s="841">
        <v>0</v>
      </c>
      <c r="C27" s="969"/>
      <c r="D27" s="970"/>
      <c r="E27" s="970"/>
      <c r="F27" s="970"/>
      <c r="G27" s="970"/>
      <c r="H27" s="971"/>
    </row>
    <row r="28" spans="1:8" ht="30" customHeight="1" x14ac:dyDescent="0.2">
      <c r="A28" s="326" t="s">
        <v>385</v>
      </c>
      <c r="B28" s="901">
        <v>0</v>
      </c>
      <c r="C28" s="969"/>
      <c r="D28" s="970"/>
      <c r="E28" s="970"/>
      <c r="F28" s="970"/>
      <c r="G28" s="970"/>
      <c r="H28" s="971"/>
    </row>
    <row r="29" spans="1:8" ht="30" customHeight="1" thickBot="1" x14ac:dyDescent="0.25">
      <c r="A29" s="352" t="s">
        <v>386</v>
      </c>
      <c r="B29" s="902">
        <v>0</v>
      </c>
      <c r="C29" s="972"/>
      <c r="D29" s="973"/>
      <c r="E29" s="973"/>
      <c r="F29" s="973"/>
      <c r="G29" s="973"/>
      <c r="H29" s="974"/>
    </row>
    <row r="30" spans="1:8" ht="25.5" customHeight="1" thickTop="1" thickBot="1" x14ac:dyDescent="0.25"/>
    <row r="31" spans="1:8" ht="28.5" customHeight="1" thickTop="1" thickBot="1" x14ac:dyDescent="0.25">
      <c r="A31" s="913" t="s">
        <v>85</v>
      </c>
      <c r="B31" s="914"/>
      <c r="C31" s="914"/>
      <c r="D31" s="914"/>
      <c r="E31" s="914"/>
      <c r="F31" s="914"/>
      <c r="G31" s="914"/>
      <c r="H31" s="915"/>
    </row>
    <row r="32" spans="1:8" ht="20.25" customHeight="1" thickTop="1" thickBot="1" x14ac:dyDescent="0.25">
      <c r="A32" s="81"/>
      <c r="B32" s="82" t="s">
        <v>122</v>
      </c>
      <c r="C32" s="83"/>
      <c r="D32" s="84"/>
      <c r="E32" s="84"/>
      <c r="F32" s="84"/>
      <c r="G32" s="84"/>
      <c r="H32" s="85"/>
    </row>
    <row r="33" spans="1:8" ht="27.75" customHeight="1" thickBot="1" x14ac:dyDescent="0.25">
      <c r="A33" s="975"/>
      <c r="B33" s="340" t="s">
        <v>43</v>
      </c>
      <c r="C33" s="924" t="s">
        <v>470</v>
      </c>
      <c r="D33" s="978"/>
      <c r="E33" s="978"/>
      <c r="F33" s="978"/>
      <c r="G33" s="978"/>
      <c r="H33" s="979"/>
    </row>
    <row r="34" spans="1:8" ht="21" customHeight="1" x14ac:dyDescent="0.2">
      <c r="A34" s="976"/>
      <c r="B34" s="339" t="s">
        <v>50</v>
      </c>
      <c r="C34" s="980"/>
      <c r="D34" s="981"/>
      <c r="E34" s="981"/>
      <c r="F34" s="981"/>
      <c r="G34" s="981"/>
      <c r="H34" s="982"/>
    </row>
    <row r="35" spans="1:8" ht="29.25" customHeight="1" x14ac:dyDescent="0.2">
      <c r="A35" s="976"/>
      <c r="B35" s="167" t="s">
        <v>75</v>
      </c>
      <c r="C35" s="980"/>
      <c r="D35" s="981"/>
      <c r="E35" s="981"/>
      <c r="F35" s="981"/>
      <c r="G35" s="981"/>
      <c r="H35" s="982"/>
    </row>
    <row r="36" spans="1:8" ht="28.5" customHeight="1" x14ac:dyDescent="0.2">
      <c r="A36" s="976"/>
      <c r="B36" s="167" t="s">
        <v>49</v>
      </c>
      <c r="C36" s="980"/>
      <c r="D36" s="981"/>
      <c r="E36" s="981"/>
      <c r="F36" s="981"/>
      <c r="G36" s="981"/>
      <c r="H36" s="982"/>
    </row>
    <row r="37" spans="1:8" ht="21" customHeight="1" x14ac:dyDescent="0.2">
      <c r="A37" s="976"/>
      <c r="B37" s="167" t="s">
        <v>48</v>
      </c>
      <c r="C37" s="983"/>
      <c r="D37" s="981"/>
      <c r="E37" s="981"/>
      <c r="F37" s="984"/>
      <c r="G37" s="981"/>
      <c r="H37" s="982"/>
    </row>
    <row r="38" spans="1:8" ht="21" customHeight="1" x14ac:dyDescent="0.2">
      <c r="A38" s="976"/>
      <c r="B38" s="167" t="s">
        <v>47</v>
      </c>
      <c r="C38" s="980"/>
      <c r="D38" s="981"/>
      <c r="E38" s="981"/>
      <c r="F38" s="981"/>
      <c r="G38" s="981"/>
      <c r="H38" s="982"/>
    </row>
    <row r="39" spans="1:8" ht="21" customHeight="1" x14ac:dyDescent="0.2">
      <c r="A39" s="976"/>
      <c r="B39" s="168" t="s">
        <v>46</v>
      </c>
      <c r="C39" s="980"/>
      <c r="D39" s="981"/>
      <c r="E39" s="981"/>
      <c r="F39" s="981"/>
      <c r="G39" s="981"/>
      <c r="H39" s="982"/>
    </row>
    <row r="40" spans="1:8" ht="21" customHeight="1" x14ac:dyDescent="0.2">
      <c r="A40" s="976"/>
      <c r="B40" s="169" t="s">
        <v>100</v>
      </c>
      <c r="C40" s="980"/>
      <c r="D40" s="981"/>
      <c r="E40" s="981"/>
      <c r="F40" s="981"/>
      <c r="G40" s="981"/>
      <c r="H40" s="982"/>
    </row>
    <row r="41" spans="1:8" ht="21" customHeight="1" x14ac:dyDescent="0.2">
      <c r="A41" s="976"/>
      <c r="B41" s="170"/>
      <c r="C41" s="980"/>
      <c r="D41" s="981"/>
      <c r="E41" s="981"/>
      <c r="F41" s="981"/>
      <c r="G41" s="981"/>
      <c r="H41" s="982"/>
    </row>
    <row r="42" spans="1:8" ht="21" customHeight="1" x14ac:dyDescent="0.2">
      <c r="A42" s="976"/>
      <c r="B42" s="170"/>
      <c r="C42" s="980"/>
      <c r="D42" s="981"/>
      <c r="E42" s="981"/>
      <c r="F42" s="981"/>
      <c r="G42" s="981"/>
      <c r="H42" s="982"/>
    </row>
    <row r="43" spans="1:8" ht="21" customHeight="1" x14ac:dyDescent="0.2">
      <c r="A43" s="976"/>
      <c r="B43" s="167"/>
      <c r="C43" s="980"/>
      <c r="D43" s="981"/>
      <c r="E43" s="981"/>
      <c r="F43" s="981"/>
      <c r="G43" s="981"/>
      <c r="H43" s="982"/>
    </row>
    <row r="44" spans="1:8" ht="21" customHeight="1" thickBot="1" x14ac:dyDescent="0.25">
      <c r="A44" s="977"/>
      <c r="B44" s="171"/>
      <c r="C44" s="985"/>
      <c r="D44" s="986"/>
      <c r="E44" s="986"/>
      <c r="F44" s="986"/>
      <c r="G44" s="986"/>
      <c r="H44" s="987"/>
    </row>
    <row r="45" spans="1:8" ht="21" customHeight="1" thickTop="1" thickBot="1" x14ac:dyDescent="0.25">
      <c r="A45" s="122"/>
      <c r="B45" s="123"/>
      <c r="C45" s="197"/>
      <c r="D45" s="197"/>
      <c r="E45" s="197"/>
      <c r="F45" s="197"/>
      <c r="G45" s="197"/>
      <c r="H45" s="197"/>
    </row>
    <row r="46" spans="1:8" ht="26.25" customHeight="1" thickTop="1" thickBot="1" x14ac:dyDescent="0.25">
      <c r="A46" s="913" t="s">
        <v>134</v>
      </c>
      <c r="B46" s="914"/>
      <c r="C46" s="914"/>
      <c r="D46" s="914"/>
      <c r="E46" s="914"/>
      <c r="F46" s="914"/>
      <c r="G46" s="914"/>
      <c r="H46" s="915"/>
    </row>
    <row r="47" spans="1:8" ht="22.5" customHeight="1" thickTop="1" thickBot="1" x14ac:dyDescent="0.25">
      <c r="A47" s="124"/>
      <c r="B47" s="125" t="s">
        <v>122</v>
      </c>
      <c r="C47" s="126"/>
      <c r="D47" s="127"/>
      <c r="E47" s="127"/>
      <c r="F47" s="127"/>
      <c r="G47" s="127"/>
      <c r="H47" s="128"/>
    </row>
    <row r="48" spans="1:8" ht="26.25" customHeight="1" thickBot="1" x14ac:dyDescent="0.25">
      <c r="A48" s="349" t="str">
        <f>A28</f>
        <v>A.6 [Category name]</v>
      </c>
      <c r="B48" s="338" t="s">
        <v>98</v>
      </c>
      <c r="C48" s="924" t="s">
        <v>471</v>
      </c>
      <c r="D48" s="925"/>
      <c r="E48" s="925"/>
      <c r="F48" s="925"/>
      <c r="G48" s="925"/>
      <c r="H48" s="926"/>
    </row>
    <row r="49" spans="1:8" ht="18.75" customHeight="1" x14ac:dyDescent="0.2">
      <c r="A49" s="933"/>
      <c r="B49" s="337" t="s">
        <v>99</v>
      </c>
      <c r="C49" s="927"/>
      <c r="D49" s="928"/>
      <c r="E49" s="928"/>
      <c r="F49" s="928"/>
      <c r="G49" s="928"/>
      <c r="H49" s="929"/>
    </row>
    <row r="50" spans="1:8" ht="18.75" customHeight="1" x14ac:dyDescent="0.2">
      <c r="A50" s="934"/>
      <c r="B50" s="172" t="s">
        <v>142</v>
      </c>
      <c r="C50" s="927"/>
      <c r="D50" s="928"/>
      <c r="E50" s="928"/>
      <c r="F50" s="928"/>
      <c r="G50" s="928"/>
      <c r="H50" s="929"/>
    </row>
    <row r="51" spans="1:8" ht="21.75" customHeight="1" x14ac:dyDescent="0.2">
      <c r="A51" s="934"/>
      <c r="B51" s="172" t="s">
        <v>172</v>
      </c>
      <c r="C51" s="927"/>
      <c r="D51" s="928"/>
      <c r="E51" s="928"/>
      <c r="F51" s="928"/>
      <c r="G51" s="928"/>
      <c r="H51" s="929"/>
    </row>
    <row r="52" spans="1:8" ht="21" customHeight="1" x14ac:dyDescent="0.2">
      <c r="A52" s="934"/>
      <c r="B52" s="172" t="s">
        <v>100</v>
      </c>
      <c r="C52" s="927"/>
      <c r="D52" s="928"/>
      <c r="E52" s="928"/>
      <c r="F52" s="928"/>
      <c r="G52" s="928"/>
      <c r="H52" s="929"/>
    </row>
    <row r="53" spans="1:8" ht="21.75" customHeight="1" thickBot="1" x14ac:dyDescent="0.25">
      <c r="A53" s="935"/>
      <c r="B53" s="173"/>
      <c r="C53" s="930"/>
      <c r="D53" s="931"/>
      <c r="E53" s="931"/>
      <c r="F53" s="931"/>
      <c r="G53" s="931"/>
      <c r="H53" s="932"/>
    </row>
    <row r="54" spans="1:8" ht="21.75" customHeight="1" thickTop="1" thickBot="1" x14ac:dyDescent="0.25">
      <c r="A54" s="349" t="str">
        <f>A29</f>
        <v>A.7 [Category name]</v>
      </c>
      <c r="B54" s="338" t="s">
        <v>98</v>
      </c>
      <c r="C54" s="924" t="s">
        <v>471</v>
      </c>
      <c r="D54" s="925"/>
      <c r="E54" s="925"/>
      <c r="F54" s="925"/>
      <c r="G54" s="925"/>
      <c r="H54" s="926"/>
    </row>
    <row r="55" spans="1:8" ht="21.75" customHeight="1" x14ac:dyDescent="0.2">
      <c r="A55" s="933"/>
      <c r="B55" s="337" t="s">
        <v>99</v>
      </c>
      <c r="C55" s="927"/>
      <c r="D55" s="928"/>
      <c r="E55" s="928"/>
      <c r="F55" s="928"/>
      <c r="G55" s="928"/>
      <c r="H55" s="929"/>
    </row>
    <row r="56" spans="1:8" ht="21.75" customHeight="1" x14ac:dyDescent="0.2">
      <c r="A56" s="934"/>
      <c r="B56" s="172" t="s">
        <v>142</v>
      </c>
      <c r="C56" s="927"/>
      <c r="D56" s="928"/>
      <c r="E56" s="928"/>
      <c r="F56" s="928"/>
      <c r="G56" s="928"/>
      <c r="H56" s="929"/>
    </row>
    <row r="57" spans="1:8" ht="21.75" customHeight="1" x14ac:dyDescent="0.2">
      <c r="A57" s="934"/>
      <c r="B57" s="172" t="s">
        <v>172</v>
      </c>
      <c r="C57" s="927"/>
      <c r="D57" s="928"/>
      <c r="E57" s="928"/>
      <c r="F57" s="928"/>
      <c r="G57" s="928"/>
      <c r="H57" s="929"/>
    </row>
    <row r="58" spans="1:8" ht="21.75" customHeight="1" x14ac:dyDescent="0.2">
      <c r="A58" s="934"/>
      <c r="B58" s="172" t="s">
        <v>100</v>
      </c>
      <c r="C58" s="927"/>
      <c r="D58" s="928"/>
      <c r="E58" s="928"/>
      <c r="F58" s="928"/>
      <c r="G58" s="928"/>
      <c r="H58" s="929"/>
    </row>
    <row r="59" spans="1:8" ht="21.75" customHeight="1" thickBot="1" x14ac:dyDescent="0.25">
      <c r="A59" s="935"/>
      <c r="B59" s="173"/>
      <c r="C59" s="930"/>
      <c r="D59" s="931"/>
      <c r="E59" s="931"/>
      <c r="F59" s="931"/>
      <c r="G59" s="931"/>
      <c r="H59" s="932"/>
    </row>
    <row r="60" spans="1:8" ht="27" customHeight="1" thickTop="1" thickBot="1" x14ac:dyDescent="0.25">
      <c r="A60" s="39"/>
      <c r="B60" s="40"/>
    </row>
    <row r="61" spans="1:8" ht="32.25" customHeight="1" thickTop="1" thickBot="1" x14ac:dyDescent="0.25">
      <c r="A61" s="913" t="s">
        <v>228</v>
      </c>
      <c r="B61" s="914"/>
      <c r="C61" s="914"/>
      <c r="D61" s="914"/>
      <c r="E61" s="914"/>
      <c r="F61" s="914"/>
      <c r="G61" s="914"/>
      <c r="H61" s="915"/>
    </row>
    <row r="62" spans="1:8" ht="32.25" customHeight="1" thickTop="1" x14ac:dyDescent="0.2">
      <c r="A62" s="920" t="s">
        <v>232</v>
      </c>
      <c r="B62" s="921"/>
      <c r="C62" s="246" t="s">
        <v>156</v>
      </c>
      <c r="D62" s="246" t="s">
        <v>174</v>
      </c>
      <c r="E62" s="866"/>
      <c r="F62" s="866"/>
      <c r="G62" s="865"/>
      <c r="H62" s="867"/>
    </row>
    <row r="63" spans="1:8" ht="32.25" customHeight="1" x14ac:dyDescent="0.2">
      <c r="A63" s="916" t="s">
        <v>251</v>
      </c>
      <c r="B63" s="917"/>
      <c r="C63" s="868"/>
      <c r="D63" s="868"/>
      <c r="E63" s="865"/>
      <c r="F63" s="865"/>
      <c r="G63" s="865"/>
      <c r="H63" s="869">
        <v>1</v>
      </c>
    </row>
    <row r="64" spans="1:8" ht="32.25" customHeight="1" x14ac:dyDescent="0.2">
      <c r="A64" s="936" t="s">
        <v>266</v>
      </c>
      <c r="B64" s="937"/>
      <c r="C64" s="872"/>
      <c r="D64" s="872"/>
      <c r="E64" s="865"/>
      <c r="F64" s="865"/>
      <c r="G64" s="865"/>
      <c r="H64" s="869">
        <v>1</v>
      </c>
    </row>
    <row r="65" spans="1:8" ht="30" customHeight="1" x14ac:dyDescent="0.2">
      <c r="A65" s="920" t="s">
        <v>214</v>
      </c>
      <c r="B65" s="921"/>
      <c r="C65" s="873" t="s">
        <v>156</v>
      </c>
      <c r="D65" s="873" t="s">
        <v>218</v>
      </c>
      <c r="E65" s="918" t="s">
        <v>171</v>
      </c>
      <c r="F65" s="919"/>
      <c r="G65" s="874"/>
      <c r="H65" s="875"/>
    </row>
    <row r="66" spans="1:8" ht="29" customHeight="1" thickBot="1" x14ac:dyDescent="0.25">
      <c r="A66" s="916" t="s">
        <v>159</v>
      </c>
      <c r="B66" s="917"/>
      <c r="C66" s="449"/>
      <c r="D66" s="449"/>
      <c r="E66" s="922">
        <v>1</v>
      </c>
      <c r="F66" s="923"/>
      <c r="G66" s="114"/>
      <c r="H66" s="870">
        <v>2</v>
      </c>
    </row>
    <row r="67" spans="1:8" ht="29" customHeight="1" x14ac:dyDescent="0.2">
      <c r="A67" s="920" t="s">
        <v>216</v>
      </c>
      <c r="B67" s="921"/>
      <c r="C67" s="246" t="s">
        <v>156</v>
      </c>
      <c r="D67" s="246" t="s">
        <v>174</v>
      </c>
      <c r="E67" s="911" t="s">
        <v>217</v>
      </c>
      <c r="F67" s="912"/>
      <c r="G67" s="114"/>
      <c r="H67" s="870"/>
    </row>
    <row r="68" spans="1:8" ht="29" customHeight="1" thickBot="1" x14ac:dyDescent="0.25">
      <c r="A68" s="916" t="s">
        <v>158</v>
      </c>
      <c r="B68" s="917"/>
      <c r="C68" s="449"/>
      <c r="D68" s="449"/>
      <c r="E68" s="907"/>
      <c r="F68" s="908"/>
      <c r="G68" s="114"/>
      <c r="H68" s="870">
        <v>1</v>
      </c>
    </row>
    <row r="69" spans="1:8" ht="29" customHeight="1" x14ac:dyDescent="0.2">
      <c r="A69" s="920" t="s">
        <v>215</v>
      </c>
      <c r="B69" s="921"/>
      <c r="C69" s="246" t="s">
        <v>156</v>
      </c>
      <c r="D69" s="246" t="s">
        <v>174</v>
      </c>
      <c r="E69" s="911" t="s">
        <v>446</v>
      </c>
      <c r="F69" s="912"/>
      <c r="G69" s="114"/>
      <c r="H69" s="870"/>
    </row>
    <row r="70" spans="1:8" ht="29" customHeight="1" x14ac:dyDescent="0.2">
      <c r="A70" s="992" t="str">
        <f>A15</f>
        <v>D.2 [Category name]</v>
      </c>
      <c r="B70" s="993"/>
      <c r="C70" s="449"/>
      <c r="D70" s="450"/>
      <c r="E70" s="907">
        <f>TypeCostD2</f>
        <v>1</v>
      </c>
      <c r="F70" s="908"/>
      <c r="G70" s="114"/>
      <c r="H70" s="870">
        <v>1</v>
      </c>
    </row>
    <row r="71" spans="1:8" ht="29" customHeight="1" x14ac:dyDescent="0.2">
      <c r="A71" s="992" t="str">
        <f>A16</f>
        <v>D.3 [Category name]</v>
      </c>
      <c r="B71" s="993"/>
      <c r="C71" s="449"/>
      <c r="D71" s="449"/>
      <c r="E71" s="907"/>
      <c r="F71" s="908"/>
      <c r="G71" s="114"/>
      <c r="H71" s="870">
        <v>1</v>
      </c>
    </row>
    <row r="72" spans="1:8" ht="29" customHeight="1" x14ac:dyDescent="0.2">
      <c r="A72" s="992" t="str">
        <f>A17</f>
        <v>D.4 [Category name]</v>
      </c>
      <c r="B72" s="993"/>
      <c r="C72" s="449"/>
      <c r="D72" s="450"/>
      <c r="E72" s="907"/>
      <c r="F72" s="908"/>
      <c r="G72" s="114"/>
      <c r="H72" s="870">
        <v>1</v>
      </c>
    </row>
    <row r="73" spans="1:8" ht="29" customHeight="1" x14ac:dyDescent="0.2">
      <c r="A73" s="992" t="str">
        <f>A18</f>
        <v>D.5 [Category name]</v>
      </c>
      <c r="B73" s="993"/>
      <c r="C73" s="451"/>
      <c r="D73" s="452"/>
      <c r="E73" s="907"/>
      <c r="F73" s="908"/>
      <c r="G73" s="114"/>
      <c r="H73" s="870">
        <v>1</v>
      </c>
    </row>
    <row r="74" spans="1:8" ht="29" customHeight="1" thickBot="1" x14ac:dyDescent="0.25">
      <c r="A74" s="1013" t="str">
        <f>A19</f>
        <v>D.6 [Category name]</v>
      </c>
      <c r="B74" s="1014"/>
      <c r="C74" s="453"/>
      <c r="D74" s="454"/>
      <c r="E74" s="909"/>
      <c r="F74" s="910"/>
      <c r="G74" s="281"/>
      <c r="H74" s="871">
        <v>1</v>
      </c>
    </row>
    <row r="75" spans="1:8" ht="27" customHeight="1" thickTop="1" thickBot="1" x14ac:dyDescent="0.25">
      <c r="A75" s="39"/>
      <c r="B75" s="40"/>
    </row>
    <row r="76" spans="1:8" ht="29" customHeight="1" thickTop="1" thickBot="1" x14ac:dyDescent="0.25">
      <c r="A76" s="913" t="s">
        <v>434</v>
      </c>
      <c r="B76" s="914"/>
      <c r="C76" s="914"/>
      <c r="D76" s="914"/>
      <c r="E76" s="914"/>
      <c r="F76" s="914"/>
      <c r="G76" s="914"/>
      <c r="H76" s="915"/>
    </row>
    <row r="77" spans="1:8" ht="29" customHeight="1" thickTop="1" x14ac:dyDescent="0.2">
      <c r="A77" s="994" t="s">
        <v>464</v>
      </c>
      <c r="B77" s="995"/>
      <c r="C77" s="877"/>
      <c r="D77" s="284"/>
      <c r="E77" s="996"/>
      <c r="F77" s="996"/>
      <c r="G77" s="287"/>
      <c r="H77" s="885">
        <v>1</v>
      </c>
    </row>
    <row r="78" spans="1:8" ht="29" customHeight="1" x14ac:dyDescent="0.2">
      <c r="A78" s="997" t="s">
        <v>465</v>
      </c>
      <c r="B78" s="998"/>
      <c r="C78" s="878"/>
      <c r="D78" s="880"/>
      <c r="E78" s="999"/>
      <c r="F78" s="999"/>
      <c r="G78" s="114"/>
      <c r="H78" s="115"/>
    </row>
    <row r="79" spans="1:8" ht="29" customHeight="1" x14ac:dyDescent="0.2">
      <c r="A79" s="997" t="s">
        <v>466</v>
      </c>
      <c r="B79" s="998"/>
      <c r="C79" s="878"/>
      <c r="D79" s="880"/>
      <c r="E79" s="876"/>
      <c r="F79" s="876"/>
      <c r="G79" s="114"/>
      <c r="H79" s="115"/>
    </row>
    <row r="80" spans="1:8" ht="29" customHeight="1" x14ac:dyDescent="0.2">
      <c r="A80" s="997" t="s">
        <v>467</v>
      </c>
      <c r="B80" s="998"/>
      <c r="C80" s="878"/>
      <c r="D80" s="880"/>
      <c r="E80" s="876"/>
      <c r="F80" s="876"/>
      <c r="G80" s="114"/>
      <c r="H80" s="115"/>
    </row>
    <row r="81" spans="1:8" ht="29" customHeight="1" x14ac:dyDescent="0.2">
      <c r="A81" s="997" t="s">
        <v>468</v>
      </c>
      <c r="B81" s="998"/>
      <c r="C81" s="878"/>
      <c r="D81" s="880"/>
      <c r="E81" s="876"/>
      <c r="F81" s="876"/>
      <c r="G81" s="114"/>
      <c r="H81" s="115"/>
    </row>
    <row r="82" spans="1:8" ht="29" customHeight="1" thickBot="1" x14ac:dyDescent="0.25">
      <c r="A82" s="1000" t="s">
        <v>469</v>
      </c>
      <c r="B82" s="1001"/>
      <c r="C82" s="879"/>
      <c r="D82" s="881"/>
      <c r="E82" s="882"/>
      <c r="F82" s="882"/>
      <c r="G82" s="521"/>
      <c r="H82" s="522"/>
    </row>
    <row r="83" spans="1:8" ht="27" customHeight="1" thickTop="1" thickBot="1" x14ac:dyDescent="0.25">
      <c r="A83" s="39"/>
      <c r="B83" s="40"/>
    </row>
    <row r="84" spans="1:8" ht="29" customHeight="1" thickTop="1" thickBot="1" x14ac:dyDescent="0.25">
      <c r="A84" s="913" t="s">
        <v>169</v>
      </c>
      <c r="B84" s="914"/>
      <c r="C84" s="914"/>
      <c r="D84" s="914"/>
      <c r="E84" s="914"/>
      <c r="F84" s="914"/>
      <c r="G84" s="914"/>
      <c r="H84" s="915"/>
    </row>
    <row r="85" spans="1:8" ht="29" customHeight="1" thickTop="1" x14ac:dyDescent="0.2">
      <c r="A85" s="280"/>
      <c r="B85" s="245"/>
      <c r="C85" s="284"/>
      <c r="D85" s="286"/>
      <c r="E85" s="287"/>
      <c r="F85" s="287"/>
      <c r="G85" s="287"/>
      <c r="H85" s="839"/>
    </row>
    <row r="86" spans="1:8" ht="29" customHeight="1" x14ac:dyDescent="0.2">
      <c r="A86" s="282" t="s">
        <v>170</v>
      </c>
      <c r="B86" s="455"/>
      <c r="C86" s="288"/>
      <c r="D86" s="289"/>
      <c r="E86" s="114"/>
      <c r="F86" s="114"/>
      <c r="G86" s="114"/>
      <c r="H86" s="870">
        <v>1</v>
      </c>
    </row>
    <row r="87" spans="1:8" ht="29" customHeight="1" thickBot="1" x14ac:dyDescent="0.25">
      <c r="A87" s="282" t="s">
        <v>187</v>
      </c>
      <c r="B87" s="455"/>
      <c r="C87" s="290"/>
      <c r="D87" s="291"/>
      <c r="E87" s="291"/>
      <c r="F87" s="291"/>
      <c r="G87" s="291"/>
      <c r="H87" s="285"/>
    </row>
    <row r="88" spans="1:8" ht="75.5" hidden="1" customHeight="1" x14ac:dyDescent="0.2">
      <c r="A88" s="399" t="s">
        <v>296</v>
      </c>
      <c r="B88" s="446" t="s">
        <v>290</v>
      </c>
      <c r="C88" s="291"/>
      <c r="D88" s="291"/>
      <c r="E88" s="291"/>
      <c r="F88" s="291"/>
      <c r="G88" s="291"/>
      <c r="H88" s="285"/>
    </row>
    <row r="89" spans="1:8" ht="29" hidden="1" customHeight="1" x14ac:dyDescent="0.2">
      <c r="A89" s="1009" t="s">
        <v>289</v>
      </c>
      <c r="B89" s="1009"/>
      <c r="C89" s="291"/>
      <c r="D89" s="291"/>
      <c r="E89" s="291"/>
      <c r="F89" s="291"/>
      <c r="G89" s="291"/>
      <c r="H89" s="285"/>
    </row>
    <row r="90" spans="1:8" ht="29" hidden="1" customHeight="1" x14ac:dyDescent="0.2">
      <c r="A90" s="400" t="s">
        <v>283</v>
      </c>
      <c r="B90" s="401" t="s">
        <v>284</v>
      </c>
      <c r="C90" s="1015" t="s">
        <v>285</v>
      </c>
      <c r="D90" s="1010"/>
      <c r="E90" s="1010" t="s">
        <v>295</v>
      </c>
      <c r="F90" s="1010"/>
      <c r="G90" s="291"/>
      <c r="H90" s="285"/>
    </row>
    <row r="91" spans="1:8" ht="29" hidden="1" customHeight="1" x14ac:dyDescent="0.2">
      <c r="A91" s="402" t="s">
        <v>231</v>
      </c>
      <c r="B91" s="445">
        <v>0.7</v>
      </c>
      <c r="C91" s="988">
        <f>'4. Consolid table (participant)'!B21+'4. Consolid table (participant)'!C21+'4. Consolid table (participant)'!D21</f>
        <v>65124.373517000007</v>
      </c>
      <c r="D91" s="989"/>
      <c r="E91" s="989">
        <f t="shared" ref="E91:E102" si="0">C91*B91</f>
        <v>45587.061461900004</v>
      </c>
      <c r="F91" s="989"/>
      <c r="G91" s="291"/>
      <c r="H91" s="285"/>
    </row>
    <row r="92" spans="1:8" ht="29" hidden="1" customHeight="1" x14ac:dyDescent="0.2">
      <c r="A92" s="402" t="s">
        <v>151</v>
      </c>
      <c r="B92" s="445">
        <v>0.7</v>
      </c>
      <c r="C92" s="988">
        <f>'4. Consolid table (participant)'!G21</f>
        <v>288632.73</v>
      </c>
      <c r="D92" s="989"/>
      <c r="E92" s="989">
        <f t="shared" si="0"/>
        <v>202042.91099999996</v>
      </c>
      <c r="F92" s="989"/>
      <c r="G92" s="291"/>
      <c r="H92" s="285"/>
    </row>
    <row r="93" spans="1:8" ht="29" hidden="1" customHeight="1" x14ac:dyDescent="0.2">
      <c r="A93" s="402" t="s">
        <v>222</v>
      </c>
      <c r="B93" s="445">
        <v>0.7</v>
      </c>
      <c r="C93" s="988">
        <f>'4. Consolid table (participant)'!H21</f>
        <v>0</v>
      </c>
      <c r="D93" s="989"/>
      <c r="E93" s="989">
        <f t="shared" si="0"/>
        <v>0</v>
      </c>
      <c r="F93" s="989"/>
      <c r="G93" s="291"/>
      <c r="H93" s="285"/>
    </row>
    <row r="94" spans="1:8" ht="29" hidden="1" customHeight="1" x14ac:dyDescent="0.2">
      <c r="A94" s="402" t="s">
        <v>226</v>
      </c>
      <c r="B94" s="445">
        <v>0.7</v>
      </c>
      <c r="C94" s="988">
        <f>'4. Consolid table (participant)'!L21</f>
        <v>0</v>
      </c>
      <c r="D94" s="989"/>
      <c r="E94" s="989">
        <f t="shared" si="0"/>
        <v>0</v>
      </c>
      <c r="F94" s="989"/>
      <c r="G94" s="291"/>
      <c r="H94" s="285"/>
    </row>
    <row r="95" spans="1:8" ht="29" hidden="1" customHeight="1" x14ac:dyDescent="0.2">
      <c r="A95" s="402" t="s">
        <v>227</v>
      </c>
      <c r="B95" s="445">
        <v>0.7</v>
      </c>
      <c r="C95" s="988">
        <f>'4. Consolid table (participant)'!M21</f>
        <v>0</v>
      </c>
      <c r="D95" s="989"/>
      <c r="E95" s="989">
        <f t="shared" si="0"/>
        <v>0</v>
      </c>
      <c r="F95" s="989"/>
      <c r="G95" s="291"/>
      <c r="H95" s="285"/>
    </row>
    <row r="96" spans="1:8" ht="29" hidden="1" customHeight="1" x14ac:dyDescent="0.15">
      <c r="A96" s="456" t="s">
        <v>297</v>
      </c>
      <c r="B96" s="445">
        <v>1</v>
      </c>
      <c r="C96" s="988">
        <f>'4. Consolid table (participant)'!N21</f>
        <v>0</v>
      </c>
      <c r="D96" s="989"/>
      <c r="E96" s="989">
        <f t="shared" si="0"/>
        <v>0</v>
      </c>
      <c r="F96" s="989"/>
      <c r="G96" s="291"/>
      <c r="H96" s="285"/>
    </row>
    <row r="97" spans="1:10" ht="29" hidden="1" customHeight="1" x14ac:dyDescent="0.2">
      <c r="A97" s="402" t="str">
        <f>A15</f>
        <v>D.2 [Category name]</v>
      </c>
      <c r="B97" s="445">
        <v>1</v>
      </c>
      <c r="C97" s="988">
        <f>'4. Consolid table (participant)'!O21</f>
        <v>0</v>
      </c>
      <c r="D97" s="989"/>
      <c r="E97" s="989">
        <f t="shared" ref="E97:E100" si="1">C97*B97</f>
        <v>0</v>
      </c>
      <c r="F97" s="989"/>
      <c r="G97" s="291"/>
      <c r="H97" s="285"/>
    </row>
    <row r="98" spans="1:10" ht="29" hidden="1" customHeight="1" x14ac:dyDescent="0.2">
      <c r="A98" s="402" t="str">
        <f>A16</f>
        <v>D.3 [Category name]</v>
      </c>
      <c r="B98" s="445">
        <v>1</v>
      </c>
      <c r="C98" s="988">
        <f>'4. Consolid table (participant)'!P21</f>
        <v>0</v>
      </c>
      <c r="D98" s="989"/>
      <c r="E98" s="989">
        <f t="shared" si="1"/>
        <v>0</v>
      </c>
      <c r="F98" s="989"/>
      <c r="G98" s="291"/>
      <c r="H98" s="285"/>
    </row>
    <row r="99" spans="1:10" ht="29" hidden="1" customHeight="1" x14ac:dyDescent="0.2">
      <c r="A99" s="402" t="str">
        <f>A17</f>
        <v>D.4 [Category name]</v>
      </c>
      <c r="B99" s="445">
        <v>1</v>
      </c>
      <c r="C99" s="988">
        <f>'4. Consolid table (participant)'!Q21</f>
        <v>0</v>
      </c>
      <c r="D99" s="989"/>
      <c r="E99" s="989">
        <f t="shared" si="1"/>
        <v>0</v>
      </c>
      <c r="F99" s="989"/>
      <c r="G99" s="291"/>
      <c r="H99" s="285"/>
    </row>
    <row r="100" spans="1:10" ht="29" hidden="1" customHeight="1" x14ac:dyDescent="0.2">
      <c r="A100" s="402" t="str">
        <f>A18</f>
        <v>D.5 [Category name]</v>
      </c>
      <c r="B100" s="445">
        <v>1</v>
      </c>
      <c r="C100" s="988">
        <f>'4. Consolid table (participant)'!R21</f>
        <v>0</v>
      </c>
      <c r="D100" s="989"/>
      <c r="E100" s="989">
        <f t="shared" si="1"/>
        <v>0</v>
      </c>
      <c r="F100" s="989"/>
      <c r="G100" s="291"/>
      <c r="H100" s="285"/>
    </row>
    <row r="101" spans="1:10" ht="29" hidden="1" customHeight="1" x14ac:dyDescent="0.2">
      <c r="A101" s="402" t="str">
        <f>A19</f>
        <v>D.6 [Category name]</v>
      </c>
      <c r="B101" s="445">
        <v>1</v>
      </c>
      <c r="C101" s="988">
        <f>'4. Consolid table (participant)'!S21</f>
        <v>0</v>
      </c>
      <c r="D101" s="989"/>
      <c r="E101" s="989">
        <f t="shared" ref="E101" si="2">C101*B101</f>
        <v>0</v>
      </c>
      <c r="F101" s="989"/>
      <c r="G101" s="291"/>
      <c r="H101" s="285"/>
    </row>
    <row r="102" spans="1:10" ht="29" hidden="1" customHeight="1" x14ac:dyDescent="0.2">
      <c r="A102" s="402" t="s">
        <v>149</v>
      </c>
      <c r="B102" s="445">
        <v>0.7</v>
      </c>
      <c r="C102" s="988">
        <f>'4. Consolid table (participant)'!T21</f>
        <v>24762.99724619</v>
      </c>
      <c r="D102" s="989"/>
      <c r="E102" s="989">
        <f t="shared" si="0"/>
        <v>17334.098072332999</v>
      </c>
      <c r="F102" s="989"/>
      <c r="G102" s="291"/>
      <c r="H102" s="285"/>
    </row>
    <row r="103" spans="1:10" ht="29" hidden="1" customHeight="1" thickBot="1" x14ac:dyDescent="0.25">
      <c r="A103" s="403"/>
      <c r="B103" s="355"/>
      <c r="C103" s="1049">
        <f>SUM(C91:C102)</f>
        <v>378520.10076318996</v>
      </c>
      <c r="D103" s="1050"/>
      <c r="E103" s="1050">
        <f>SUM(E91:E102)</f>
        <v>264964.070534233</v>
      </c>
      <c r="F103" s="1050"/>
      <c r="G103" s="404"/>
      <c r="H103" s="405"/>
    </row>
    <row r="104" spans="1:10" ht="29" customHeight="1" thickTop="1" thickBot="1" x14ac:dyDescent="0.25">
      <c r="A104" s="843"/>
      <c r="B104" s="844"/>
      <c r="C104" s="845"/>
      <c r="D104" s="845"/>
      <c r="E104" s="845"/>
      <c r="F104" s="845"/>
      <c r="G104" s="846"/>
      <c r="H104" s="842"/>
    </row>
    <row r="105" spans="1:10" ht="33.5" customHeight="1" thickTop="1" thickBot="1" x14ac:dyDescent="0.25">
      <c r="A105" s="1051" t="s">
        <v>445</v>
      </c>
      <c r="B105" s="1052"/>
      <c r="C105" s="1052"/>
      <c r="D105" s="1052"/>
      <c r="E105" s="1052"/>
      <c r="F105" s="1052"/>
      <c r="G105" s="1052"/>
      <c r="H105" s="1052"/>
      <c r="I105" s="1053"/>
      <c r="J105" s="1054"/>
    </row>
    <row r="106" spans="1:10" ht="32" hidden="1" customHeight="1" thickTop="1" thickBot="1" x14ac:dyDescent="0.25">
      <c r="A106" s="1055" t="s">
        <v>244</v>
      </c>
      <c r="B106" s="1056"/>
      <c r="C106" s="1056"/>
      <c r="D106" s="1056"/>
      <c r="E106" s="1056"/>
      <c r="F106" s="1056"/>
      <c r="G106" s="1056"/>
      <c r="H106" s="1056"/>
      <c r="I106" s="1056"/>
      <c r="J106" s="1057"/>
    </row>
    <row r="107" spans="1:10" ht="25.5" hidden="1" customHeight="1" x14ac:dyDescent="0.2">
      <c r="A107" s="1058" t="s">
        <v>78</v>
      </c>
      <c r="B107" s="1059"/>
      <c r="C107" s="1059"/>
      <c r="D107" s="1059"/>
      <c r="E107" s="1059"/>
      <c r="F107" s="1059"/>
      <c r="G107" s="1059"/>
      <c r="H107" s="1059"/>
      <c r="I107" s="1059"/>
      <c r="J107" s="1060"/>
    </row>
    <row r="108" spans="1:10" ht="30.75" hidden="1" customHeight="1" x14ac:dyDescent="0.2">
      <c r="A108" s="585"/>
      <c r="B108" s="1039" t="s">
        <v>176</v>
      </c>
      <c r="C108" s="1040"/>
      <c r="D108" s="1041"/>
      <c r="E108" s="1019"/>
      <c r="F108" s="1020"/>
      <c r="G108" s="1020"/>
      <c r="H108" s="1021"/>
      <c r="I108" s="1006" t="s">
        <v>113</v>
      </c>
      <c r="J108" s="1007" t="s">
        <v>53</v>
      </c>
    </row>
    <row r="109" spans="1:10" ht="28.5" hidden="1" customHeight="1" x14ac:dyDescent="0.2">
      <c r="A109" s="584" t="s">
        <v>39</v>
      </c>
      <c r="B109" s="44" t="s">
        <v>349</v>
      </c>
      <c r="C109" s="563" t="s">
        <v>302</v>
      </c>
      <c r="D109" s="95" t="s">
        <v>230</v>
      </c>
      <c r="E109" s="1022"/>
      <c r="F109" s="1023"/>
      <c r="G109" s="1023"/>
      <c r="H109" s="1024"/>
      <c r="I109" s="1005"/>
      <c r="J109" s="1008"/>
    </row>
    <row r="110" spans="1:10" ht="24" hidden="1" customHeight="1" x14ac:dyDescent="0.2">
      <c r="A110" s="217" t="s">
        <v>38</v>
      </c>
      <c r="B110" s="214"/>
      <c r="C110" s="214"/>
      <c r="D110" s="214"/>
      <c r="E110" s="178"/>
      <c r="F110" s="178"/>
      <c r="G110" s="178"/>
      <c r="H110" s="178"/>
      <c r="I110" s="178"/>
      <c r="J110" s="29"/>
    </row>
    <row r="111" spans="1:10" ht="21.75" hidden="1" customHeight="1" x14ac:dyDescent="0.2">
      <c r="A111" s="559" t="s">
        <v>309</v>
      </c>
      <c r="B111" s="481">
        <v>0</v>
      </c>
      <c r="C111" s="561" t="str">
        <f>IF(CurrencyRate=0,"",B111)</f>
        <v/>
      </c>
      <c r="D111" s="641">
        <f>B111*(IF(CurrencyRate=0,1,CurrencyRate))</f>
        <v>0</v>
      </c>
      <c r="E111" s="178"/>
      <c r="F111" s="178"/>
      <c r="G111" s="178"/>
      <c r="H111" s="178"/>
      <c r="I111" s="809"/>
      <c r="J111" s="894"/>
    </row>
    <row r="112" spans="1:10" ht="23.25" hidden="1" customHeight="1" x14ac:dyDescent="0.2">
      <c r="A112" s="560" t="s">
        <v>310</v>
      </c>
      <c r="B112" s="481">
        <v>0</v>
      </c>
      <c r="C112" s="562" t="str">
        <f>IF(CurrencyRate=0,"",B112)</f>
        <v/>
      </c>
      <c r="D112" s="641">
        <f>B112*(IF(CurrencyRate=0,1,CurrencyRate))</f>
        <v>0</v>
      </c>
      <c r="E112" s="178"/>
      <c r="F112" s="178"/>
      <c r="G112" s="178"/>
      <c r="H112" s="178"/>
      <c r="I112" s="809"/>
      <c r="J112" s="894"/>
    </row>
    <row r="113" spans="1:10" ht="23.25" hidden="1" customHeight="1" x14ac:dyDescent="0.2">
      <c r="A113" s="990" t="s">
        <v>263</v>
      </c>
      <c r="B113" s="991"/>
      <c r="C113" s="569" t="str">
        <f>IF(CurrencyRate=0,"",SUM(C110:C112))</f>
        <v/>
      </c>
      <c r="D113" s="557">
        <f>SUM(D110:D112)</f>
        <v>0</v>
      </c>
      <c r="E113" s="644">
        <v>0</v>
      </c>
      <c r="F113" s="645">
        <v>0</v>
      </c>
      <c r="G113" s="646" t="str">
        <f>IF(CurrencyRate=0,"",F113*E113)</f>
        <v/>
      </c>
      <c r="H113" s="647">
        <f>E113*F113*(IF(CurrencyRate=0,1,CurrencyRate))</f>
        <v>0</v>
      </c>
      <c r="I113" s="809"/>
      <c r="J113" s="894"/>
    </row>
    <row r="114" spans="1:10" ht="27.75" hidden="1" customHeight="1" x14ac:dyDescent="0.2">
      <c r="A114" s="228" t="s">
        <v>439</v>
      </c>
      <c r="B114" s="295"/>
      <c r="C114" s="295"/>
      <c r="D114" s="483"/>
      <c r="E114" s="483"/>
      <c r="F114" s="295"/>
      <c r="G114" s="295"/>
      <c r="H114" s="295"/>
      <c r="I114" s="295"/>
      <c r="J114" s="895"/>
    </row>
    <row r="115" spans="1:10" ht="24" hidden="1" customHeight="1" x14ac:dyDescent="0.2">
      <c r="A115" s="559" t="s">
        <v>309</v>
      </c>
      <c r="B115" s="481">
        <v>0</v>
      </c>
      <c r="C115" s="562" t="str">
        <f>IF(CurrencyRate=0,"",B115)</f>
        <v/>
      </c>
      <c r="D115" s="641">
        <f>B115*(IF(CurrencyRate=0,1,CurrencyRate))</f>
        <v>0</v>
      </c>
      <c r="E115" s="178"/>
      <c r="F115" s="178"/>
      <c r="G115" s="178"/>
      <c r="H115" s="178"/>
      <c r="I115" s="809"/>
      <c r="J115" s="894"/>
    </row>
    <row r="116" spans="1:10" ht="24" hidden="1" customHeight="1" x14ac:dyDescent="0.2">
      <c r="A116" s="560" t="s">
        <v>310</v>
      </c>
      <c r="B116" s="481">
        <v>0</v>
      </c>
      <c r="C116" s="562" t="str">
        <f>IF(CurrencyRate=0,"",B116)</f>
        <v/>
      </c>
      <c r="D116" s="641">
        <f>B116*(IF(CurrencyRate=0,1,CurrencyRate))</f>
        <v>0</v>
      </c>
      <c r="E116" s="178"/>
      <c r="F116" s="178"/>
      <c r="G116" s="178"/>
      <c r="H116" s="178"/>
      <c r="I116" s="809"/>
      <c r="J116" s="894"/>
    </row>
    <row r="117" spans="1:10" ht="23.25" hidden="1" customHeight="1" x14ac:dyDescent="0.2">
      <c r="A117" s="990" t="s">
        <v>438</v>
      </c>
      <c r="B117" s="991"/>
      <c r="C117" s="569" t="str">
        <f>IF(CurrencyRate=0,"",SUM(C114:C116))</f>
        <v/>
      </c>
      <c r="D117" s="557">
        <f>SUM(D114:D116)</f>
        <v>0</v>
      </c>
      <c r="E117" s="644">
        <v>0</v>
      </c>
      <c r="F117" s="645">
        <v>0</v>
      </c>
      <c r="G117" s="646" t="str">
        <f>IF(CurrencyRate=0,"",F117*E117)</f>
        <v/>
      </c>
      <c r="H117" s="647">
        <f>E117*F117*(IF(CurrencyRate=0,1,CurrencyRate))</f>
        <v>0</v>
      </c>
      <c r="I117" s="809"/>
      <c r="J117" s="894"/>
    </row>
    <row r="118" spans="1:10" ht="23.25" hidden="1" customHeight="1" x14ac:dyDescent="0.2">
      <c r="A118" s="556" t="s">
        <v>37</v>
      </c>
      <c r="B118" s="295"/>
      <c r="C118" s="295"/>
      <c r="D118" s="483"/>
      <c r="E118" s="565"/>
      <c r="F118" s="295"/>
      <c r="G118" s="295"/>
      <c r="H118" s="295"/>
      <c r="I118" s="295"/>
      <c r="J118" s="895"/>
    </row>
    <row r="119" spans="1:10" ht="21.75" hidden="1" customHeight="1" x14ac:dyDescent="0.2">
      <c r="A119" s="558" t="s">
        <v>347</v>
      </c>
      <c r="B119" s="481">
        <v>0</v>
      </c>
      <c r="C119" s="562" t="str">
        <f>IF(CurrencyRate=0,"",B119)</f>
        <v/>
      </c>
      <c r="D119" s="641">
        <f>B119*(IF(CurrencyRate=0,1,CurrencyRate))</f>
        <v>0</v>
      </c>
      <c r="E119" s="648"/>
      <c r="F119" s="858"/>
      <c r="G119" s="858"/>
      <c r="H119" s="649"/>
      <c r="I119" s="809"/>
      <c r="J119" s="894"/>
    </row>
    <row r="120" spans="1:10" ht="21.75" hidden="1" customHeight="1" x14ac:dyDescent="0.2">
      <c r="A120" s="558" t="s">
        <v>348</v>
      </c>
      <c r="B120" s="481">
        <v>0</v>
      </c>
      <c r="C120" s="562" t="str">
        <f>IF(CurrencyRate=0,"",B120)</f>
        <v/>
      </c>
      <c r="D120" s="641">
        <f>B120*(IF(CurrencyRate=0,1,CurrencyRate))</f>
        <v>0</v>
      </c>
      <c r="E120" s="650"/>
      <c r="F120" s="859"/>
      <c r="G120" s="859"/>
      <c r="H120" s="651"/>
      <c r="I120" s="809"/>
      <c r="J120" s="894"/>
    </row>
    <row r="121" spans="1:10" ht="21.75" hidden="1" customHeight="1" x14ac:dyDescent="0.2">
      <c r="A121" s="558" t="s">
        <v>12</v>
      </c>
      <c r="B121" s="481">
        <v>0</v>
      </c>
      <c r="C121" s="562" t="str">
        <f>IF(CurrencyRate=0,"",B121)</f>
        <v/>
      </c>
      <c r="D121" s="641">
        <f>B121*(IF(CurrencyRate=0,1,CurrencyRate))</f>
        <v>0</v>
      </c>
      <c r="E121" s="652"/>
      <c r="F121" s="653"/>
      <c r="G121" s="653"/>
      <c r="H121" s="654"/>
      <c r="I121" s="809"/>
      <c r="J121" s="894"/>
    </row>
    <row r="122" spans="1:10" ht="21.75" hidden="1" customHeight="1" x14ac:dyDescent="0.2">
      <c r="A122" s="990" t="s">
        <v>264</v>
      </c>
      <c r="B122" s="991"/>
      <c r="C122" s="569" t="str">
        <f>IF(CurrencyRate=0,"",SUM(C118:C121))</f>
        <v/>
      </c>
      <c r="D122" s="557">
        <f>SUM(D118:D121)</f>
        <v>0</v>
      </c>
      <c r="E122" s="644">
        <v>0</v>
      </c>
      <c r="F122" s="645">
        <v>0</v>
      </c>
      <c r="G122" s="646" t="str">
        <f>IF(CurrencyRate=0,"",F122*E122)</f>
        <v/>
      </c>
      <c r="H122" s="647">
        <f>E122*F122*(IF(CurrencyRate=0,1,CurrencyRate))</f>
        <v>0</v>
      </c>
      <c r="I122" s="809"/>
      <c r="J122" s="894"/>
    </row>
    <row r="123" spans="1:10" ht="25.5" hidden="1" customHeight="1" x14ac:dyDescent="0.2">
      <c r="A123" s="1011" t="s">
        <v>263</v>
      </c>
      <c r="B123" s="1012"/>
      <c r="C123" s="830"/>
      <c r="D123" s="111">
        <f>D113+H113</f>
        <v>0</v>
      </c>
      <c r="E123" s="132"/>
      <c r="F123" s="133"/>
      <c r="G123" s="133"/>
      <c r="H123" s="133"/>
      <c r="I123" s="133"/>
      <c r="J123" s="896"/>
    </row>
    <row r="124" spans="1:10" ht="24.75" hidden="1" customHeight="1" x14ac:dyDescent="0.2">
      <c r="A124" s="1042" t="s">
        <v>442</v>
      </c>
      <c r="B124" s="1043"/>
      <c r="C124" s="113"/>
      <c r="D124" s="111">
        <f>D117+H117</f>
        <v>0</v>
      </c>
      <c r="E124" s="132"/>
      <c r="F124" s="133"/>
      <c r="G124" s="133"/>
      <c r="H124" s="133"/>
      <c r="I124" s="133"/>
      <c r="J124" s="618"/>
    </row>
    <row r="125" spans="1:10" ht="27" hidden="1" customHeight="1" x14ac:dyDescent="0.2">
      <c r="A125" s="1042" t="s">
        <v>391</v>
      </c>
      <c r="B125" s="1043"/>
      <c r="C125" s="113"/>
      <c r="D125" s="111">
        <f>D122+H122</f>
        <v>0</v>
      </c>
      <c r="E125" s="132"/>
      <c r="F125" s="133"/>
      <c r="G125" s="133"/>
      <c r="H125" s="133"/>
      <c r="I125" s="133"/>
      <c r="J125" s="618"/>
    </row>
    <row r="126" spans="1:10" ht="26.25" hidden="1" customHeight="1" thickBot="1" x14ac:dyDescent="0.25">
      <c r="A126" s="1025" t="s">
        <v>384</v>
      </c>
      <c r="B126" s="1026"/>
      <c r="C126" s="860" t="str">
        <f>IF(CurrencyRate=0,"",D126/CurrencyRate)</f>
        <v/>
      </c>
      <c r="D126" s="311">
        <f>D125+D124+D123</f>
        <v>0</v>
      </c>
      <c r="E126" s="132"/>
      <c r="F126" s="133"/>
      <c r="G126" s="133"/>
      <c r="H126" s="133"/>
      <c r="I126" s="133"/>
      <c r="J126" s="618"/>
    </row>
    <row r="127" spans="1:10" ht="25.5" hidden="1" customHeight="1" thickBot="1" x14ac:dyDescent="0.25">
      <c r="A127" s="260" t="s">
        <v>225</v>
      </c>
      <c r="B127" s="862"/>
      <c r="C127" s="862"/>
      <c r="D127" s="863"/>
      <c r="E127" s="863"/>
      <c r="F127" s="863"/>
      <c r="G127" s="863"/>
      <c r="H127" s="863"/>
      <c r="I127" s="863"/>
      <c r="J127" s="897"/>
    </row>
    <row r="128" spans="1:10" ht="24" hidden="1" customHeight="1" x14ac:dyDescent="0.2">
      <c r="A128" s="861"/>
      <c r="B128" s="1022" t="s">
        <v>176</v>
      </c>
      <c r="C128" s="1023"/>
      <c r="D128" s="1024"/>
      <c r="E128" s="1022" t="s">
        <v>89</v>
      </c>
      <c r="F128" s="1023"/>
      <c r="G128" s="1023"/>
      <c r="H128" s="1024"/>
      <c r="I128" s="1016" t="s">
        <v>113</v>
      </c>
      <c r="J128" s="1017" t="s">
        <v>53</v>
      </c>
    </row>
    <row r="129" spans="1:10" ht="39" hidden="1" customHeight="1" x14ac:dyDescent="0.2">
      <c r="A129" s="570" t="s">
        <v>39</v>
      </c>
      <c r="B129" s="44" t="s">
        <v>349</v>
      </c>
      <c r="C129" s="563" t="s">
        <v>302</v>
      </c>
      <c r="D129" s="95" t="s">
        <v>230</v>
      </c>
      <c r="E129" s="95" t="s">
        <v>4</v>
      </c>
      <c r="F129" s="95" t="s">
        <v>282</v>
      </c>
      <c r="G129" s="856" t="s">
        <v>302</v>
      </c>
      <c r="H129" s="95" t="s">
        <v>230</v>
      </c>
      <c r="I129" s="1005"/>
      <c r="J129" s="1018"/>
    </row>
    <row r="130" spans="1:10" ht="21" hidden="1" customHeight="1" x14ac:dyDescent="0.2">
      <c r="A130" s="217" t="s">
        <v>38</v>
      </c>
      <c r="B130" s="214"/>
      <c r="C130" s="214"/>
      <c r="D130" s="214"/>
      <c r="E130" s="178"/>
      <c r="F130" s="178"/>
      <c r="G130" s="178"/>
      <c r="H130" s="178"/>
      <c r="I130" s="178"/>
      <c r="J130" s="888"/>
    </row>
    <row r="131" spans="1:10" ht="23.25" hidden="1" customHeight="1" x14ac:dyDescent="0.2">
      <c r="A131" s="559" t="s">
        <v>309</v>
      </c>
      <c r="B131" s="481">
        <v>0</v>
      </c>
      <c r="C131" s="561" t="str">
        <f>IF(CurrencyRate=0,"",B131)</f>
        <v/>
      </c>
      <c r="D131" s="641">
        <f>B131*(IF(CurrencyRate=0,1,CurrencyRate))</f>
        <v>0</v>
      </c>
      <c r="E131" s="178"/>
      <c r="F131" s="178"/>
      <c r="G131" s="178"/>
      <c r="H131" s="178"/>
      <c r="I131" s="809"/>
      <c r="J131" s="889"/>
    </row>
    <row r="132" spans="1:10" ht="23.25" hidden="1" customHeight="1" x14ac:dyDescent="0.2">
      <c r="A132" s="560" t="s">
        <v>310</v>
      </c>
      <c r="B132" s="481">
        <v>0</v>
      </c>
      <c r="C132" s="562" t="str">
        <f>IF(CurrencyRate=0,"",B132)</f>
        <v/>
      </c>
      <c r="D132" s="641">
        <f>B132*(IF(CurrencyRate=0,1,CurrencyRate))</f>
        <v>0</v>
      </c>
      <c r="E132" s="178"/>
      <c r="F132" s="178"/>
      <c r="G132" s="178"/>
      <c r="H132" s="178"/>
      <c r="I132" s="809"/>
      <c r="J132" s="889"/>
    </row>
    <row r="133" spans="1:10" ht="21" hidden="1" customHeight="1" x14ac:dyDescent="0.2">
      <c r="A133" s="990" t="s">
        <v>263</v>
      </c>
      <c r="B133" s="991"/>
      <c r="C133" s="569" t="str">
        <f>IF(CurrencyRate=0,"",SUM(C130:C132))</f>
        <v/>
      </c>
      <c r="D133" s="557">
        <f>SUM(D130:D132)</f>
        <v>0</v>
      </c>
      <c r="E133" s="481">
        <v>0</v>
      </c>
      <c r="F133" s="481">
        <v>0</v>
      </c>
      <c r="G133" s="569"/>
      <c r="H133" s="564">
        <f>E133*F133</f>
        <v>0</v>
      </c>
      <c r="I133" s="809"/>
      <c r="J133" s="889"/>
    </row>
    <row r="134" spans="1:10" ht="24.75" hidden="1" customHeight="1" x14ac:dyDescent="0.2">
      <c r="A134" s="228" t="s">
        <v>439</v>
      </c>
      <c r="B134" s="295"/>
      <c r="C134" s="295"/>
      <c r="D134" s="483"/>
      <c r="E134" s="483"/>
      <c r="F134" s="295"/>
      <c r="G134" s="295"/>
      <c r="H134" s="295"/>
      <c r="I134" s="295"/>
      <c r="J134" s="890"/>
    </row>
    <row r="135" spans="1:10" ht="21" hidden="1" customHeight="1" x14ac:dyDescent="0.2">
      <c r="A135" s="559" t="s">
        <v>309</v>
      </c>
      <c r="B135" s="481">
        <v>0</v>
      </c>
      <c r="C135" s="562" t="str">
        <f>IF(CurrencyRate=0,"",B135)</f>
        <v/>
      </c>
      <c r="D135" s="641">
        <f>B135*(IF(CurrencyRate=0,1,CurrencyRate))</f>
        <v>0</v>
      </c>
      <c r="E135" s="178"/>
      <c r="F135" s="178"/>
      <c r="G135" s="178"/>
      <c r="H135" s="178"/>
      <c r="I135" s="809"/>
      <c r="J135" s="889"/>
    </row>
    <row r="136" spans="1:10" ht="20.25" hidden="1" customHeight="1" x14ac:dyDescent="0.2">
      <c r="A136" s="560" t="s">
        <v>310</v>
      </c>
      <c r="B136" s="481">
        <v>0</v>
      </c>
      <c r="C136" s="562" t="str">
        <f>IF(CurrencyRate=0,"",B136)</f>
        <v/>
      </c>
      <c r="D136" s="641">
        <f>B136*(IF(CurrencyRate=0,1,CurrencyRate))</f>
        <v>0</v>
      </c>
      <c r="E136" s="178"/>
      <c r="F136" s="178"/>
      <c r="G136" s="178"/>
      <c r="H136" s="178"/>
      <c r="I136" s="809"/>
      <c r="J136" s="889"/>
    </row>
    <row r="137" spans="1:10" ht="21" hidden="1" customHeight="1" x14ac:dyDescent="0.2">
      <c r="A137" s="990" t="s">
        <v>438</v>
      </c>
      <c r="B137" s="991"/>
      <c r="C137" s="569" t="str">
        <f>IF(CurrencyRate=0,"",SUM(C134:C136))</f>
        <v/>
      </c>
      <c r="D137" s="557">
        <f>SUM(D134:D136)</f>
        <v>0</v>
      </c>
      <c r="E137" s="481">
        <v>0</v>
      </c>
      <c r="F137" s="481">
        <v>0</v>
      </c>
      <c r="G137" s="569"/>
      <c r="H137" s="564">
        <f>E137*F137</f>
        <v>0</v>
      </c>
      <c r="I137" s="809"/>
      <c r="J137" s="889"/>
    </row>
    <row r="138" spans="1:10" ht="24.75" hidden="1" customHeight="1" x14ac:dyDescent="0.2">
      <c r="A138" s="556" t="s">
        <v>37</v>
      </c>
      <c r="B138" s="295"/>
      <c r="C138" s="295"/>
      <c r="D138" s="483"/>
      <c r="E138" s="565"/>
      <c r="F138" s="295"/>
      <c r="G138" s="295"/>
      <c r="H138" s="295"/>
      <c r="I138" s="295"/>
      <c r="J138" s="890"/>
    </row>
    <row r="139" spans="1:10" ht="21.75" hidden="1" customHeight="1" x14ac:dyDescent="0.2">
      <c r="A139" s="558" t="s">
        <v>347</v>
      </c>
      <c r="B139" s="481">
        <v>0</v>
      </c>
      <c r="C139" s="562" t="str">
        <f>IF(CurrencyRate=0,"",B139)</f>
        <v/>
      </c>
      <c r="D139" s="641">
        <f>B139*(IF(CurrencyRate=0,1,CurrencyRate))</f>
        <v>0</v>
      </c>
      <c r="E139" s="648"/>
      <c r="F139" s="858"/>
      <c r="G139" s="858"/>
      <c r="H139" s="649"/>
      <c r="I139" s="809"/>
      <c r="J139" s="889"/>
    </row>
    <row r="140" spans="1:10" ht="23.25" hidden="1" customHeight="1" x14ac:dyDescent="0.2">
      <c r="A140" s="558" t="s">
        <v>348</v>
      </c>
      <c r="B140" s="481">
        <v>0</v>
      </c>
      <c r="C140" s="562" t="str">
        <f>IF(CurrencyRate=0,"",B140)</f>
        <v/>
      </c>
      <c r="D140" s="641">
        <f>B140*(IF(CurrencyRate=0,1,CurrencyRate))</f>
        <v>0</v>
      </c>
      <c r="E140" s="650"/>
      <c r="F140" s="859"/>
      <c r="G140" s="859"/>
      <c r="H140" s="651"/>
      <c r="I140" s="809"/>
      <c r="J140" s="889"/>
    </row>
    <row r="141" spans="1:10" ht="23.25" hidden="1" customHeight="1" x14ac:dyDescent="0.2">
      <c r="A141" s="558" t="s">
        <v>12</v>
      </c>
      <c r="B141" s="481">
        <v>0</v>
      </c>
      <c r="C141" s="562" t="str">
        <f>IF(CurrencyRate=0,"",B141)</f>
        <v/>
      </c>
      <c r="D141" s="641">
        <f>B141*(IF(CurrencyRate=0,1,CurrencyRate))</f>
        <v>0</v>
      </c>
      <c r="E141" s="652"/>
      <c r="F141" s="653"/>
      <c r="G141" s="653"/>
      <c r="H141" s="654"/>
      <c r="I141" s="809"/>
      <c r="J141" s="889"/>
    </row>
    <row r="142" spans="1:10" ht="23.25" hidden="1" customHeight="1" x14ac:dyDescent="0.2">
      <c r="A142" s="990" t="s">
        <v>264</v>
      </c>
      <c r="B142" s="991"/>
      <c r="C142" s="569" t="str">
        <f>IF(CurrencyRate=0,"",SUM(C138:C141))</f>
        <v/>
      </c>
      <c r="D142" s="557">
        <f>SUM(D138:D141)</f>
        <v>0</v>
      </c>
      <c r="E142" s="566">
        <v>0</v>
      </c>
      <c r="F142" s="566">
        <v>0</v>
      </c>
      <c r="G142" s="569"/>
      <c r="H142" s="564">
        <f>E142*F142</f>
        <v>0</v>
      </c>
      <c r="I142" s="809"/>
      <c r="J142" s="889"/>
    </row>
    <row r="143" spans="1:10" ht="24.75" hidden="1" customHeight="1" x14ac:dyDescent="0.2">
      <c r="A143" s="583" t="s">
        <v>160</v>
      </c>
      <c r="B143" s="807"/>
      <c r="C143" s="643"/>
      <c r="D143" s="111">
        <f>D133+H133</f>
        <v>0</v>
      </c>
      <c r="E143" s="132"/>
      <c r="F143" s="133"/>
      <c r="G143" s="133"/>
      <c r="H143" s="133"/>
      <c r="I143" s="133"/>
      <c r="J143" s="891"/>
    </row>
    <row r="144" spans="1:10" ht="24" hidden="1" customHeight="1" x14ac:dyDescent="0.2">
      <c r="A144" s="583" t="s">
        <v>161</v>
      </c>
      <c r="B144" s="808"/>
      <c r="C144" s="643"/>
      <c r="D144" s="111">
        <f>D137+H137</f>
        <v>0</v>
      </c>
      <c r="E144" s="132"/>
      <c r="F144" s="133"/>
      <c r="G144" s="133"/>
      <c r="H144" s="133"/>
      <c r="I144" s="133"/>
      <c r="J144" s="891"/>
    </row>
    <row r="145" spans="1:12" ht="22.5" hidden="1" customHeight="1" x14ac:dyDescent="0.2">
      <c r="A145" s="583" t="s">
        <v>162</v>
      </c>
      <c r="B145" s="808"/>
      <c r="C145" s="643"/>
      <c r="D145" s="111">
        <f>D142+H142</f>
        <v>0</v>
      </c>
      <c r="E145" s="132"/>
      <c r="F145" s="133"/>
      <c r="G145" s="133"/>
      <c r="H145" s="133"/>
      <c r="I145" s="133"/>
      <c r="J145" s="891"/>
    </row>
    <row r="146" spans="1:12" ht="24" hidden="1" customHeight="1" x14ac:dyDescent="0.2">
      <c r="A146" s="1027" t="s">
        <v>384</v>
      </c>
      <c r="B146" s="1028"/>
      <c r="C146" s="813"/>
      <c r="D146" s="198">
        <f>D143+D144+D145</f>
        <v>0</v>
      </c>
      <c r="E146" s="228"/>
      <c r="F146" s="229"/>
      <c r="G146" s="229"/>
      <c r="H146" s="229"/>
      <c r="I146" s="229"/>
      <c r="J146" s="892"/>
    </row>
    <row r="147" spans="1:12" ht="29.25" hidden="1" customHeight="1" thickBot="1" x14ac:dyDescent="0.25">
      <c r="A147" s="588"/>
      <c r="B147" s="589"/>
      <c r="C147" s="857"/>
      <c r="D147" s="590"/>
      <c r="E147" s="590"/>
      <c r="F147" s="590"/>
      <c r="G147" s="590"/>
      <c r="H147" s="240"/>
      <c r="I147" s="240"/>
      <c r="J147" s="887"/>
    </row>
    <row r="148" spans="1:12" ht="32" hidden="1" customHeight="1" thickTop="1" thickBot="1" x14ac:dyDescent="0.25">
      <c r="A148" s="586" t="s">
        <v>219</v>
      </c>
      <c r="B148" s="587"/>
      <c r="C148" s="587"/>
      <c r="D148" s="587"/>
      <c r="E148" s="587"/>
      <c r="F148" s="587"/>
      <c r="G148" s="587"/>
      <c r="H148" s="847"/>
      <c r="I148" s="848"/>
      <c r="J148" s="849"/>
    </row>
    <row r="149" spans="1:12" ht="25.5" hidden="1" customHeight="1" thickBot="1" x14ac:dyDescent="0.25">
      <c r="A149" s="248" t="s">
        <v>78</v>
      </c>
      <c r="B149" s="249"/>
      <c r="C149" s="249"/>
      <c r="D149" s="250"/>
      <c r="E149" s="251"/>
      <c r="F149" s="251"/>
      <c r="G149" s="251"/>
      <c r="H149" s="251"/>
      <c r="I149" s="251"/>
      <c r="J149" s="252"/>
    </row>
    <row r="150" spans="1:12" ht="13.5" hidden="1" customHeight="1" x14ac:dyDescent="0.2">
      <c r="A150" s="1044" t="s">
        <v>216</v>
      </c>
      <c r="B150" s="1004" t="s">
        <v>249</v>
      </c>
      <c r="C150" s="1032" t="s">
        <v>302</v>
      </c>
      <c r="D150" s="1034" t="s">
        <v>303</v>
      </c>
      <c r="E150" s="109"/>
      <c r="F150" s="109"/>
      <c r="G150" s="109"/>
      <c r="H150" s="109"/>
      <c r="I150" s="109"/>
      <c r="J150" s="110"/>
    </row>
    <row r="151" spans="1:12" ht="23.25" hidden="1" customHeight="1" x14ac:dyDescent="0.2">
      <c r="A151" s="1045"/>
      <c r="B151" s="1005"/>
      <c r="C151" s="1033"/>
      <c r="D151" s="1035"/>
      <c r="E151" s="295"/>
      <c r="F151" s="295"/>
      <c r="G151" s="295"/>
      <c r="H151" s="295"/>
      <c r="I151" s="295"/>
      <c r="J151" s="575"/>
    </row>
    <row r="152" spans="1:12" ht="24" hidden="1" customHeight="1" x14ac:dyDescent="0.2">
      <c r="A152" s="117" t="s">
        <v>35</v>
      </c>
      <c r="B152" s="479">
        <v>0</v>
      </c>
      <c r="C152" s="562" t="str">
        <f>IF(CurrencyRate=0,"",B152)</f>
        <v/>
      </c>
      <c r="D152" s="641">
        <v>0</v>
      </c>
      <c r="E152" s="295"/>
      <c r="F152" s="295"/>
      <c r="G152" s="295"/>
      <c r="H152" s="295"/>
      <c r="I152" s="295"/>
      <c r="J152" s="575"/>
      <c r="K152" s="37"/>
      <c r="L152" s="92"/>
    </row>
    <row r="153" spans="1:12" ht="24" hidden="1" customHeight="1" x14ac:dyDescent="0.2">
      <c r="A153" s="117" t="s">
        <v>35</v>
      </c>
      <c r="B153" s="479">
        <v>0</v>
      </c>
      <c r="C153" s="562" t="str">
        <f>IF(CurrencyRate=0,"",B153)</f>
        <v/>
      </c>
      <c r="D153" s="641">
        <v>0</v>
      </c>
      <c r="E153" s="295"/>
      <c r="F153" s="295"/>
      <c r="G153" s="295"/>
      <c r="H153" s="295"/>
      <c r="I153" s="295"/>
      <c r="J153" s="575"/>
      <c r="K153" s="37"/>
      <c r="L153" s="92"/>
    </row>
    <row r="154" spans="1:12" ht="27.75" hidden="1" customHeight="1" thickBot="1" x14ac:dyDescent="0.25">
      <c r="A154" s="118" t="s">
        <v>376</v>
      </c>
      <c r="B154" s="119"/>
      <c r="C154" s="569" t="str">
        <f>IF(CurrencyRate=0,"",B154)</f>
        <v/>
      </c>
      <c r="D154" s="557">
        <f>SUM(D151:D153)</f>
        <v>0</v>
      </c>
      <c r="E154" s="576"/>
      <c r="F154" s="576"/>
      <c r="G154" s="576"/>
      <c r="H154" s="576"/>
      <c r="I154" s="576"/>
      <c r="J154" s="577"/>
      <c r="K154" s="37"/>
      <c r="L154" s="92"/>
    </row>
    <row r="155" spans="1:12" ht="30" hidden="1" customHeight="1" thickBot="1" x14ac:dyDescent="0.25">
      <c r="A155" s="247" t="s">
        <v>79</v>
      </c>
      <c r="B155" s="253"/>
      <c r="C155" s="253"/>
      <c r="D155" s="251"/>
      <c r="E155" s="251"/>
      <c r="F155" s="251"/>
      <c r="G155" s="251"/>
      <c r="H155" s="251"/>
      <c r="I155" s="251"/>
      <c r="J155" s="254"/>
    </row>
    <row r="156" spans="1:12" ht="25.5" hidden="1" customHeight="1" x14ac:dyDescent="0.2">
      <c r="A156" s="1002" t="s">
        <v>216</v>
      </c>
      <c r="B156" s="1038"/>
      <c r="C156" s="1046"/>
      <c r="D156" s="1048"/>
      <c r="E156" s="1029" t="s">
        <v>89</v>
      </c>
      <c r="F156" s="1030"/>
      <c r="G156" s="1030"/>
      <c r="H156" s="1031"/>
      <c r="I156" s="581"/>
      <c r="J156" s="578"/>
    </row>
    <row r="157" spans="1:12" ht="32.25" hidden="1" customHeight="1" x14ac:dyDescent="0.2">
      <c r="A157" s="1003"/>
      <c r="B157" s="1022"/>
      <c r="C157" s="1047"/>
      <c r="D157" s="1024"/>
      <c r="E157" s="44" t="s">
        <v>4</v>
      </c>
      <c r="F157" s="44" t="s">
        <v>3</v>
      </c>
      <c r="G157" s="563" t="s">
        <v>302</v>
      </c>
      <c r="H157" s="43" t="s">
        <v>223</v>
      </c>
      <c r="I157" s="582"/>
      <c r="J157" s="580"/>
    </row>
    <row r="158" spans="1:12" ht="25.5" hidden="1" customHeight="1" x14ac:dyDescent="0.2">
      <c r="A158" s="117" t="s">
        <v>35</v>
      </c>
      <c r="B158" s="574"/>
      <c r="C158" s="295"/>
      <c r="D158" s="105"/>
      <c r="E158" s="475"/>
      <c r="F158" s="9"/>
      <c r="G158" s="616"/>
      <c r="H158" s="579"/>
      <c r="I158" s="582"/>
      <c r="J158" s="580"/>
      <c r="K158" s="37"/>
      <c r="L158" s="92"/>
    </row>
    <row r="159" spans="1:12" ht="32.25" hidden="1" customHeight="1" x14ac:dyDescent="0.2">
      <c r="A159" s="120" t="s">
        <v>92</v>
      </c>
      <c r="B159" s="574"/>
      <c r="C159" s="295"/>
      <c r="D159" s="105"/>
      <c r="E159" s="112">
        <v>0</v>
      </c>
      <c r="F159" s="112">
        <v>0</v>
      </c>
      <c r="G159" s="562" t="str">
        <f>IF(TypeCostD1=2,"",IF(CurrencyRate=0,"",F159))</f>
        <v/>
      </c>
      <c r="H159" s="111">
        <f>E159*F159</f>
        <v>0</v>
      </c>
      <c r="I159" s="582"/>
      <c r="J159" s="580"/>
      <c r="K159" s="37"/>
      <c r="L159" s="92"/>
    </row>
    <row r="160" spans="1:12" ht="29.25" hidden="1" customHeight="1" x14ac:dyDescent="0.2">
      <c r="A160" s="116" t="s">
        <v>245</v>
      </c>
      <c r="B160" s="619"/>
      <c r="C160" s="214"/>
      <c r="D160" s="620"/>
      <c r="E160" s="113"/>
      <c r="F160" s="113"/>
      <c r="G160" s="569" t="str">
        <f>IF(TypeCostD1=2,"",IF(CurrencyRate=0,"",F160))</f>
        <v/>
      </c>
      <c r="H160" s="198">
        <f>SUM(G158:G159)</f>
        <v>0</v>
      </c>
      <c r="I160" s="582"/>
      <c r="J160" s="580"/>
      <c r="K160" s="37"/>
      <c r="L160" s="92"/>
    </row>
    <row r="161" spans="1:12" ht="20.25" hidden="1" customHeight="1" x14ac:dyDescent="0.2">
      <c r="A161" s="117" t="s">
        <v>93</v>
      </c>
      <c r="B161" s="574"/>
      <c r="C161" s="295"/>
      <c r="D161" s="105"/>
      <c r="E161" s="475"/>
      <c r="F161" s="9"/>
      <c r="G161" s="616"/>
      <c r="H161" s="579"/>
      <c r="I161" s="582"/>
      <c r="J161" s="580"/>
      <c r="K161" s="37"/>
      <c r="L161" s="92"/>
    </row>
    <row r="162" spans="1:12" ht="27" hidden="1" customHeight="1" x14ac:dyDescent="0.2">
      <c r="A162" s="120" t="s">
        <v>92</v>
      </c>
      <c r="B162" s="574"/>
      <c r="C162" s="295"/>
      <c r="D162" s="105"/>
      <c r="E162" s="112">
        <v>0</v>
      </c>
      <c r="F162" s="112">
        <v>0</v>
      </c>
      <c r="G162" s="562" t="str">
        <f>IF(TypeCostD1=2,"",IF(CurrencyRate=0,"",F162))</f>
        <v/>
      </c>
      <c r="H162" s="111">
        <f>E162*F162</f>
        <v>0</v>
      </c>
      <c r="I162" s="582"/>
      <c r="J162" s="580"/>
      <c r="K162" s="37"/>
      <c r="L162" s="92"/>
    </row>
    <row r="163" spans="1:12" ht="24.75" hidden="1" customHeight="1" thickBot="1" x14ac:dyDescent="0.25">
      <c r="A163" s="116" t="s">
        <v>246</v>
      </c>
      <c r="B163" s="621"/>
      <c r="C163" s="622"/>
      <c r="D163" s="623"/>
      <c r="E163" s="113"/>
      <c r="F163" s="113"/>
      <c r="G163" s="569" t="str">
        <f>IF(CurrencyRate=0,"",F163)</f>
        <v/>
      </c>
      <c r="H163" s="198">
        <f>SUM(G161:G162)</f>
        <v>0</v>
      </c>
      <c r="I163" s="582"/>
      <c r="J163" s="580"/>
      <c r="K163" s="37"/>
      <c r="L163" s="92"/>
    </row>
    <row r="164" spans="1:12" ht="27" hidden="1" customHeight="1" thickBot="1" x14ac:dyDescent="0.25">
      <c r="A164" s="247" t="s">
        <v>186</v>
      </c>
      <c r="B164" s="253"/>
      <c r="C164" s="253"/>
      <c r="D164" s="251"/>
      <c r="E164" s="251"/>
      <c r="F164" s="251"/>
      <c r="G164" s="251"/>
      <c r="H164" s="251"/>
      <c r="I164" s="251"/>
      <c r="J164" s="254"/>
    </row>
    <row r="165" spans="1:12" ht="25.5" hidden="1" customHeight="1" x14ac:dyDescent="0.2">
      <c r="A165" s="1002" t="s">
        <v>216</v>
      </c>
      <c r="B165" s="1004" t="s">
        <v>249</v>
      </c>
      <c r="C165" s="1032" t="s">
        <v>302</v>
      </c>
      <c r="D165" s="1034" t="s">
        <v>303</v>
      </c>
      <c r="E165" s="1029" t="s">
        <v>89</v>
      </c>
      <c r="F165" s="1030"/>
      <c r="G165" s="1030"/>
      <c r="H165" s="1031"/>
      <c r="I165" s="581"/>
      <c r="J165" s="578"/>
    </row>
    <row r="166" spans="1:12" ht="36" hidden="1" customHeight="1" x14ac:dyDescent="0.2">
      <c r="A166" s="1003"/>
      <c r="B166" s="1005"/>
      <c r="C166" s="1033"/>
      <c r="D166" s="1035"/>
      <c r="E166" s="44" t="s">
        <v>4</v>
      </c>
      <c r="F166" s="44" t="s">
        <v>3</v>
      </c>
      <c r="G166" s="563" t="s">
        <v>302</v>
      </c>
      <c r="H166" s="43" t="s">
        <v>223</v>
      </c>
      <c r="I166" s="582"/>
      <c r="J166" s="580"/>
    </row>
    <row r="167" spans="1:12" ht="26.25" hidden="1" customHeight="1" x14ac:dyDescent="0.2">
      <c r="A167" s="117" t="s">
        <v>35</v>
      </c>
      <c r="B167" s="479">
        <v>0</v>
      </c>
      <c r="C167" s="562" t="str">
        <f>IF(CurrencyRate=0,"",B167)</f>
        <v/>
      </c>
      <c r="D167" s="481">
        <v>0</v>
      </c>
      <c r="E167" s="475"/>
      <c r="F167" s="9"/>
      <c r="G167" s="616"/>
      <c r="H167" s="579"/>
      <c r="I167" s="582"/>
      <c r="J167" s="580"/>
      <c r="K167" s="37"/>
      <c r="L167" s="92"/>
    </row>
    <row r="168" spans="1:12" ht="27.75" hidden="1" customHeight="1" x14ac:dyDescent="0.2">
      <c r="A168" s="120" t="s">
        <v>92</v>
      </c>
      <c r="B168" s="579"/>
      <c r="C168" s="579"/>
      <c r="D168" s="579"/>
      <c r="E168" s="112">
        <v>0</v>
      </c>
      <c r="F168" s="112">
        <v>0</v>
      </c>
      <c r="G168" s="562" t="str">
        <f>IF(TypeCostD1=2,"",IF(CurrencyRate=0,"",F168))</f>
        <v/>
      </c>
      <c r="H168" s="111">
        <f>E168*F168</f>
        <v>0</v>
      </c>
      <c r="I168" s="582"/>
      <c r="J168" s="580"/>
      <c r="K168" s="37"/>
      <c r="L168" s="92"/>
    </row>
    <row r="169" spans="1:12" ht="29.25" hidden="1" customHeight="1" x14ac:dyDescent="0.2">
      <c r="A169" s="116" t="s">
        <v>245</v>
      </c>
      <c r="B169" s="624"/>
      <c r="C169" s="569" t="str">
        <f>IF(CurrencyRate=0,"",B169)</f>
        <v/>
      </c>
      <c r="D169" s="557">
        <f>SUM(D166:D168)</f>
        <v>0</v>
      </c>
      <c r="E169" s="113"/>
      <c r="F169" s="113"/>
      <c r="G169" s="569" t="str">
        <f>IF(TypeCostD1=2,"",IF(CurrencyRate=0,"",F169))</f>
        <v/>
      </c>
      <c r="H169" s="198">
        <f>SUM(G167:G168)</f>
        <v>0</v>
      </c>
      <c r="I169" s="582"/>
      <c r="J169" s="580"/>
      <c r="K169" s="37"/>
      <c r="L169" s="92"/>
    </row>
    <row r="170" spans="1:12" ht="23.25" hidden="1" customHeight="1" x14ac:dyDescent="0.2">
      <c r="A170" s="117" t="s">
        <v>93</v>
      </c>
      <c r="B170" s="479">
        <v>0</v>
      </c>
      <c r="C170" s="562" t="str">
        <f>IF(CurrencyRate=0,"",B170)</f>
        <v/>
      </c>
      <c r="D170" s="481">
        <v>0</v>
      </c>
      <c r="E170" s="475"/>
      <c r="F170" s="9"/>
      <c r="G170" s="616"/>
      <c r="H170" s="579"/>
      <c r="I170" s="582"/>
      <c r="J170" s="580"/>
      <c r="K170" s="37"/>
      <c r="L170" s="92"/>
    </row>
    <row r="171" spans="1:12" ht="30" hidden="1" customHeight="1" x14ac:dyDescent="0.2">
      <c r="A171" s="120" t="s">
        <v>92</v>
      </c>
      <c r="B171" s="579"/>
      <c r="C171" s="579"/>
      <c r="D171" s="579"/>
      <c r="E171" s="112">
        <v>0</v>
      </c>
      <c r="F171" s="112">
        <v>0</v>
      </c>
      <c r="G171" s="562" t="str">
        <f>IF(TypeCostD1=2,"",IF(CurrencyRate=0,"",F171))</f>
        <v/>
      </c>
      <c r="H171" s="111">
        <f>E171*F171</f>
        <v>0</v>
      </c>
      <c r="I171" s="582"/>
      <c r="J171" s="580"/>
      <c r="K171" s="37"/>
      <c r="L171" s="92"/>
    </row>
    <row r="172" spans="1:12" ht="25.5" hidden="1" customHeight="1" x14ac:dyDescent="0.2">
      <c r="A172" s="116" t="s">
        <v>247</v>
      </c>
      <c r="B172" s="624"/>
      <c r="C172" s="569" t="str">
        <f>IF(CurrencyRate=0,"",B172)</f>
        <v/>
      </c>
      <c r="D172" s="557">
        <f>SUM(D169:D171)</f>
        <v>0</v>
      </c>
      <c r="E172" s="113"/>
      <c r="F172" s="113"/>
      <c r="G172" s="569" t="str">
        <f>IF(TypeCostD1=2,"",IF(CurrencyRate=0,"",F172))</f>
        <v/>
      </c>
      <c r="H172" s="198">
        <f>SUM(G170:G171)</f>
        <v>0</v>
      </c>
      <c r="I172" s="582"/>
      <c r="J172" s="580"/>
      <c r="K172" s="37"/>
      <c r="L172" s="92"/>
    </row>
    <row r="173" spans="1:12" ht="26.25" hidden="1" customHeight="1" thickBot="1" x14ac:dyDescent="0.25">
      <c r="A173" s="238"/>
      <c r="B173" s="295"/>
      <c r="C173" s="238"/>
      <c r="D173" s="238"/>
      <c r="E173" s="239"/>
      <c r="F173" s="296"/>
      <c r="G173" s="296"/>
      <c r="H173" s="296"/>
      <c r="I173" s="296"/>
      <c r="J173" s="347"/>
      <c r="K173" s="37"/>
      <c r="L173" s="92"/>
    </row>
    <row r="174" spans="1:12" ht="32" hidden="1" customHeight="1" thickBot="1" x14ac:dyDescent="0.25">
      <c r="A174" s="571" t="s">
        <v>157</v>
      </c>
      <c r="B174" s="572"/>
      <c r="C174" s="572"/>
      <c r="D174" s="572"/>
      <c r="E174" s="572"/>
      <c r="F174" s="572"/>
      <c r="G174" s="572"/>
      <c r="H174" s="572"/>
      <c r="I174" s="572"/>
      <c r="J174" s="573"/>
    </row>
    <row r="175" spans="1:12" ht="25.5" hidden="1" customHeight="1" thickBot="1" x14ac:dyDescent="0.25">
      <c r="A175" s="255" t="s">
        <v>224</v>
      </c>
      <c r="B175" s="256"/>
      <c r="C175" s="256"/>
      <c r="D175" s="257"/>
      <c r="E175" s="257"/>
      <c r="F175" s="257"/>
      <c r="G175" s="257"/>
      <c r="H175" s="257"/>
      <c r="I175" s="257"/>
      <c r="J175" s="258"/>
    </row>
    <row r="176" spans="1:12" ht="18" hidden="1" customHeight="1" x14ac:dyDescent="0.2">
      <c r="A176" s="1036" t="s">
        <v>211</v>
      </c>
      <c r="B176" s="1004" t="s">
        <v>443</v>
      </c>
      <c r="C176" s="1032" t="s">
        <v>302</v>
      </c>
      <c r="D176" s="1034" t="s">
        <v>303</v>
      </c>
      <c r="E176" s="626"/>
      <c r="F176" s="240"/>
      <c r="G176" s="240"/>
      <c r="H176" s="240"/>
      <c r="I176" s="240"/>
      <c r="J176" s="241"/>
    </row>
    <row r="177" spans="1:10" ht="25.5" hidden="1" customHeight="1" x14ac:dyDescent="0.2">
      <c r="A177" s="1037"/>
      <c r="B177" s="1005"/>
      <c r="C177" s="1033"/>
      <c r="D177" s="1035"/>
      <c r="E177" s="261"/>
      <c r="F177" s="240"/>
      <c r="G177" s="240"/>
      <c r="H177" s="240"/>
      <c r="I177" s="240"/>
      <c r="J177" s="241"/>
    </row>
    <row r="178" spans="1:10" ht="25.5" hidden="1" customHeight="1" x14ac:dyDescent="0.2">
      <c r="A178" s="348" t="s">
        <v>154</v>
      </c>
      <c r="B178" s="479">
        <v>0</v>
      </c>
      <c r="C178" s="562" t="str">
        <f>IF(CurrencyRate=0,"",B178)</f>
        <v/>
      </c>
      <c r="D178" s="828">
        <v>0</v>
      </c>
      <c r="E178" s="261"/>
      <c r="F178" s="240"/>
      <c r="G178" s="240"/>
      <c r="H178" s="240"/>
      <c r="I178" s="240"/>
      <c r="J178" s="241"/>
    </row>
    <row r="179" spans="1:10" ht="27.75" hidden="1" customHeight="1" thickBot="1" x14ac:dyDescent="0.25">
      <c r="A179" s="152" t="s">
        <v>175</v>
      </c>
      <c r="B179" s="119"/>
      <c r="C179" s="569" t="str">
        <f>IF(CurrencyRate=0,"",B179)</f>
        <v/>
      </c>
      <c r="D179" s="557">
        <f>SUM(D177:D178)</f>
        <v>0</v>
      </c>
      <c r="E179" s="262"/>
      <c r="F179" s="240"/>
      <c r="G179" s="240"/>
      <c r="H179" s="240"/>
      <c r="I179" s="240"/>
      <c r="J179" s="241"/>
    </row>
    <row r="180" spans="1:10" ht="25.5" hidden="1" customHeight="1" thickBot="1" x14ac:dyDescent="0.25">
      <c r="A180" s="260" t="s">
        <v>79</v>
      </c>
      <c r="B180" s="256"/>
      <c r="C180" s="256"/>
      <c r="D180" s="257"/>
      <c r="E180" s="257"/>
      <c r="F180" s="257"/>
      <c r="G180" s="257"/>
      <c r="H180" s="257"/>
      <c r="I180" s="257"/>
      <c r="J180" s="258"/>
    </row>
    <row r="181" spans="1:10" ht="18" hidden="1" customHeight="1" x14ac:dyDescent="0.2">
      <c r="A181" s="1036" t="s">
        <v>211</v>
      </c>
      <c r="B181" s="625"/>
      <c r="C181" s="626"/>
      <c r="D181" s="626"/>
      <c r="E181" s="1029" t="s">
        <v>89</v>
      </c>
      <c r="F181" s="1030"/>
      <c r="G181" s="1030"/>
      <c r="H181" s="1031"/>
      <c r="I181" s="240"/>
      <c r="J181" s="241"/>
    </row>
    <row r="182" spans="1:10" ht="29.25" hidden="1" customHeight="1" x14ac:dyDescent="0.2">
      <c r="A182" s="1037"/>
      <c r="B182" s="628"/>
      <c r="C182" s="629"/>
      <c r="D182" s="629"/>
      <c r="E182" s="44" t="s">
        <v>4</v>
      </c>
      <c r="F182" s="44" t="s">
        <v>3</v>
      </c>
      <c r="G182" s="563" t="s">
        <v>302</v>
      </c>
      <c r="H182" s="43" t="s">
        <v>223</v>
      </c>
      <c r="I182" s="240"/>
      <c r="J182" s="241"/>
    </row>
    <row r="183" spans="1:10" ht="22.5" hidden="1" customHeight="1" x14ac:dyDescent="0.2">
      <c r="A183" s="348" t="s">
        <v>154</v>
      </c>
      <c r="B183" s="628"/>
      <c r="C183" s="629"/>
      <c r="D183" s="629"/>
      <c r="E183" s="112">
        <v>0</v>
      </c>
      <c r="F183" s="112">
        <v>0</v>
      </c>
      <c r="G183" s="562" t="str">
        <f>IF(CurrencyRate=0,"",F183)</f>
        <v/>
      </c>
      <c r="H183" s="111">
        <f>E183*F183</f>
        <v>0</v>
      </c>
      <c r="I183" s="240"/>
      <c r="J183" s="241"/>
    </row>
    <row r="184" spans="1:10" ht="22.5" hidden="1" customHeight="1" x14ac:dyDescent="0.2">
      <c r="A184" s="113" t="s">
        <v>175</v>
      </c>
      <c r="B184" s="627"/>
      <c r="C184" s="472"/>
      <c r="D184" s="472"/>
      <c r="E184" s="113"/>
      <c r="F184" s="113"/>
      <c r="G184" s="569" t="str">
        <f>IF(CurrencyRate=0,"",F184)</f>
        <v/>
      </c>
      <c r="H184" s="198">
        <f>SUM(G182:G183)</f>
        <v>0</v>
      </c>
      <c r="I184" s="240"/>
      <c r="J184" s="241"/>
    </row>
    <row r="185" spans="1:10" ht="30" hidden="1" customHeight="1" thickBot="1" x14ac:dyDescent="0.25">
      <c r="A185" s="850"/>
      <c r="B185" s="851"/>
      <c r="C185" s="852"/>
      <c r="D185" s="853"/>
      <c r="E185" s="853"/>
      <c r="F185" s="854"/>
      <c r="G185" s="854"/>
      <c r="H185" s="854"/>
      <c r="I185" s="854"/>
      <c r="J185" s="855"/>
    </row>
    <row r="186" spans="1:10" ht="14" thickTop="1" x14ac:dyDescent="0.2"/>
    <row r="191" spans="1:10" ht="14" thickBot="1" x14ac:dyDescent="0.25"/>
    <row r="192" spans="1:10" ht="18" thickTop="1" thickBot="1" x14ac:dyDescent="0.25">
      <c r="A192" s="913" t="s">
        <v>319</v>
      </c>
      <c r="B192" s="914"/>
      <c r="C192" s="914"/>
      <c r="D192" s="914"/>
      <c r="E192" s="914"/>
      <c r="F192" s="914"/>
      <c r="G192" s="914"/>
      <c r="H192" s="915"/>
    </row>
    <row r="193" spans="1:8" ht="15" thickTop="1" x14ac:dyDescent="0.2">
      <c r="A193" s="512"/>
      <c r="B193" s="513" t="s">
        <v>122</v>
      </c>
      <c r="C193" s="126"/>
      <c r="D193" s="127"/>
      <c r="E193" s="127"/>
      <c r="F193" s="127"/>
      <c r="G193" s="127"/>
      <c r="H193" s="128"/>
    </row>
    <row r="194" spans="1:8" x14ac:dyDescent="0.2">
      <c r="A194" s="514"/>
      <c r="B194" s="834" t="s">
        <v>318</v>
      </c>
      <c r="C194" s="515"/>
      <c r="D194" s="515"/>
      <c r="E194" s="515"/>
      <c r="F194" s="515"/>
      <c r="G194" s="515"/>
      <c r="H194" s="516"/>
    </row>
    <row r="195" spans="1:8" x14ac:dyDescent="0.2">
      <c r="A195" s="514"/>
      <c r="B195" s="832" t="s">
        <v>320</v>
      </c>
      <c r="C195" s="515"/>
      <c r="D195" s="515"/>
      <c r="E195" s="515"/>
      <c r="F195" s="515"/>
      <c r="G195" s="515"/>
      <c r="H195" s="516"/>
    </row>
    <row r="196" spans="1:8" x14ac:dyDescent="0.2">
      <c r="A196" s="514"/>
      <c r="B196" s="832" t="s">
        <v>323</v>
      </c>
      <c r="C196" s="515"/>
      <c r="D196" s="515"/>
      <c r="E196" s="515"/>
      <c r="F196" s="515"/>
      <c r="G196" s="515"/>
      <c r="H196" s="516"/>
    </row>
    <row r="197" spans="1:8" x14ac:dyDescent="0.2">
      <c r="A197" s="514"/>
      <c r="B197" s="832" t="s">
        <v>324</v>
      </c>
      <c r="C197" s="515"/>
      <c r="D197" s="515"/>
      <c r="E197" s="515"/>
      <c r="F197" s="515"/>
      <c r="G197" s="515"/>
      <c r="H197" s="516"/>
    </row>
    <row r="198" spans="1:8" x14ac:dyDescent="0.2">
      <c r="A198" s="514"/>
      <c r="B198" s="832" t="s">
        <v>322</v>
      </c>
      <c r="C198" s="515"/>
      <c r="D198" s="515"/>
      <c r="E198" s="515"/>
      <c r="F198" s="515"/>
      <c r="G198" s="515"/>
      <c r="H198" s="516"/>
    </row>
    <row r="199" spans="1:8" x14ac:dyDescent="0.2">
      <c r="A199" s="514"/>
      <c r="B199" s="832" t="s">
        <v>326</v>
      </c>
      <c r="C199" s="515"/>
      <c r="D199" s="515"/>
      <c r="E199" s="515"/>
      <c r="F199" s="515"/>
      <c r="G199" s="515"/>
      <c r="H199" s="516"/>
    </row>
    <row r="200" spans="1:8" x14ac:dyDescent="0.2">
      <c r="A200" s="514"/>
      <c r="B200" s="832" t="s">
        <v>329</v>
      </c>
      <c r="C200" s="515"/>
      <c r="D200" s="515"/>
      <c r="E200" s="515"/>
      <c r="F200" s="515"/>
      <c r="G200" s="515"/>
      <c r="H200" s="516"/>
    </row>
    <row r="201" spans="1:8" x14ac:dyDescent="0.2">
      <c r="A201" s="514"/>
      <c r="B201" s="832" t="s">
        <v>330</v>
      </c>
      <c r="C201" s="515"/>
      <c r="D201" s="515"/>
      <c r="E201" s="515"/>
      <c r="F201" s="515"/>
      <c r="G201" s="515"/>
      <c r="H201" s="516"/>
    </row>
    <row r="202" spans="1:8" x14ac:dyDescent="0.2">
      <c r="A202" s="514"/>
      <c r="B202" s="832" t="s">
        <v>331</v>
      </c>
      <c r="C202" s="515"/>
      <c r="D202" s="515"/>
      <c r="E202" s="515"/>
      <c r="F202" s="515"/>
      <c r="G202" s="515"/>
      <c r="H202" s="516"/>
    </row>
    <row r="203" spans="1:8" x14ac:dyDescent="0.2">
      <c r="A203" s="514"/>
      <c r="B203" s="832" t="s">
        <v>327</v>
      </c>
      <c r="C203" s="515"/>
      <c r="D203" s="515"/>
      <c r="E203" s="515"/>
      <c r="F203" s="515"/>
      <c r="G203" s="515"/>
      <c r="H203" s="516"/>
    </row>
    <row r="204" spans="1:8" x14ac:dyDescent="0.2">
      <c r="A204" s="514"/>
      <c r="B204" s="832" t="s">
        <v>321</v>
      </c>
      <c r="C204" s="515"/>
      <c r="D204" s="515"/>
      <c r="E204" s="515"/>
      <c r="F204" s="515"/>
      <c r="G204" s="515"/>
      <c r="H204" s="516"/>
    </row>
    <row r="205" spans="1:8" x14ac:dyDescent="0.2">
      <c r="A205" s="514"/>
      <c r="B205" s="832" t="s">
        <v>328</v>
      </c>
      <c r="C205" s="515"/>
      <c r="D205" s="515"/>
      <c r="E205" s="515"/>
      <c r="F205" s="515"/>
      <c r="G205" s="515"/>
      <c r="H205" s="516"/>
    </row>
    <row r="206" spans="1:8" x14ac:dyDescent="0.2">
      <c r="A206" s="514"/>
      <c r="B206" s="832" t="s">
        <v>325</v>
      </c>
      <c r="C206" s="515"/>
      <c r="D206" s="515"/>
      <c r="E206" s="515"/>
      <c r="F206" s="515"/>
      <c r="G206" s="515"/>
      <c r="H206" s="516"/>
    </row>
    <row r="207" spans="1:8" x14ac:dyDescent="0.2">
      <c r="A207" s="514"/>
      <c r="B207" s="832" t="s">
        <v>332</v>
      </c>
      <c r="C207" s="515"/>
      <c r="D207" s="515"/>
      <c r="E207" s="515"/>
      <c r="F207" s="515"/>
      <c r="G207" s="515"/>
      <c r="H207" s="516"/>
    </row>
    <row r="208" spans="1:8" x14ac:dyDescent="0.2">
      <c r="A208" s="514"/>
      <c r="B208" s="832" t="s">
        <v>333</v>
      </c>
      <c r="C208" s="515"/>
      <c r="D208" s="515"/>
      <c r="E208" s="515"/>
      <c r="F208" s="515"/>
      <c r="G208" s="515"/>
      <c r="H208" s="516"/>
    </row>
    <row r="209" spans="1:8" x14ac:dyDescent="0.2">
      <c r="A209" s="517"/>
      <c r="B209" s="833"/>
      <c r="C209" s="114"/>
      <c r="D209" s="114"/>
      <c r="E209" s="114"/>
      <c r="F209" s="114"/>
      <c r="G209" s="114"/>
      <c r="H209" s="115"/>
    </row>
    <row r="210" spans="1:8" x14ac:dyDescent="0.2">
      <c r="A210" s="517"/>
      <c r="B210" s="833"/>
      <c r="C210" s="114"/>
      <c r="D210" s="114"/>
      <c r="E210" s="114"/>
      <c r="F210" s="114"/>
      <c r="G210" s="114"/>
      <c r="H210" s="115"/>
    </row>
    <row r="211" spans="1:8" x14ac:dyDescent="0.2">
      <c r="A211" s="517"/>
      <c r="B211" s="833"/>
      <c r="C211" s="114"/>
      <c r="D211" s="114"/>
      <c r="E211" s="114"/>
      <c r="F211" s="114"/>
      <c r="G211" s="114"/>
      <c r="H211" s="115"/>
    </row>
    <row r="212" spans="1:8" x14ac:dyDescent="0.2">
      <c r="A212" s="517"/>
      <c r="B212" s="518"/>
      <c r="C212" s="114"/>
      <c r="D212" s="114"/>
      <c r="E212" s="114"/>
      <c r="F212" s="114"/>
      <c r="G212" s="114"/>
      <c r="H212" s="115"/>
    </row>
    <row r="213" spans="1:8" ht="14" thickBot="1" x14ac:dyDescent="0.25">
      <c r="A213" s="519"/>
      <c r="B213" s="520"/>
      <c r="C213" s="521"/>
      <c r="D213" s="521"/>
      <c r="E213" s="521"/>
      <c r="F213" s="521"/>
      <c r="G213" s="521"/>
      <c r="H213" s="522"/>
    </row>
    <row r="214" spans="1:8" ht="14" thickTop="1" x14ac:dyDescent="0.2"/>
  </sheetData>
  <sortState xmlns:xlrd2="http://schemas.microsoft.com/office/spreadsheetml/2017/richdata2" ref="B184:B191">
    <sortCondition ref="B184"/>
  </sortState>
  <mergeCells count="121">
    <mergeCell ref="A192:H192"/>
    <mergeCell ref="C95:D95"/>
    <mergeCell ref="C96:D96"/>
    <mergeCell ref="C102:D102"/>
    <mergeCell ref="C103:D103"/>
    <mergeCell ref="E95:F95"/>
    <mergeCell ref="E96:F96"/>
    <mergeCell ref="E102:F102"/>
    <mergeCell ref="E103:F103"/>
    <mergeCell ref="C97:D97"/>
    <mergeCell ref="E97:F97"/>
    <mergeCell ref="E98:F98"/>
    <mergeCell ref="E99:F99"/>
    <mergeCell ref="C150:C151"/>
    <mergeCell ref="D150:D151"/>
    <mergeCell ref="C100:D100"/>
    <mergeCell ref="C176:C177"/>
    <mergeCell ref="A181:A182"/>
    <mergeCell ref="E181:H181"/>
    <mergeCell ref="E100:F100"/>
    <mergeCell ref="E101:F101"/>
    <mergeCell ref="A105:J105"/>
    <mergeCell ref="A106:J106"/>
    <mergeCell ref="A107:J107"/>
    <mergeCell ref="I128:I129"/>
    <mergeCell ref="J128:J129"/>
    <mergeCell ref="A133:B133"/>
    <mergeCell ref="E108:H109"/>
    <mergeCell ref="B128:D128"/>
    <mergeCell ref="A126:B126"/>
    <mergeCell ref="B176:B177"/>
    <mergeCell ref="A146:B146"/>
    <mergeCell ref="E165:H165"/>
    <mergeCell ref="C165:C166"/>
    <mergeCell ref="D165:D166"/>
    <mergeCell ref="E156:H156"/>
    <mergeCell ref="E128:H128"/>
    <mergeCell ref="A176:A177"/>
    <mergeCell ref="A156:A157"/>
    <mergeCell ref="B156:B157"/>
    <mergeCell ref="B108:D108"/>
    <mergeCell ref="A124:B124"/>
    <mergeCell ref="A125:B125"/>
    <mergeCell ref="A150:A151"/>
    <mergeCell ref="B150:B151"/>
    <mergeCell ref="D176:D177"/>
    <mergeCell ref="C156:C157"/>
    <mergeCell ref="D156:D157"/>
    <mergeCell ref="A137:B137"/>
    <mergeCell ref="A142:B142"/>
    <mergeCell ref="A165:A166"/>
    <mergeCell ref="B165:B166"/>
    <mergeCell ref="I108:I109"/>
    <mergeCell ref="J108:J109"/>
    <mergeCell ref="A65:B65"/>
    <mergeCell ref="A66:B66"/>
    <mergeCell ref="A84:H84"/>
    <mergeCell ref="A89:B89"/>
    <mergeCell ref="E90:F90"/>
    <mergeCell ref="E91:F91"/>
    <mergeCell ref="E92:F92"/>
    <mergeCell ref="E93:F93"/>
    <mergeCell ref="E94:F94"/>
    <mergeCell ref="A123:B123"/>
    <mergeCell ref="A69:B69"/>
    <mergeCell ref="A70:B70"/>
    <mergeCell ref="C93:D93"/>
    <mergeCell ref="C94:D94"/>
    <mergeCell ref="A74:B74"/>
    <mergeCell ref="C101:D101"/>
    <mergeCell ref="C99:D99"/>
    <mergeCell ref="C90:D90"/>
    <mergeCell ref="C91:D91"/>
    <mergeCell ref="C92:D92"/>
    <mergeCell ref="C98:D98"/>
    <mergeCell ref="A113:B113"/>
    <mergeCell ref="A117:B117"/>
    <mergeCell ref="A122:B122"/>
    <mergeCell ref="A71:B71"/>
    <mergeCell ref="A72:B72"/>
    <mergeCell ref="A73:B73"/>
    <mergeCell ref="A76:H76"/>
    <mergeCell ref="A77:B77"/>
    <mergeCell ref="E77:F77"/>
    <mergeCell ref="A78:B78"/>
    <mergeCell ref="E78:F78"/>
    <mergeCell ref="A79:B79"/>
    <mergeCell ref="A80:B80"/>
    <mergeCell ref="A81:B81"/>
    <mergeCell ref="A82:B82"/>
    <mergeCell ref="A1:H1"/>
    <mergeCell ref="A3:H3"/>
    <mergeCell ref="A4:D5"/>
    <mergeCell ref="G4:H5"/>
    <mergeCell ref="A31:H31"/>
    <mergeCell ref="C8:E8"/>
    <mergeCell ref="C9:H20"/>
    <mergeCell ref="C24:H29"/>
    <mergeCell ref="A33:A44"/>
    <mergeCell ref="C33:H44"/>
    <mergeCell ref="E70:F70"/>
    <mergeCell ref="E71:F71"/>
    <mergeCell ref="E72:F72"/>
    <mergeCell ref="E73:F73"/>
    <mergeCell ref="E74:F74"/>
    <mergeCell ref="E69:F69"/>
    <mergeCell ref="A61:H61"/>
    <mergeCell ref="A46:H46"/>
    <mergeCell ref="A68:B68"/>
    <mergeCell ref="E65:F65"/>
    <mergeCell ref="A67:B67"/>
    <mergeCell ref="E67:F67"/>
    <mergeCell ref="E68:F68"/>
    <mergeCell ref="E66:F66"/>
    <mergeCell ref="C48:H53"/>
    <mergeCell ref="A49:A53"/>
    <mergeCell ref="C54:H59"/>
    <mergeCell ref="A55:A59"/>
    <mergeCell ref="A62:B62"/>
    <mergeCell ref="A63:B63"/>
    <mergeCell ref="A64:B64"/>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89" r:id="rId4" name="Button 21">
              <controlPr defaultSize="0" print="0" autoFill="0" autoPict="0" macro="[0]!ThisWorkbook.unProtectMe">
                <anchor moveWithCells="1" sizeWithCells="1">
                  <from>
                    <xdr:col>0</xdr:col>
                    <xdr:colOff>127000</xdr:colOff>
                    <xdr:row>1</xdr:row>
                    <xdr:rowOff>177800</xdr:rowOff>
                  </from>
                  <to>
                    <xdr:col>1</xdr:col>
                    <xdr:colOff>444500</xdr:colOff>
                    <xdr:row>5</xdr:row>
                    <xdr:rowOff>292100</xdr:rowOff>
                  </to>
                </anchor>
              </controlPr>
            </control>
          </mc:Choice>
        </mc:AlternateContent>
        <mc:AlternateContent xmlns:mc="http://schemas.openxmlformats.org/markup-compatibility/2006">
          <mc:Choice Requires="x14">
            <control shapeId="7219" r:id="rId5" name="Option Button 51">
              <controlPr defaultSize="0" autoFill="0" autoLine="0" autoPict="0">
                <anchor moveWithCells="1">
                  <from>
                    <xdr:col>2</xdr:col>
                    <xdr:colOff>330200</xdr:colOff>
                    <xdr:row>65</xdr:row>
                    <xdr:rowOff>101600</xdr:rowOff>
                  </from>
                  <to>
                    <xdr:col>2</xdr:col>
                    <xdr:colOff>596900</xdr:colOff>
                    <xdr:row>65</xdr:row>
                    <xdr:rowOff>317500</xdr:rowOff>
                  </to>
                </anchor>
              </controlPr>
            </control>
          </mc:Choice>
        </mc:AlternateContent>
        <mc:AlternateContent xmlns:mc="http://schemas.openxmlformats.org/markup-compatibility/2006">
          <mc:Choice Requires="x14">
            <control shapeId="7220" r:id="rId6" name="Option Button 52">
              <controlPr defaultSize="0" autoFill="0" autoLine="0" autoPict="0">
                <anchor moveWithCells="1">
                  <from>
                    <xdr:col>3</xdr:col>
                    <xdr:colOff>254000</xdr:colOff>
                    <xdr:row>65</xdr:row>
                    <xdr:rowOff>88900</xdr:rowOff>
                  </from>
                  <to>
                    <xdr:col>3</xdr:col>
                    <xdr:colOff>520700</xdr:colOff>
                    <xdr:row>65</xdr:row>
                    <xdr:rowOff>304800</xdr:rowOff>
                  </to>
                </anchor>
              </controlPr>
            </control>
          </mc:Choice>
        </mc:AlternateContent>
        <mc:AlternateContent xmlns:mc="http://schemas.openxmlformats.org/markup-compatibility/2006">
          <mc:Choice Requires="x14">
            <control shapeId="7221" r:id="rId7" name="Group Box 53">
              <controlPr defaultSize="0" autoFill="0" autoPict="0">
                <anchor moveWithCells="1">
                  <from>
                    <xdr:col>2</xdr:col>
                    <xdr:colOff>12700</xdr:colOff>
                    <xdr:row>65</xdr:row>
                    <xdr:rowOff>12700</xdr:rowOff>
                  </from>
                  <to>
                    <xdr:col>4</xdr:col>
                    <xdr:colOff>12700</xdr:colOff>
                    <xdr:row>66</xdr:row>
                    <xdr:rowOff>0</xdr:rowOff>
                  </to>
                </anchor>
              </controlPr>
            </control>
          </mc:Choice>
        </mc:AlternateContent>
        <mc:AlternateContent xmlns:mc="http://schemas.openxmlformats.org/markup-compatibility/2006">
          <mc:Choice Requires="x14">
            <control shapeId="7222" r:id="rId8" name="Option Button 54">
              <controlPr defaultSize="0" autoFill="0" autoLine="0" autoPict="0">
                <anchor moveWithCells="1">
                  <from>
                    <xdr:col>2</xdr:col>
                    <xdr:colOff>330200</xdr:colOff>
                    <xdr:row>67</xdr:row>
                    <xdr:rowOff>88900</xdr:rowOff>
                  </from>
                  <to>
                    <xdr:col>2</xdr:col>
                    <xdr:colOff>711200</xdr:colOff>
                    <xdr:row>67</xdr:row>
                    <xdr:rowOff>304800</xdr:rowOff>
                  </to>
                </anchor>
              </controlPr>
            </control>
          </mc:Choice>
        </mc:AlternateContent>
        <mc:AlternateContent xmlns:mc="http://schemas.openxmlformats.org/markup-compatibility/2006">
          <mc:Choice Requires="x14">
            <control shapeId="7223" r:id="rId9" name="Option Button 55">
              <controlPr defaultSize="0" autoFill="0" autoLine="0" autoPict="0">
                <anchor moveWithCells="1">
                  <from>
                    <xdr:col>3</xdr:col>
                    <xdr:colOff>254000</xdr:colOff>
                    <xdr:row>67</xdr:row>
                    <xdr:rowOff>76200</xdr:rowOff>
                  </from>
                  <to>
                    <xdr:col>3</xdr:col>
                    <xdr:colOff>622300</xdr:colOff>
                    <xdr:row>67</xdr:row>
                    <xdr:rowOff>304800</xdr:rowOff>
                  </to>
                </anchor>
              </controlPr>
            </control>
          </mc:Choice>
        </mc:AlternateContent>
        <mc:AlternateContent xmlns:mc="http://schemas.openxmlformats.org/markup-compatibility/2006">
          <mc:Choice Requires="x14">
            <control shapeId="7225" r:id="rId10" name="Group Box 57">
              <controlPr defaultSize="0" autoFill="0" autoPict="0">
                <anchor moveWithCells="1">
                  <from>
                    <xdr:col>2</xdr:col>
                    <xdr:colOff>12700</xdr:colOff>
                    <xdr:row>67</xdr:row>
                    <xdr:rowOff>0</xdr:rowOff>
                  </from>
                  <to>
                    <xdr:col>6</xdr:col>
                    <xdr:colOff>12700</xdr:colOff>
                    <xdr:row>68</xdr:row>
                    <xdr:rowOff>0</xdr:rowOff>
                  </to>
                </anchor>
              </controlPr>
            </control>
          </mc:Choice>
        </mc:AlternateContent>
        <mc:AlternateContent xmlns:mc="http://schemas.openxmlformats.org/markup-compatibility/2006">
          <mc:Choice Requires="x14">
            <control shapeId="7226" r:id="rId11" name="Option Button 58">
              <controlPr defaultSize="0" autoFill="0" autoLine="0" autoPict="0">
                <anchor moveWithCells="1">
                  <from>
                    <xdr:col>2</xdr:col>
                    <xdr:colOff>355600</xdr:colOff>
                    <xdr:row>69</xdr:row>
                    <xdr:rowOff>76200</xdr:rowOff>
                  </from>
                  <to>
                    <xdr:col>2</xdr:col>
                    <xdr:colOff>711200</xdr:colOff>
                    <xdr:row>69</xdr:row>
                    <xdr:rowOff>304800</xdr:rowOff>
                  </to>
                </anchor>
              </controlPr>
            </control>
          </mc:Choice>
        </mc:AlternateContent>
        <mc:AlternateContent xmlns:mc="http://schemas.openxmlformats.org/markup-compatibility/2006">
          <mc:Choice Requires="x14">
            <control shapeId="7227" r:id="rId12" name="Option Button 59">
              <controlPr defaultSize="0" autoFill="0" autoLine="0" autoPict="0">
                <anchor moveWithCells="1">
                  <from>
                    <xdr:col>3</xdr:col>
                    <xdr:colOff>279400</xdr:colOff>
                    <xdr:row>69</xdr:row>
                    <xdr:rowOff>76200</xdr:rowOff>
                  </from>
                  <to>
                    <xdr:col>3</xdr:col>
                    <xdr:colOff>584200</xdr:colOff>
                    <xdr:row>69</xdr:row>
                    <xdr:rowOff>292100</xdr:rowOff>
                  </to>
                </anchor>
              </controlPr>
            </control>
          </mc:Choice>
        </mc:AlternateContent>
        <mc:AlternateContent xmlns:mc="http://schemas.openxmlformats.org/markup-compatibility/2006">
          <mc:Choice Requires="x14">
            <control shapeId="7228" r:id="rId13" name="Group Box 60">
              <controlPr defaultSize="0" autoFill="0" autoPict="0">
                <anchor moveWithCells="1">
                  <from>
                    <xdr:col>2</xdr:col>
                    <xdr:colOff>12700</xdr:colOff>
                    <xdr:row>69</xdr:row>
                    <xdr:rowOff>12700</xdr:rowOff>
                  </from>
                  <to>
                    <xdr:col>5</xdr:col>
                    <xdr:colOff>698500</xdr:colOff>
                    <xdr:row>70</xdr:row>
                    <xdr:rowOff>0</xdr:rowOff>
                  </to>
                </anchor>
              </controlPr>
            </control>
          </mc:Choice>
        </mc:AlternateContent>
        <mc:AlternateContent xmlns:mc="http://schemas.openxmlformats.org/markup-compatibility/2006">
          <mc:Choice Requires="x14">
            <control shapeId="7229" r:id="rId14" name="Option Button 61">
              <controlPr defaultSize="0" autoFill="0" autoLine="0" autoPict="0">
                <anchor moveWithCells="1">
                  <from>
                    <xdr:col>2</xdr:col>
                    <xdr:colOff>368300</xdr:colOff>
                    <xdr:row>70</xdr:row>
                    <xdr:rowOff>88900</xdr:rowOff>
                  </from>
                  <to>
                    <xdr:col>2</xdr:col>
                    <xdr:colOff>749300</xdr:colOff>
                    <xdr:row>70</xdr:row>
                    <xdr:rowOff>304800</xdr:rowOff>
                  </to>
                </anchor>
              </controlPr>
            </control>
          </mc:Choice>
        </mc:AlternateContent>
        <mc:AlternateContent xmlns:mc="http://schemas.openxmlformats.org/markup-compatibility/2006">
          <mc:Choice Requires="x14">
            <control shapeId="7230" r:id="rId15" name="Option Button 62">
              <controlPr defaultSize="0" autoFill="0" autoLine="0" autoPict="0">
                <anchor moveWithCells="1">
                  <from>
                    <xdr:col>3</xdr:col>
                    <xdr:colOff>279400</xdr:colOff>
                    <xdr:row>70</xdr:row>
                    <xdr:rowOff>76200</xdr:rowOff>
                  </from>
                  <to>
                    <xdr:col>3</xdr:col>
                    <xdr:colOff>596900</xdr:colOff>
                    <xdr:row>70</xdr:row>
                    <xdr:rowOff>304800</xdr:rowOff>
                  </to>
                </anchor>
              </controlPr>
            </control>
          </mc:Choice>
        </mc:AlternateContent>
        <mc:AlternateContent xmlns:mc="http://schemas.openxmlformats.org/markup-compatibility/2006">
          <mc:Choice Requires="x14">
            <control shapeId="7231" r:id="rId16" name="Group Box 63">
              <controlPr defaultSize="0" autoFill="0" autoPict="0">
                <anchor moveWithCells="1">
                  <from>
                    <xdr:col>2</xdr:col>
                    <xdr:colOff>12700</xdr:colOff>
                    <xdr:row>70</xdr:row>
                    <xdr:rowOff>12700</xdr:rowOff>
                  </from>
                  <to>
                    <xdr:col>6</xdr:col>
                    <xdr:colOff>0</xdr:colOff>
                    <xdr:row>71</xdr:row>
                    <xdr:rowOff>12700</xdr:rowOff>
                  </to>
                </anchor>
              </controlPr>
            </control>
          </mc:Choice>
        </mc:AlternateContent>
        <mc:AlternateContent xmlns:mc="http://schemas.openxmlformats.org/markup-compatibility/2006">
          <mc:Choice Requires="x14">
            <control shapeId="7232" r:id="rId17" name="Option Button 64">
              <controlPr defaultSize="0" autoFill="0" autoLine="0" autoPict="0">
                <anchor moveWithCells="1">
                  <from>
                    <xdr:col>2</xdr:col>
                    <xdr:colOff>368300</xdr:colOff>
                    <xdr:row>71</xdr:row>
                    <xdr:rowOff>76200</xdr:rowOff>
                  </from>
                  <to>
                    <xdr:col>3</xdr:col>
                    <xdr:colOff>0</xdr:colOff>
                    <xdr:row>71</xdr:row>
                    <xdr:rowOff>292100</xdr:rowOff>
                  </to>
                </anchor>
              </controlPr>
            </control>
          </mc:Choice>
        </mc:AlternateContent>
        <mc:AlternateContent xmlns:mc="http://schemas.openxmlformats.org/markup-compatibility/2006">
          <mc:Choice Requires="x14">
            <control shapeId="7233" r:id="rId18" name="Option Button 65">
              <controlPr defaultSize="0" autoFill="0" autoLine="0" autoPict="0">
                <anchor moveWithCells="1">
                  <from>
                    <xdr:col>3</xdr:col>
                    <xdr:colOff>266700</xdr:colOff>
                    <xdr:row>71</xdr:row>
                    <xdr:rowOff>76200</xdr:rowOff>
                  </from>
                  <to>
                    <xdr:col>3</xdr:col>
                    <xdr:colOff>520700</xdr:colOff>
                    <xdr:row>71</xdr:row>
                    <xdr:rowOff>304800</xdr:rowOff>
                  </to>
                </anchor>
              </controlPr>
            </control>
          </mc:Choice>
        </mc:AlternateContent>
        <mc:AlternateContent xmlns:mc="http://schemas.openxmlformats.org/markup-compatibility/2006">
          <mc:Choice Requires="x14">
            <control shapeId="7236" r:id="rId19" name="Group Box 68">
              <controlPr defaultSize="0" autoFill="0" autoPict="0">
                <anchor moveWithCells="1">
                  <from>
                    <xdr:col>2</xdr:col>
                    <xdr:colOff>12700</xdr:colOff>
                    <xdr:row>71</xdr:row>
                    <xdr:rowOff>25400</xdr:rowOff>
                  </from>
                  <to>
                    <xdr:col>6</xdr:col>
                    <xdr:colOff>0</xdr:colOff>
                    <xdr:row>72</xdr:row>
                    <xdr:rowOff>0</xdr:rowOff>
                  </to>
                </anchor>
              </controlPr>
            </control>
          </mc:Choice>
        </mc:AlternateContent>
        <mc:AlternateContent xmlns:mc="http://schemas.openxmlformats.org/markup-compatibility/2006">
          <mc:Choice Requires="x14">
            <control shapeId="7237" r:id="rId20" name="Option Button 69">
              <controlPr defaultSize="0" autoFill="0" autoLine="0" autoPict="0">
                <anchor moveWithCells="1">
                  <from>
                    <xdr:col>2</xdr:col>
                    <xdr:colOff>368300</xdr:colOff>
                    <xdr:row>72</xdr:row>
                    <xdr:rowOff>63500</xdr:rowOff>
                  </from>
                  <to>
                    <xdr:col>2</xdr:col>
                    <xdr:colOff>635000</xdr:colOff>
                    <xdr:row>72</xdr:row>
                    <xdr:rowOff>292100</xdr:rowOff>
                  </to>
                </anchor>
              </controlPr>
            </control>
          </mc:Choice>
        </mc:AlternateContent>
        <mc:AlternateContent xmlns:mc="http://schemas.openxmlformats.org/markup-compatibility/2006">
          <mc:Choice Requires="x14">
            <control shapeId="7238" r:id="rId21" name="Option Button 70">
              <controlPr defaultSize="0" autoFill="0" autoLine="0" autoPict="0">
                <anchor moveWithCells="1">
                  <from>
                    <xdr:col>3</xdr:col>
                    <xdr:colOff>279400</xdr:colOff>
                    <xdr:row>72</xdr:row>
                    <xdr:rowOff>76200</xdr:rowOff>
                  </from>
                  <to>
                    <xdr:col>3</xdr:col>
                    <xdr:colOff>622300</xdr:colOff>
                    <xdr:row>72</xdr:row>
                    <xdr:rowOff>292100</xdr:rowOff>
                  </to>
                </anchor>
              </controlPr>
            </control>
          </mc:Choice>
        </mc:AlternateContent>
        <mc:AlternateContent xmlns:mc="http://schemas.openxmlformats.org/markup-compatibility/2006">
          <mc:Choice Requires="x14">
            <control shapeId="7239" r:id="rId22" name="Group Box 71">
              <controlPr defaultSize="0" autoFill="0" autoPict="0">
                <anchor moveWithCells="1">
                  <from>
                    <xdr:col>2</xdr:col>
                    <xdr:colOff>12700</xdr:colOff>
                    <xdr:row>72</xdr:row>
                    <xdr:rowOff>12700</xdr:rowOff>
                  </from>
                  <to>
                    <xdr:col>6</xdr:col>
                    <xdr:colOff>0</xdr:colOff>
                    <xdr:row>73</xdr:row>
                    <xdr:rowOff>0</xdr:rowOff>
                  </to>
                </anchor>
              </controlPr>
            </control>
          </mc:Choice>
        </mc:AlternateContent>
        <mc:AlternateContent xmlns:mc="http://schemas.openxmlformats.org/markup-compatibility/2006">
          <mc:Choice Requires="x14">
            <control shapeId="7240" r:id="rId23" name="Button 72">
              <controlPr defaultSize="0" print="0" autoFill="0" autoPict="0" macro="[0]!SetUp_EC_DATA">
                <anchor moveWithCells="1" sizeWithCells="1">
                  <from>
                    <xdr:col>2</xdr:col>
                    <xdr:colOff>762000</xdr:colOff>
                    <xdr:row>1</xdr:row>
                    <xdr:rowOff>177800</xdr:rowOff>
                  </from>
                  <to>
                    <xdr:col>7</xdr:col>
                    <xdr:colOff>622300</xdr:colOff>
                    <xdr:row>5</xdr:row>
                    <xdr:rowOff>292100</xdr:rowOff>
                  </to>
                </anchor>
              </controlPr>
            </control>
          </mc:Choice>
        </mc:AlternateContent>
        <mc:AlternateContent xmlns:mc="http://schemas.openxmlformats.org/markup-compatibility/2006">
          <mc:Choice Requires="x14">
            <control shapeId="7243" r:id="rId24" name="Option Button 75">
              <controlPr defaultSize="0" autoFill="0" autoLine="0" autoPict="0">
                <anchor moveWithCells="1">
                  <from>
                    <xdr:col>1</xdr:col>
                    <xdr:colOff>254000</xdr:colOff>
                    <xdr:row>85</xdr:row>
                    <xdr:rowOff>25400</xdr:rowOff>
                  </from>
                  <to>
                    <xdr:col>1</xdr:col>
                    <xdr:colOff>812800</xdr:colOff>
                    <xdr:row>85</xdr:row>
                    <xdr:rowOff>304800</xdr:rowOff>
                  </to>
                </anchor>
              </controlPr>
            </control>
          </mc:Choice>
        </mc:AlternateContent>
        <mc:AlternateContent xmlns:mc="http://schemas.openxmlformats.org/markup-compatibility/2006">
          <mc:Choice Requires="x14">
            <control shapeId="7244" r:id="rId25" name="Option Button 76">
              <controlPr defaultSize="0" autoFill="0" autoLine="0" autoPict="0">
                <anchor moveWithCells="1">
                  <from>
                    <xdr:col>1</xdr:col>
                    <xdr:colOff>254000</xdr:colOff>
                    <xdr:row>86</xdr:row>
                    <xdr:rowOff>25400</xdr:rowOff>
                  </from>
                  <to>
                    <xdr:col>1</xdr:col>
                    <xdr:colOff>812800</xdr:colOff>
                    <xdr:row>86</xdr:row>
                    <xdr:rowOff>304800</xdr:rowOff>
                  </to>
                </anchor>
              </controlPr>
            </control>
          </mc:Choice>
        </mc:AlternateContent>
        <mc:AlternateContent xmlns:mc="http://schemas.openxmlformats.org/markup-compatibility/2006">
          <mc:Choice Requires="x14">
            <control shapeId="7245" r:id="rId26" name="Group Box 77">
              <controlPr defaultSize="0" autoFill="0" autoPict="0">
                <anchor moveWithCells="1">
                  <from>
                    <xdr:col>1</xdr:col>
                    <xdr:colOff>12700</xdr:colOff>
                    <xdr:row>85</xdr:row>
                    <xdr:rowOff>0</xdr:rowOff>
                  </from>
                  <to>
                    <xdr:col>1</xdr:col>
                    <xdr:colOff>558800</xdr:colOff>
                    <xdr:row>87</xdr:row>
                    <xdr:rowOff>0</xdr:rowOff>
                  </to>
                </anchor>
              </controlPr>
            </control>
          </mc:Choice>
        </mc:AlternateContent>
        <mc:AlternateContent xmlns:mc="http://schemas.openxmlformats.org/markup-compatibility/2006">
          <mc:Choice Requires="x14">
            <control shapeId="7246" r:id="rId27" name="Option Button 78">
              <controlPr defaultSize="0" autoFill="0" autoLine="0" autoPict="0">
                <anchor moveWithCells="1">
                  <from>
                    <xdr:col>4</xdr:col>
                    <xdr:colOff>584200</xdr:colOff>
                    <xdr:row>67</xdr:row>
                    <xdr:rowOff>63500</xdr:rowOff>
                  </from>
                  <to>
                    <xdr:col>5</xdr:col>
                    <xdr:colOff>330200</xdr:colOff>
                    <xdr:row>67</xdr:row>
                    <xdr:rowOff>292100</xdr:rowOff>
                  </to>
                </anchor>
              </controlPr>
            </control>
          </mc:Choice>
        </mc:AlternateContent>
        <mc:AlternateContent xmlns:mc="http://schemas.openxmlformats.org/markup-compatibility/2006">
          <mc:Choice Requires="x14">
            <control shapeId="7249" r:id="rId28" name="Group Box 81">
              <controlPr defaultSize="0" autoFill="0" autoPict="0">
                <anchor moveWithCells="1">
                  <from>
                    <xdr:col>2</xdr:col>
                    <xdr:colOff>12700</xdr:colOff>
                    <xdr:row>73</xdr:row>
                    <xdr:rowOff>12700</xdr:rowOff>
                  </from>
                  <to>
                    <xdr:col>6</xdr:col>
                    <xdr:colOff>12700</xdr:colOff>
                    <xdr:row>74</xdr:row>
                    <xdr:rowOff>0</xdr:rowOff>
                  </to>
                </anchor>
              </controlPr>
            </control>
          </mc:Choice>
        </mc:AlternateContent>
        <mc:AlternateContent xmlns:mc="http://schemas.openxmlformats.org/markup-compatibility/2006">
          <mc:Choice Requires="x14">
            <control shapeId="7250" r:id="rId29" name="Option Button 82">
              <controlPr defaultSize="0" autoFill="0" autoLine="0" autoPict="0">
                <anchor moveWithCells="1">
                  <from>
                    <xdr:col>2</xdr:col>
                    <xdr:colOff>381000</xdr:colOff>
                    <xdr:row>73</xdr:row>
                    <xdr:rowOff>76200</xdr:rowOff>
                  </from>
                  <to>
                    <xdr:col>2</xdr:col>
                    <xdr:colOff>736600</xdr:colOff>
                    <xdr:row>73</xdr:row>
                    <xdr:rowOff>304800</xdr:rowOff>
                  </to>
                </anchor>
              </controlPr>
            </control>
          </mc:Choice>
        </mc:AlternateContent>
        <mc:AlternateContent xmlns:mc="http://schemas.openxmlformats.org/markup-compatibility/2006">
          <mc:Choice Requires="x14">
            <control shapeId="7251" r:id="rId30" name="Option Button 83">
              <controlPr defaultSize="0" autoFill="0" autoLine="0" autoPict="0">
                <anchor moveWithCells="1">
                  <from>
                    <xdr:col>3</xdr:col>
                    <xdr:colOff>292100</xdr:colOff>
                    <xdr:row>73</xdr:row>
                    <xdr:rowOff>63500</xdr:rowOff>
                  </from>
                  <to>
                    <xdr:col>3</xdr:col>
                    <xdr:colOff>685800</xdr:colOff>
                    <xdr:row>73</xdr:row>
                    <xdr:rowOff>292100</xdr:rowOff>
                  </to>
                </anchor>
              </controlPr>
            </control>
          </mc:Choice>
        </mc:AlternateContent>
        <mc:AlternateContent xmlns:mc="http://schemas.openxmlformats.org/markup-compatibility/2006">
          <mc:Choice Requires="x14">
            <control shapeId="7253" r:id="rId31" name="Group Box 85">
              <controlPr defaultSize="0" autoFill="0" autoPict="0">
                <anchor moveWithCells="1">
                  <from>
                    <xdr:col>2</xdr:col>
                    <xdr:colOff>12700</xdr:colOff>
                    <xdr:row>76</xdr:row>
                    <xdr:rowOff>25400</xdr:rowOff>
                  </from>
                  <to>
                    <xdr:col>3</xdr:col>
                    <xdr:colOff>0</xdr:colOff>
                    <xdr:row>81</xdr:row>
                    <xdr:rowOff>330200</xdr:rowOff>
                  </to>
                </anchor>
              </controlPr>
            </control>
          </mc:Choice>
        </mc:AlternateContent>
        <mc:AlternateContent xmlns:mc="http://schemas.openxmlformats.org/markup-compatibility/2006">
          <mc:Choice Requires="x14">
            <control shapeId="7254" r:id="rId32" name="Option Button 86">
              <controlPr defaultSize="0" autoFill="0" autoLine="0" autoPict="0">
                <anchor moveWithCells="1">
                  <from>
                    <xdr:col>2</xdr:col>
                    <xdr:colOff>292100</xdr:colOff>
                    <xdr:row>76</xdr:row>
                    <xdr:rowOff>50800</xdr:rowOff>
                  </from>
                  <to>
                    <xdr:col>2</xdr:col>
                    <xdr:colOff>673100</xdr:colOff>
                    <xdr:row>76</xdr:row>
                    <xdr:rowOff>342900</xdr:rowOff>
                  </to>
                </anchor>
              </controlPr>
            </control>
          </mc:Choice>
        </mc:AlternateContent>
        <mc:AlternateContent xmlns:mc="http://schemas.openxmlformats.org/markup-compatibility/2006">
          <mc:Choice Requires="x14">
            <control shapeId="7255" r:id="rId33" name="Option Button 87">
              <controlPr defaultSize="0" autoFill="0" autoLine="0" autoPict="0">
                <anchor moveWithCells="1">
                  <from>
                    <xdr:col>2</xdr:col>
                    <xdr:colOff>304800</xdr:colOff>
                    <xdr:row>76</xdr:row>
                    <xdr:rowOff>355600</xdr:rowOff>
                  </from>
                  <to>
                    <xdr:col>2</xdr:col>
                    <xdr:colOff>673100</xdr:colOff>
                    <xdr:row>77</xdr:row>
                    <xdr:rowOff>292100</xdr:rowOff>
                  </to>
                </anchor>
              </controlPr>
            </control>
          </mc:Choice>
        </mc:AlternateContent>
        <mc:AlternateContent xmlns:mc="http://schemas.openxmlformats.org/markup-compatibility/2006">
          <mc:Choice Requires="x14">
            <control shapeId="7256" r:id="rId34" name="Option Button 88">
              <controlPr defaultSize="0" autoFill="0" autoLine="0" autoPict="0">
                <anchor moveWithCells="1">
                  <from>
                    <xdr:col>2</xdr:col>
                    <xdr:colOff>304800</xdr:colOff>
                    <xdr:row>62</xdr:row>
                    <xdr:rowOff>101600</xdr:rowOff>
                  </from>
                  <to>
                    <xdr:col>2</xdr:col>
                    <xdr:colOff>673100</xdr:colOff>
                    <xdr:row>62</xdr:row>
                    <xdr:rowOff>368300</xdr:rowOff>
                  </to>
                </anchor>
              </controlPr>
            </control>
          </mc:Choice>
        </mc:AlternateContent>
        <mc:AlternateContent xmlns:mc="http://schemas.openxmlformats.org/markup-compatibility/2006">
          <mc:Choice Requires="x14">
            <control shapeId="7258" r:id="rId35" name="Option Button 90">
              <controlPr defaultSize="0" autoFill="0" autoLine="0" autoPict="0">
                <anchor moveWithCells="1">
                  <from>
                    <xdr:col>3</xdr:col>
                    <xdr:colOff>292100</xdr:colOff>
                    <xdr:row>62</xdr:row>
                    <xdr:rowOff>101600</xdr:rowOff>
                  </from>
                  <to>
                    <xdr:col>3</xdr:col>
                    <xdr:colOff>673100</xdr:colOff>
                    <xdr:row>62</xdr:row>
                    <xdr:rowOff>368300</xdr:rowOff>
                  </to>
                </anchor>
              </controlPr>
            </control>
          </mc:Choice>
        </mc:AlternateContent>
        <mc:AlternateContent xmlns:mc="http://schemas.openxmlformats.org/markup-compatibility/2006">
          <mc:Choice Requires="x14">
            <control shapeId="7260" r:id="rId36" name="Option Button 92">
              <controlPr defaultSize="0" autoFill="0" autoLine="0" autoPict="0">
                <anchor moveWithCells="1">
                  <from>
                    <xdr:col>2</xdr:col>
                    <xdr:colOff>304800</xdr:colOff>
                    <xdr:row>63</xdr:row>
                    <xdr:rowOff>88900</xdr:rowOff>
                  </from>
                  <to>
                    <xdr:col>2</xdr:col>
                    <xdr:colOff>673100</xdr:colOff>
                    <xdr:row>63</xdr:row>
                    <xdr:rowOff>368300</xdr:rowOff>
                  </to>
                </anchor>
              </controlPr>
            </control>
          </mc:Choice>
        </mc:AlternateContent>
        <mc:AlternateContent xmlns:mc="http://schemas.openxmlformats.org/markup-compatibility/2006">
          <mc:Choice Requires="x14">
            <control shapeId="7262" r:id="rId37" name="Option Button 94">
              <controlPr defaultSize="0" autoFill="0" autoLine="0" autoPict="0">
                <anchor moveWithCells="1">
                  <from>
                    <xdr:col>3</xdr:col>
                    <xdr:colOff>292100</xdr:colOff>
                    <xdr:row>63</xdr:row>
                    <xdr:rowOff>63500</xdr:rowOff>
                  </from>
                  <to>
                    <xdr:col>3</xdr:col>
                    <xdr:colOff>673100</xdr:colOff>
                    <xdr:row>63</xdr:row>
                    <xdr:rowOff>330200</xdr:rowOff>
                  </to>
                </anchor>
              </controlPr>
            </control>
          </mc:Choice>
        </mc:AlternateContent>
        <mc:AlternateContent xmlns:mc="http://schemas.openxmlformats.org/markup-compatibility/2006">
          <mc:Choice Requires="x14">
            <control shapeId="7263" r:id="rId38" name="Group Box 95">
              <controlPr defaultSize="0" autoFill="0" autoPict="0">
                <anchor moveWithCells="1">
                  <from>
                    <xdr:col>1</xdr:col>
                    <xdr:colOff>2095500</xdr:colOff>
                    <xdr:row>61</xdr:row>
                    <xdr:rowOff>393700</xdr:rowOff>
                  </from>
                  <to>
                    <xdr:col>3</xdr:col>
                    <xdr:colOff>723900</xdr:colOff>
                    <xdr:row>63</xdr:row>
                    <xdr:rowOff>0</xdr:rowOff>
                  </to>
                </anchor>
              </controlPr>
            </control>
          </mc:Choice>
        </mc:AlternateContent>
        <mc:AlternateContent xmlns:mc="http://schemas.openxmlformats.org/markup-compatibility/2006">
          <mc:Choice Requires="x14">
            <control shapeId="7264" r:id="rId39" name="Group Box 96">
              <controlPr defaultSize="0" autoFill="0" autoPict="0">
                <anchor moveWithCells="1">
                  <from>
                    <xdr:col>2</xdr:col>
                    <xdr:colOff>12700</xdr:colOff>
                    <xdr:row>62</xdr:row>
                    <xdr:rowOff>393700</xdr:rowOff>
                  </from>
                  <to>
                    <xdr:col>3</xdr:col>
                    <xdr:colOff>723900</xdr:colOff>
                    <xdr:row>63</xdr:row>
                    <xdr:rowOff>381000</xdr:rowOff>
                  </to>
                </anchor>
              </controlPr>
            </control>
          </mc:Choice>
        </mc:AlternateContent>
        <mc:AlternateContent xmlns:mc="http://schemas.openxmlformats.org/markup-compatibility/2006">
          <mc:Choice Requires="x14">
            <control shapeId="7265" r:id="rId40" name="Option Button 97">
              <controlPr defaultSize="0" autoFill="0" autoLine="0" autoPict="0">
                <anchor moveWithCells="1">
                  <from>
                    <xdr:col>4</xdr:col>
                    <xdr:colOff>584200</xdr:colOff>
                    <xdr:row>69</xdr:row>
                    <xdr:rowOff>63500</xdr:rowOff>
                  </from>
                  <to>
                    <xdr:col>5</xdr:col>
                    <xdr:colOff>342900</xdr:colOff>
                    <xdr:row>69</xdr:row>
                    <xdr:rowOff>330200</xdr:rowOff>
                  </to>
                </anchor>
              </controlPr>
            </control>
          </mc:Choice>
        </mc:AlternateContent>
        <mc:AlternateContent xmlns:mc="http://schemas.openxmlformats.org/markup-compatibility/2006">
          <mc:Choice Requires="x14">
            <control shapeId="7266" r:id="rId41" name="Option Button 98">
              <controlPr defaultSize="0" autoFill="0" autoLine="0" autoPict="0">
                <anchor moveWithCells="1">
                  <from>
                    <xdr:col>4</xdr:col>
                    <xdr:colOff>584200</xdr:colOff>
                    <xdr:row>70</xdr:row>
                    <xdr:rowOff>63500</xdr:rowOff>
                  </from>
                  <to>
                    <xdr:col>5</xdr:col>
                    <xdr:colOff>342900</xdr:colOff>
                    <xdr:row>70</xdr:row>
                    <xdr:rowOff>330200</xdr:rowOff>
                  </to>
                </anchor>
              </controlPr>
            </control>
          </mc:Choice>
        </mc:AlternateContent>
        <mc:AlternateContent xmlns:mc="http://schemas.openxmlformats.org/markup-compatibility/2006">
          <mc:Choice Requires="x14">
            <control shapeId="7267" r:id="rId42" name="Option Button 99">
              <controlPr defaultSize="0" autoFill="0" autoLine="0" autoPict="0">
                <anchor moveWithCells="1">
                  <from>
                    <xdr:col>4</xdr:col>
                    <xdr:colOff>584200</xdr:colOff>
                    <xdr:row>71</xdr:row>
                    <xdr:rowOff>63500</xdr:rowOff>
                  </from>
                  <to>
                    <xdr:col>5</xdr:col>
                    <xdr:colOff>342900</xdr:colOff>
                    <xdr:row>71</xdr:row>
                    <xdr:rowOff>330200</xdr:rowOff>
                  </to>
                </anchor>
              </controlPr>
            </control>
          </mc:Choice>
        </mc:AlternateContent>
        <mc:AlternateContent xmlns:mc="http://schemas.openxmlformats.org/markup-compatibility/2006">
          <mc:Choice Requires="x14">
            <control shapeId="7268" r:id="rId43" name="Option Button 100">
              <controlPr defaultSize="0" autoFill="0" autoLine="0" autoPict="0">
                <anchor moveWithCells="1">
                  <from>
                    <xdr:col>4</xdr:col>
                    <xdr:colOff>584200</xdr:colOff>
                    <xdr:row>72</xdr:row>
                    <xdr:rowOff>63500</xdr:rowOff>
                  </from>
                  <to>
                    <xdr:col>5</xdr:col>
                    <xdr:colOff>342900</xdr:colOff>
                    <xdr:row>72</xdr:row>
                    <xdr:rowOff>330200</xdr:rowOff>
                  </to>
                </anchor>
              </controlPr>
            </control>
          </mc:Choice>
        </mc:AlternateContent>
        <mc:AlternateContent xmlns:mc="http://schemas.openxmlformats.org/markup-compatibility/2006">
          <mc:Choice Requires="x14">
            <control shapeId="7269" r:id="rId44" name="Option Button 101">
              <controlPr defaultSize="0" autoFill="0" autoLine="0" autoPict="0">
                <anchor moveWithCells="1">
                  <from>
                    <xdr:col>4</xdr:col>
                    <xdr:colOff>584200</xdr:colOff>
                    <xdr:row>73</xdr:row>
                    <xdr:rowOff>63500</xdr:rowOff>
                  </from>
                  <to>
                    <xdr:col>5</xdr:col>
                    <xdr:colOff>342900</xdr:colOff>
                    <xdr:row>73</xdr:row>
                    <xdr:rowOff>330200</xdr:rowOff>
                  </to>
                </anchor>
              </controlPr>
            </control>
          </mc:Choice>
        </mc:AlternateContent>
        <mc:AlternateContent xmlns:mc="http://schemas.openxmlformats.org/markup-compatibility/2006">
          <mc:Choice Requires="x14">
            <control shapeId="7270" r:id="rId45" name="Option Button 102">
              <controlPr defaultSize="0" autoFill="0" autoLine="0" autoPict="0">
                <anchor moveWithCells="1">
                  <from>
                    <xdr:col>2</xdr:col>
                    <xdr:colOff>304800</xdr:colOff>
                    <xdr:row>78</xdr:row>
                    <xdr:rowOff>63500</xdr:rowOff>
                  </from>
                  <to>
                    <xdr:col>2</xdr:col>
                    <xdr:colOff>685800</xdr:colOff>
                    <xdr:row>78</xdr:row>
                    <xdr:rowOff>292100</xdr:rowOff>
                  </to>
                </anchor>
              </controlPr>
            </control>
          </mc:Choice>
        </mc:AlternateContent>
        <mc:AlternateContent xmlns:mc="http://schemas.openxmlformats.org/markup-compatibility/2006">
          <mc:Choice Requires="x14">
            <control shapeId="7271" r:id="rId46" name="Option Button 103">
              <controlPr defaultSize="0" autoFill="0" autoLine="0" autoPict="0">
                <anchor moveWithCells="1">
                  <from>
                    <xdr:col>2</xdr:col>
                    <xdr:colOff>304800</xdr:colOff>
                    <xdr:row>79</xdr:row>
                    <xdr:rowOff>63500</xdr:rowOff>
                  </from>
                  <to>
                    <xdr:col>2</xdr:col>
                    <xdr:colOff>685800</xdr:colOff>
                    <xdr:row>79</xdr:row>
                    <xdr:rowOff>292100</xdr:rowOff>
                  </to>
                </anchor>
              </controlPr>
            </control>
          </mc:Choice>
        </mc:AlternateContent>
        <mc:AlternateContent xmlns:mc="http://schemas.openxmlformats.org/markup-compatibility/2006">
          <mc:Choice Requires="x14">
            <control shapeId="7272" r:id="rId47" name="Option Button 104">
              <controlPr defaultSize="0" autoFill="0" autoLine="0" autoPict="0">
                <anchor moveWithCells="1">
                  <from>
                    <xdr:col>2</xdr:col>
                    <xdr:colOff>304800</xdr:colOff>
                    <xdr:row>80</xdr:row>
                    <xdr:rowOff>63500</xdr:rowOff>
                  </from>
                  <to>
                    <xdr:col>2</xdr:col>
                    <xdr:colOff>685800</xdr:colOff>
                    <xdr:row>80</xdr:row>
                    <xdr:rowOff>292100</xdr:rowOff>
                  </to>
                </anchor>
              </controlPr>
            </control>
          </mc:Choice>
        </mc:AlternateContent>
        <mc:AlternateContent xmlns:mc="http://schemas.openxmlformats.org/markup-compatibility/2006">
          <mc:Choice Requires="x14">
            <control shapeId="7273" r:id="rId48" name="Option Button 105">
              <controlPr defaultSize="0" autoFill="0" autoLine="0" autoPict="0">
                <anchor moveWithCells="1">
                  <from>
                    <xdr:col>2</xdr:col>
                    <xdr:colOff>304800</xdr:colOff>
                    <xdr:row>81</xdr:row>
                    <xdr:rowOff>63500</xdr:rowOff>
                  </from>
                  <to>
                    <xdr:col>2</xdr:col>
                    <xdr:colOff>685800</xdr:colOff>
                    <xdr:row>81</xdr:row>
                    <xdr:rowOff>292100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F213"/>
  <sheetViews>
    <sheetView zoomScale="86" zoomScaleNormal="60" workbookViewId="0">
      <selection activeCell="H46" sqref="H46"/>
    </sheetView>
  </sheetViews>
  <sheetFormatPr baseColWidth="10" defaultColWidth="9.1640625" defaultRowHeight="13" x14ac:dyDescent="0.2"/>
  <cols>
    <col min="1" max="1" width="32.5" style="37" customWidth="1"/>
    <col min="2" max="2" width="52.33203125" style="37" customWidth="1"/>
    <col min="3" max="3" width="11.33203125" style="37" customWidth="1"/>
    <col min="4" max="4" width="12" style="37" customWidth="1"/>
    <col min="5" max="5" width="17.33203125" style="37" customWidth="1"/>
    <col min="6" max="6" width="11.5" style="37" customWidth="1"/>
    <col min="7" max="8" width="13.33203125" style="37" customWidth="1"/>
    <col min="9" max="9" width="14.83203125" style="37" customWidth="1"/>
    <col min="10" max="10" width="13.5" style="37" customWidth="1"/>
    <col min="11" max="11" width="20" style="37" customWidth="1"/>
    <col min="12" max="12" width="15.5" style="37" customWidth="1"/>
    <col min="13" max="13" width="16.5" style="37" customWidth="1"/>
    <col min="14" max="14" width="17.83203125" style="37" customWidth="1"/>
    <col min="15" max="15" width="14.83203125" style="37" customWidth="1"/>
    <col min="16" max="16" width="13.5" style="37" customWidth="1"/>
    <col min="17" max="17" width="16.1640625" style="37" customWidth="1"/>
    <col min="18" max="18" width="15.83203125" style="37" customWidth="1"/>
    <col min="19" max="19" width="25.83203125" style="16" hidden="1" customWidth="1"/>
    <col min="20" max="20" width="17.33203125" style="37" hidden="1" customWidth="1"/>
    <col min="21" max="21" width="19.33203125" style="37" hidden="1" customWidth="1"/>
    <col min="22" max="22" width="31.6640625" style="16" hidden="1" customWidth="1"/>
    <col min="23" max="23" width="31.6640625" style="37" customWidth="1"/>
    <col min="24" max="33" width="9.1640625" style="37" customWidth="1"/>
    <col min="34" max="16384" width="9.1640625" style="37"/>
  </cols>
  <sheetData>
    <row r="1" spans="1:23" s="1" customFormat="1" ht="38.75" customHeight="1" thickTop="1" thickBot="1" x14ac:dyDescent="0.25">
      <c r="A1" s="1097" t="s">
        <v>232</v>
      </c>
      <c r="B1" s="1098"/>
      <c r="C1" s="1098"/>
      <c r="D1" s="1098"/>
      <c r="E1" s="1098"/>
      <c r="F1" s="1098"/>
      <c r="G1" s="1098"/>
      <c r="H1" s="1098"/>
      <c r="I1" s="1098"/>
      <c r="J1" s="1098"/>
      <c r="K1" s="1098"/>
      <c r="L1" s="1098"/>
      <c r="M1" s="1098"/>
      <c r="N1" s="1098"/>
      <c r="O1" s="1098"/>
      <c r="P1" s="1098"/>
      <c r="Q1" s="1098"/>
      <c r="R1" s="1099"/>
      <c r="S1" s="407" t="s">
        <v>287</v>
      </c>
      <c r="T1" s="408" t="s">
        <v>106</v>
      </c>
      <c r="U1" s="408" t="s">
        <v>107</v>
      </c>
      <c r="V1" s="409" t="s">
        <v>110</v>
      </c>
      <c r="W1" s="148"/>
    </row>
    <row r="2" spans="1:23" ht="25" thickTop="1" x14ac:dyDescent="0.2">
      <c r="A2" s="736" t="s">
        <v>45</v>
      </c>
      <c r="B2" s="737"/>
      <c r="C2" s="737"/>
      <c r="D2" s="737"/>
      <c r="E2" s="737"/>
      <c r="F2" s="737"/>
      <c r="G2" s="737"/>
      <c r="H2" s="737"/>
      <c r="I2" s="737"/>
      <c r="J2" s="737"/>
      <c r="K2" s="737"/>
      <c r="L2" s="737"/>
      <c r="M2" s="737"/>
      <c r="N2" s="737"/>
      <c r="O2" s="737"/>
      <c r="P2" s="737"/>
      <c r="Q2" s="737"/>
      <c r="R2" s="738"/>
      <c r="S2" s="688" t="s">
        <v>286</v>
      </c>
      <c r="T2" s="428"/>
      <c r="U2" s="428"/>
      <c r="V2" s="435"/>
    </row>
    <row r="3" spans="1:23" ht="22.5" customHeight="1" x14ac:dyDescent="0.2">
      <c r="A3" s="11"/>
      <c r="B3" s="1114" t="s">
        <v>44</v>
      </c>
      <c r="C3" s="1102"/>
      <c r="D3" s="1102"/>
      <c r="E3" s="1102"/>
      <c r="F3" s="1102"/>
      <c r="G3" s="9"/>
      <c r="H3" s="9"/>
      <c r="I3" s="9"/>
      <c r="J3" s="9"/>
      <c r="K3" s="9"/>
      <c r="L3" s="9"/>
      <c r="M3" s="9"/>
      <c r="N3" s="9"/>
      <c r="O3" s="9"/>
      <c r="P3" s="9"/>
      <c r="Q3" s="9"/>
      <c r="R3" s="677"/>
      <c r="S3" s="688" t="s">
        <v>286</v>
      </c>
      <c r="T3" s="428"/>
      <c r="U3" s="428"/>
      <c r="V3" s="435" t="s">
        <v>109</v>
      </c>
    </row>
    <row r="4" spans="1:23" ht="24" x14ac:dyDescent="0.2">
      <c r="A4" s="10"/>
      <c r="B4" s="52" t="s">
        <v>43</v>
      </c>
      <c r="C4" s="508" t="s">
        <v>311</v>
      </c>
      <c r="D4" s="823"/>
      <c r="E4" s="836" t="s">
        <v>173</v>
      </c>
      <c r="F4" s="45">
        <v>0</v>
      </c>
      <c r="G4" s="45">
        <v>0</v>
      </c>
      <c r="H4" s="91" t="str">
        <f>IF(CurrencyRate=0,"",F4*G4)</f>
        <v/>
      </c>
      <c r="I4" s="47">
        <f>F4*G4*(IF(CurrencyRate=0,1,CurrencyRate))</f>
        <v>0</v>
      </c>
      <c r="J4" s="523"/>
      <c r="K4" s="525"/>
      <c r="L4" s="506"/>
      <c r="M4" s="506"/>
      <c r="N4" s="506"/>
      <c r="O4" s="506"/>
      <c r="P4" s="726"/>
      <c r="Q4" s="315"/>
      <c r="R4" s="677"/>
      <c r="S4" s="688" t="s">
        <v>80</v>
      </c>
      <c r="T4" s="436" t="s">
        <v>340</v>
      </c>
      <c r="U4" s="436" t="s">
        <v>339</v>
      </c>
      <c r="V4" s="435" t="s">
        <v>109</v>
      </c>
    </row>
    <row r="5" spans="1:23" ht="23.25" customHeight="1" x14ac:dyDescent="0.2">
      <c r="A5" s="10"/>
      <c r="B5" s="52" t="s">
        <v>43</v>
      </c>
      <c r="C5" s="509" t="s">
        <v>312</v>
      </c>
      <c r="D5" s="824"/>
      <c r="E5" s="836" t="s">
        <v>173</v>
      </c>
      <c r="F5" s="45">
        <v>0</v>
      </c>
      <c r="G5" s="45">
        <v>0</v>
      </c>
      <c r="H5" s="91" t="str">
        <f>IF(CurrencyRate=0,"",F5*G5)</f>
        <v/>
      </c>
      <c r="I5" s="47">
        <f>F5*G5*(IF(CurrencyRate=0,1,CurrencyRate))</f>
        <v>0</v>
      </c>
      <c r="J5" s="524"/>
      <c r="K5" s="526"/>
      <c r="L5" s="507"/>
      <c r="M5" s="507"/>
      <c r="N5" s="507"/>
      <c r="O5" s="507"/>
      <c r="P5" s="497"/>
      <c r="Q5" s="497"/>
      <c r="R5" s="739"/>
      <c r="S5" s="688" t="s">
        <v>73</v>
      </c>
      <c r="T5" s="436" t="s">
        <v>340</v>
      </c>
      <c r="U5" s="436" t="s">
        <v>339</v>
      </c>
      <c r="V5" s="435" t="s">
        <v>109</v>
      </c>
    </row>
    <row r="6" spans="1:23" ht="24" x14ac:dyDescent="0.2">
      <c r="A6" s="10"/>
      <c r="B6" s="1122" t="s">
        <v>42</v>
      </c>
      <c r="C6" s="1123"/>
      <c r="D6" s="1123"/>
      <c r="E6" s="1123"/>
      <c r="F6" s="1123"/>
      <c r="G6" s="1123"/>
      <c r="H6" s="1123"/>
      <c r="I6" s="1123"/>
      <c r="J6" s="1123"/>
      <c r="K6" s="1123"/>
      <c r="L6" s="1123"/>
      <c r="M6" s="1123"/>
      <c r="N6" s="1123"/>
      <c r="O6" s="1123"/>
      <c r="P6" s="1123"/>
      <c r="Q6" s="1123"/>
      <c r="R6" s="1124"/>
      <c r="S6" s="688" t="s">
        <v>286</v>
      </c>
      <c r="T6" s="428"/>
      <c r="U6" s="428"/>
      <c r="V6" s="435" t="s">
        <v>109</v>
      </c>
    </row>
    <row r="7" spans="1:23" ht="24" customHeight="1" x14ac:dyDescent="0.2">
      <c r="A7" s="10"/>
      <c r="B7" s="722" t="s">
        <v>135</v>
      </c>
      <c r="C7" s="508" t="s">
        <v>311</v>
      </c>
      <c r="D7" s="823"/>
      <c r="E7" s="836" t="s">
        <v>173</v>
      </c>
      <c r="F7" s="53">
        <v>0</v>
      </c>
      <c r="G7" s="53">
        <v>0</v>
      </c>
      <c r="H7" s="91" t="str">
        <f>IF(CurrencyRate=0,"",F7*G7)</f>
        <v/>
      </c>
      <c r="I7" s="47">
        <f>F7*G7*(IF(CurrencyRate=0,1,CurrencyRate))</f>
        <v>0</v>
      </c>
      <c r="J7" s="523"/>
      <c r="K7" s="525"/>
      <c r="L7" s="506"/>
      <c r="M7" s="506"/>
      <c r="N7" s="506"/>
      <c r="O7" s="506"/>
      <c r="P7" s="726"/>
      <c r="Q7" s="315"/>
      <c r="R7" s="677"/>
      <c r="S7" s="688" t="s">
        <v>80</v>
      </c>
      <c r="T7" s="436" t="s">
        <v>340</v>
      </c>
      <c r="U7" s="436" t="s">
        <v>339</v>
      </c>
      <c r="V7" s="435" t="s">
        <v>109</v>
      </c>
    </row>
    <row r="8" spans="1:23" ht="24.75" customHeight="1" x14ac:dyDescent="0.2">
      <c r="A8" s="10"/>
      <c r="B8" s="722" t="s">
        <v>41</v>
      </c>
      <c r="C8" s="509" t="s">
        <v>312</v>
      </c>
      <c r="D8" s="824"/>
      <c r="E8" s="836" t="s">
        <v>173</v>
      </c>
      <c r="F8" s="45">
        <v>0</v>
      </c>
      <c r="G8" s="45">
        <v>0</v>
      </c>
      <c r="H8" s="91" t="str">
        <f>IF(CurrencyRate=0,"",F8*G8)</f>
        <v/>
      </c>
      <c r="I8" s="47">
        <f>F8*G8*(IF(CurrencyRate=0,1,CurrencyRate))</f>
        <v>0</v>
      </c>
      <c r="J8" s="524"/>
      <c r="K8" s="526"/>
      <c r="L8" s="507"/>
      <c r="M8" s="507"/>
      <c r="N8" s="507"/>
      <c r="O8" s="507"/>
      <c r="P8" s="497"/>
      <c r="Q8" s="497"/>
      <c r="R8" s="739"/>
      <c r="S8" s="688" t="s">
        <v>73</v>
      </c>
      <c r="T8" s="436" t="s">
        <v>340</v>
      </c>
      <c r="U8" s="436" t="s">
        <v>339</v>
      </c>
      <c r="V8" s="435" t="s">
        <v>109</v>
      </c>
    </row>
    <row r="9" spans="1:23" ht="22.5" customHeight="1" x14ac:dyDescent="0.2">
      <c r="A9" s="10"/>
      <c r="B9" s="1086" t="s">
        <v>40</v>
      </c>
      <c r="C9" s="1067"/>
      <c r="D9" s="1067"/>
      <c r="E9" s="1067"/>
      <c r="F9" s="1067"/>
      <c r="G9" s="1067"/>
      <c r="H9" s="639" t="str">
        <f>IF(CurrencyRate=0,"",SUM(H3:H8))</f>
        <v/>
      </c>
      <c r="I9" s="201">
        <f>SUM(I3:I8)</f>
        <v>0</v>
      </c>
      <c r="J9" s="1116"/>
      <c r="K9" s="1117"/>
      <c r="L9" s="1117"/>
      <c r="M9" s="1117"/>
      <c r="N9" s="1117"/>
      <c r="O9" s="1117"/>
      <c r="P9" s="1117"/>
      <c r="Q9" s="1117"/>
      <c r="R9" s="1118"/>
      <c r="S9" s="688" t="s">
        <v>286</v>
      </c>
      <c r="T9" s="428"/>
      <c r="U9" s="428"/>
      <c r="V9" s="435" t="s">
        <v>109</v>
      </c>
    </row>
    <row r="10" spans="1:23" ht="23.25" customHeight="1" x14ac:dyDescent="0.2">
      <c r="A10" s="10"/>
      <c r="B10" s="1114" t="s">
        <v>237</v>
      </c>
      <c r="C10" s="1102"/>
      <c r="D10" s="1102"/>
      <c r="E10" s="1102"/>
      <c r="F10" s="1102"/>
      <c r="G10" s="1102"/>
      <c r="H10" s="1102"/>
      <c r="I10" s="1102"/>
      <c r="J10" s="9"/>
      <c r="K10" s="9"/>
      <c r="L10" s="9"/>
      <c r="M10" s="9"/>
      <c r="N10" s="9"/>
      <c r="O10" s="9"/>
      <c r="P10" s="9"/>
      <c r="Q10" s="9"/>
      <c r="R10" s="677"/>
      <c r="S10" s="688" t="s">
        <v>286</v>
      </c>
      <c r="T10" s="428"/>
      <c r="U10" s="428"/>
      <c r="V10" s="435" t="s">
        <v>109</v>
      </c>
    </row>
    <row r="11" spans="1:23" ht="25.5" customHeight="1" x14ac:dyDescent="0.2">
      <c r="A11" s="10"/>
      <c r="B11" s="52" t="s">
        <v>43</v>
      </c>
      <c r="C11" s="508" t="s">
        <v>311</v>
      </c>
      <c r="D11" s="823"/>
      <c r="E11" s="836" t="s">
        <v>173</v>
      </c>
      <c r="F11" s="45">
        <v>0</v>
      </c>
      <c r="G11" s="45">
        <v>0</v>
      </c>
      <c r="H11" s="91" t="str">
        <f>IF(CurrencyRate=0,"",F11*G11)</f>
        <v/>
      </c>
      <c r="I11" s="47">
        <f>F11*G11*(IF(CurrencyRate=0,1,CurrencyRate))</f>
        <v>0</v>
      </c>
      <c r="J11" s="523"/>
      <c r="K11" s="525"/>
      <c r="L11" s="506"/>
      <c r="M11" s="506"/>
      <c r="N11" s="506"/>
      <c r="O11" s="506"/>
      <c r="P11" s="726"/>
      <c r="Q11" s="315"/>
      <c r="R11" s="677"/>
      <c r="S11" s="688" t="s">
        <v>80</v>
      </c>
      <c r="T11" s="436" t="s">
        <v>340</v>
      </c>
      <c r="U11" s="436" t="s">
        <v>339</v>
      </c>
      <c r="V11" s="435" t="s">
        <v>109</v>
      </c>
    </row>
    <row r="12" spans="1:23" ht="25.5" customHeight="1" x14ac:dyDescent="0.2">
      <c r="A12" s="10"/>
      <c r="B12" s="52" t="s">
        <v>43</v>
      </c>
      <c r="C12" s="509" t="s">
        <v>312</v>
      </c>
      <c r="D12" s="824"/>
      <c r="E12" s="836" t="s">
        <v>173</v>
      </c>
      <c r="F12" s="45">
        <v>0</v>
      </c>
      <c r="G12" s="45">
        <v>0</v>
      </c>
      <c r="H12" s="639" t="str">
        <f>IF(CurrencyRate=0,"",F12*G12)</f>
        <v/>
      </c>
      <c r="I12" s="47">
        <f>F12*G12*(IF(CurrencyRate=0,1,CurrencyRate))</f>
        <v>0</v>
      </c>
      <c r="J12" s="524"/>
      <c r="K12" s="526"/>
      <c r="L12" s="507"/>
      <c r="M12" s="507"/>
      <c r="N12" s="507"/>
      <c r="O12" s="507"/>
      <c r="P12" s="497"/>
      <c r="Q12" s="497"/>
      <c r="R12" s="739"/>
      <c r="S12" s="688" t="s">
        <v>73</v>
      </c>
      <c r="T12" s="436" t="s">
        <v>340</v>
      </c>
      <c r="U12" s="436" t="s">
        <v>339</v>
      </c>
      <c r="V12" s="435" t="s">
        <v>109</v>
      </c>
    </row>
    <row r="13" spans="1:23" ht="24" x14ac:dyDescent="0.2">
      <c r="A13" s="10"/>
      <c r="B13" s="1122" t="s">
        <v>42</v>
      </c>
      <c r="C13" s="1123"/>
      <c r="D13" s="1123"/>
      <c r="E13" s="1123"/>
      <c r="F13" s="1123"/>
      <c r="G13" s="1123"/>
      <c r="H13" s="1123"/>
      <c r="I13" s="1123"/>
      <c r="J13" s="1123"/>
      <c r="K13" s="1123"/>
      <c r="L13" s="1123"/>
      <c r="M13" s="1123"/>
      <c r="N13" s="1123"/>
      <c r="O13" s="1123"/>
      <c r="P13" s="1123"/>
      <c r="Q13" s="1123"/>
      <c r="R13" s="1124"/>
      <c r="S13" s="688" t="s">
        <v>286</v>
      </c>
      <c r="T13" s="428"/>
      <c r="U13" s="428"/>
      <c r="V13" s="435" t="s">
        <v>109</v>
      </c>
    </row>
    <row r="14" spans="1:23" ht="22.5" customHeight="1" x14ac:dyDescent="0.2">
      <c r="A14" s="10"/>
      <c r="B14" s="722" t="s">
        <v>135</v>
      </c>
      <c r="C14" s="508" t="s">
        <v>311</v>
      </c>
      <c r="D14" s="823"/>
      <c r="E14" s="836" t="s">
        <v>173</v>
      </c>
      <c r="F14" s="53">
        <v>0</v>
      </c>
      <c r="G14" s="53">
        <v>0</v>
      </c>
      <c r="H14" s="91" t="str">
        <f>IF(CurrencyRate=0,"",F14*G14)</f>
        <v/>
      </c>
      <c r="I14" s="47">
        <f>F14*G14*(IF(CurrencyRate=0,1,CurrencyRate))</f>
        <v>0</v>
      </c>
      <c r="J14" s="523"/>
      <c r="K14" s="525"/>
      <c r="L14" s="506"/>
      <c r="M14" s="506"/>
      <c r="N14" s="506"/>
      <c r="O14" s="506"/>
      <c r="P14" s="726"/>
      <c r="Q14" s="315"/>
      <c r="R14" s="677"/>
      <c r="S14" s="688" t="s">
        <v>80</v>
      </c>
      <c r="T14" s="436" t="s">
        <v>340</v>
      </c>
      <c r="U14" s="436" t="s">
        <v>339</v>
      </c>
      <c r="V14" s="435" t="s">
        <v>109</v>
      </c>
    </row>
    <row r="15" spans="1:23" ht="22.5" customHeight="1" x14ac:dyDescent="0.2">
      <c r="A15" s="10"/>
      <c r="B15" s="722" t="s">
        <v>41</v>
      </c>
      <c r="C15" s="509" t="s">
        <v>312</v>
      </c>
      <c r="D15" s="824"/>
      <c r="E15" s="836" t="s">
        <v>173</v>
      </c>
      <c r="F15" s="45">
        <v>0</v>
      </c>
      <c r="G15" s="45">
        <v>0</v>
      </c>
      <c r="H15" s="91" t="str">
        <f>IF(CurrencyRate=0,"",F15*G15)</f>
        <v/>
      </c>
      <c r="I15" s="47">
        <f>F15*G15*(IF(CurrencyRate=0,1,CurrencyRate))</f>
        <v>0</v>
      </c>
      <c r="J15" s="524"/>
      <c r="K15" s="526"/>
      <c r="L15" s="507"/>
      <c r="M15" s="507"/>
      <c r="N15" s="507"/>
      <c r="O15" s="507"/>
      <c r="P15" s="497"/>
      <c r="Q15" s="497"/>
      <c r="R15" s="739"/>
      <c r="S15" s="688" t="s">
        <v>73</v>
      </c>
      <c r="T15" s="436" t="s">
        <v>340</v>
      </c>
      <c r="U15" s="436" t="s">
        <v>339</v>
      </c>
      <c r="V15" s="435" t="s">
        <v>109</v>
      </c>
    </row>
    <row r="16" spans="1:23" ht="22.5" customHeight="1" x14ac:dyDescent="0.2">
      <c r="A16" s="10"/>
      <c r="B16" s="1086" t="s">
        <v>117</v>
      </c>
      <c r="C16" s="1067"/>
      <c r="D16" s="1067"/>
      <c r="E16" s="1067"/>
      <c r="F16" s="1067"/>
      <c r="G16" s="1067"/>
      <c r="H16" s="639" t="str">
        <f>IF(CurrencyRate=0,"",SUM(H10:H15))</f>
        <v/>
      </c>
      <c r="I16" s="201">
        <f>SUM(I10:I15)</f>
        <v>0</v>
      </c>
      <c r="J16" s="1116"/>
      <c r="K16" s="1117"/>
      <c r="L16" s="1117"/>
      <c r="M16" s="1117"/>
      <c r="N16" s="1117"/>
      <c r="O16" s="1117"/>
      <c r="P16" s="1117"/>
      <c r="Q16" s="1117"/>
      <c r="R16" s="1118"/>
      <c r="S16" s="688" t="s">
        <v>286</v>
      </c>
      <c r="T16" s="428"/>
      <c r="U16" s="428"/>
      <c r="V16" s="435" t="s">
        <v>109</v>
      </c>
    </row>
    <row r="17" spans="1:22" ht="32.25" customHeight="1" x14ac:dyDescent="0.2">
      <c r="A17" s="10"/>
      <c r="B17" s="1114" t="s">
        <v>239</v>
      </c>
      <c r="C17" s="1102"/>
      <c r="D17" s="1102"/>
      <c r="E17" s="1102"/>
      <c r="F17" s="1102"/>
      <c r="G17" s="1102"/>
      <c r="H17" s="1102"/>
      <c r="I17" s="1102"/>
      <c r="J17" s="1102"/>
      <c r="K17" s="1102"/>
      <c r="L17" s="1102"/>
      <c r="M17" s="1102"/>
      <c r="N17" s="1102"/>
      <c r="O17" s="1102"/>
      <c r="P17" s="1102"/>
      <c r="Q17" s="1102"/>
      <c r="R17" s="1115"/>
      <c r="S17" s="688" t="s">
        <v>286</v>
      </c>
      <c r="T17" s="428"/>
      <c r="U17" s="428"/>
      <c r="V17" s="435" t="s">
        <v>109</v>
      </c>
    </row>
    <row r="18" spans="1:22" ht="30.75" customHeight="1" x14ac:dyDescent="0.2">
      <c r="A18" s="10"/>
      <c r="B18" s="89" t="s">
        <v>241</v>
      </c>
      <c r="C18" s="509" t="s">
        <v>311</v>
      </c>
      <c r="D18" s="824"/>
      <c r="E18" s="836" t="s">
        <v>173</v>
      </c>
      <c r="F18" s="45">
        <v>0</v>
      </c>
      <c r="G18" s="45">
        <v>0</v>
      </c>
      <c r="H18" s="91"/>
      <c r="I18" s="47">
        <f>F18*G18*(IF(CurrencyRate=0,1,CurrencyRate))</f>
        <v>0</v>
      </c>
      <c r="J18" s="555"/>
      <c r="K18" s="672"/>
      <c r="L18" s="673"/>
      <c r="M18" s="673"/>
      <c r="N18" s="673"/>
      <c r="O18" s="673"/>
      <c r="P18" s="674"/>
      <c r="Q18" s="675"/>
      <c r="R18" s="676"/>
      <c r="S18" s="688" t="s">
        <v>80</v>
      </c>
      <c r="T18" s="436" t="s">
        <v>340</v>
      </c>
      <c r="U18" s="436" t="s">
        <v>339</v>
      </c>
      <c r="V18" s="435" t="s">
        <v>109</v>
      </c>
    </row>
    <row r="19" spans="1:22" ht="25" customHeight="1" x14ac:dyDescent="0.2">
      <c r="A19" s="10"/>
      <c r="B19" s="1086" t="s">
        <v>238</v>
      </c>
      <c r="C19" s="1067"/>
      <c r="D19" s="1067"/>
      <c r="E19" s="1067"/>
      <c r="F19" s="1067"/>
      <c r="G19" s="1067"/>
      <c r="H19" s="639"/>
      <c r="I19" s="201">
        <f>SUM(I17:I18)</f>
        <v>0</v>
      </c>
      <c r="J19" s="1119"/>
      <c r="K19" s="1120"/>
      <c r="L19" s="1120"/>
      <c r="M19" s="1120"/>
      <c r="N19" s="1120"/>
      <c r="O19" s="1120"/>
      <c r="P19" s="1120"/>
      <c r="Q19" s="1120"/>
      <c r="R19" s="1121"/>
      <c r="S19" s="688" t="s">
        <v>286</v>
      </c>
      <c r="T19" s="428"/>
      <c r="U19" s="428"/>
      <c r="V19" s="435" t="s">
        <v>109</v>
      </c>
    </row>
    <row r="20" spans="1:22" ht="24" hidden="1" customHeight="1" x14ac:dyDescent="0.2">
      <c r="A20" s="10"/>
      <c r="B20" s="1114" t="s">
        <v>145</v>
      </c>
      <c r="C20" s="1102"/>
      <c r="D20" s="1102"/>
      <c r="E20" s="1102"/>
      <c r="F20" s="1102"/>
      <c r="G20" s="1102"/>
      <c r="H20" s="1102"/>
      <c r="I20" s="1102"/>
      <c r="J20" s="1102"/>
      <c r="K20" s="1102"/>
      <c r="L20" s="1102"/>
      <c r="M20" s="1102"/>
      <c r="N20" s="1102"/>
      <c r="O20" s="1102"/>
      <c r="P20" s="1102"/>
      <c r="Q20" s="1102"/>
      <c r="R20" s="1115"/>
      <c r="S20" s="688" t="s">
        <v>286</v>
      </c>
      <c r="T20" s="428"/>
      <c r="U20" s="428"/>
      <c r="V20" s="435" t="s">
        <v>108</v>
      </c>
    </row>
    <row r="21" spans="1:22" ht="24" hidden="1" customHeight="1" x14ac:dyDescent="0.2">
      <c r="A21" s="10"/>
      <c r="B21" s="89" t="s">
        <v>147</v>
      </c>
      <c r="C21" s="509" t="s">
        <v>311</v>
      </c>
      <c r="D21" s="824"/>
      <c r="E21" s="836" t="s">
        <v>173</v>
      </c>
      <c r="F21" s="45">
        <v>0</v>
      </c>
      <c r="G21" s="45">
        <v>0</v>
      </c>
      <c r="H21" s="91"/>
      <c r="I21" s="47">
        <f>F21*G21*(IF(CurrencyRate=0,1,CurrencyRate))</f>
        <v>0</v>
      </c>
      <c r="J21" s="555"/>
      <c r="K21" s="672"/>
      <c r="L21" s="673"/>
      <c r="M21" s="673"/>
      <c r="N21" s="673"/>
      <c r="O21" s="673"/>
      <c r="P21" s="674"/>
      <c r="Q21" s="675"/>
      <c r="R21" s="676"/>
      <c r="S21" s="688" t="s">
        <v>80</v>
      </c>
      <c r="T21" s="436" t="s">
        <v>340</v>
      </c>
      <c r="U21" s="436" t="s">
        <v>339</v>
      </c>
      <c r="V21" s="435" t="s">
        <v>108</v>
      </c>
    </row>
    <row r="22" spans="1:22" ht="24.75" hidden="1" customHeight="1" x14ac:dyDescent="0.2">
      <c r="A22" s="10"/>
      <c r="B22" s="1086" t="s">
        <v>146</v>
      </c>
      <c r="C22" s="1067"/>
      <c r="D22" s="1067"/>
      <c r="E22" s="1067"/>
      <c r="F22" s="1067"/>
      <c r="G22" s="1067"/>
      <c r="H22" s="639"/>
      <c r="I22" s="201">
        <f>SUM(I20:I21)</f>
        <v>0</v>
      </c>
      <c r="J22" s="1119"/>
      <c r="K22" s="1120"/>
      <c r="L22" s="1120"/>
      <c r="M22" s="1120"/>
      <c r="N22" s="1120"/>
      <c r="O22" s="1120"/>
      <c r="P22" s="1120"/>
      <c r="Q22" s="1120"/>
      <c r="R22" s="1121"/>
      <c r="S22" s="688" t="s">
        <v>286</v>
      </c>
      <c r="T22" s="428"/>
      <c r="U22" s="428"/>
      <c r="V22" s="435" t="s">
        <v>108</v>
      </c>
    </row>
    <row r="23" spans="1:22" ht="24" hidden="1" customHeight="1" x14ac:dyDescent="0.2">
      <c r="A23" s="10"/>
      <c r="B23" s="1114" t="s">
        <v>385</v>
      </c>
      <c r="C23" s="1102"/>
      <c r="D23" s="1102"/>
      <c r="E23" s="1102"/>
      <c r="F23" s="1102"/>
      <c r="G23" s="1102"/>
      <c r="H23" s="1102"/>
      <c r="I23" s="1102"/>
      <c r="J23" s="1102"/>
      <c r="K23" s="1102"/>
      <c r="L23" s="1102"/>
      <c r="M23" s="1102"/>
      <c r="N23" s="1102"/>
      <c r="O23" s="1102"/>
      <c r="P23" s="1102"/>
      <c r="Q23" s="1102"/>
      <c r="R23" s="1115"/>
      <c r="S23" s="688" t="s">
        <v>286</v>
      </c>
      <c r="T23" s="428"/>
      <c r="U23" s="428"/>
      <c r="V23" s="435" t="s">
        <v>108</v>
      </c>
    </row>
    <row r="24" spans="1:22" ht="24" hidden="1" customHeight="1" x14ac:dyDescent="0.2">
      <c r="A24" s="10"/>
      <c r="B24" s="89" t="s">
        <v>251</v>
      </c>
      <c r="C24" s="509" t="s">
        <v>311</v>
      </c>
      <c r="D24" s="824"/>
      <c r="E24" s="231" t="s">
        <v>98</v>
      </c>
      <c r="F24" s="45">
        <v>0</v>
      </c>
      <c r="G24" s="45">
        <v>0</v>
      </c>
      <c r="H24" s="91" t="str">
        <f>IF(TypeCostA6=2,"",IF(CurrencyRate=0,"",F24*G24))</f>
        <v/>
      </c>
      <c r="I24" s="47">
        <f>F24*G24*(IF(CurrencyRate=0,1,CurrencyRate))</f>
        <v>0</v>
      </c>
      <c r="J24" s="555"/>
      <c r="K24" s="672"/>
      <c r="L24" s="673"/>
      <c r="M24" s="673"/>
      <c r="N24" s="673"/>
      <c r="O24" s="673"/>
      <c r="P24" s="674"/>
      <c r="Q24" s="675"/>
      <c r="R24" s="676"/>
      <c r="S24" s="688" t="s">
        <v>80</v>
      </c>
      <c r="T24" s="436" t="s">
        <v>340</v>
      </c>
      <c r="U24" s="436" t="s">
        <v>339</v>
      </c>
      <c r="V24" s="435" t="s">
        <v>108</v>
      </c>
    </row>
    <row r="25" spans="1:22" ht="24.75" hidden="1" customHeight="1" x14ac:dyDescent="0.2">
      <c r="A25" s="10"/>
      <c r="B25" s="1086" t="s">
        <v>252</v>
      </c>
      <c r="C25" s="1067"/>
      <c r="D25" s="1067"/>
      <c r="E25" s="1067"/>
      <c r="F25" s="1067"/>
      <c r="G25" s="1067"/>
      <c r="H25" s="639"/>
      <c r="I25" s="201">
        <f>SUM(I23:I24)</f>
        <v>0</v>
      </c>
      <c r="J25" s="1119"/>
      <c r="K25" s="1120"/>
      <c r="L25" s="1120"/>
      <c r="M25" s="1120"/>
      <c r="N25" s="1120"/>
      <c r="O25" s="1120"/>
      <c r="P25" s="1120"/>
      <c r="Q25" s="1120"/>
      <c r="R25" s="1121"/>
      <c r="S25" s="688" t="s">
        <v>286</v>
      </c>
      <c r="T25" s="428"/>
      <c r="U25" s="428"/>
      <c r="V25" s="435" t="s">
        <v>108</v>
      </c>
    </row>
    <row r="26" spans="1:22" ht="24" hidden="1" customHeight="1" x14ac:dyDescent="0.2">
      <c r="A26" s="10"/>
      <c r="B26" s="1114" t="s">
        <v>386</v>
      </c>
      <c r="C26" s="1102"/>
      <c r="D26" s="1102"/>
      <c r="E26" s="1102"/>
      <c r="F26" s="1102"/>
      <c r="G26" s="1102"/>
      <c r="H26" s="1102"/>
      <c r="I26" s="1102"/>
      <c r="J26" s="1102"/>
      <c r="K26" s="1102"/>
      <c r="L26" s="1102"/>
      <c r="M26" s="1102"/>
      <c r="N26" s="1102"/>
      <c r="O26" s="1102"/>
      <c r="P26" s="1102"/>
      <c r="Q26" s="1102"/>
      <c r="R26" s="1115"/>
      <c r="S26" s="688" t="s">
        <v>286</v>
      </c>
      <c r="T26" s="428"/>
      <c r="U26" s="428"/>
      <c r="V26" s="435" t="s">
        <v>108</v>
      </c>
    </row>
    <row r="27" spans="1:22" ht="24" hidden="1" customHeight="1" x14ac:dyDescent="0.2">
      <c r="A27" s="10"/>
      <c r="B27" s="89" t="s">
        <v>266</v>
      </c>
      <c r="C27" s="509" t="s">
        <v>311</v>
      </c>
      <c r="D27" s="824"/>
      <c r="E27" s="231" t="s">
        <v>98</v>
      </c>
      <c r="F27" s="45">
        <v>0</v>
      </c>
      <c r="G27" s="45">
        <v>0</v>
      </c>
      <c r="H27" s="91" t="str">
        <f>IF(TypeCostA7=2,"",IF(CurrencyRate=0,"",F27*G27))</f>
        <v/>
      </c>
      <c r="I27" s="47">
        <f>F27*G27*(IF(CurrencyRate=0,1,CurrencyRate))</f>
        <v>0</v>
      </c>
      <c r="J27" s="555"/>
      <c r="K27" s="672"/>
      <c r="L27" s="673"/>
      <c r="M27" s="673"/>
      <c r="N27" s="673"/>
      <c r="O27" s="673"/>
      <c r="P27" s="674"/>
      <c r="Q27" s="675"/>
      <c r="R27" s="676"/>
      <c r="S27" s="688" t="s">
        <v>80</v>
      </c>
      <c r="T27" s="436" t="s">
        <v>340</v>
      </c>
      <c r="U27" s="436" t="s">
        <v>339</v>
      </c>
      <c r="V27" s="435" t="s">
        <v>108</v>
      </c>
    </row>
    <row r="28" spans="1:22" ht="24.75" hidden="1" customHeight="1" x14ac:dyDescent="0.2">
      <c r="A28" s="10"/>
      <c r="B28" s="1086" t="s">
        <v>267</v>
      </c>
      <c r="C28" s="1067"/>
      <c r="D28" s="1067"/>
      <c r="E28" s="1067"/>
      <c r="F28" s="1067"/>
      <c r="G28" s="1067"/>
      <c r="H28" s="639"/>
      <c r="I28" s="201">
        <f>SUM(I26:I27)</f>
        <v>0</v>
      </c>
      <c r="J28" s="1119"/>
      <c r="K28" s="1120"/>
      <c r="L28" s="1120"/>
      <c r="M28" s="1120"/>
      <c r="N28" s="1120"/>
      <c r="O28" s="1120"/>
      <c r="P28" s="1120"/>
      <c r="Q28" s="1120"/>
      <c r="R28" s="1121"/>
      <c r="S28" s="688" t="s">
        <v>286</v>
      </c>
      <c r="T28" s="428"/>
      <c r="U28" s="428"/>
      <c r="V28" s="435" t="s">
        <v>108</v>
      </c>
    </row>
    <row r="29" spans="1:22" ht="27" customHeight="1" x14ac:dyDescent="0.2">
      <c r="A29" s="10"/>
      <c r="B29" s="1086" t="s">
        <v>236</v>
      </c>
      <c r="C29" s="1067"/>
      <c r="D29" s="1067"/>
      <c r="E29" s="1067"/>
      <c r="F29" s="1067"/>
      <c r="G29" s="1067"/>
      <c r="H29" s="639"/>
      <c r="I29" s="201">
        <f>I16+I9+I19+I22+I25+I28</f>
        <v>0</v>
      </c>
      <c r="J29" s="1116"/>
      <c r="K29" s="1117"/>
      <c r="L29" s="1117"/>
      <c r="M29" s="1117"/>
      <c r="N29" s="1117"/>
      <c r="O29" s="1117"/>
      <c r="P29" s="1117"/>
      <c r="Q29" s="1117"/>
      <c r="R29" s="1118"/>
      <c r="S29" s="688" t="s">
        <v>286</v>
      </c>
      <c r="T29" s="428"/>
      <c r="U29" s="428"/>
      <c r="V29" s="435"/>
    </row>
    <row r="30" spans="1:22" ht="27" customHeight="1" thickBot="1" x14ac:dyDescent="0.25">
      <c r="A30" s="133"/>
      <c r="B30" s="238"/>
      <c r="C30" s="238"/>
      <c r="D30" s="238"/>
      <c r="E30" s="238"/>
      <c r="F30" s="238"/>
      <c r="G30" s="238"/>
      <c r="H30" s="238"/>
      <c r="I30" s="239"/>
      <c r="J30" s="487"/>
      <c r="K30" s="487"/>
      <c r="L30" s="487"/>
      <c r="M30" s="487"/>
      <c r="N30" s="487"/>
      <c r="O30" s="487"/>
      <c r="P30" s="487"/>
      <c r="Q30" s="487"/>
      <c r="R30" s="740"/>
      <c r="S30" s="731"/>
      <c r="T30" s="428"/>
      <c r="U30" s="428"/>
      <c r="V30" s="435"/>
    </row>
    <row r="31" spans="1:22" s="1" customFormat="1" ht="38.75" customHeight="1" thickTop="1" thickBot="1" x14ac:dyDescent="0.25">
      <c r="A31" s="1097" t="s">
        <v>151</v>
      </c>
      <c r="B31" s="1098"/>
      <c r="C31" s="1098"/>
      <c r="D31" s="1098"/>
      <c r="E31" s="1098"/>
      <c r="F31" s="1098"/>
      <c r="G31" s="1098"/>
      <c r="H31" s="1098"/>
      <c r="I31" s="1098"/>
      <c r="J31" s="1098"/>
      <c r="K31" s="1098"/>
      <c r="L31" s="1098"/>
      <c r="M31" s="1098"/>
      <c r="N31" s="1098"/>
      <c r="O31" s="1098"/>
      <c r="P31" s="1098"/>
      <c r="Q31" s="1098"/>
      <c r="R31" s="1099"/>
      <c r="S31" s="732"/>
      <c r="T31" s="416"/>
      <c r="U31" s="416"/>
      <c r="V31" s="414"/>
    </row>
    <row r="32" spans="1:22" ht="25" thickTop="1" x14ac:dyDescent="0.2">
      <c r="A32" s="151" t="s">
        <v>0</v>
      </c>
      <c r="B32" s="180"/>
      <c r="C32" s="87"/>
      <c r="D32" s="87"/>
      <c r="E32" s="87"/>
      <c r="F32" s="87"/>
      <c r="G32" s="640"/>
      <c r="H32" s="87"/>
      <c r="I32" s="87"/>
      <c r="J32" s="87"/>
      <c r="K32" s="87"/>
      <c r="L32" s="87"/>
      <c r="M32" s="87"/>
      <c r="N32" s="87"/>
      <c r="O32" s="87"/>
      <c r="P32" s="87"/>
      <c r="Q32" s="87"/>
      <c r="R32" s="741"/>
      <c r="S32" s="688" t="s">
        <v>286</v>
      </c>
      <c r="T32" s="428"/>
      <c r="U32" s="428"/>
      <c r="V32" s="435"/>
    </row>
    <row r="33" spans="1:22" ht="28" x14ac:dyDescent="0.2">
      <c r="A33" s="11"/>
      <c r="B33" s="501" t="s">
        <v>36</v>
      </c>
      <c r="C33" s="1061" t="s">
        <v>309</v>
      </c>
      <c r="D33" s="1062"/>
      <c r="E33" s="504">
        <v>0</v>
      </c>
      <c r="F33" s="536" t="str">
        <f>IF(CurrencyRate=0,"",E33)</f>
        <v/>
      </c>
      <c r="G33" s="641">
        <f>E33*(IF(CurrencyRate=0,1,CurrencyRate))</f>
        <v>0</v>
      </c>
      <c r="H33" s="500"/>
      <c r="I33" s="505"/>
      <c r="J33" s="548"/>
      <c r="K33" s="551"/>
      <c r="L33" s="553"/>
      <c r="M33" s="553"/>
      <c r="N33" s="553"/>
      <c r="O33" s="553"/>
      <c r="P33" s="553"/>
      <c r="Q33" s="553"/>
      <c r="R33" s="742"/>
      <c r="S33" s="688" t="s">
        <v>80</v>
      </c>
      <c r="T33" s="92" t="s">
        <v>345</v>
      </c>
      <c r="U33" s="92" t="s">
        <v>346</v>
      </c>
      <c r="V33" s="435"/>
    </row>
    <row r="34" spans="1:22" ht="24" customHeight="1" thickBot="1" x14ac:dyDescent="0.25">
      <c r="A34" s="10"/>
      <c r="B34" s="824"/>
      <c r="C34" s="1073" t="s">
        <v>310</v>
      </c>
      <c r="D34" s="1074"/>
      <c r="E34" s="498">
        <v>0</v>
      </c>
      <c r="F34" s="502" t="str">
        <f>IF(CurrencyRate=0,"",E34)</f>
        <v/>
      </c>
      <c r="G34" s="503">
        <f>E34*(IF(CurrencyRate=0,1,CurrencyRate))</f>
        <v>0</v>
      </c>
      <c r="H34" s="500"/>
      <c r="I34" s="499"/>
      <c r="J34" s="549"/>
      <c r="K34" s="526"/>
      <c r="L34" s="554"/>
      <c r="M34" s="554"/>
      <c r="N34" s="554"/>
      <c r="O34" s="554"/>
      <c r="P34" s="554"/>
      <c r="Q34" s="554"/>
      <c r="R34" s="742"/>
      <c r="S34" s="688" t="s">
        <v>73</v>
      </c>
      <c r="T34" s="92" t="s">
        <v>345</v>
      </c>
      <c r="U34" s="92" t="s">
        <v>346</v>
      </c>
      <c r="V34" s="435"/>
    </row>
    <row r="35" spans="1:22" ht="24" customHeight="1" thickTop="1" thickBot="1" x14ac:dyDescent="0.25">
      <c r="A35" s="10"/>
      <c r="B35" s="528"/>
      <c r="C35" s="1155" t="s">
        <v>341</v>
      </c>
      <c r="D35" s="1156"/>
      <c r="E35" s="1157"/>
      <c r="F35" s="811" t="str">
        <f>IF(CurrencyRate=0,"",SUM(F32:F34))</f>
        <v/>
      </c>
      <c r="G35" s="825">
        <f>SUM(G32:G34)</f>
        <v>0</v>
      </c>
      <c r="H35" s="47"/>
      <c r="I35" s="529"/>
      <c r="J35" s="529"/>
      <c r="K35" s="529"/>
      <c r="L35" s="529"/>
      <c r="M35" s="529"/>
      <c r="N35" s="529"/>
      <c r="O35" s="529"/>
      <c r="P35" s="529"/>
      <c r="Q35" s="529"/>
      <c r="R35" s="743"/>
      <c r="S35" s="688"/>
      <c r="T35" s="436"/>
      <c r="U35" s="436"/>
      <c r="V35" s="435"/>
    </row>
    <row r="36" spans="1:22" ht="24" hidden="1" customHeight="1" x14ac:dyDescent="0.2">
      <c r="A36" s="10"/>
      <c r="B36" s="530"/>
      <c r="C36" s="531"/>
      <c r="D36" s="532"/>
      <c r="E36" s="532"/>
      <c r="F36" s="533"/>
      <c r="G36" s="534"/>
      <c r="H36" s="500"/>
      <c r="I36" s="527"/>
      <c r="J36" s="527"/>
      <c r="K36" s="527"/>
      <c r="L36" s="527"/>
      <c r="M36" s="527"/>
      <c r="N36" s="527"/>
      <c r="O36" s="527"/>
      <c r="P36" s="527"/>
      <c r="Q36" s="527"/>
      <c r="R36" s="742"/>
      <c r="S36" s="688"/>
      <c r="T36" s="436"/>
      <c r="U36" s="436"/>
      <c r="V36" s="435" t="s">
        <v>108</v>
      </c>
    </row>
    <row r="37" spans="1:22" ht="24" customHeight="1" thickTop="1" x14ac:dyDescent="0.2">
      <c r="A37" s="10"/>
      <c r="B37" s="535" t="s">
        <v>342</v>
      </c>
      <c r="C37" s="1063" t="s">
        <v>309</v>
      </c>
      <c r="D37" s="1064"/>
      <c r="E37" s="55">
        <v>0</v>
      </c>
      <c r="F37" s="536" t="str">
        <f>IF(CurrencyRate=0,"",E37)</f>
        <v/>
      </c>
      <c r="G37" s="641">
        <f>E37*(IF(CurrencyRate=0,1,CurrencyRate))</f>
        <v>0</v>
      </c>
      <c r="H37" s="537"/>
      <c r="I37" s="538"/>
      <c r="J37" s="550"/>
      <c r="K37" s="552"/>
      <c r="L37" s="555"/>
      <c r="M37" s="555"/>
      <c r="N37" s="555"/>
      <c r="O37" s="555"/>
      <c r="P37" s="555"/>
      <c r="Q37" s="555"/>
      <c r="R37" s="744"/>
      <c r="S37" s="688" t="s">
        <v>80</v>
      </c>
      <c r="T37" s="92" t="s">
        <v>345</v>
      </c>
      <c r="U37" s="92" t="s">
        <v>346</v>
      </c>
      <c r="V37" s="435"/>
    </row>
    <row r="38" spans="1:22" ht="24" customHeight="1" thickBot="1" x14ac:dyDescent="0.25">
      <c r="A38" s="10"/>
      <c r="B38" s="824"/>
      <c r="C38" s="1073" t="s">
        <v>310</v>
      </c>
      <c r="D38" s="1074"/>
      <c r="E38" s="498">
        <v>0</v>
      </c>
      <c r="F38" s="502" t="str">
        <f>IF(CurrencyRate=0,"",E38)</f>
        <v/>
      </c>
      <c r="G38" s="503">
        <f>E38*(IF(CurrencyRate=0,1,CurrencyRate))</f>
        <v>0</v>
      </c>
      <c r="H38" s="500"/>
      <c r="I38" s="539"/>
      <c r="J38" s="549"/>
      <c r="K38" s="526"/>
      <c r="L38" s="554"/>
      <c r="M38" s="554"/>
      <c r="N38" s="554"/>
      <c r="O38" s="554"/>
      <c r="P38" s="554"/>
      <c r="Q38" s="554"/>
      <c r="R38" s="742"/>
      <c r="S38" s="688" t="s">
        <v>73</v>
      </c>
      <c r="T38" s="92" t="s">
        <v>345</v>
      </c>
      <c r="U38" s="92" t="s">
        <v>346</v>
      </c>
      <c r="V38" s="435"/>
    </row>
    <row r="39" spans="1:22" ht="24" customHeight="1" thickTop="1" x14ac:dyDescent="0.2">
      <c r="A39" s="10"/>
      <c r="B39" s="545"/>
      <c r="C39" s="1152" t="s">
        <v>341</v>
      </c>
      <c r="D39" s="1153"/>
      <c r="E39" s="1154"/>
      <c r="F39" s="810" t="str">
        <f>IF(CurrencyRate=0,"",SUM(F36:F38))</f>
        <v/>
      </c>
      <c r="G39" s="826">
        <f>SUM(G36:G38)</f>
        <v>0</v>
      </c>
      <c r="H39" s="475"/>
      <c r="I39" s="546"/>
      <c r="J39" s="529"/>
      <c r="K39" s="529"/>
      <c r="L39" s="529"/>
      <c r="M39" s="529"/>
      <c r="N39" s="529"/>
      <c r="O39" s="540"/>
      <c r="P39" s="540"/>
      <c r="Q39" s="540"/>
      <c r="R39" s="744"/>
      <c r="S39" s="688"/>
      <c r="T39" s="436"/>
      <c r="U39" s="436"/>
      <c r="V39" s="435"/>
    </row>
    <row r="40" spans="1:22" ht="24" customHeight="1" x14ac:dyDescent="0.2">
      <c r="A40" s="541" t="s">
        <v>343</v>
      </c>
      <c r="B40" s="547"/>
      <c r="C40" s="532"/>
      <c r="D40" s="532"/>
      <c r="E40" s="532"/>
      <c r="F40" s="542"/>
      <c r="G40" s="543"/>
      <c r="H40" s="490"/>
      <c r="I40" s="544"/>
      <c r="J40" s="527"/>
      <c r="K40" s="527"/>
      <c r="L40" s="527"/>
      <c r="M40" s="527"/>
      <c r="N40" s="527"/>
      <c r="O40" s="540"/>
      <c r="P40" s="540"/>
      <c r="Q40" s="540"/>
      <c r="R40" s="744"/>
      <c r="S40" s="733" t="s">
        <v>344</v>
      </c>
      <c r="T40" s="436"/>
      <c r="U40" s="436"/>
      <c r="V40" s="435"/>
    </row>
    <row r="41" spans="1:22" ht="28.5" customHeight="1" x14ac:dyDescent="0.2">
      <c r="A41" s="13"/>
      <c r="B41" s="1086" t="s">
        <v>242</v>
      </c>
      <c r="C41" s="1067"/>
      <c r="D41" s="1067"/>
      <c r="E41" s="1100"/>
      <c r="F41" s="815" t="str">
        <f>IF(CurrencyRate=0,"",SUM(F32:F40)/2)</f>
        <v/>
      </c>
      <c r="G41" s="201">
        <f>SUM(G32:G40)/2</f>
        <v>0</v>
      </c>
      <c r="H41" s="159"/>
      <c r="I41" s="159"/>
      <c r="J41" s="159"/>
      <c r="K41" s="159"/>
      <c r="L41" s="159"/>
      <c r="M41" s="159"/>
      <c r="N41" s="159"/>
      <c r="O41" s="159"/>
      <c r="P41" s="159"/>
      <c r="Q41" s="159"/>
      <c r="R41" s="745"/>
      <c r="S41" s="688" t="s">
        <v>286</v>
      </c>
      <c r="T41" s="428"/>
      <c r="U41" s="428"/>
      <c r="V41" s="435"/>
    </row>
    <row r="42" spans="1:22" ht="22.5" customHeight="1" thickBot="1" x14ac:dyDescent="0.25">
      <c r="A42" s="133"/>
      <c r="B42" s="238"/>
      <c r="C42" s="238"/>
      <c r="D42" s="238"/>
      <c r="E42" s="239"/>
      <c r="F42" s="316"/>
      <c r="G42" s="316"/>
      <c r="H42" s="316"/>
      <c r="I42" s="316"/>
      <c r="J42" s="316"/>
      <c r="K42" s="316"/>
      <c r="L42" s="316"/>
      <c r="M42" s="316"/>
      <c r="N42" s="316"/>
      <c r="O42" s="316"/>
      <c r="P42" s="316"/>
      <c r="Q42" s="316"/>
      <c r="R42" s="746"/>
      <c r="S42" s="688"/>
      <c r="T42" s="428"/>
      <c r="U42" s="428"/>
      <c r="V42" s="435"/>
    </row>
    <row r="43" spans="1:22" s="1" customFormat="1" ht="38.75" customHeight="1" thickTop="1" thickBot="1" x14ac:dyDescent="0.25">
      <c r="A43" s="1097" t="s">
        <v>148</v>
      </c>
      <c r="B43" s="1098"/>
      <c r="C43" s="1098"/>
      <c r="D43" s="1098"/>
      <c r="E43" s="1098"/>
      <c r="F43" s="1098"/>
      <c r="G43" s="1098"/>
      <c r="H43" s="1098"/>
      <c r="I43" s="1098"/>
      <c r="J43" s="1098"/>
      <c r="K43" s="1098"/>
      <c r="L43" s="1098"/>
      <c r="M43" s="1098"/>
      <c r="N43" s="1098"/>
      <c r="O43" s="1098"/>
      <c r="P43" s="1098"/>
      <c r="Q43" s="1098"/>
      <c r="R43" s="1099"/>
      <c r="S43" s="732"/>
      <c r="T43" s="416"/>
      <c r="U43" s="416"/>
      <c r="V43" s="414"/>
    </row>
    <row r="44" spans="1:22" ht="34.5" customHeight="1" thickTop="1" x14ac:dyDescent="0.2">
      <c r="A44" s="179" t="s">
        <v>45</v>
      </c>
      <c r="B44" s="87"/>
      <c r="C44" s="87"/>
      <c r="D44" s="640"/>
      <c r="E44" s="87"/>
      <c r="F44" s="87"/>
      <c r="G44" s="87"/>
      <c r="H44" s="87"/>
      <c r="I44" s="87"/>
      <c r="J44" s="87"/>
      <c r="K44" s="87"/>
      <c r="L44" s="87"/>
      <c r="M44" s="87"/>
      <c r="N44" s="87"/>
      <c r="O44" s="87"/>
      <c r="P44" s="87"/>
      <c r="Q44" s="87"/>
      <c r="R44" s="741"/>
      <c r="S44" s="734"/>
      <c r="T44" s="428"/>
      <c r="U44" s="428"/>
      <c r="V44" s="437"/>
    </row>
    <row r="45" spans="1:22" ht="25.5" customHeight="1" x14ac:dyDescent="0.2">
      <c r="A45" s="179"/>
      <c r="B45" s="1086" t="s">
        <v>265</v>
      </c>
      <c r="C45" s="1068"/>
      <c r="D45" s="592" t="str">
        <f>IF(TypeCostC1=2,"",IF(CurrencyRate=0,"",E45/CurrencyRate))</f>
        <v/>
      </c>
      <c r="E45" s="198">
        <v>0</v>
      </c>
      <c r="F45" s="87"/>
      <c r="G45" s="87"/>
      <c r="H45" s="87"/>
      <c r="I45" s="87"/>
      <c r="J45" s="87"/>
      <c r="K45" s="87"/>
      <c r="L45" s="87"/>
      <c r="M45" s="87"/>
      <c r="N45" s="87"/>
      <c r="O45" s="87"/>
      <c r="P45" s="87"/>
      <c r="Q45" s="87"/>
      <c r="R45" s="741"/>
      <c r="S45" s="688" t="s">
        <v>286</v>
      </c>
      <c r="T45" s="428"/>
      <c r="U45" s="428"/>
      <c r="V45" s="437" t="s">
        <v>109</v>
      </c>
    </row>
    <row r="46" spans="1:22" ht="22.5" customHeight="1" x14ac:dyDescent="0.2">
      <c r="A46" s="179"/>
      <c r="B46" s="1086" t="s">
        <v>436</v>
      </c>
      <c r="C46" s="1068"/>
      <c r="D46" s="592" t="str">
        <f>IF(TypeCostC1=2,"",IF(CurrencyRate=0,"",E46/CurrencyRate))</f>
        <v/>
      </c>
      <c r="E46" s="198">
        <v>0</v>
      </c>
      <c r="F46" s="87"/>
      <c r="G46" s="87"/>
      <c r="H46" s="87"/>
      <c r="I46" s="87"/>
      <c r="J46" s="87"/>
      <c r="K46" s="87"/>
      <c r="L46" s="87"/>
      <c r="M46" s="87"/>
      <c r="N46" s="87"/>
      <c r="O46" s="87"/>
      <c r="P46" s="87"/>
      <c r="Q46" s="87"/>
      <c r="R46" s="741"/>
      <c r="S46" s="688" t="s">
        <v>286</v>
      </c>
      <c r="T46" s="428"/>
      <c r="U46" s="428"/>
      <c r="V46" s="437" t="s">
        <v>109</v>
      </c>
    </row>
    <row r="47" spans="1:22" ht="23.25" customHeight="1" x14ac:dyDescent="0.2">
      <c r="A47" s="179"/>
      <c r="B47" s="1086" t="s">
        <v>437</v>
      </c>
      <c r="C47" s="1068"/>
      <c r="D47" s="592" t="str">
        <f>IF(TypeCostC1=2,"",IF(CurrencyRate=0,"",E47/CurrencyRate))</f>
        <v/>
      </c>
      <c r="E47" s="198">
        <v>0</v>
      </c>
      <c r="F47" s="87"/>
      <c r="G47" s="87"/>
      <c r="H47" s="87"/>
      <c r="I47" s="87"/>
      <c r="J47" s="87"/>
      <c r="K47" s="87"/>
      <c r="L47" s="87"/>
      <c r="M47" s="87"/>
      <c r="N47" s="87"/>
      <c r="O47" s="87"/>
      <c r="P47" s="87"/>
      <c r="Q47" s="87"/>
      <c r="R47" s="741"/>
      <c r="S47" s="688" t="s">
        <v>286</v>
      </c>
      <c r="T47" s="428"/>
      <c r="U47" s="428"/>
      <c r="V47" s="437" t="s">
        <v>109</v>
      </c>
    </row>
    <row r="48" spans="1:22" ht="21.75" customHeight="1" x14ac:dyDescent="0.2">
      <c r="A48" s="13"/>
      <c r="B48" s="1086" t="s">
        <v>381</v>
      </c>
      <c r="C48" s="1068"/>
      <c r="D48" s="592" t="str">
        <f>IF(TypeCostC1=2,"",IF(CurrencyRate=0,"",E48/CurrencyRate))</f>
        <v/>
      </c>
      <c r="E48" s="201">
        <f>E45+E47+E46</f>
        <v>0</v>
      </c>
      <c r="F48" s="215"/>
      <c r="G48" s="480"/>
      <c r="H48" s="480"/>
      <c r="I48" s="275">
        <v>0</v>
      </c>
      <c r="J48" s="276"/>
      <c r="K48" s="276"/>
      <c r="L48" s="276"/>
      <c r="M48" s="276"/>
      <c r="N48" s="276"/>
      <c r="O48" s="276"/>
      <c r="P48" s="276"/>
      <c r="Q48" s="697"/>
      <c r="R48" s="747"/>
      <c r="S48" s="688" t="s">
        <v>286</v>
      </c>
      <c r="T48" s="428"/>
      <c r="U48" s="428"/>
      <c r="V48" s="435"/>
    </row>
    <row r="49" spans="1:22" s="1" customFormat="1" ht="38.75" customHeight="1" thickBot="1" x14ac:dyDescent="0.25">
      <c r="A49" s="1149" t="s">
        <v>159</v>
      </c>
      <c r="B49" s="1150"/>
      <c r="C49" s="1150"/>
      <c r="D49" s="1150"/>
      <c r="E49" s="1150"/>
      <c r="F49" s="1150"/>
      <c r="G49" s="1150"/>
      <c r="H49" s="1150"/>
      <c r="I49" s="1150"/>
      <c r="J49" s="1150"/>
      <c r="K49" s="1150"/>
      <c r="L49" s="1150"/>
      <c r="M49" s="1150"/>
      <c r="N49" s="1150"/>
      <c r="O49" s="1150"/>
      <c r="P49" s="1150"/>
      <c r="Q49" s="1150"/>
      <c r="R49" s="1151"/>
      <c r="S49" s="732"/>
      <c r="T49" s="416"/>
      <c r="U49" s="416"/>
      <c r="V49" s="414"/>
    </row>
    <row r="50" spans="1:22" ht="23" customHeight="1" thickTop="1" x14ac:dyDescent="0.2">
      <c r="A50" s="179" t="s">
        <v>45</v>
      </c>
      <c r="B50" s="87"/>
      <c r="C50" s="87"/>
      <c r="D50" s="87"/>
      <c r="E50" s="87"/>
      <c r="F50" s="87"/>
      <c r="G50" s="87"/>
      <c r="H50" s="87"/>
      <c r="I50" s="87"/>
      <c r="J50" s="87"/>
      <c r="K50" s="87"/>
      <c r="L50" s="87"/>
      <c r="M50" s="87"/>
      <c r="N50" s="87"/>
      <c r="O50" s="87"/>
      <c r="P50" s="87"/>
      <c r="Q50" s="87"/>
      <c r="R50" s="741"/>
      <c r="S50" s="688" t="s">
        <v>286</v>
      </c>
      <c r="T50" s="428"/>
      <c r="U50" s="428"/>
      <c r="V50" s="437"/>
    </row>
    <row r="51" spans="1:22" ht="27.75" customHeight="1" x14ac:dyDescent="0.2">
      <c r="A51" s="11"/>
      <c r="B51" s="642" t="s">
        <v>39</v>
      </c>
      <c r="C51" s="721"/>
      <c r="D51" s="721"/>
      <c r="E51" s="721"/>
      <c r="F51" s="721"/>
      <c r="G51" s="721"/>
      <c r="H51" s="721"/>
      <c r="I51" s="721"/>
      <c r="J51" s="721"/>
      <c r="K51" s="721"/>
      <c r="L51" s="554"/>
      <c r="M51" s="554"/>
      <c r="N51" s="721"/>
      <c r="O51" s="721"/>
      <c r="P51" s="721"/>
      <c r="Q51" s="721"/>
      <c r="R51" s="748"/>
      <c r="S51" s="688" t="s">
        <v>286</v>
      </c>
      <c r="T51" s="428"/>
      <c r="U51" s="428"/>
      <c r="V51" s="435"/>
    </row>
    <row r="52" spans="1:22" ht="24" x14ac:dyDescent="0.2">
      <c r="A52" s="10"/>
      <c r="B52" s="217" t="s">
        <v>38</v>
      </c>
      <c r="C52" s="214"/>
      <c r="D52" s="214"/>
      <c r="E52" s="214"/>
      <c r="F52" s="178"/>
      <c r="G52" s="178"/>
      <c r="H52" s="178"/>
      <c r="I52" s="178"/>
      <c r="J52" s="178"/>
      <c r="K52" s="888"/>
      <c r="L52" s="178"/>
      <c r="M52" s="178"/>
      <c r="N52" s="178"/>
      <c r="O52" s="178"/>
      <c r="P52" s="178"/>
      <c r="Q52" s="214"/>
      <c r="R52" s="595"/>
      <c r="S52" s="688" t="s">
        <v>286</v>
      </c>
      <c r="T52" s="428"/>
      <c r="U52" s="428"/>
      <c r="V52" s="435"/>
    </row>
    <row r="53" spans="1:22" ht="24" x14ac:dyDescent="0.2">
      <c r="A53" s="10"/>
      <c r="B53" s="559" t="s">
        <v>309</v>
      </c>
      <c r="C53" s="481">
        <v>0</v>
      </c>
      <c r="D53" s="561" t="str">
        <f>IF(CurrencyRate=0,"",C53)</f>
        <v/>
      </c>
      <c r="E53" s="641">
        <f>C53*(IF(CurrencyRate=0,1,CurrencyRate))</f>
        <v>0</v>
      </c>
      <c r="F53" s="178"/>
      <c r="G53" s="178"/>
      <c r="H53" s="178"/>
      <c r="I53" s="178"/>
      <c r="J53" s="809"/>
      <c r="K53" s="889"/>
      <c r="L53" s="703"/>
      <c r="M53" s="703"/>
      <c r="N53" s="678"/>
      <c r="O53" s="231"/>
      <c r="P53" s="231"/>
      <c r="Q53" s="214"/>
      <c r="R53" s="595"/>
      <c r="S53" s="688" t="s">
        <v>80</v>
      </c>
      <c r="T53" s="436" t="s">
        <v>76</v>
      </c>
      <c r="U53" s="436" t="s">
        <v>352</v>
      </c>
      <c r="V53" s="435"/>
    </row>
    <row r="54" spans="1:22" ht="24" x14ac:dyDescent="0.2">
      <c r="A54" s="10"/>
      <c r="B54" s="560" t="s">
        <v>310</v>
      </c>
      <c r="C54" s="481">
        <v>0</v>
      </c>
      <c r="D54" s="562" t="str">
        <f>IF(CurrencyRate=0,"",C54)</f>
        <v/>
      </c>
      <c r="E54" s="641">
        <f>C54*(IF(CurrencyRate=0,1,CurrencyRate))</f>
        <v>0</v>
      </c>
      <c r="F54" s="178"/>
      <c r="G54" s="178"/>
      <c r="H54" s="178"/>
      <c r="I54" s="178"/>
      <c r="J54" s="809"/>
      <c r="K54" s="889"/>
      <c r="L54" s="703"/>
      <c r="M54" s="703"/>
      <c r="N54" s="678"/>
      <c r="O54" s="231"/>
      <c r="P54" s="231"/>
      <c r="Q54" s="214"/>
      <c r="R54" s="595"/>
      <c r="S54" s="688" t="s">
        <v>73</v>
      </c>
      <c r="T54" s="436" t="s">
        <v>76</v>
      </c>
      <c r="U54" s="436" t="s">
        <v>352</v>
      </c>
      <c r="V54" s="435"/>
    </row>
    <row r="55" spans="1:22" ht="24" x14ac:dyDescent="0.2">
      <c r="A55" s="10"/>
      <c r="B55" s="990" t="s">
        <v>263</v>
      </c>
      <c r="C55" s="991"/>
      <c r="D55" s="569" t="str">
        <f>IF(CurrencyRate=0,"",SUM(D52:D54))</f>
        <v/>
      </c>
      <c r="E55" s="557">
        <f>SUM(E52:E54)</f>
        <v>0</v>
      </c>
      <c r="F55" s="481">
        <v>0</v>
      </c>
      <c r="G55" s="481">
        <v>0</v>
      </c>
      <c r="H55" s="569"/>
      <c r="I55" s="564">
        <f>F55*G55</f>
        <v>0</v>
      </c>
      <c r="J55" s="809"/>
      <c r="K55" s="889"/>
      <c r="L55" s="567"/>
      <c r="M55" s="568"/>
      <c r="N55" s="214"/>
      <c r="O55" s="214"/>
      <c r="P55" s="214"/>
      <c r="Q55" s="214"/>
      <c r="R55" s="595"/>
      <c r="S55" s="688" t="s">
        <v>286</v>
      </c>
      <c r="T55" s="428"/>
      <c r="U55" s="428"/>
      <c r="V55" s="435"/>
    </row>
    <row r="56" spans="1:22" ht="24" x14ac:dyDescent="0.2">
      <c r="A56" s="10"/>
      <c r="B56" s="228" t="s">
        <v>439</v>
      </c>
      <c r="C56" s="295"/>
      <c r="D56" s="295"/>
      <c r="E56" s="483"/>
      <c r="F56" s="483"/>
      <c r="G56" s="295"/>
      <c r="H56" s="295"/>
      <c r="I56" s="295"/>
      <c r="J56" s="295"/>
      <c r="K56" s="890"/>
      <c r="L56" s="295"/>
      <c r="M56" s="295"/>
      <c r="N56" s="295"/>
      <c r="O56" s="295"/>
      <c r="P56" s="295"/>
      <c r="Q56" s="214"/>
      <c r="R56" s="595"/>
      <c r="S56" s="688" t="s">
        <v>286</v>
      </c>
      <c r="T56" s="428"/>
      <c r="U56" s="428"/>
      <c r="V56" s="435"/>
    </row>
    <row r="57" spans="1:22" ht="24" x14ac:dyDescent="0.2">
      <c r="A57" s="10"/>
      <c r="B57" s="559" t="s">
        <v>309</v>
      </c>
      <c r="C57" s="481">
        <v>0</v>
      </c>
      <c r="D57" s="562" t="str">
        <f>IF(CurrencyRate=0,"",C57)</f>
        <v/>
      </c>
      <c r="E57" s="641">
        <f>C57*(IF(CurrencyRate=0,1,CurrencyRate))</f>
        <v>0</v>
      </c>
      <c r="F57" s="178"/>
      <c r="G57" s="178"/>
      <c r="H57" s="178"/>
      <c r="I57" s="178"/>
      <c r="J57" s="809"/>
      <c r="K57" s="889"/>
      <c r="L57" s="703"/>
      <c r="M57" s="703"/>
      <c r="N57" s="678"/>
      <c r="O57" s="231"/>
      <c r="P57" s="231"/>
      <c r="Q57" s="214"/>
      <c r="R57" s="595"/>
      <c r="S57" s="688" t="s">
        <v>80</v>
      </c>
      <c r="T57" s="436" t="s">
        <v>76</v>
      </c>
      <c r="U57" s="436" t="s">
        <v>352</v>
      </c>
      <c r="V57" s="435"/>
    </row>
    <row r="58" spans="1:22" ht="24" x14ac:dyDescent="0.2">
      <c r="A58" s="10"/>
      <c r="B58" s="560" t="s">
        <v>310</v>
      </c>
      <c r="C58" s="481">
        <v>0</v>
      </c>
      <c r="D58" s="562" t="str">
        <f>IF(CurrencyRate=0,"",C58)</f>
        <v/>
      </c>
      <c r="E58" s="641">
        <f>C58*(IF(CurrencyRate=0,1,CurrencyRate))</f>
        <v>0</v>
      </c>
      <c r="F58" s="178"/>
      <c r="G58" s="178"/>
      <c r="H58" s="178"/>
      <c r="I58" s="178"/>
      <c r="J58" s="809"/>
      <c r="K58" s="889"/>
      <c r="L58" s="703"/>
      <c r="M58" s="703"/>
      <c r="N58" s="678"/>
      <c r="O58" s="231"/>
      <c r="P58" s="231"/>
      <c r="Q58" s="214"/>
      <c r="R58" s="595"/>
      <c r="S58" s="688" t="s">
        <v>73</v>
      </c>
      <c r="T58" s="436" t="s">
        <v>76</v>
      </c>
      <c r="U58" s="436" t="s">
        <v>352</v>
      </c>
      <c r="V58" s="435"/>
    </row>
    <row r="59" spans="1:22" ht="23" x14ac:dyDescent="0.2">
      <c r="A59" s="237"/>
      <c r="B59" s="990" t="s">
        <v>438</v>
      </c>
      <c r="C59" s="991"/>
      <c r="D59" s="569" t="str">
        <f>IF(CurrencyRate=0,"",SUM(D56:D58))</f>
        <v/>
      </c>
      <c r="E59" s="557">
        <f>SUM(E56:E58)</f>
        <v>0</v>
      </c>
      <c r="F59" s="481">
        <v>0</v>
      </c>
      <c r="G59" s="481">
        <v>0</v>
      </c>
      <c r="H59" s="569"/>
      <c r="I59" s="564">
        <f>F59*G59</f>
        <v>0</v>
      </c>
      <c r="J59" s="809"/>
      <c r="K59" s="889"/>
      <c r="L59" s="567"/>
      <c r="M59" s="568"/>
      <c r="N59" s="214"/>
      <c r="O59" s="214"/>
      <c r="P59" s="214"/>
      <c r="Q59" s="214"/>
      <c r="R59" s="595"/>
      <c r="S59" s="688"/>
      <c r="T59" s="428"/>
      <c r="U59" s="428"/>
      <c r="V59" s="435"/>
    </row>
    <row r="60" spans="1:22" ht="24" x14ac:dyDescent="0.2">
      <c r="A60" s="10"/>
      <c r="B60" s="556" t="s">
        <v>37</v>
      </c>
      <c r="C60" s="295"/>
      <c r="D60" s="295"/>
      <c r="E60" s="483"/>
      <c r="F60" s="565"/>
      <c r="G60" s="295"/>
      <c r="H60" s="295"/>
      <c r="I60" s="295"/>
      <c r="J60" s="295"/>
      <c r="K60" s="890"/>
      <c r="L60" s="295"/>
      <c r="M60" s="295"/>
      <c r="N60" s="295"/>
      <c r="O60" s="295"/>
      <c r="P60" s="295"/>
      <c r="Q60" s="214"/>
      <c r="R60" s="595"/>
      <c r="S60" s="688" t="s">
        <v>286</v>
      </c>
      <c r="T60" s="428"/>
      <c r="U60" s="428"/>
      <c r="V60" s="435"/>
    </row>
    <row r="61" spans="1:22" ht="24" x14ac:dyDescent="0.2">
      <c r="A61" s="10"/>
      <c r="B61" s="558" t="s">
        <v>347</v>
      </c>
      <c r="C61" s="481">
        <v>0</v>
      </c>
      <c r="D61" s="562" t="str">
        <f>IF(CurrencyRate=0,"",C61)</f>
        <v/>
      </c>
      <c r="E61" s="641">
        <f>C61*(IF(CurrencyRate=0,1,CurrencyRate))</f>
        <v>0</v>
      </c>
      <c r="F61" s="648"/>
      <c r="G61" s="858"/>
      <c r="H61" s="858"/>
      <c r="I61" s="649"/>
      <c r="J61" s="809"/>
      <c r="K61" s="889"/>
      <c r="L61" s="703"/>
      <c r="M61" s="703"/>
      <c r="N61" s="678"/>
      <c r="O61" s="231"/>
      <c r="P61" s="231"/>
      <c r="Q61" s="214"/>
      <c r="R61" s="595"/>
      <c r="S61" s="688" t="s">
        <v>286</v>
      </c>
      <c r="T61" s="436" t="s">
        <v>76</v>
      </c>
      <c r="U61" s="436" t="s">
        <v>352</v>
      </c>
      <c r="V61" s="435"/>
    </row>
    <row r="62" spans="1:22" ht="24" x14ac:dyDescent="0.2">
      <c r="A62" s="10"/>
      <c r="B62" s="558" t="s">
        <v>348</v>
      </c>
      <c r="C62" s="481">
        <v>0</v>
      </c>
      <c r="D62" s="562" t="str">
        <f>IF(CurrencyRate=0,"",C62)</f>
        <v/>
      </c>
      <c r="E62" s="641">
        <f>C62*(IF(CurrencyRate=0,1,CurrencyRate))</f>
        <v>0</v>
      </c>
      <c r="F62" s="650"/>
      <c r="G62" s="859"/>
      <c r="H62" s="859"/>
      <c r="I62" s="651"/>
      <c r="J62" s="809"/>
      <c r="K62" s="889"/>
      <c r="L62" s="703"/>
      <c r="M62" s="703"/>
      <c r="N62" s="678"/>
      <c r="O62" s="231"/>
      <c r="P62" s="231"/>
      <c r="Q62" s="214"/>
      <c r="R62" s="595"/>
      <c r="S62" s="688" t="s">
        <v>286</v>
      </c>
      <c r="T62" s="436" t="s">
        <v>76</v>
      </c>
      <c r="U62" s="436" t="s">
        <v>352</v>
      </c>
      <c r="V62" s="435"/>
    </row>
    <row r="63" spans="1:22" ht="24" x14ac:dyDescent="0.2">
      <c r="A63" s="237"/>
      <c r="B63" s="558" t="s">
        <v>12</v>
      </c>
      <c r="C63" s="481">
        <v>0</v>
      </c>
      <c r="D63" s="562" t="str">
        <f>IF(CurrencyRate=0,"",C63)</f>
        <v/>
      </c>
      <c r="E63" s="641">
        <f>C63*(IF(CurrencyRate=0,1,CurrencyRate))</f>
        <v>0</v>
      </c>
      <c r="F63" s="652"/>
      <c r="G63" s="653"/>
      <c r="H63" s="653"/>
      <c r="I63" s="654"/>
      <c r="J63" s="809"/>
      <c r="K63" s="889"/>
      <c r="L63" s="703"/>
      <c r="M63" s="703"/>
      <c r="N63" s="678"/>
      <c r="O63" s="231"/>
      <c r="P63" s="231"/>
      <c r="Q63" s="214"/>
      <c r="R63" s="595"/>
      <c r="S63" s="688" t="s">
        <v>286</v>
      </c>
      <c r="T63" s="436" t="s">
        <v>76</v>
      </c>
      <c r="U63" s="436" t="s">
        <v>352</v>
      </c>
      <c r="V63" s="435"/>
    </row>
    <row r="64" spans="1:22" ht="24" x14ac:dyDescent="0.2">
      <c r="A64" s="10"/>
      <c r="B64" s="990" t="s">
        <v>264</v>
      </c>
      <c r="C64" s="991"/>
      <c r="D64" s="569" t="str">
        <f>IF(CurrencyRate=0,"",SUM(D60:D63))</f>
        <v/>
      </c>
      <c r="E64" s="557">
        <f>SUM(E60:E63)</f>
        <v>0</v>
      </c>
      <c r="F64" s="566">
        <v>0</v>
      </c>
      <c r="G64" s="566">
        <v>0</v>
      </c>
      <c r="H64" s="569"/>
      <c r="I64" s="564">
        <f>F64*G64</f>
        <v>0</v>
      </c>
      <c r="J64" s="809"/>
      <c r="K64" s="889"/>
      <c r="L64" s="567"/>
      <c r="M64" s="568"/>
      <c r="N64" s="214"/>
      <c r="O64" s="214"/>
      <c r="P64" s="214"/>
      <c r="Q64" s="214"/>
      <c r="R64" s="595"/>
      <c r="S64" s="688" t="s">
        <v>286</v>
      </c>
      <c r="T64" s="428"/>
      <c r="U64" s="428"/>
      <c r="V64" s="435"/>
    </row>
    <row r="65" spans="1:22" ht="22.5" hidden="1" customHeight="1" x14ac:dyDescent="0.2">
      <c r="A65" s="237"/>
      <c r="B65" s="583" t="s">
        <v>160</v>
      </c>
      <c r="C65" s="807"/>
      <c r="D65" s="643"/>
      <c r="E65" s="111">
        <f>E55+I55</f>
        <v>0</v>
      </c>
      <c r="F65" s="132"/>
      <c r="G65" s="133"/>
      <c r="H65" s="133"/>
      <c r="I65" s="133"/>
      <c r="J65" s="133"/>
      <c r="K65" s="891"/>
      <c r="L65" s="133"/>
      <c r="M65" s="133"/>
      <c r="N65" s="178"/>
      <c r="O65" s="295"/>
      <c r="P65" s="295"/>
      <c r="Q65" s="295"/>
      <c r="R65" s="749"/>
      <c r="S65" s="688" t="s">
        <v>286</v>
      </c>
      <c r="T65" s="428"/>
      <c r="U65" s="428"/>
      <c r="V65" s="435" t="s">
        <v>108</v>
      </c>
    </row>
    <row r="66" spans="1:22" ht="22.5" hidden="1" customHeight="1" x14ac:dyDescent="0.2">
      <c r="A66" s="237"/>
      <c r="B66" s="583" t="s">
        <v>161</v>
      </c>
      <c r="C66" s="808"/>
      <c r="D66" s="643"/>
      <c r="E66" s="111">
        <f>E59+I59</f>
        <v>0</v>
      </c>
      <c r="F66" s="132"/>
      <c r="G66" s="133"/>
      <c r="H66" s="133"/>
      <c r="I66" s="133"/>
      <c r="J66" s="133"/>
      <c r="K66" s="891"/>
      <c r="L66" s="133"/>
      <c r="M66" s="133"/>
      <c r="N66" s="295"/>
      <c r="O66" s="295"/>
      <c r="P66" s="295"/>
      <c r="Q66" s="295"/>
      <c r="R66" s="750"/>
      <c r="S66" s="688" t="s">
        <v>286</v>
      </c>
      <c r="T66" s="428"/>
      <c r="U66" s="428"/>
      <c r="V66" s="435" t="s">
        <v>108</v>
      </c>
    </row>
    <row r="67" spans="1:22" ht="22.5" hidden="1" customHeight="1" x14ac:dyDescent="0.2">
      <c r="A67" s="237"/>
      <c r="B67" s="583" t="s">
        <v>162</v>
      </c>
      <c r="C67" s="808"/>
      <c r="D67" s="643"/>
      <c r="E67" s="111">
        <f>E64+I64</f>
        <v>0</v>
      </c>
      <c r="F67" s="132"/>
      <c r="G67" s="133"/>
      <c r="H67" s="133"/>
      <c r="I67" s="133"/>
      <c r="J67" s="133"/>
      <c r="K67" s="891"/>
      <c r="L67" s="133"/>
      <c r="M67" s="133"/>
      <c r="N67" s="295"/>
      <c r="O67" s="295"/>
      <c r="P67" s="295"/>
      <c r="Q67" s="295"/>
      <c r="R67" s="750"/>
      <c r="S67" s="688" t="s">
        <v>286</v>
      </c>
      <c r="T67" s="428"/>
      <c r="U67" s="428"/>
      <c r="V67" s="435" t="s">
        <v>108</v>
      </c>
    </row>
    <row r="68" spans="1:22" ht="30.75" customHeight="1" x14ac:dyDescent="0.2">
      <c r="A68" s="10"/>
      <c r="B68" s="1027" t="s">
        <v>384</v>
      </c>
      <c r="C68" s="1028"/>
      <c r="D68" s="813"/>
      <c r="E68" s="198">
        <f>E65+E66+E67</f>
        <v>0</v>
      </c>
      <c r="F68" s="228"/>
      <c r="G68" s="229"/>
      <c r="H68" s="229"/>
      <c r="I68" s="229"/>
      <c r="J68" s="229"/>
      <c r="K68" s="892"/>
      <c r="L68" s="133"/>
      <c r="M68" s="133"/>
      <c r="N68" s="679"/>
      <c r="O68" s="679"/>
      <c r="P68" s="679"/>
      <c r="Q68" s="679"/>
      <c r="R68" s="680"/>
      <c r="S68" s="688" t="s">
        <v>286</v>
      </c>
      <c r="T68" s="428"/>
      <c r="U68" s="428"/>
      <c r="V68" s="435" t="s">
        <v>109</v>
      </c>
    </row>
    <row r="69" spans="1:22" ht="35.25" hidden="1" customHeight="1" x14ac:dyDescent="0.2">
      <c r="A69" s="10"/>
      <c r="B69" s="1086" t="s">
        <v>381</v>
      </c>
      <c r="C69" s="1100"/>
      <c r="D69" s="569" t="str">
        <f t="shared" ref="D69" si="0">IF(CurrencyRate=0,"",SUM(D65:D68))</f>
        <v/>
      </c>
      <c r="E69" s="886">
        <v>0</v>
      </c>
      <c r="F69" s="681"/>
      <c r="G69" s="682"/>
      <c r="H69" s="682"/>
      <c r="I69" s="683">
        <v>0</v>
      </c>
      <c r="J69" s="1125"/>
      <c r="K69" s="1125"/>
      <c r="L69" s="1125"/>
      <c r="M69" s="1125"/>
      <c r="N69" s="1125"/>
      <c r="O69" s="1125"/>
      <c r="P69" s="1125"/>
      <c r="Q69" s="1125"/>
      <c r="R69" s="1126"/>
      <c r="S69" s="688" t="s">
        <v>286</v>
      </c>
      <c r="T69" s="428"/>
      <c r="U69" s="428"/>
      <c r="V69" s="435"/>
    </row>
    <row r="70" spans="1:22" ht="22.5" customHeight="1" x14ac:dyDescent="0.2">
      <c r="A70" s="96" t="s">
        <v>155</v>
      </c>
      <c r="B70" s="477"/>
      <c r="C70" s="477"/>
      <c r="D70" s="477"/>
      <c r="E70" s="477"/>
      <c r="F70" s="477"/>
      <c r="G70" s="477"/>
      <c r="H70" s="477"/>
      <c r="I70" s="477"/>
      <c r="J70" s="477"/>
      <c r="K70" s="477"/>
      <c r="L70" s="477"/>
      <c r="M70" s="477"/>
      <c r="N70" s="477"/>
      <c r="O70" s="477"/>
      <c r="P70" s="477"/>
      <c r="Q70" s="477"/>
      <c r="R70" s="751"/>
      <c r="S70" s="688" t="s">
        <v>286</v>
      </c>
      <c r="T70" s="428"/>
      <c r="U70" s="428"/>
      <c r="V70" s="435"/>
    </row>
    <row r="71" spans="1:22" ht="24" x14ac:dyDescent="0.2">
      <c r="A71" s="56" t="s">
        <v>0</v>
      </c>
      <c r="B71" s="136"/>
      <c r="C71" s="136"/>
      <c r="D71" s="136"/>
      <c r="E71" s="9"/>
      <c r="F71" s="9"/>
      <c r="G71" s="9"/>
      <c r="H71" s="9"/>
      <c r="I71" s="9"/>
      <c r="J71" s="9"/>
      <c r="K71" s="9"/>
      <c r="L71" s="9"/>
      <c r="M71" s="9"/>
      <c r="N71" s="9"/>
      <c r="O71" s="9"/>
      <c r="P71" s="9"/>
      <c r="Q71" s="9"/>
      <c r="R71" s="677"/>
      <c r="S71" s="688" t="s">
        <v>286</v>
      </c>
      <c r="T71" s="428"/>
      <c r="U71" s="428"/>
      <c r="V71" s="435"/>
    </row>
    <row r="72" spans="1:22" ht="31.5" customHeight="1" x14ac:dyDescent="0.2">
      <c r="A72" s="11"/>
      <c r="B72" s="8" t="s">
        <v>152</v>
      </c>
      <c r="C72" s="1127"/>
      <c r="D72" s="1128"/>
      <c r="E72" s="1128"/>
      <c r="F72" s="1128"/>
      <c r="G72" s="1128"/>
      <c r="H72" s="1128"/>
      <c r="I72" s="1128"/>
      <c r="J72" s="1128"/>
      <c r="K72" s="1128"/>
      <c r="L72" s="1128"/>
      <c r="M72" s="1128"/>
      <c r="N72" s="1128"/>
      <c r="O72" s="1128"/>
      <c r="P72" s="1128"/>
      <c r="Q72" s="1128"/>
      <c r="R72" s="1129"/>
      <c r="S72" s="688" t="s">
        <v>286</v>
      </c>
      <c r="T72" s="428"/>
      <c r="U72" s="428"/>
      <c r="V72" s="435"/>
    </row>
    <row r="73" spans="1:22" ht="27.75" customHeight="1" x14ac:dyDescent="0.2">
      <c r="A73" s="10"/>
      <c r="B73" s="1090"/>
      <c r="C73" s="486"/>
      <c r="D73" s="1039" t="s">
        <v>176</v>
      </c>
      <c r="E73" s="1040"/>
      <c r="F73" s="1040"/>
      <c r="G73" s="1040"/>
      <c r="H73" s="1040"/>
      <c r="I73" s="1041"/>
      <c r="J73" s="1136" t="s">
        <v>71</v>
      </c>
      <c r="K73" s="1081" t="s">
        <v>25</v>
      </c>
      <c r="L73" s="1131" t="s">
        <v>354</v>
      </c>
      <c r="M73" s="1131" t="s">
        <v>355</v>
      </c>
      <c r="N73" s="1131" t="s">
        <v>356</v>
      </c>
      <c r="O73" s="1131"/>
      <c r="P73" s="1130" t="s">
        <v>306</v>
      </c>
      <c r="Q73" s="1131" t="s">
        <v>307</v>
      </c>
      <c r="R73" s="1132" t="s">
        <v>308</v>
      </c>
      <c r="S73" s="734"/>
      <c r="T73" s="428"/>
      <c r="U73" s="428"/>
      <c r="V73" s="435"/>
    </row>
    <row r="74" spans="1:22" ht="12.75" customHeight="1" x14ac:dyDescent="0.2">
      <c r="A74" s="10"/>
      <c r="B74" s="1090"/>
      <c r="C74" s="713"/>
      <c r="D74" s="1006" t="s">
        <v>34</v>
      </c>
      <c r="E74" s="1006" t="s">
        <v>33</v>
      </c>
      <c r="F74" s="1006" t="s">
        <v>32</v>
      </c>
      <c r="G74" s="1006" t="s">
        <v>22</v>
      </c>
      <c r="H74" s="1133" t="s">
        <v>428</v>
      </c>
      <c r="I74" s="1006" t="s">
        <v>229</v>
      </c>
      <c r="J74" s="1137"/>
      <c r="K74" s="1082"/>
      <c r="L74" s="1131"/>
      <c r="M74" s="1131"/>
      <c r="N74" s="1131"/>
      <c r="O74" s="1131"/>
      <c r="P74" s="1130"/>
      <c r="Q74" s="1131"/>
      <c r="R74" s="1132"/>
      <c r="S74" s="734"/>
      <c r="T74" s="428"/>
      <c r="U74" s="428"/>
      <c r="V74" s="435"/>
    </row>
    <row r="75" spans="1:22" x14ac:dyDescent="0.2">
      <c r="A75" s="10"/>
      <c r="B75" s="1090"/>
      <c r="C75" s="714"/>
      <c r="D75" s="1016"/>
      <c r="E75" s="1016"/>
      <c r="F75" s="1016"/>
      <c r="G75" s="1016"/>
      <c r="H75" s="1134"/>
      <c r="I75" s="1016"/>
      <c r="J75" s="1137"/>
      <c r="K75" s="1082"/>
      <c r="L75" s="1131"/>
      <c r="M75" s="1131"/>
      <c r="N75" s="1131" t="s">
        <v>454</v>
      </c>
      <c r="O75" s="1131" t="s">
        <v>455</v>
      </c>
      <c r="P75" s="1130"/>
      <c r="Q75" s="1131"/>
      <c r="R75" s="1132"/>
      <c r="S75" s="734"/>
      <c r="T75" s="428"/>
      <c r="U75" s="428"/>
      <c r="V75" s="435"/>
    </row>
    <row r="76" spans="1:22" ht="61.5" customHeight="1" x14ac:dyDescent="0.2">
      <c r="A76" s="10"/>
      <c r="B76" s="1090"/>
      <c r="C76" s="714"/>
      <c r="D76" s="1005"/>
      <c r="E76" s="1005"/>
      <c r="F76" s="1005"/>
      <c r="G76" s="1005"/>
      <c r="H76" s="1135"/>
      <c r="I76" s="1005"/>
      <c r="J76" s="1137"/>
      <c r="K76" s="1082"/>
      <c r="L76" s="1131"/>
      <c r="M76" s="1131"/>
      <c r="N76" s="1131"/>
      <c r="O76" s="1131"/>
      <c r="P76" s="1130"/>
      <c r="Q76" s="1131"/>
      <c r="R76" s="1132"/>
      <c r="S76" s="734"/>
      <c r="T76" s="428"/>
      <c r="U76" s="428"/>
      <c r="V76" s="435"/>
    </row>
    <row r="77" spans="1:22" x14ac:dyDescent="0.2">
      <c r="A77" s="10"/>
      <c r="B77" s="1090"/>
      <c r="C77" s="725"/>
      <c r="D77" s="725"/>
      <c r="E77" s="44" t="s">
        <v>21</v>
      </c>
      <c r="F77" s="44" t="s">
        <v>30</v>
      </c>
      <c r="G77" s="44" t="s">
        <v>19</v>
      </c>
      <c r="H77" s="44" t="s">
        <v>29</v>
      </c>
      <c r="I77" s="44" t="s">
        <v>28</v>
      </c>
      <c r="J77" s="1138"/>
      <c r="K77" s="1083"/>
      <c r="L77" s="1131"/>
      <c r="M77" s="1131"/>
      <c r="N77" s="1131"/>
      <c r="O77" s="1131"/>
      <c r="P77" s="1130"/>
      <c r="Q77" s="1131"/>
      <c r="R77" s="1132"/>
      <c r="S77" s="734"/>
      <c r="T77" s="428"/>
      <c r="U77" s="428"/>
      <c r="V77" s="435"/>
    </row>
    <row r="78" spans="1:22" ht="14" hidden="1" x14ac:dyDescent="0.2">
      <c r="A78" s="10"/>
      <c r="B78" s="725"/>
      <c r="C78" s="725"/>
      <c r="D78" s="713"/>
      <c r="E78" s="699"/>
      <c r="F78" s="699"/>
      <c r="G78" s="699"/>
      <c r="H78" s="699"/>
      <c r="I78" s="699"/>
      <c r="J78" s="724"/>
      <c r="K78" s="724"/>
      <c r="L78" s="700"/>
      <c r="M78" s="700"/>
      <c r="N78" s="700"/>
      <c r="O78" s="700"/>
      <c r="P78" s="660"/>
      <c r="Q78" s="700"/>
      <c r="R78" s="752"/>
      <c r="S78" s="734"/>
      <c r="V78" s="435" t="s">
        <v>108</v>
      </c>
    </row>
    <row r="79" spans="1:22" ht="28" x14ac:dyDescent="0.2">
      <c r="A79" s="10"/>
      <c r="B79" s="722" t="s">
        <v>27</v>
      </c>
      <c r="C79" s="722" t="s">
        <v>309</v>
      </c>
      <c r="D79" s="655">
        <v>0</v>
      </c>
      <c r="E79" s="656">
        <v>0</v>
      </c>
      <c r="F79" s="655">
        <v>0</v>
      </c>
      <c r="G79" s="657">
        <v>0</v>
      </c>
      <c r="H79" s="658" t="str">
        <f>IF(CurrencyRate=0,"",IF(E79=0,0,((F79/E79)*G79)*D79))</f>
        <v/>
      </c>
      <c r="I79" s="659">
        <f>IF(E79=0,0,(F79/E79)*G79)*D79*(IF(CurrencyRate=0,1,CurrencyRate))</f>
        <v>0</v>
      </c>
      <c r="J79" s="685"/>
      <c r="K79" s="684"/>
      <c r="L79" s="685"/>
      <c r="M79" s="685"/>
      <c r="N79" s="685"/>
      <c r="O79" s="685"/>
      <c r="P79" s="685"/>
      <c r="Q79" s="685"/>
      <c r="R79" s="753"/>
      <c r="S79" s="688" t="s">
        <v>80</v>
      </c>
      <c r="T79" s="92" t="s">
        <v>361</v>
      </c>
      <c r="U79" s="92" t="s">
        <v>362</v>
      </c>
      <c r="V79" s="435"/>
    </row>
    <row r="80" spans="1:22" ht="23" x14ac:dyDescent="0.2">
      <c r="A80" s="10"/>
      <c r="B80" s="1067" t="str">
        <f>"Subtotal equipment"</f>
        <v>Subtotal equipment</v>
      </c>
      <c r="C80" s="1067"/>
      <c r="D80" s="1067"/>
      <c r="E80" s="1067"/>
      <c r="F80" s="1067"/>
      <c r="G80" s="1068"/>
      <c r="H80" s="592" t="str">
        <f>IF(CurrencyRate=0,"",SUM(H78:H79))</f>
        <v/>
      </c>
      <c r="I80" s="198">
        <f>SUM(I78:I79)</f>
        <v>0</v>
      </c>
      <c r="J80" s="308"/>
      <c r="K80" s="309"/>
      <c r="L80" s="309"/>
      <c r="M80" s="309"/>
      <c r="N80" s="309"/>
      <c r="O80" s="309"/>
      <c r="P80" s="594"/>
      <c r="Q80" s="214"/>
      <c r="R80" s="595"/>
      <c r="S80" s="688"/>
      <c r="T80" s="436"/>
      <c r="U80" s="436"/>
      <c r="V80" s="435"/>
    </row>
    <row r="81" spans="1:22" x14ac:dyDescent="0.2">
      <c r="A81" s="593" t="s">
        <v>357</v>
      </c>
      <c r="B81" s="709"/>
      <c r="C81" s="709"/>
      <c r="D81" s="709"/>
      <c r="E81" s="709"/>
      <c r="F81" s="709"/>
      <c r="G81" s="591"/>
      <c r="H81" s="309"/>
      <c r="I81" s="309"/>
      <c r="J81" s="309"/>
      <c r="K81" s="309"/>
      <c r="L81" s="309"/>
      <c r="M81" s="309"/>
      <c r="N81" s="309"/>
      <c r="O81" s="309"/>
      <c r="P81" s="594"/>
      <c r="Q81" s="214"/>
      <c r="R81" s="595"/>
      <c r="S81" s="733" t="s">
        <v>359</v>
      </c>
      <c r="T81" s="436"/>
      <c r="U81" s="436"/>
      <c r="V81" s="435"/>
    </row>
    <row r="82" spans="1:22" ht="14" hidden="1" x14ac:dyDescent="0.2">
      <c r="A82" s="593"/>
      <c r="B82" s="709"/>
      <c r="C82" s="709"/>
      <c r="D82" s="709"/>
      <c r="E82" s="709"/>
      <c r="F82" s="709"/>
      <c r="G82" s="591"/>
      <c r="H82" s="309"/>
      <c r="I82" s="309"/>
      <c r="J82" s="309"/>
      <c r="K82" s="309"/>
      <c r="L82" s="309"/>
      <c r="M82" s="309"/>
      <c r="N82" s="309"/>
      <c r="O82" s="309"/>
      <c r="P82" s="594"/>
      <c r="Q82" s="214"/>
      <c r="R82" s="595"/>
      <c r="S82" s="733"/>
      <c r="T82" s="92"/>
      <c r="U82" s="92"/>
      <c r="V82" s="435" t="s">
        <v>108</v>
      </c>
    </row>
    <row r="83" spans="1:22" ht="28" x14ac:dyDescent="0.2">
      <c r="A83" s="10"/>
      <c r="B83" s="722" t="s">
        <v>104</v>
      </c>
      <c r="C83" s="722" t="s">
        <v>309</v>
      </c>
      <c r="D83" s="112">
        <v>0</v>
      </c>
      <c r="E83" s="1084" t="s">
        <v>460</v>
      </c>
      <c r="F83" s="1085"/>
      <c r="G83" s="1085"/>
      <c r="H83" s="658" t="str">
        <f>IF(CurrencyRate=0,"",D83)</f>
        <v/>
      </c>
      <c r="I83" s="659">
        <f>D83*(IF(CurrencyRate=0,1,CurrencyRate))</f>
        <v>0</v>
      </c>
      <c r="J83" s="685"/>
      <c r="K83" s="685"/>
      <c r="L83" s="685"/>
      <c r="M83" s="685"/>
      <c r="N83" s="685"/>
      <c r="O83" s="685"/>
      <c r="P83" s="685"/>
      <c r="Q83" s="685"/>
      <c r="R83" s="753"/>
      <c r="S83" s="688" t="s">
        <v>80</v>
      </c>
      <c r="T83" s="92" t="s">
        <v>363</v>
      </c>
      <c r="U83" s="92" t="s">
        <v>362</v>
      </c>
      <c r="V83" s="435" t="s">
        <v>132</v>
      </c>
    </row>
    <row r="84" spans="1:22" ht="21.5" customHeight="1" x14ac:dyDescent="0.2">
      <c r="A84" s="10"/>
      <c r="B84" s="1067" t="str">
        <f>"Subtotal equipment"</f>
        <v>Subtotal equipment</v>
      </c>
      <c r="C84" s="1067"/>
      <c r="D84" s="1067"/>
      <c r="E84" s="1067"/>
      <c r="F84" s="1067"/>
      <c r="G84" s="1068"/>
      <c r="H84" s="592" t="str">
        <f>IF(CurrencyRate=0,"",SUM(H82:H83))</f>
        <v/>
      </c>
      <c r="I84" s="198">
        <f>SUM(I82:I83)</f>
        <v>0</v>
      </c>
      <c r="J84" s="308"/>
      <c r="K84" s="309"/>
      <c r="L84" s="309"/>
      <c r="M84" s="309"/>
      <c r="N84" s="309"/>
      <c r="O84" s="309"/>
      <c r="P84" s="594"/>
      <c r="Q84" s="214"/>
      <c r="R84" s="595"/>
      <c r="S84" s="688" t="s">
        <v>286</v>
      </c>
      <c r="T84" s="428"/>
      <c r="U84" s="428"/>
      <c r="V84" s="435"/>
    </row>
    <row r="85" spans="1:22" ht="21.5" customHeight="1" x14ac:dyDescent="0.2">
      <c r="A85" s="593" t="s">
        <v>357</v>
      </c>
      <c r="B85" s="709"/>
      <c r="C85" s="709"/>
      <c r="D85" s="709"/>
      <c r="E85" s="709"/>
      <c r="F85" s="709"/>
      <c r="G85" s="709"/>
      <c r="H85" s="591"/>
      <c r="I85" s="309"/>
      <c r="J85" s="309"/>
      <c r="K85" s="309"/>
      <c r="L85" s="309"/>
      <c r="M85" s="309"/>
      <c r="N85" s="309"/>
      <c r="O85" s="309"/>
      <c r="P85" s="594"/>
      <c r="Q85" s="214"/>
      <c r="R85" s="595"/>
      <c r="S85" s="733" t="s">
        <v>360</v>
      </c>
      <c r="T85" s="428"/>
      <c r="U85" s="428"/>
      <c r="V85" s="435"/>
    </row>
    <row r="86" spans="1:22" ht="28.25" customHeight="1" x14ac:dyDescent="0.2">
      <c r="A86" s="10"/>
      <c r="B86" s="1086" t="s">
        <v>26</v>
      </c>
      <c r="C86" s="1067"/>
      <c r="D86" s="1067"/>
      <c r="E86" s="1067"/>
      <c r="F86" s="1067"/>
      <c r="G86" s="1067"/>
      <c r="H86" s="592" t="str">
        <f>IF(CurrencyRate=0,"",SUM(H78:H85)/2)</f>
        <v/>
      </c>
      <c r="I86" s="198">
        <f>SUM(I78:I85)/2</f>
        <v>0</v>
      </c>
      <c r="J86" s="433"/>
      <c r="K86" s="214"/>
      <c r="L86" s="214"/>
      <c r="M86" s="214"/>
      <c r="N86" s="214"/>
      <c r="O86" s="214"/>
      <c r="P86" s="214"/>
      <c r="Q86" s="214"/>
      <c r="R86" s="595"/>
      <c r="S86" s="596" t="s">
        <v>358</v>
      </c>
      <c r="V86" s="37" t="s">
        <v>109</v>
      </c>
    </row>
    <row r="87" spans="1:22" ht="31.5" customHeight="1" x14ac:dyDescent="0.2">
      <c r="A87" s="10"/>
      <c r="B87" s="12" t="s">
        <v>178</v>
      </c>
      <c r="C87" s="1127"/>
      <c r="D87" s="1128"/>
      <c r="E87" s="1128"/>
      <c r="F87" s="1128"/>
      <c r="G87" s="1128"/>
      <c r="H87" s="1128"/>
      <c r="I87" s="1128"/>
      <c r="J87" s="1128"/>
      <c r="K87" s="1128"/>
      <c r="L87" s="1128"/>
      <c r="M87" s="1128"/>
      <c r="N87" s="1128"/>
      <c r="O87" s="1128"/>
      <c r="P87" s="1128"/>
      <c r="Q87" s="1128"/>
      <c r="R87" s="1129"/>
      <c r="S87" s="688" t="s">
        <v>286</v>
      </c>
      <c r="T87" s="428"/>
      <c r="U87" s="428"/>
      <c r="V87" s="435"/>
    </row>
    <row r="88" spans="1:22" ht="21.75" customHeight="1" x14ac:dyDescent="0.2">
      <c r="A88" s="10"/>
      <c r="B88" s="1090"/>
      <c r="C88" s="1160"/>
      <c r="D88" s="1039" t="s">
        <v>176</v>
      </c>
      <c r="E88" s="1040"/>
      <c r="F88" s="1040"/>
      <c r="G88" s="1040"/>
      <c r="H88" s="1040"/>
      <c r="I88" s="1040"/>
      <c r="J88" s="1006" t="s">
        <v>5</v>
      </c>
      <c r="K88" s="1006" t="s">
        <v>25</v>
      </c>
      <c r="L88" s="1142" t="s">
        <v>366</v>
      </c>
      <c r="M88" s="1145" t="s">
        <v>367</v>
      </c>
      <c r="N88" s="1146"/>
      <c r="O88" s="1139" t="s">
        <v>298</v>
      </c>
      <c r="P88" s="1142" t="s">
        <v>351</v>
      </c>
      <c r="Q88" s="1142" t="s">
        <v>308</v>
      </c>
      <c r="R88" s="1007"/>
      <c r="S88" s="734"/>
      <c r="T88" s="428"/>
      <c r="U88" s="428"/>
      <c r="V88" s="435"/>
    </row>
    <row r="89" spans="1:22" ht="73.5" customHeight="1" x14ac:dyDescent="0.2">
      <c r="A89" s="10"/>
      <c r="B89" s="1090"/>
      <c r="C89" s="1161"/>
      <c r="D89" s="699" t="s">
        <v>24</v>
      </c>
      <c r="E89" s="699" t="s">
        <v>23</v>
      </c>
      <c r="F89" s="1019" t="s">
        <v>364</v>
      </c>
      <c r="G89" s="1021"/>
      <c r="H89" s="837" t="s">
        <v>428</v>
      </c>
      <c r="I89" s="699" t="s">
        <v>229</v>
      </c>
      <c r="J89" s="1016"/>
      <c r="K89" s="1016"/>
      <c r="L89" s="1143"/>
      <c r="M89" s="1147"/>
      <c r="N89" s="1148"/>
      <c r="O89" s="1140"/>
      <c r="P89" s="1143"/>
      <c r="Q89" s="1143"/>
      <c r="R89" s="1159"/>
      <c r="S89" s="734"/>
      <c r="T89" s="428"/>
      <c r="U89" s="428"/>
      <c r="V89" s="435"/>
    </row>
    <row r="90" spans="1:22" ht="21" customHeight="1" x14ac:dyDescent="0.2">
      <c r="A90" s="10"/>
      <c r="B90" s="1090"/>
      <c r="C90" s="1162"/>
      <c r="D90" s="44" t="s">
        <v>21</v>
      </c>
      <c r="E90" s="44" t="s">
        <v>20</v>
      </c>
      <c r="F90" s="1039" t="s">
        <v>365</v>
      </c>
      <c r="G90" s="1041"/>
      <c r="H90" s="1039" t="s">
        <v>18</v>
      </c>
      <c r="I90" s="1041"/>
      <c r="J90" s="1005"/>
      <c r="K90" s="1005"/>
      <c r="L90" s="1144"/>
      <c r="M90" s="494" t="s">
        <v>454</v>
      </c>
      <c r="N90" s="494" t="s">
        <v>455</v>
      </c>
      <c r="O90" s="1141"/>
      <c r="P90" s="1144"/>
      <c r="Q90" s="1144"/>
      <c r="R90" s="1008"/>
      <c r="S90" s="734"/>
      <c r="T90" s="428"/>
      <c r="U90" s="428"/>
      <c r="V90" s="435"/>
    </row>
    <row r="91" spans="1:22" ht="21" hidden="1" customHeight="1" x14ac:dyDescent="0.2">
      <c r="A91" s="10"/>
      <c r="B91" s="725"/>
      <c r="C91" s="715"/>
      <c r="D91" s="44"/>
      <c r="E91" s="44"/>
      <c r="F91" s="696"/>
      <c r="G91" s="698"/>
      <c r="H91" s="460"/>
      <c r="I91" s="698"/>
      <c r="J91" s="695"/>
      <c r="K91" s="695"/>
      <c r="L91" s="716"/>
      <c r="M91" s="700"/>
      <c r="N91" s="700"/>
      <c r="O91" s="661"/>
      <c r="P91" s="716"/>
      <c r="Q91" s="716"/>
      <c r="R91" s="720"/>
      <c r="S91" s="734"/>
      <c r="V91" s="435" t="s">
        <v>108</v>
      </c>
    </row>
    <row r="92" spans="1:22" ht="28" x14ac:dyDescent="0.2">
      <c r="A92" s="10"/>
      <c r="B92" s="722" t="s">
        <v>27</v>
      </c>
      <c r="C92" s="722" t="s">
        <v>309</v>
      </c>
      <c r="D92" s="112">
        <v>0</v>
      </c>
      <c r="E92" s="112">
        <v>0</v>
      </c>
      <c r="F92" s="1092">
        <v>0</v>
      </c>
      <c r="G92" s="1093"/>
      <c r="H92" s="658" t="str">
        <f>IF(CurrencyRate=0,"",D92*E92*F92)</f>
        <v/>
      </c>
      <c r="I92" s="111">
        <f>D92*E92*F92*(IF(CurrencyRate=0,1,CurrencyRate))</f>
        <v>0</v>
      </c>
      <c r="J92" s="685"/>
      <c r="K92" s="684"/>
      <c r="L92" s="685"/>
      <c r="M92" s="685"/>
      <c r="N92" s="685"/>
      <c r="O92" s="685"/>
      <c r="P92" s="685"/>
      <c r="Q92" s="685"/>
      <c r="R92" s="595"/>
      <c r="S92" s="688" t="s">
        <v>80</v>
      </c>
      <c r="T92" s="92" t="s">
        <v>361</v>
      </c>
      <c r="U92" s="92" t="s">
        <v>362</v>
      </c>
      <c r="V92" s="435"/>
    </row>
    <row r="93" spans="1:22" ht="23" x14ac:dyDescent="0.2">
      <c r="A93" s="10"/>
      <c r="B93" s="1067" t="str">
        <f>"Subtotal equipment"</f>
        <v>Subtotal equipment</v>
      </c>
      <c r="C93" s="1067"/>
      <c r="D93" s="1067"/>
      <c r="E93" s="1067"/>
      <c r="F93" s="1067"/>
      <c r="G93" s="1068"/>
      <c r="H93" s="592" t="str">
        <f>IF(CurrencyRate=0,"",SUM(H91:H92))</f>
        <v/>
      </c>
      <c r="I93" s="198">
        <f>SUM(I91:I92)</f>
        <v>0</v>
      </c>
      <c r="J93" s="308"/>
      <c r="K93" s="309"/>
      <c r="L93" s="309"/>
      <c r="M93" s="309"/>
      <c r="N93" s="309"/>
      <c r="O93" s="309"/>
      <c r="P93" s="594"/>
      <c r="Q93" s="214"/>
      <c r="R93" s="595"/>
      <c r="S93" s="688"/>
      <c r="T93" s="436"/>
      <c r="U93" s="436"/>
      <c r="V93" s="435"/>
    </row>
    <row r="94" spans="1:22" ht="21.5" customHeight="1" x14ac:dyDescent="0.2">
      <c r="A94" s="593" t="s">
        <v>357</v>
      </c>
      <c r="B94" s="709"/>
      <c r="C94" s="709"/>
      <c r="D94" s="709"/>
      <c r="E94" s="709"/>
      <c r="F94" s="709"/>
      <c r="G94" s="709"/>
      <c r="H94" s="591"/>
      <c r="I94" s="309"/>
      <c r="J94" s="309"/>
      <c r="K94" s="309"/>
      <c r="L94" s="309"/>
      <c r="M94" s="309"/>
      <c r="N94" s="309"/>
      <c r="O94" s="309"/>
      <c r="P94" s="594"/>
      <c r="Q94" s="214"/>
      <c r="R94" s="595"/>
      <c r="S94" s="733" t="s">
        <v>368</v>
      </c>
      <c r="T94" s="428"/>
      <c r="U94" s="428"/>
      <c r="V94" s="435"/>
    </row>
    <row r="95" spans="1:22" ht="21.5" hidden="1" customHeight="1" x14ac:dyDescent="0.2">
      <c r="A95" s="593"/>
      <c r="B95" s="709"/>
      <c r="C95" s="709"/>
      <c r="D95" s="709"/>
      <c r="E95" s="709"/>
      <c r="F95" s="709"/>
      <c r="G95" s="709"/>
      <c r="H95" s="591"/>
      <c r="I95" s="309"/>
      <c r="J95" s="309"/>
      <c r="K95" s="309"/>
      <c r="L95" s="309"/>
      <c r="M95" s="309"/>
      <c r="N95" s="309"/>
      <c r="O95" s="309"/>
      <c r="P95" s="594"/>
      <c r="Q95" s="214"/>
      <c r="R95" s="595"/>
      <c r="S95" s="733"/>
      <c r="V95" s="435" t="s">
        <v>108</v>
      </c>
    </row>
    <row r="96" spans="1:22" ht="28" x14ac:dyDescent="0.2">
      <c r="A96" s="10"/>
      <c r="B96" s="722" t="s">
        <v>104</v>
      </c>
      <c r="C96" s="722" t="s">
        <v>309</v>
      </c>
      <c r="D96" s="112">
        <v>0</v>
      </c>
      <c r="E96" s="1084" t="s">
        <v>460</v>
      </c>
      <c r="F96" s="1085"/>
      <c r="G96" s="1085"/>
      <c r="H96" s="658" t="str">
        <f>IF(CurrencyRate=0,"",D96)</f>
        <v/>
      </c>
      <c r="I96" s="111">
        <f>D96*(IF(CurrencyRate=0,1,CurrencyRate))</f>
        <v>0</v>
      </c>
      <c r="J96" s="685"/>
      <c r="K96" s="684"/>
      <c r="L96" s="685"/>
      <c r="M96" s="685"/>
      <c r="N96" s="685"/>
      <c r="O96" s="685"/>
      <c r="P96" s="685"/>
      <c r="Q96" s="685"/>
      <c r="R96" s="595"/>
      <c r="S96" s="688" t="s">
        <v>80</v>
      </c>
      <c r="T96" s="92" t="s">
        <v>363</v>
      </c>
      <c r="U96" s="92" t="s">
        <v>362</v>
      </c>
      <c r="V96" s="435"/>
    </row>
    <row r="97" spans="1:22" ht="26.5" customHeight="1" x14ac:dyDescent="0.2">
      <c r="A97" s="10"/>
      <c r="B97" s="1067" t="str">
        <f>"Subtotal equipment"</f>
        <v>Subtotal equipment</v>
      </c>
      <c r="C97" s="1067"/>
      <c r="D97" s="1067"/>
      <c r="E97" s="1067"/>
      <c r="F97" s="1067"/>
      <c r="G97" s="1068"/>
      <c r="H97" s="592" t="str">
        <f>IF(CurrencyRate=0,"",SUM(H95:H96))</f>
        <v/>
      </c>
      <c r="I97" s="198">
        <f>SUM(I95:I96)</f>
        <v>0</v>
      </c>
      <c r="J97" s="308"/>
      <c r="K97" s="309"/>
      <c r="L97" s="309"/>
      <c r="M97" s="309"/>
      <c r="N97" s="309"/>
      <c r="O97" s="309"/>
      <c r="P97" s="594"/>
      <c r="Q97" s="214"/>
      <c r="R97" s="595"/>
      <c r="S97" s="688"/>
      <c r="T97" s="92"/>
      <c r="U97" s="92"/>
      <c r="V97" s="435"/>
    </row>
    <row r="98" spans="1:22" ht="21.5" customHeight="1" x14ac:dyDescent="0.2">
      <c r="A98" s="593" t="s">
        <v>357</v>
      </c>
      <c r="B98" s="709"/>
      <c r="C98" s="709"/>
      <c r="D98" s="709"/>
      <c r="E98" s="709"/>
      <c r="F98" s="709"/>
      <c r="G98" s="709"/>
      <c r="H98" s="591"/>
      <c r="I98" s="309"/>
      <c r="J98" s="309"/>
      <c r="K98" s="309"/>
      <c r="L98" s="309"/>
      <c r="M98" s="309"/>
      <c r="N98" s="309"/>
      <c r="O98" s="309"/>
      <c r="P98" s="594"/>
      <c r="Q98" s="214"/>
      <c r="R98" s="595"/>
      <c r="S98" s="733" t="s">
        <v>369</v>
      </c>
      <c r="T98" s="428"/>
      <c r="U98" s="428"/>
      <c r="V98" s="435"/>
    </row>
    <row r="99" spans="1:22" ht="23.75" customHeight="1" x14ac:dyDescent="0.2">
      <c r="A99" s="10"/>
      <c r="B99" s="1086" t="s">
        <v>179</v>
      </c>
      <c r="C99" s="1067"/>
      <c r="D99" s="1067"/>
      <c r="E99" s="1067"/>
      <c r="F99" s="1067"/>
      <c r="G99" s="1067"/>
      <c r="H99" s="592" t="str">
        <f>IF(CurrencyRate=0,"",SUM(H91:H98)/2)</f>
        <v/>
      </c>
      <c r="I99" s="198">
        <f>SUM(I91:I98)/2</f>
        <v>0</v>
      </c>
      <c r="J99" s="308"/>
      <c r="K99" s="309"/>
      <c r="L99" s="309"/>
      <c r="M99" s="309"/>
      <c r="N99" s="309"/>
      <c r="O99" s="309"/>
      <c r="P99" s="594"/>
      <c r="Q99" s="214"/>
      <c r="R99" s="595"/>
      <c r="S99" s="688" t="s">
        <v>286</v>
      </c>
      <c r="T99" s="428"/>
      <c r="U99" s="428"/>
      <c r="V99" s="435"/>
    </row>
    <row r="100" spans="1:22" ht="21.5" customHeight="1" x14ac:dyDescent="0.2">
      <c r="A100" s="13"/>
      <c r="B100" s="1086" t="s">
        <v>167</v>
      </c>
      <c r="C100" s="1067"/>
      <c r="D100" s="1067"/>
      <c r="E100" s="1067"/>
      <c r="F100" s="1067"/>
      <c r="G100" s="1067"/>
      <c r="H100" s="592" t="str">
        <f>IF(CurrencyRate=0,"",H99+H86)</f>
        <v/>
      </c>
      <c r="I100" s="200">
        <f>SUM(I99+I86)</f>
        <v>0</v>
      </c>
      <c r="J100" s="309"/>
      <c r="K100" s="309"/>
      <c r="L100" s="309"/>
      <c r="M100" s="309"/>
      <c r="N100" s="309"/>
      <c r="O100" s="309"/>
      <c r="P100" s="594"/>
      <c r="Q100" s="214"/>
      <c r="R100" s="595"/>
      <c r="S100" s="688" t="s">
        <v>286</v>
      </c>
      <c r="T100" s="428"/>
      <c r="U100" s="428"/>
      <c r="V100" s="435"/>
    </row>
    <row r="101" spans="1:22" ht="27" customHeight="1" x14ac:dyDescent="0.2">
      <c r="A101" s="96" t="s">
        <v>220</v>
      </c>
      <c r="B101" s="482"/>
      <c r="C101" s="482"/>
      <c r="D101" s="482"/>
      <c r="E101" s="482"/>
      <c r="F101" s="482"/>
      <c r="G101" s="482"/>
      <c r="H101" s="482"/>
      <c r="I101" s="482"/>
      <c r="J101" s="482"/>
      <c r="K101" s="482"/>
      <c r="L101" s="482"/>
      <c r="M101" s="482"/>
      <c r="N101" s="482"/>
      <c r="O101" s="482"/>
      <c r="P101" s="482"/>
      <c r="Q101" s="482"/>
      <c r="R101" s="754"/>
      <c r="S101" s="688" t="s">
        <v>286</v>
      </c>
      <c r="T101" s="428"/>
      <c r="U101" s="428"/>
      <c r="V101" s="435"/>
    </row>
    <row r="102" spans="1:22" ht="33.75" customHeight="1" x14ac:dyDescent="0.2">
      <c r="A102" s="14" t="s">
        <v>0</v>
      </c>
      <c r="B102" s="723"/>
      <c r="C102" s="136"/>
      <c r="D102" s="136"/>
      <c r="E102" s="9"/>
      <c r="F102" s="9"/>
      <c r="G102" s="9"/>
      <c r="H102" s="9"/>
      <c r="I102" s="9"/>
      <c r="J102" s="9"/>
      <c r="K102" s="9"/>
      <c r="L102" s="9"/>
      <c r="M102" s="9"/>
      <c r="N102" s="9"/>
      <c r="O102" s="9"/>
      <c r="P102" s="9"/>
      <c r="Q102" s="9"/>
      <c r="R102" s="677"/>
      <c r="S102" s="688" t="s">
        <v>286</v>
      </c>
      <c r="T102" s="428"/>
      <c r="U102" s="428"/>
      <c r="V102" s="435"/>
    </row>
    <row r="103" spans="1:22" ht="24" customHeight="1" x14ac:dyDescent="0.2">
      <c r="A103" s="1091"/>
      <c r="B103" s="1035"/>
      <c r="C103" s="1019"/>
      <c r="D103" s="1021"/>
      <c r="E103" s="1006" t="s">
        <v>249</v>
      </c>
      <c r="F103" s="1078" t="s">
        <v>428</v>
      </c>
      <c r="G103" s="1006" t="s">
        <v>303</v>
      </c>
      <c r="H103" s="178"/>
      <c r="I103" s="29"/>
      <c r="J103" s="1006" t="s">
        <v>5</v>
      </c>
      <c r="K103" s="1020" t="s">
        <v>16</v>
      </c>
      <c r="L103" s="1163" t="s">
        <v>356</v>
      </c>
      <c r="M103" s="1164"/>
      <c r="N103" s="1139" t="s">
        <v>306</v>
      </c>
      <c r="O103" s="1142" t="s">
        <v>307</v>
      </c>
      <c r="P103" s="1142" t="s">
        <v>308</v>
      </c>
      <c r="Q103" s="664"/>
      <c r="R103" s="755"/>
      <c r="S103" s="37"/>
      <c r="V103" s="37"/>
    </row>
    <row r="104" spans="1:22" ht="39.75" customHeight="1" x14ac:dyDescent="0.2">
      <c r="A104" s="1091"/>
      <c r="B104" s="1006"/>
      <c r="C104" s="1065"/>
      <c r="D104" s="1066"/>
      <c r="E104" s="1016"/>
      <c r="F104" s="1079"/>
      <c r="G104" s="1016"/>
      <c r="H104" s="295"/>
      <c r="I104" s="105"/>
      <c r="J104" s="1016"/>
      <c r="K104" s="1158"/>
      <c r="L104" s="701" t="s">
        <v>454</v>
      </c>
      <c r="M104" s="701" t="s">
        <v>455</v>
      </c>
      <c r="N104" s="1141"/>
      <c r="O104" s="1144"/>
      <c r="P104" s="1144"/>
      <c r="Q104" s="665"/>
      <c r="R104" s="756"/>
      <c r="S104" s="597" t="s">
        <v>133</v>
      </c>
      <c r="V104" s="37"/>
    </row>
    <row r="105" spans="1:22" ht="29.5" customHeight="1" x14ac:dyDescent="0.2">
      <c r="A105" s="11"/>
      <c r="B105" s="217" t="s">
        <v>15</v>
      </c>
      <c r="C105" s="1069"/>
      <c r="D105" s="1069"/>
      <c r="E105" s="1069"/>
      <c r="F105" s="214"/>
      <c r="G105" s="214"/>
      <c r="H105" s="480"/>
      <c r="I105" s="480"/>
      <c r="J105" s="480"/>
      <c r="K105" s="480"/>
      <c r="L105" s="480"/>
      <c r="M105" s="480"/>
      <c r="N105" s="480"/>
      <c r="O105" s="480"/>
      <c r="P105" s="480"/>
      <c r="Q105" s="216"/>
      <c r="R105" s="757"/>
      <c r="S105" s="596" t="s">
        <v>358</v>
      </c>
      <c r="V105" s="37"/>
    </row>
    <row r="106" spans="1:22" ht="28" x14ac:dyDescent="0.2">
      <c r="A106" s="10"/>
      <c r="B106" s="598" t="s">
        <v>371</v>
      </c>
      <c r="C106" s="1061" t="s">
        <v>309</v>
      </c>
      <c r="D106" s="1062"/>
      <c r="E106" s="224">
        <v>0</v>
      </c>
      <c r="F106" s="599" t="str">
        <f>IF(CurrencyRate=0,"",E106)</f>
        <v/>
      </c>
      <c r="G106" s="600">
        <f>E106*(IF(CurrencyRate=0,1,CurrencyRate))</f>
        <v>0</v>
      </c>
      <c r="H106" s="484"/>
      <c r="I106" s="484"/>
      <c r="J106" s="690"/>
      <c r="K106" s="691"/>
      <c r="L106" s="692"/>
      <c r="M106" s="692"/>
      <c r="N106" s="692"/>
      <c r="O106" s="692"/>
      <c r="P106" s="692"/>
      <c r="Q106" s="666"/>
      <c r="R106" s="758"/>
      <c r="S106" s="601" t="s">
        <v>80</v>
      </c>
      <c r="T106" s="602" t="s">
        <v>345</v>
      </c>
      <c r="U106" s="37" t="s">
        <v>346</v>
      </c>
      <c r="V106" s="37" t="s">
        <v>109</v>
      </c>
    </row>
    <row r="107" spans="1:22" ht="28" x14ac:dyDescent="0.2">
      <c r="A107" s="10"/>
      <c r="B107" s="722" t="s">
        <v>372</v>
      </c>
      <c r="C107" s="1061" t="s">
        <v>309</v>
      </c>
      <c r="D107" s="1062"/>
      <c r="E107" s="498">
        <v>0</v>
      </c>
      <c r="F107" s="603" t="str">
        <f>IF(CurrencyRate=0,"",E107)</f>
        <v/>
      </c>
      <c r="G107" s="111">
        <f>E107*(IF(CurrencyRate=0,1,CurrencyRate))</f>
        <v>0</v>
      </c>
      <c r="H107" s="484"/>
      <c r="I107" s="484"/>
      <c r="J107" s="693"/>
      <c r="K107" s="694"/>
      <c r="L107" s="506"/>
      <c r="M107" s="506"/>
      <c r="N107" s="506"/>
      <c r="O107" s="506"/>
      <c r="P107" s="506"/>
      <c r="Q107" s="666"/>
      <c r="R107" s="758"/>
      <c r="S107" s="601" t="s">
        <v>80</v>
      </c>
      <c r="T107" s="602" t="s">
        <v>345</v>
      </c>
      <c r="U107" s="37" t="s">
        <v>346</v>
      </c>
      <c r="V107" s="37" t="s">
        <v>109</v>
      </c>
    </row>
    <row r="108" spans="1:22" ht="28" x14ac:dyDescent="0.2">
      <c r="A108" s="10"/>
      <c r="B108" s="722" t="s">
        <v>387</v>
      </c>
      <c r="C108" s="1061" t="s">
        <v>309</v>
      </c>
      <c r="D108" s="1062"/>
      <c r="E108" s="498">
        <v>0</v>
      </c>
      <c r="F108" s="603" t="str">
        <f>IF(CurrencyRate=0,"",E108)</f>
        <v/>
      </c>
      <c r="G108" s="111">
        <f>E108*(IF(CurrencyRate=0,1,CurrencyRate))</f>
        <v>0</v>
      </c>
      <c r="H108" s="484"/>
      <c r="I108" s="484"/>
      <c r="J108" s="693"/>
      <c r="K108" s="694"/>
      <c r="L108" s="506"/>
      <c r="M108" s="506"/>
      <c r="N108" s="506"/>
      <c r="O108" s="506"/>
      <c r="P108" s="506"/>
      <c r="Q108" s="666"/>
      <c r="R108" s="758"/>
      <c r="S108" s="601" t="s">
        <v>80</v>
      </c>
      <c r="T108" s="602" t="s">
        <v>345</v>
      </c>
      <c r="U108" s="37" t="s">
        <v>346</v>
      </c>
      <c r="V108" s="37" t="s">
        <v>109</v>
      </c>
    </row>
    <row r="109" spans="1:22" ht="28" x14ac:dyDescent="0.2">
      <c r="A109" s="10"/>
      <c r="B109" s="722" t="s">
        <v>388</v>
      </c>
      <c r="C109" s="1061" t="s">
        <v>309</v>
      </c>
      <c r="D109" s="1062"/>
      <c r="E109" s="498">
        <v>0</v>
      </c>
      <c r="F109" s="604" t="str">
        <f>IF(CurrencyRate=0,"",E109)</f>
        <v/>
      </c>
      <c r="G109" s="605">
        <f>E109*(IF(CurrencyRate=0,1,CurrencyRate))</f>
        <v>0</v>
      </c>
      <c r="H109" s="484"/>
      <c r="I109" s="484"/>
      <c r="J109" s="693"/>
      <c r="K109" s="694"/>
      <c r="L109" s="507"/>
      <c r="M109" s="507"/>
      <c r="N109" s="507"/>
      <c r="O109" s="507"/>
      <c r="P109" s="507"/>
      <c r="Q109" s="666"/>
      <c r="R109" s="758"/>
      <c r="S109" s="601" t="s">
        <v>80</v>
      </c>
      <c r="T109" s="602" t="s">
        <v>345</v>
      </c>
      <c r="U109" s="37" t="s">
        <v>346</v>
      </c>
      <c r="V109" s="37" t="s">
        <v>109</v>
      </c>
    </row>
    <row r="110" spans="1:22" ht="29.5" customHeight="1" x14ac:dyDescent="0.2">
      <c r="A110" s="10"/>
      <c r="B110" s="217" t="s">
        <v>14</v>
      </c>
      <c r="C110" s="1069"/>
      <c r="D110" s="1069"/>
      <c r="E110" s="1069">
        <v>0</v>
      </c>
      <c r="F110" s="480"/>
      <c r="G110" s="480"/>
      <c r="H110" s="480"/>
      <c r="I110" s="480"/>
      <c r="J110" s="480"/>
      <c r="K110" s="480"/>
      <c r="L110" s="480"/>
      <c r="M110" s="480"/>
      <c r="N110" s="480"/>
      <c r="O110" s="480"/>
      <c r="P110" s="480"/>
      <c r="Q110" s="686"/>
      <c r="R110" s="759"/>
      <c r="S110" s="596" t="s">
        <v>358</v>
      </c>
      <c r="V110" s="37" t="s">
        <v>109</v>
      </c>
    </row>
    <row r="111" spans="1:22" ht="28" x14ac:dyDescent="0.2">
      <c r="A111" s="10"/>
      <c r="B111" s="598" t="s">
        <v>373</v>
      </c>
      <c r="C111" s="1061" t="s">
        <v>309</v>
      </c>
      <c r="D111" s="1062"/>
      <c r="E111" s="224">
        <v>0</v>
      </c>
      <c r="F111" s="599" t="str">
        <f>IF(CurrencyRate=0,"",E111)</f>
        <v/>
      </c>
      <c r="G111" s="600">
        <f>E111*(IF(CurrencyRate=0,1,CurrencyRate))</f>
        <v>0</v>
      </c>
      <c r="H111" s="484"/>
      <c r="I111" s="484"/>
      <c r="J111" s="690"/>
      <c r="K111" s="691"/>
      <c r="L111" s="692"/>
      <c r="M111" s="692"/>
      <c r="N111" s="692"/>
      <c r="O111" s="692"/>
      <c r="P111" s="692"/>
      <c r="Q111" s="666"/>
      <c r="R111" s="758"/>
      <c r="S111" s="601" t="s">
        <v>80</v>
      </c>
      <c r="T111" s="602" t="s">
        <v>345</v>
      </c>
      <c r="U111" s="37" t="s">
        <v>346</v>
      </c>
      <c r="V111" s="37" t="s">
        <v>109</v>
      </c>
    </row>
    <row r="112" spans="1:22" ht="28" x14ac:dyDescent="0.2">
      <c r="A112" s="10"/>
      <c r="B112" s="598" t="s">
        <v>374</v>
      </c>
      <c r="C112" s="1061" t="s">
        <v>309</v>
      </c>
      <c r="D112" s="1062"/>
      <c r="E112" s="498">
        <v>0</v>
      </c>
      <c r="F112" s="603" t="str">
        <f>IF(CurrencyRate=0,"",E112)</f>
        <v/>
      </c>
      <c r="G112" s="111">
        <f>E112*(IF(CurrencyRate=0,1,CurrencyRate))</f>
        <v>0</v>
      </c>
      <c r="H112" s="484"/>
      <c r="I112" s="484"/>
      <c r="J112" s="693"/>
      <c r="K112" s="694"/>
      <c r="L112" s="506"/>
      <c r="M112" s="506"/>
      <c r="N112" s="506"/>
      <c r="O112" s="506"/>
      <c r="P112" s="506"/>
      <c r="Q112" s="666"/>
      <c r="R112" s="758"/>
      <c r="S112" s="601" t="s">
        <v>80</v>
      </c>
      <c r="T112" s="602" t="s">
        <v>345</v>
      </c>
      <c r="U112" s="37" t="s">
        <v>346</v>
      </c>
      <c r="V112" s="37" t="s">
        <v>109</v>
      </c>
    </row>
    <row r="113" spans="1:22" ht="28" x14ac:dyDescent="0.2">
      <c r="A113" s="10"/>
      <c r="B113" s="598" t="s">
        <v>389</v>
      </c>
      <c r="C113" s="1061" t="s">
        <v>309</v>
      </c>
      <c r="D113" s="1062"/>
      <c r="E113" s="498">
        <v>0</v>
      </c>
      <c r="F113" s="603" t="str">
        <f>IF(CurrencyRate=0,"",E113)</f>
        <v/>
      </c>
      <c r="G113" s="111">
        <f>E113*(IF(CurrencyRate=0,1,CurrencyRate))</f>
        <v>0</v>
      </c>
      <c r="H113" s="484"/>
      <c r="I113" s="484"/>
      <c r="J113" s="693"/>
      <c r="K113" s="694"/>
      <c r="L113" s="506"/>
      <c r="M113" s="506"/>
      <c r="N113" s="506"/>
      <c r="O113" s="506"/>
      <c r="P113" s="506"/>
      <c r="Q113" s="666"/>
      <c r="R113" s="758"/>
      <c r="S113" s="601" t="s">
        <v>80</v>
      </c>
      <c r="T113" s="602" t="s">
        <v>345</v>
      </c>
      <c r="U113" s="37" t="s">
        <v>346</v>
      </c>
      <c r="V113" s="37" t="s">
        <v>109</v>
      </c>
    </row>
    <row r="114" spans="1:22" ht="28" x14ac:dyDescent="0.2">
      <c r="A114" s="10"/>
      <c r="B114" s="598" t="s">
        <v>390</v>
      </c>
      <c r="C114" s="1061" t="s">
        <v>309</v>
      </c>
      <c r="D114" s="1062"/>
      <c r="E114" s="498">
        <v>0</v>
      </c>
      <c r="F114" s="604" t="str">
        <f>IF(CurrencyRate=0,"",E114)</f>
        <v/>
      </c>
      <c r="G114" s="605">
        <f>E114*(IF(CurrencyRate=0,1,CurrencyRate))</f>
        <v>0</v>
      </c>
      <c r="H114" s="484"/>
      <c r="I114" s="484"/>
      <c r="J114" s="693"/>
      <c r="K114" s="694"/>
      <c r="L114" s="507"/>
      <c r="M114" s="507"/>
      <c r="N114" s="507"/>
      <c r="O114" s="507"/>
      <c r="P114" s="507"/>
      <c r="Q114" s="666"/>
      <c r="R114" s="758"/>
      <c r="S114" s="601" t="s">
        <v>80</v>
      </c>
      <c r="T114" s="602" t="s">
        <v>345</v>
      </c>
      <c r="U114" s="37" t="s">
        <v>346</v>
      </c>
      <c r="V114" s="37" t="s">
        <v>109</v>
      </c>
    </row>
    <row r="115" spans="1:22" ht="27.5" customHeight="1" x14ac:dyDescent="0.2">
      <c r="A115" s="10"/>
      <c r="B115" s="217" t="s">
        <v>13</v>
      </c>
      <c r="C115" s="1069"/>
      <c r="D115" s="1069"/>
      <c r="E115" s="1069">
        <v>0</v>
      </c>
      <c r="F115" s="480"/>
      <c r="G115" s="480"/>
      <c r="H115" s="480"/>
      <c r="I115" s="480"/>
      <c r="J115" s="480"/>
      <c r="K115" s="480"/>
      <c r="L115" s="480"/>
      <c r="M115" s="480"/>
      <c r="N115" s="480"/>
      <c r="O115" s="480"/>
      <c r="P115" s="480"/>
      <c r="Q115" s="216"/>
      <c r="R115" s="757"/>
      <c r="S115" s="596" t="s">
        <v>358</v>
      </c>
      <c r="V115" s="37" t="s">
        <v>109</v>
      </c>
    </row>
    <row r="116" spans="1:22" ht="28" x14ac:dyDescent="0.2">
      <c r="A116" s="10"/>
      <c r="B116" s="722" t="s">
        <v>375</v>
      </c>
      <c r="C116" s="1063" t="s">
        <v>353</v>
      </c>
      <c r="D116" s="1064"/>
      <c r="E116" s="479">
        <v>0</v>
      </c>
      <c r="F116" s="606" t="str">
        <f>IF(CurrencyRate=0,"",E116)</f>
        <v/>
      </c>
      <c r="G116" s="607">
        <f>E116*(IF(CurrencyRate=0,1,CurrencyRate))</f>
        <v>0</v>
      </c>
      <c r="H116" s="484"/>
      <c r="I116" s="608"/>
      <c r="J116" s="693"/>
      <c r="K116" s="694"/>
      <c r="L116" s="507"/>
      <c r="M116" s="507"/>
      <c r="N116" s="507"/>
      <c r="O116" s="507"/>
      <c r="P116" s="507"/>
      <c r="Q116" s="666"/>
      <c r="R116" s="758"/>
      <c r="S116" s="601" t="s">
        <v>80</v>
      </c>
      <c r="T116" s="602" t="s">
        <v>345</v>
      </c>
      <c r="U116" s="37" t="s">
        <v>346</v>
      </c>
      <c r="V116" s="37" t="s">
        <v>109</v>
      </c>
    </row>
    <row r="117" spans="1:22" ht="28.25" customHeight="1" x14ac:dyDescent="0.2">
      <c r="A117" s="10"/>
      <c r="B117" s="217" t="s">
        <v>12</v>
      </c>
      <c r="C117" s="33"/>
      <c r="D117" s="33"/>
      <c r="E117" s="225"/>
      <c r="F117" s="480"/>
      <c r="G117" s="480"/>
      <c r="H117" s="480"/>
      <c r="I117" s="480"/>
      <c r="J117" s="222"/>
      <c r="K117" s="434"/>
      <c r="L117" s="434"/>
      <c r="M117" s="434"/>
      <c r="N117" s="434"/>
      <c r="O117" s="434"/>
      <c r="P117" s="434"/>
      <c r="Q117" s="687"/>
      <c r="R117" s="759"/>
      <c r="S117" s="596" t="s">
        <v>358</v>
      </c>
      <c r="V117" s="37" t="s">
        <v>109</v>
      </c>
    </row>
    <row r="118" spans="1:22" ht="25" x14ac:dyDescent="0.2">
      <c r="A118" s="10"/>
      <c r="B118" s="609" t="s">
        <v>11</v>
      </c>
      <c r="C118" s="33"/>
      <c r="D118" s="33"/>
      <c r="E118" s="225"/>
      <c r="F118" s="480"/>
      <c r="G118" s="480"/>
      <c r="H118" s="480"/>
      <c r="I118" s="480"/>
      <c r="J118" s="480"/>
      <c r="K118" s="480"/>
      <c r="L118" s="480"/>
      <c r="M118" s="480"/>
      <c r="N118" s="480"/>
      <c r="O118" s="480"/>
      <c r="P118" s="480"/>
      <c r="Q118" s="480"/>
      <c r="R118" s="758"/>
      <c r="S118" s="596" t="s">
        <v>358</v>
      </c>
      <c r="V118" s="37" t="s">
        <v>109</v>
      </c>
    </row>
    <row r="119" spans="1:22" ht="28" x14ac:dyDescent="0.2">
      <c r="A119" s="10"/>
      <c r="B119" s="107"/>
      <c r="C119" s="1070" t="s">
        <v>309</v>
      </c>
      <c r="D119" s="1070"/>
      <c r="E119" s="479">
        <v>0</v>
      </c>
      <c r="F119" s="599" t="str">
        <f>IF(CurrencyRate=0,"",E119)</f>
        <v/>
      </c>
      <c r="G119" s="600">
        <f>E119*(IF(CurrencyRate=0,1,CurrencyRate))</f>
        <v>0</v>
      </c>
      <c r="H119" s="484"/>
      <c r="I119" s="484"/>
      <c r="J119" s="693"/>
      <c r="K119" s="694"/>
      <c r="L119" s="507"/>
      <c r="M119" s="507"/>
      <c r="N119" s="507"/>
      <c r="O119" s="507"/>
      <c r="P119" s="507"/>
      <c r="Q119" s="666"/>
      <c r="R119" s="758"/>
      <c r="S119" s="601" t="s">
        <v>80</v>
      </c>
      <c r="T119" s="602" t="s">
        <v>345</v>
      </c>
      <c r="U119" s="37" t="s">
        <v>346</v>
      </c>
      <c r="V119" s="37" t="s">
        <v>109</v>
      </c>
    </row>
    <row r="120" spans="1:22" ht="24" x14ac:dyDescent="0.2">
      <c r="A120" s="10"/>
      <c r="B120" s="610"/>
      <c r="C120" s="1070" t="s">
        <v>310</v>
      </c>
      <c r="D120" s="1070"/>
      <c r="E120" s="479">
        <v>0</v>
      </c>
      <c r="F120" s="604" t="str">
        <f>IF(CurrencyRate=0,"",E120)</f>
        <v/>
      </c>
      <c r="G120" s="605">
        <f>E120*(IF(CurrencyRate=0,1,CurrencyRate))</f>
        <v>0</v>
      </c>
      <c r="H120" s="484"/>
      <c r="I120" s="484"/>
      <c r="J120" s="693"/>
      <c r="K120" s="694"/>
      <c r="L120" s="507"/>
      <c r="M120" s="507"/>
      <c r="N120" s="507"/>
      <c r="O120" s="507"/>
      <c r="P120" s="507"/>
      <c r="Q120" s="666"/>
      <c r="R120" s="758"/>
      <c r="S120" s="688" t="s">
        <v>73</v>
      </c>
      <c r="V120" s="37" t="s">
        <v>109</v>
      </c>
    </row>
    <row r="121" spans="1:22" ht="24" customHeight="1" x14ac:dyDescent="0.2">
      <c r="A121" s="10"/>
      <c r="B121" s="609" t="s">
        <v>10</v>
      </c>
      <c r="C121" s="33"/>
      <c r="D121" s="33"/>
      <c r="E121" s="689"/>
      <c r="F121" s="480"/>
      <c r="G121" s="480"/>
      <c r="H121" s="480"/>
      <c r="I121" s="480"/>
      <c r="J121" s="480"/>
      <c r="K121" s="480"/>
      <c r="L121" s="480"/>
      <c r="M121" s="480"/>
      <c r="N121" s="480"/>
      <c r="O121" s="480"/>
      <c r="P121" s="480"/>
      <c r="Q121" s="480"/>
      <c r="R121" s="758"/>
      <c r="S121" s="596" t="s">
        <v>358</v>
      </c>
      <c r="V121" s="37" t="s">
        <v>109</v>
      </c>
    </row>
    <row r="122" spans="1:22" ht="28" x14ac:dyDescent="0.2">
      <c r="A122" s="10"/>
      <c r="B122" s="107"/>
      <c r="C122" s="1063" t="s">
        <v>353</v>
      </c>
      <c r="D122" s="1064"/>
      <c r="E122" s="55">
        <v>0</v>
      </c>
      <c r="F122" s="603" t="str">
        <f>IF(CurrencyRate=0,"",E122)</f>
        <v/>
      </c>
      <c r="G122" s="111">
        <f>E122*(IF(CurrencyRate=0,1,CurrencyRate))</f>
        <v>0</v>
      </c>
      <c r="H122" s="480"/>
      <c r="I122" s="480"/>
      <c r="J122" s="838"/>
      <c r="K122" s="729"/>
      <c r="L122" s="506"/>
      <c r="M122" s="506"/>
      <c r="N122" s="506"/>
      <c r="O122" s="506"/>
      <c r="P122" s="506"/>
      <c r="Q122" s="666"/>
      <c r="R122" s="758"/>
      <c r="S122" s="601" t="s">
        <v>80</v>
      </c>
      <c r="T122" s="602" t="s">
        <v>345</v>
      </c>
      <c r="U122" s="37" t="s">
        <v>346</v>
      </c>
      <c r="V122" s="37" t="s">
        <v>109</v>
      </c>
    </row>
    <row r="123" spans="1:22" ht="25" x14ac:dyDescent="0.2">
      <c r="A123" s="10"/>
      <c r="B123" s="609" t="s">
        <v>9</v>
      </c>
      <c r="C123" s="33"/>
      <c r="D123" s="33"/>
      <c r="E123" s="689"/>
      <c r="F123" s="480"/>
      <c r="G123" s="480"/>
      <c r="H123" s="480"/>
      <c r="I123" s="480"/>
      <c r="J123" s="480"/>
      <c r="K123" s="480"/>
      <c r="L123" s="480"/>
      <c r="M123" s="480"/>
      <c r="N123" s="480"/>
      <c r="O123" s="480"/>
      <c r="P123" s="480"/>
      <c r="Q123" s="480"/>
      <c r="R123" s="758"/>
      <c r="S123" s="596" t="s">
        <v>358</v>
      </c>
      <c r="V123" s="37" t="s">
        <v>109</v>
      </c>
    </row>
    <row r="124" spans="1:22" ht="28" x14ac:dyDescent="0.2">
      <c r="A124" s="10"/>
      <c r="B124" s="107"/>
      <c r="C124" s="1063" t="s">
        <v>353</v>
      </c>
      <c r="D124" s="1064"/>
      <c r="E124" s="55">
        <v>0</v>
      </c>
      <c r="F124" s="603" t="str">
        <f>IF(CurrencyRate=0,"",E124)</f>
        <v/>
      </c>
      <c r="G124" s="111">
        <f>E124*(IF(CurrencyRate=0,1,CurrencyRate))</f>
        <v>0</v>
      </c>
      <c r="H124" s="480"/>
      <c r="I124" s="480"/>
      <c r="J124" s="838"/>
      <c r="K124" s="729"/>
      <c r="L124" s="506"/>
      <c r="M124" s="506"/>
      <c r="N124" s="506"/>
      <c r="O124" s="506"/>
      <c r="P124" s="506"/>
      <c r="Q124" s="666"/>
      <c r="R124" s="758"/>
      <c r="S124" s="601" t="s">
        <v>80</v>
      </c>
      <c r="T124" s="602" t="s">
        <v>345</v>
      </c>
      <c r="U124" s="37" t="s">
        <v>346</v>
      </c>
      <c r="V124" s="37" t="s">
        <v>109</v>
      </c>
    </row>
    <row r="125" spans="1:22" ht="25" x14ac:dyDescent="0.2">
      <c r="A125" s="10"/>
      <c r="B125" s="609" t="s">
        <v>8</v>
      </c>
      <c r="C125" s="33"/>
      <c r="D125" s="33"/>
      <c r="E125" s="689"/>
      <c r="F125" s="480"/>
      <c r="G125" s="480"/>
      <c r="H125" s="480"/>
      <c r="I125" s="480"/>
      <c r="J125" s="480"/>
      <c r="K125" s="480"/>
      <c r="L125" s="480"/>
      <c r="M125" s="480"/>
      <c r="N125" s="480"/>
      <c r="O125" s="480"/>
      <c r="P125" s="480"/>
      <c r="Q125" s="480"/>
      <c r="R125" s="758"/>
      <c r="S125" s="596" t="s">
        <v>358</v>
      </c>
      <c r="V125" s="37" t="s">
        <v>109</v>
      </c>
    </row>
    <row r="126" spans="1:22" ht="28" x14ac:dyDescent="0.2">
      <c r="A126" s="10"/>
      <c r="B126" s="107"/>
      <c r="C126" s="1063" t="s">
        <v>353</v>
      </c>
      <c r="D126" s="1064"/>
      <c r="E126" s="55">
        <v>0</v>
      </c>
      <c r="F126" s="603" t="str">
        <f>IF(CurrencyRate=0,"",E126)</f>
        <v/>
      </c>
      <c r="G126" s="111">
        <f>E126*(IF(CurrencyRate=0,1,CurrencyRate))</f>
        <v>0</v>
      </c>
      <c r="H126" s="480"/>
      <c r="I126" s="480"/>
      <c r="J126" s="838"/>
      <c r="K126" s="729"/>
      <c r="L126" s="506"/>
      <c r="M126" s="506"/>
      <c r="N126" s="506"/>
      <c r="O126" s="506"/>
      <c r="P126" s="506"/>
      <c r="Q126" s="666"/>
      <c r="R126" s="758"/>
      <c r="S126" s="601" t="s">
        <v>80</v>
      </c>
      <c r="T126" s="602" t="s">
        <v>345</v>
      </c>
      <c r="U126" s="37" t="s">
        <v>346</v>
      </c>
      <c r="V126" s="37" t="s">
        <v>109</v>
      </c>
    </row>
    <row r="127" spans="1:22" ht="28" x14ac:dyDescent="0.2">
      <c r="A127" s="10"/>
      <c r="B127" s="722" t="s">
        <v>7</v>
      </c>
      <c r="C127" s="217"/>
      <c r="D127" s="33"/>
      <c r="E127" s="689"/>
      <c r="F127" s="480"/>
      <c r="G127" s="480"/>
      <c r="H127" s="480"/>
      <c r="I127" s="480"/>
      <c r="J127" s="480"/>
      <c r="K127" s="480"/>
      <c r="L127" s="480"/>
      <c r="M127" s="480"/>
      <c r="N127" s="480"/>
      <c r="O127" s="480"/>
      <c r="P127" s="480"/>
      <c r="Q127" s="480"/>
      <c r="R127" s="758"/>
      <c r="S127" s="596" t="s">
        <v>358</v>
      </c>
      <c r="T127" s="602" t="s">
        <v>345</v>
      </c>
      <c r="U127" s="37" t="s">
        <v>346</v>
      </c>
      <c r="V127" s="37" t="s">
        <v>109</v>
      </c>
    </row>
    <row r="128" spans="1:22" ht="28" x14ac:dyDescent="0.2">
      <c r="A128" s="10"/>
      <c r="B128" s="612"/>
      <c r="C128" s="1061" t="s">
        <v>309</v>
      </c>
      <c r="D128" s="1062"/>
      <c r="E128" s="613">
        <v>0</v>
      </c>
      <c r="F128" s="599" t="str">
        <f>IF(CurrencyRate=0,"",E128)</f>
        <v/>
      </c>
      <c r="G128" s="600">
        <f>E128*(IF(CurrencyRate=0,1,CurrencyRate))</f>
        <v>0</v>
      </c>
      <c r="H128" s="484"/>
      <c r="I128" s="608"/>
      <c r="J128" s="693"/>
      <c r="K128" s="694"/>
      <c r="L128" s="507"/>
      <c r="M128" s="507"/>
      <c r="N128" s="507"/>
      <c r="O128" s="507"/>
      <c r="P128" s="507"/>
      <c r="Q128" s="666"/>
      <c r="R128" s="758"/>
      <c r="S128" s="601" t="s">
        <v>80</v>
      </c>
      <c r="T128" s="602" t="s">
        <v>345</v>
      </c>
      <c r="U128" s="37" t="s">
        <v>346</v>
      </c>
      <c r="V128" s="37" t="s">
        <v>109</v>
      </c>
    </row>
    <row r="129" spans="1:24" ht="28" x14ac:dyDescent="0.2">
      <c r="A129" s="10"/>
      <c r="B129" s="612"/>
      <c r="C129" s="1073" t="s">
        <v>310</v>
      </c>
      <c r="D129" s="1074"/>
      <c r="E129" s="611">
        <v>0</v>
      </c>
      <c r="F129" s="604" t="str">
        <f>IF(CurrencyRate=0,"",E129)</f>
        <v/>
      </c>
      <c r="G129" s="605">
        <f>E129*(IF(CurrencyRate=0,1,CurrencyRate))</f>
        <v>0</v>
      </c>
      <c r="H129" s="484"/>
      <c r="I129" s="608"/>
      <c r="J129" s="693"/>
      <c r="K129" s="694"/>
      <c r="L129" s="507"/>
      <c r="M129" s="507"/>
      <c r="N129" s="507"/>
      <c r="O129" s="507"/>
      <c r="P129" s="507"/>
      <c r="Q129" s="666"/>
      <c r="R129" s="758"/>
      <c r="S129" s="601" t="s">
        <v>80</v>
      </c>
      <c r="T129" s="602" t="s">
        <v>345</v>
      </c>
      <c r="U129" s="37" t="s">
        <v>346</v>
      </c>
      <c r="V129" s="37" t="s">
        <v>109</v>
      </c>
    </row>
    <row r="130" spans="1:24" ht="25" x14ac:dyDescent="0.2">
      <c r="A130" s="10"/>
      <c r="B130" s="722" t="s">
        <v>77</v>
      </c>
      <c r="C130" s="217"/>
      <c r="D130" s="33"/>
      <c r="E130" s="689"/>
      <c r="F130" s="480"/>
      <c r="G130" s="480"/>
      <c r="H130" s="480"/>
      <c r="I130" s="480"/>
      <c r="J130" s="480"/>
      <c r="K130" s="480"/>
      <c r="L130" s="480"/>
      <c r="M130" s="480"/>
      <c r="N130" s="480"/>
      <c r="O130" s="480"/>
      <c r="P130" s="480"/>
      <c r="Q130" s="480"/>
      <c r="R130" s="758"/>
      <c r="S130" s="596" t="s">
        <v>358</v>
      </c>
      <c r="T130" s="92"/>
      <c r="U130" s="92"/>
      <c r="V130" s="37" t="s">
        <v>109</v>
      </c>
    </row>
    <row r="131" spans="1:24" ht="28" x14ac:dyDescent="0.2">
      <c r="A131" s="10"/>
      <c r="B131" s="612"/>
      <c r="C131" s="1061" t="s">
        <v>309</v>
      </c>
      <c r="D131" s="1062"/>
      <c r="E131" s="613">
        <v>0</v>
      </c>
      <c r="F131" s="599" t="str">
        <f>IF(CurrencyRate=0,"",E131)</f>
        <v/>
      </c>
      <c r="G131" s="600">
        <f>E131*(IF(CurrencyRate=0,1,CurrencyRate))</f>
        <v>0</v>
      </c>
      <c r="H131" s="484"/>
      <c r="I131" s="484"/>
      <c r="J131" s="693"/>
      <c r="K131" s="694"/>
      <c r="L131" s="507"/>
      <c r="M131" s="507"/>
      <c r="N131" s="507"/>
      <c r="O131" s="507"/>
      <c r="P131" s="507"/>
      <c r="Q131" s="666"/>
      <c r="R131" s="758"/>
      <c r="S131" s="601" t="s">
        <v>80</v>
      </c>
      <c r="T131" s="602" t="s">
        <v>345</v>
      </c>
      <c r="U131" s="37" t="s">
        <v>346</v>
      </c>
      <c r="V131" s="37" t="s">
        <v>109</v>
      </c>
    </row>
    <row r="132" spans="1:24" ht="28" x14ac:dyDescent="0.2">
      <c r="A132" s="10"/>
      <c r="B132" s="612"/>
      <c r="C132" s="1073" t="s">
        <v>310</v>
      </c>
      <c r="D132" s="1074"/>
      <c r="E132" s="611">
        <v>0</v>
      </c>
      <c r="F132" s="603" t="str">
        <f>IF(CurrencyRate=0,"",E132)</f>
        <v/>
      </c>
      <c r="G132" s="111">
        <f>E132*(IF(CurrencyRate=0,1,CurrencyRate))</f>
        <v>0</v>
      </c>
      <c r="H132" s="223"/>
      <c r="I132" s="608"/>
      <c r="J132" s="693"/>
      <c r="K132" s="694"/>
      <c r="L132" s="507"/>
      <c r="M132" s="507"/>
      <c r="N132" s="507"/>
      <c r="O132" s="507"/>
      <c r="P132" s="507"/>
      <c r="Q132" s="666"/>
      <c r="R132" s="758"/>
      <c r="S132" s="601" t="s">
        <v>80</v>
      </c>
      <c r="T132" s="602" t="s">
        <v>345</v>
      </c>
      <c r="U132" s="37" t="s">
        <v>346</v>
      </c>
      <c r="V132" s="37" t="s">
        <v>109</v>
      </c>
    </row>
    <row r="133" spans="1:24" ht="28.5" customHeight="1" thickBot="1" x14ac:dyDescent="0.25">
      <c r="A133" s="1075" t="s">
        <v>180</v>
      </c>
      <c r="B133" s="1076"/>
      <c r="C133" s="1076"/>
      <c r="D133" s="1076"/>
      <c r="E133" s="1077"/>
      <c r="F133" s="604" t="str">
        <f>IF(CurrencyRate=0,"",SUM(F105:F132))</f>
        <v/>
      </c>
      <c r="G133" s="311">
        <f>SUM(G105:G132)</f>
        <v>0</v>
      </c>
      <c r="H133" s="663"/>
      <c r="I133" s="663"/>
      <c r="J133" s="663"/>
      <c r="K133" s="663"/>
      <c r="L133" s="663"/>
      <c r="M133" s="663"/>
      <c r="N133" s="663"/>
      <c r="O133" s="663"/>
      <c r="P133" s="663"/>
      <c r="Q133" s="663"/>
      <c r="R133" s="760"/>
      <c r="S133" s="688" t="s">
        <v>286</v>
      </c>
      <c r="T133" s="428"/>
      <c r="U133" s="428"/>
      <c r="V133" s="435"/>
    </row>
    <row r="134" spans="1:24" s="1" customFormat="1" ht="38.75" customHeight="1" thickTop="1" thickBot="1" x14ac:dyDescent="0.25">
      <c r="A134" s="1097" t="s">
        <v>153</v>
      </c>
      <c r="B134" s="1098"/>
      <c r="C134" s="1098"/>
      <c r="D134" s="1098"/>
      <c r="E134" s="1098"/>
      <c r="F134" s="1098"/>
      <c r="G134" s="1098"/>
      <c r="H134" s="1098"/>
      <c r="I134" s="1098"/>
      <c r="J134" s="1098"/>
      <c r="K134" s="1098"/>
      <c r="L134" s="1098"/>
      <c r="M134" s="1098"/>
      <c r="N134" s="1098"/>
      <c r="O134" s="1098"/>
      <c r="P134" s="1098"/>
      <c r="Q134" s="1098"/>
      <c r="R134" s="1099"/>
      <c r="S134" s="732"/>
      <c r="T134" s="416"/>
      <c r="U134" s="416"/>
      <c r="V134" s="414"/>
    </row>
    <row r="135" spans="1:24" ht="27" customHeight="1" thickTop="1" x14ac:dyDescent="0.2">
      <c r="A135" s="264" t="s">
        <v>219</v>
      </c>
      <c r="B135" s="482"/>
      <c r="C135" s="482"/>
      <c r="D135" s="482"/>
      <c r="E135" s="482"/>
      <c r="F135" s="482"/>
      <c r="G135" s="482"/>
      <c r="H135" s="482"/>
      <c r="I135" s="482"/>
      <c r="J135" s="482"/>
      <c r="K135" s="482"/>
      <c r="L135" s="482"/>
      <c r="M135" s="482"/>
      <c r="N135" s="482"/>
      <c r="O135" s="482"/>
      <c r="P135" s="482"/>
      <c r="Q135" s="482"/>
      <c r="R135" s="754"/>
      <c r="S135" s="688" t="s">
        <v>286</v>
      </c>
      <c r="T135" s="428"/>
      <c r="U135" s="428"/>
      <c r="V135" s="435" t="s">
        <v>109</v>
      </c>
    </row>
    <row r="136" spans="1:24" ht="36.75" customHeight="1" x14ac:dyDescent="0.2">
      <c r="A136" s="56" t="s">
        <v>0</v>
      </c>
      <c r="B136" s="723"/>
      <c r="C136" s="136"/>
      <c r="D136" s="136"/>
      <c r="E136" s="265"/>
      <c r="F136" s="265"/>
      <c r="G136" s="214"/>
      <c r="H136" s="214"/>
      <c r="I136" s="214"/>
      <c r="J136" s="265"/>
      <c r="K136" s="265"/>
      <c r="L136" s="265"/>
      <c r="M136" s="265"/>
      <c r="N136" s="265"/>
      <c r="O136" s="265"/>
      <c r="P136" s="265"/>
      <c r="Q136" s="265"/>
      <c r="R136" s="761"/>
      <c r="S136" s="688" t="s">
        <v>286</v>
      </c>
      <c r="T136" s="428"/>
      <c r="U136" s="428"/>
      <c r="V136" s="435" t="s">
        <v>109</v>
      </c>
    </row>
    <row r="137" spans="1:24" s="1" customFormat="1" ht="22.25" customHeight="1" x14ac:dyDescent="0.2">
      <c r="A137" s="196"/>
      <c r="B137" s="492"/>
      <c r="C137" s="492"/>
      <c r="D137" s="1078" t="s">
        <v>428</v>
      </c>
      <c r="E137" s="1006" t="s">
        <v>429</v>
      </c>
      <c r="F137" s="1019"/>
      <c r="G137" s="1020"/>
      <c r="H137" s="1020"/>
      <c r="I137" s="1020"/>
      <c r="J137" s="1006" t="s">
        <v>5</v>
      </c>
      <c r="K137" s="1006" t="s">
        <v>16</v>
      </c>
      <c r="L137" s="1163" t="s">
        <v>356</v>
      </c>
      <c r="M137" s="1164"/>
      <c r="N137" s="1139" t="s">
        <v>306</v>
      </c>
      <c r="O137" s="1142" t="s">
        <v>307</v>
      </c>
      <c r="P137" s="1142" t="s">
        <v>308</v>
      </c>
      <c r="Q137" s="1020"/>
      <c r="R137" s="1109"/>
      <c r="S137" s="688" t="s">
        <v>286</v>
      </c>
      <c r="T137" s="414"/>
      <c r="U137" s="414"/>
      <c r="V137" s="438" t="s">
        <v>109</v>
      </c>
      <c r="X137" s="2"/>
    </row>
    <row r="138" spans="1:24" s="1" customFormat="1" ht="21.5" customHeight="1" x14ac:dyDescent="0.2">
      <c r="A138" s="237"/>
      <c r="B138" s="491" t="s">
        <v>221</v>
      </c>
      <c r="C138" s="42" t="s">
        <v>248</v>
      </c>
      <c r="D138" s="1079"/>
      <c r="E138" s="1016"/>
      <c r="F138" s="1071"/>
      <c r="G138" s="1112"/>
      <c r="H138" s="704"/>
      <c r="I138" s="1112"/>
      <c r="J138" s="1016"/>
      <c r="K138" s="1016"/>
      <c r="L138" s="1142" t="s">
        <v>300</v>
      </c>
      <c r="M138" s="1142" t="s">
        <v>301</v>
      </c>
      <c r="N138" s="1140"/>
      <c r="O138" s="1143"/>
      <c r="P138" s="1143"/>
      <c r="Q138" s="1158"/>
      <c r="R138" s="1110"/>
      <c r="S138" s="688" t="s">
        <v>286</v>
      </c>
      <c r="T138" s="414"/>
      <c r="U138" s="414"/>
      <c r="V138" s="438" t="s">
        <v>109</v>
      </c>
      <c r="X138" s="2"/>
    </row>
    <row r="139" spans="1:24" s="1" customFormat="1" ht="24" x14ac:dyDescent="0.2">
      <c r="A139" s="98"/>
      <c r="B139" s="493"/>
      <c r="C139" s="493"/>
      <c r="D139" s="1080"/>
      <c r="E139" s="1005"/>
      <c r="F139" s="1072"/>
      <c r="G139" s="1113"/>
      <c r="H139" s="705"/>
      <c r="I139" s="1113"/>
      <c r="J139" s="1005"/>
      <c r="K139" s="1005"/>
      <c r="L139" s="1144"/>
      <c r="M139" s="1144"/>
      <c r="N139" s="1141"/>
      <c r="O139" s="1144"/>
      <c r="P139" s="1144"/>
      <c r="Q139" s="1023"/>
      <c r="R139" s="1111"/>
      <c r="S139" s="688" t="s">
        <v>286</v>
      </c>
      <c r="T139" s="414"/>
      <c r="U139" s="414"/>
      <c r="V139" s="438" t="s">
        <v>109</v>
      </c>
      <c r="X139" s="2"/>
    </row>
    <row r="140" spans="1:24" ht="22.5" customHeight="1" x14ac:dyDescent="0.2">
      <c r="A140" s="10"/>
      <c r="B140" s="54" t="s">
        <v>103</v>
      </c>
      <c r="C140" s="86">
        <v>0</v>
      </c>
      <c r="D140" s="614" t="str">
        <f>IF(CurrencyRate=0,"",C140)</f>
        <v/>
      </c>
      <c r="E140" s="615">
        <f>C140*(IF(CurrencyRate=0,1,CurrencyRate))</f>
        <v>0</v>
      </c>
      <c r="F140" s="9"/>
      <c r="G140" s="9"/>
      <c r="H140" s="9"/>
      <c r="I140" s="9"/>
      <c r="J140" s="506"/>
      <c r="K140" s="729"/>
      <c r="L140" s="506"/>
      <c r="M140" s="506"/>
      <c r="N140" s="506"/>
      <c r="O140" s="506"/>
      <c r="P140" s="506"/>
      <c r="Q140" s="727"/>
      <c r="R140" s="762"/>
      <c r="S140" s="688" t="s">
        <v>80</v>
      </c>
      <c r="T140" s="92" t="s">
        <v>76</v>
      </c>
      <c r="U140" s="92" t="s">
        <v>382</v>
      </c>
      <c r="V140" s="438" t="s">
        <v>109</v>
      </c>
    </row>
    <row r="141" spans="1:24" ht="22.5" customHeight="1" x14ac:dyDescent="0.2">
      <c r="A141" s="10"/>
      <c r="B141" s="54" t="s">
        <v>103</v>
      </c>
      <c r="C141" s="86">
        <v>0</v>
      </c>
      <c r="D141" s="614" t="str">
        <f>IF(CurrencyRate=0,"",C141)</f>
        <v/>
      </c>
      <c r="E141" s="615">
        <f>C141*(IF(CurrencyRate=0,1,CurrencyRate))</f>
        <v>0</v>
      </c>
      <c r="F141" s="9"/>
      <c r="G141" s="9"/>
      <c r="H141" s="9"/>
      <c r="I141" s="9"/>
      <c r="J141" s="506"/>
      <c r="K141" s="729"/>
      <c r="L141" s="506"/>
      <c r="M141" s="506"/>
      <c r="N141" s="506"/>
      <c r="O141" s="506"/>
      <c r="P141" s="506"/>
      <c r="Q141" s="727"/>
      <c r="R141" s="762"/>
      <c r="S141" s="688" t="s">
        <v>80</v>
      </c>
      <c r="T141" s="92" t="s">
        <v>76</v>
      </c>
      <c r="U141" s="92" t="s">
        <v>382</v>
      </c>
      <c r="V141" s="439" t="s">
        <v>109</v>
      </c>
    </row>
    <row r="142" spans="1:24" ht="22.5" customHeight="1" x14ac:dyDescent="0.2">
      <c r="A142" s="237"/>
      <c r="B142" s="113" t="s">
        <v>376</v>
      </c>
      <c r="C142" s="9"/>
      <c r="D142" s="614" t="str">
        <f>IF(CurrencyRate=0,"",SUM(D140:D141))</f>
        <v/>
      </c>
      <c r="E142" s="111">
        <f>SUM(E139:E141)</f>
        <v>0</v>
      </c>
      <c r="F142" s="9"/>
      <c r="G142" s="9"/>
      <c r="H142" s="9"/>
      <c r="I142" s="9"/>
      <c r="J142" s="1094"/>
      <c r="K142" s="1095"/>
      <c r="L142" s="1095"/>
      <c r="M142" s="1095"/>
      <c r="N142" s="1095"/>
      <c r="O142" s="1095"/>
      <c r="P142" s="1095"/>
      <c r="Q142" s="1095"/>
      <c r="R142" s="1096"/>
      <c r="S142" s="688" t="s">
        <v>286</v>
      </c>
      <c r="T142" s="436"/>
      <c r="U142" s="436"/>
      <c r="V142" s="439" t="s">
        <v>109</v>
      </c>
    </row>
    <row r="143" spans="1:24" s="1" customFormat="1" ht="22.25" hidden="1" customHeight="1" x14ac:dyDescent="0.2">
      <c r="A143" s="196"/>
      <c r="B143" s="618"/>
      <c r="C143" s="492"/>
      <c r="D143" s="492"/>
      <c r="E143" s="702"/>
      <c r="F143" s="1039" t="s">
        <v>281</v>
      </c>
      <c r="G143" s="1040"/>
      <c r="H143" s="1040"/>
      <c r="I143" s="1041"/>
      <c r="J143" s="1006" t="s">
        <v>5</v>
      </c>
      <c r="K143" s="1006" t="s">
        <v>16</v>
      </c>
      <c r="L143" s="1163" t="s">
        <v>356</v>
      </c>
      <c r="M143" s="1164"/>
      <c r="N143" s="1139" t="s">
        <v>306</v>
      </c>
      <c r="O143" s="1142" t="s">
        <v>307</v>
      </c>
      <c r="P143" s="1142" t="s">
        <v>308</v>
      </c>
      <c r="Q143" s="1145"/>
      <c r="R143" s="755"/>
      <c r="S143" s="688" t="s">
        <v>286</v>
      </c>
      <c r="T143" s="414"/>
      <c r="U143" s="414"/>
      <c r="V143" s="440" t="s">
        <v>108</v>
      </c>
      <c r="X143" s="2"/>
    </row>
    <row r="144" spans="1:24" s="1" customFormat="1" ht="24" hidden="1" x14ac:dyDescent="0.2">
      <c r="A144" s="237"/>
      <c r="B144" s="491" t="s">
        <v>221</v>
      </c>
      <c r="C144" s="491"/>
      <c r="D144" s="491"/>
      <c r="E144" s="263" t="s">
        <v>78</v>
      </c>
      <c r="F144" s="1081" t="s">
        <v>4</v>
      </c>
      <c r="G144" s="1081" t="s">
        <v>3</v>
      </c>
      <c r="H144" s="1165" t="s">
        <v>302</v>
      </c>
      <c r="I144" s="1081" t="s">
        <v>303</v>
      </c>
      <c r="J144" s="1016"/>
      <c r="K144" s="1016"/>
      <c r="L144" s="1142" t="s">
        <v>300</v>
      </c>
      <c r="M144" s="1142" t="s">
        <v>301</v>
      </c>
      <c r="N144" s="1140"/>
      <c r="O144" s="1143"/>
      <c r="P144" s="1143"/>
      <c r="Q144" s="1167"/>
      <c r="R144" s="756"/>
      <c r="S144" s="688" t="s">
        <v>286</v>
      </c>
      <c r="T144" s="414"/>
      <c r="U144" s="414"/>
      <c r="V144" s="440" t="s">
        <v>108</v>
      </c>
      <c r="X144" s="2"/>
    </row>
    <row r="145" spans="1:24" s="1" customFormat="1" hidden="1" x14ac:dyDescent="0.2">
      <c r="A145" s="98"/>
      <c r="B145" s="493"/>
      <c r="C145" s="493"/>
      <c r="D145" s="493"/>
      <c r="E145" s="221"/>
      <c r="F145" s="1083"/>
      <c r="G145" s="1083"/>
      <c r="H145" s="1166"/>
      <c r="I145" s="1083"/>
      <c r="J145" s="1005"/>
      <c r="K145" s="1005"/>
      <c r="L145" s="1144"/>
      <c r="M145" s="1144"/>
      <c r="N145" s="1141"/>
      <c r="O145" s="1144"/>
      <c r="P145" s="1144"/>
      <c r="Q145" s="1147"/>
      <c r="R145" s="763"/>
      <c r="S145" s="735"/>
      <c r="T145" s="414"/>
      <c r="U145" s="414"/>
      <c r="V145" s="440" t="s">
        <v>108</v>
      </c>
      <c r="X145" s="2"/>
    </row>
    <row r="146" spans="1:24" ht="22.5" hidden="1" customHeight="1" x14ac:dyDescent="0.2">
      <c r="A146" s="10"/>
      <c r="B146" s="54" t="s">
        <v>35</v>
      </c>
      <c r="C146" s="614"/>
      <c r="D146" s="614"/>
      <c r="E146" s="475"/>
      <c r="F146" s="9"/>
      <c r="G146" s="9"/>
      <c r="H146" s="9"/>
      <c r="I146" s="9"/>
      <c r="J146" s="9"/>
      <c r="K146" s="9"/>
      <c r="L146" s="9"/>
      <c r="M146" s="9"/>
      <c r="N146" s="9"/>
      <c r="O146" s="9"/>
      <c r="P146" s="9"/>
      <c r="Q146" s="9"/>
      <c r="R146" s="677"/>
      <c r="S146" s="688" t="s">
        <v>286</v>
      </c>
      <c r="T146" s="436"/>
      <c r="U146" s="436"/>
      <c r="V146" s="441" t="s">
        <v>108</v>
      </c>
    </row>
    <row r="147" spans="1:24" ht="35.25" hidden="1" customHeight="1" x14ac:dyDescent="0.2">
      <c r="A147" s="10"/>
      <c r="B147" s="478" t="s">
        <v>92</v>
      </c>
      <c r="C147" s="614"/>
      <c r="D147" s="614"/>
      <c r="E147" s="8"/>
      <c r="F147" s="86">
        <v>0</v>
      </c>
      <c r="G147" s="86">
        <v>0</v>
      </c>
      <c r="H147" s="614"/>
      <c r="I147" s="111">
        <f>F147*G147</f>
        <v>0</v>
      </c>
      <c r="J147" s="506"/>
      <c r="K147" s="729"/>
      <c r="L147" s="506"/>
      <c r="M147" s="506"/>
      <c r="N147" s="506"/>
      <c r="O147" s="506"/>
      <c r="P147" s="506"/>
      <c r="Q147" s="727"/>
      <c r="R147" s="762"/>
      <c r="S147" s="688" t="s">
        <v>80</v>
      </c>
      <c r="T147" s="92" t="s">
        <v>340</v>
      </c>
      <c r="U147" s="92" t="s">
        <v>383</v>
      </c>
      <c r="V147" s="441" t="s">
        <v>108</v>
      </c>
    </row>
    <row r="148" spans="1:24" ht="22.5" hidden="1" customHeight="1" x14ac:dyDescent="0.2">
      <c r="A148" s="10"/>
      <c r="B148" s="1086" t="s">
        <v>245</v>
      </c>
      <c r="C148" s="1067"/>
      <c r="D148" s="1067"/>
      <c r="E148" s="1067"/>
      <c r="F148" s="1067"/>
      <c r="G148" s="1100"/>
      <c r="H148" s="614"/>
      <c r="I148" s="201">
        <f>SUM(I146:I147)</f>
        <v>0</v>
      </c>
      <c r="J148" s="1094"/>
      <c r="K148" s="1095"/>
      <c r="L148" s="1095"/>
      <c r="M148" s="1095"/>
      <c r="N148" s="1095"/>
      <c r="O148" s="1095"/>
      <c r="P148" s="1095"/>
      <c r="Q148" s="1095"/>
      <c r="R148" s="1096"/>
      <c r="S148" s="688" t="s">
        <v>286</v>
      </c>
      <c r="T148" s="436"/>
      <c r="U148" s="436"/>
      <c r="V148" s="441" t="s">
        <v>108</v>
      </c>
    </row>
    <row r="149" spans="1:24" ht="22.5" hidden="1" customHeight="1" x14ac:dyDescent="0.2">
      <c r="A149" s="10"/>
      <c r="B149" s="54" t="s">
        <v>93</v>
      </c>
      <c r="C149" s="614"/>
      <c r="D149" s="614"/>
      <c r="E149" s="475"/>
      <c r="F149" s="9"/>
      <c r="G149" s="9"/>
      <c r="H149" s="9"/>
      <c r="I149" s="9"/>
      <c r="J149" s="9"/>
      <c r="K149" s="9"/>
      <c r="L149" s="9"/>
      <c r="M149" s="9"/>
      <c r="N149" s="9"/>
      <c r="O149" s="9"/>
      <c r="P149" s="9"/>
      <c r="Q149" s="9"/>
      <c r="R149" s="677"/>
      <c r="S149" s="688" t="s">
        <v>286</v>
      </c>
      <c r="T149" s="436"/>
      <c r="U149" s="436"/>
      <c r="V149" s="441" t="s">
        <v>108</v>
      </c>
    </row>
    <row r="150" spans="1:24" ht="36" hidden="1" customHeight="1" x14ac:dyDescent="0.2">
      <c r="A150" s="10"/>
      <c r="B150" s="478" t="s">
        <v>92</v>
      </c>
      <c r="C150" s="614"/>
      <c r="D150" s="614"/>
      <c r="E150" s="8"/>
      <c r="F150" s="86">
        <v>0</v>
      </c>
      <c r="G150" s="86">
        <v>0</v>
      </c>
      <c r="H150" s="614"/>
      <c r="I150" s="111">
        <f>F150*G150</f>
        <v>0</v>
      </c>
      <c r="J150" s="506"/>
      <c r="K150" s="729"/>
      <c r="L150" s="506"/>
      <c r="M150" s="506"/>
      <c r="N150" s="506"/>
      <c r="O150" s="506"/>
      <c r="P150" s="506"/>
      <c r="Q150" s="727"/>
      <c r="R150" s="762"/>
      <c r="S150" s="688" t="s">
        <v>80</v>
      </c>
      <c r="T150" s="92" t="s">
        <v>340</v>
      </c>
      <c r="U150" s="92" t="s">
        <v>383</v>
      </c>
      <c r="V150" s="441" t="s">
        <v>108</v>
      </c>
    </row>
    <row r="151" spans="1:24" ht="22.5" hidden="1" customHeight="1" x14ac:dyDescent="0.2">
      <c r="A151" s="10"/>
      <c r="B151" s="1086" t="s">
        <v>246</v>
      </c>
      <c r="C151" s="1067"/>
      <c r="D151" s="1067"/>
      <c r="E151" s="1067"/>
      <c r="F151" s="1067"/>
      <c r="G151" s="1100"/>
      <c r="H151" s="614"/>
      <c r="I151" s="201">
        <f>SUM(I149:I150)</f>
        <v>0</v>
      </c>
      <c r="J151" s="1094"/>
      <c r="K151" s="1095"/>
      <c r="L151" s="1095"/>
      <c r="M151" s="1095"/>
      <c r="N151" s="1095"/>
      <c r="O151" s="1095"/>
      <c r="P151" s="1095"/>
      <c r="Q151" s="1095"/>
      <c r="R151" s="1096"/>
      <c r="S151" s="688" t="s">
        <v>286</v>
      </c>
      <c r="T151" s="436"/>
      <c r="U151" s="436"/>
      <c r="V151" s="441" t="s">
        <v>108</v>
      </c>
    </row>
    <row r="152" spans="1:24" ht="22.5" hidden="1" customHeight="1" x14ac:dyDescent="0.2">
      <c r="A152" s="196"/>
      <c r="B152" s="492"/>
      <c r="C152" s="1081" t="s">
        <v>248</v>
      </c>
      <c r="D152" s="1078" t="s">
        <v>370</v>
      </c>
      <c r="E152" s="1006" t="s">
        <v>303</v>
      </c>
      <c r="F152" s="1039" t="s">
        <v>177</v>
      </c>
      <c r="G152" s="1040"/>
      <c r="H152" s="1040"/>
      <c r="I152" s="1041"/>
      <c r="J152" s="1169"/>
      <c r="K152" s="706"/>
      <c r="L152" s="706"/>
      <c r="M152" s="706"/>
      <c r="N152" s="706"/>
      <c r="O152" s="706"/>
      <c r="P152" s="706"/>
      <c r="Q152" s="1006"/>
      <c r="R152" s="1109"/>
      <c r="S152" s="688" t="s">
        <v>286</v>
      </c>
      <c r="T152" s="436"/>
      <c r="U152" s="436"/>
      <c r="V152" s="442" t="s">
        <v>108</v>
      </c>
    </row>
    <row r="153" spans="1:24" ht="22.5" hidden="1" customHeight="1" x14ac:dyDescent="0.2">
      <c r="A153" s="237"/>
      <c r="B153" s="491" t="s">
        <v>221</v>
      </c>
      <c r="C153" s="1082"/>
      <c r="D153" s="1079"/>
      <c r="E153" s="1016"/>
      <c r="F153" s="1081" t="s">
        <v>4</v>
      </c>
      <c r="G153" s="1081" t="s">
        <v>3</v>
      </c>
      <c r="H153" s="1165" t="s">
        <v>302</v>
      </c>
      <c r="I153" s="1081" t="s">
        <v>31</v>
      </c>
      <c r="J153" s="1170"/>
      <c r="K153" s="707"/>
      <c r="L153" s="707"/>
      <c r="M153" s="707"/>
      <c r="N153" s="707"/>
      <c r="O153" s="707"/>
      <c r="P153" s="707"/>
      <c r="Q153" s="1016"/>
      <c r="R153" s="1110"/>
      <c r="S153" s="688" t="s">
        <v>286</v>
      </c>
      <c r="T153" s="436"/>
      <c r="U153" s="436"/>
      <c r="V153" s="442" t="s">
        <v>108</v>
      </c>
    </row>
    <row r="154" spans="1:24" ht="22.5" hidden="1" customHeight="1" x14ac:dyDescent="0.2">
      <c r="A154" s="98"/>
      <c r="B154" s="493"/>
      <c r="C154" s="1083"/>
      <c r="D154" s="1080"/>
      <c r="E154" s="1005"/>
      <c r="F154" s="1083"/>
      <c r="G154" s="1083"/>
      <c r="H154" s="1166"/>
      <c r="I154" s="1083"/>
      <c r="J154" s="1171"/>
      <c r="K154" s="708"/>
      <c r="L154" s="708"/>
      <c r="M154" s="708"/>
      <c r="N154" s="708"/>
      <c r="O154" s="708"/>
      <c r="P154" s="708"/>
      <c r="Q154" s="1005"/>
      <c r="R154" s="1111"/>
      <c r="S154" s="688" t="s">
        <v>286</v>
      </c>
      <c r="T154" s="436"/>
      <c r="U154" s="436"/>
      <c r="V154" s="442" t="s">
        <v>108</v>
      </c>
    </row>
    <row r="155" spans="1:24" ht="22.5" hidden="1" customHeight="1" x14ac:dyDescent="0.2">
      <c r="A155" s="10"/>
      <c r="B155" s="54" t="s">
        <v>35</v>
      </c>
      <c r="C155" s="86">
        <v>0</v>
      </c>
      <c r="D155" s="614" t="str">
        <f>IF(CurrencyRate=0,"",C155)</f>
        <v/>
      </c>
      <c r="E155" s="615">
        <f>C155*(IF(CurrencyRate=0,1,CurrencyRate))</f>
        <v>0</v>
      </c>
      <c r="F155" s="9"/>
      <c r="G155" s="9"/>
      <c r="H155" s="9"/>
      <c r="I155" s="9"/>
      <c r="J155" s="506"/>
      <c r="K155" s="729"/>
      <c r="L155" s="506"/>
      <c r="M155" s="506"/>
      <c r="N155" s="506"/>
      <c r="O155" s="506"/>
      <c r="P155" s="506"/>
      <c r="Q155" s="9"/>
      <c r="R155" s="677"/>
      <c r="S155" s="688" t="s">
        <v>286</v>
      </c>
      <c r="T155" s="436"/>
      <c r="U155" s="436"/>
      <c r="V155" s="442" t="s">
        <v>108</v>
      </c>
    </row>
    <row r="156" spans="1:24" ht="36" hidden="1" customHeight="1" x14ac:dyDescent="0.2">
      <c r="A156" s="10"/>
      <c r="B156" s="478" t="s">
        <v>92</v>
      </c>
      <c r="C156" s="614"/>
      <c r="D156" s="614"/>
      <c r="E156" s="615"/>
      <c r="F156" s="86">
        <v>0</v>
      </c>
      <c r="G156" s="86">
        <v>0</v>
      </c>
      <c r="H156" s="614"/>
      <c r="I156" s="111">
        <f>F156*G156</f>
        <v>0</v>
      </c>
      <c r="J156" s="506"/>
      <c r="K156" s="729"/>
      <c r="L156" s="506"/>
      <c r="M156" s="506"/>
      <c r="N156" s="506"/>
      <c r="O156" s="506"/>
      <c r="P156" s="506"/>
      <c r="Q156" s="9"/>
      <c r="R156" s="778"/>
      <c r="S156" s="688" t="s">
        <v>80</v>
      </c>
      <c r="T156" s="92" t="s">
        <v>340</v>
      </c>
      <c r="U156" s="92" t="s">
        <v>383</v>
      </c>
      <c r="V156" s="442" t="s">
        <v>108</v>
      </c>
    </row>
    <row r="157" spans="1:24" ht="22.5" hidden="1" customHeight="1" x14ac:dyDescent="0.2">
      <c r="A157" s="10"/>
      <c r="B157" s="709" t="s">
        <v>245</v>
      </c>
      <c r="C157" s="617"/>
      <c r="D157" s="614"/>
      <c r="E157" s="111">
        <f>E155</f>
        <v>0</v>
      </c>
      <c r="F157" s="9"/>
      <c r="G157" s="9"/>
      <c r="H157" s="614"/>
      <c r="I157" s="201">
        <f>SUM(I155:I156)</f>
        <v>0</v>
      </c>
      <c r="J157" s="1094"/>
      <c r="K157" s="1095"/>
      <c r="L157" s="1095"/>
      <c r="M157" s="1095"/>
      <c r="N157" s="1095"/>
      <c r="O157" s="1095"/>
      <c r="P157" s="1095"/>
      <c r="Q157" s="1095"/>
      <c r="R157" s="1168"/>
      <c r="S157" s="688" t="s">
        <v>286</v>
      </c>
      <c r="T157" s="428"/>
      <c r="U157" s="428"/>
      <c r="V157" s="442" t="s">
        <v>108</v>
      </c>
    </row>
    <row r="158" spans="1:24" ht="22.5" hidden="1" customHeight="1" x14ac:dyDescent="0.2">
      <c r="A158" s="10"/>
      <c r="B158" s="54" t="s">
        <v>93</v>
      </c>
      <c r="C158" s="86">
        <v>0</v>
      </c>
      <c r="D158" s="614" t="str">
        <f>IF(CurrencyRate=0,"",C158)</f>
        <v/>
      </c>
      <c r="E158" s="615">
        <f>C158*(IF(CurrencyRate=0,1,CurrencyRate))</f>
        <v>0</v>
      </c>
      <c r="F158" s="9"/>
      <c r="G158" s="9"/>
      <c r="H158" s="9"/>
      <c r="I158" s="9"/>
      <c r="J158" s="506"/>
      <c r="K158" s="729"/>
      <c r="L158" s="506"/>
      <c r="M158" s="506"/>
      <c r="N158" s="506"/>
      <c r="O158" s="506"/>
      <c r="P158" s="506"/>
      <c r="Q158" s="9"/>
      <c r="R158" s="778"/>
      <c r="S158" s="688" t="s">
        <v>286</v>
      </c>
      <c r="T158" s="428"/>
      <c r="U158" s="428"/>
      <c r="V158" s="442" t="s">
        <v>108</v>
      </c>
    </row>
    <row r="159" spans="1:24" ht="34.5" hidden="1" customHeight="1" x14ac:dyDescent="0.2">
      <c r="A159" s="10"/>
      <c r="B159" s="478" t="s">
        <v>92</v>
      </c>
      <c r="C159" s="614"/>
      <c r="D159" s="614"/>
      <c r="E159" s="615"/>
      <c r="F159" s="86">
        <v>0</v>
      </c>
      <c r="G159" s="86">
        <v>0</v>
      </c>
      <c r="H159" s="614"/>
      <c r="I159" s="111">
        <f>F159*G159</f>
        <v>0</v>
      </c>
      <c r="J159" s="506"/>
      <c r="K159" s="729"/>
      <c r="L159" s="506"/>
      <c r="M159" s="506"/>
      <c r="N159" s="506"/>
      <c r="O159" s="506"/>
      <c r="P159" s="506"/>
      <c r="Q159" s="9"/>
      <c r="R159" s="778"/>
      <c r="S159" s="688" t="s">
        <v>80</v>
      </c>
      <c r="T159" s="92" t="s">
        <v>340</v>
      </c>
      <c r="U159" s="92" t="s">
        <v>383</v>
      </c>
      <c r="V159" s="442" t="s">
        <v>108</v>
      </c>
    </row>
    <row r="160" spans="1:24" ht="22.5" hidden="1" customHeight="1" x14ac:dyDescent="0.2">
      <c r="A160" s="10"/>
      <c r="B160" s="710" t="s">
        <v>246</v>
      </c>
      <c r="C160" s="617"/>
      <c r="D160" s="614"/>
      <c r="E160" s="111">
        <f>E158</f>
        <v>0</v>
      </c>
      <c r="F160" s="9"/>
      <c r="G160" s="9"/>
      <c r="H160" s="614"/>
      <c r="I160" s="201">
        <f>SUM(I158:I159)</f>
        <v>0</v>
      </c>
      <c r="J160" s="1094"/>
      <c r="K160" s="1095"/>
      <c r="L160" s="1095"/>
      <c r="M160" s="1095"/>
      <c r="N160" s="1095"/>
      <c r="O160" s="1095"/>
      <c r="P160" s="1095"/>
      <c r="Q160" s="1095"/>
      <c r="R160" s="1096"/>
      <c r="S160" s="688" t="s">
        <v>286</v>
      </c>
      <c r="T160" s="428"/>
      <c r="U160" s="428"/>
      <c r="V160" s="442" t="s">
        <v>108</v>
      </c>
    </row>
    <row r="161" spans="1:22" ht="31.5" customHeight="1" x14ac:dyDescent="0.2">
      <c r="A161" s="146"/>
      <c r="B161" s="113" t="s">
        <v>294</v>
      </c>
      <c r="C161" s="113"/>
      <c r="D161" s="614" t="str">
        <f>IF(CurrencyRate=0,"",IF(TypeCostD1&gt;1,"",D55+D59+D64))</f>
        <v/>
      </c>
      <c r="E161" s="198">
        <f>E142+I148+I151+I157+I160+E157+E160</f>
        <v>0</v>
      </c>
      <c r="F161" s="475"/>
      <c r="G161" s="9"/>
      <c r="H161" s="9"/>
      <c r="I161" s="9"/>
      <c r="J161" s="9"/>
      <c r="K161" s="9"/>
      <c r="L161" s="9"/>
      <c r="M161" s="9"/>
      <c r="N161" s="9"/>
      <c r="O161" s="9"/>
      <c r="P161" s="9"/>
      <c r="Q161" s="9"/>
      <c r="R161" s="677"/>
      <c r="S161" s="688" t="s">
        <v>286</v>
      </c>
      <c r="T161" s="436"/>
      <c r="U161" s="436"/>
      <c r="V161" s="443" t="s">
        <v>109</v>
      </c>
    </row>
    <row r="162" spans="1:22" ht="22.5" customHeight="1" x14ac:dyDescent="0.2">
      <c r="A162" s="1101" t="str">
        <f>'EC Data'!A15</f>
        <v>D.2 [Category name]</v>
      </c>
      <c r="B162" s="1102"/>
      <c r="C162" s="136"/>
      <c r="D162" s="136"/>
      <c r="E162" s="9"/>
      <c r="F162" s="9"/>
      <c r="G162" s="9"/>
      <c r="H162" s="9"/>
      <c r="I162" s="9"/>
      <c r="J162" s="9"/>
      <c r="K162" s="9"/>
      <c r="L162" s="9"/>
      <c r="M162" s="9"/>
      <c r="N162" s="9"/>
      <c r="O162" s="9"/>
      <c r="P162" s="9"/>
      <c r="Q162" s="9"/>
      <c r="R162" s="677"/>
      <c r="S162" s="688" t="s">
        <v>286</v>
      </c>
      <c r="T162" s="428"/>
      <c r="U162" s="428"/>
      <c r="V162" s="435" t="s">
        <v>109</v>
      </c>
    </row>
    <row r="163" spans="1:22" ht="22.5" hidden="1" customHeight="1" x14ac:dyDescent="0.2">
      <c r="A163" s="56" t="s">
        <v>0</v>
      </c>
      <c r="B163" s="723"/>
      <c r="C163" s="136"/>
      <c r="D163" s="136"/>
      <c r="E163" s="265"/>
      <c r="F163" s="265"/>
      <c r="G163" s="214"/>
      <c r="H163" s="214"/>
      <c r="I163" s="214"/>
      <c r="J163" s="265"/>
      <c r="K163" s="265"/>
      <c r="L163" s="265"/>
      <c r="M163" s="265"/>
      <c r="N163" s="265"/>
      <c r="O163" s="265"/>
      <c r="P163" s="265"/>
      <c r="Q163" s="265"/>
      <c r="R163" s="761"/>
      <c r="S163" s="688" t="s">
        <v>286</v>
      </c>
      <c r="T163" s="428"/>
      <c r="U163" s="428"/>
      <c r="V163" s="435" t="s">
        <v>108</v>
      </c>
    </row>
    <row r="164" spans="1:22" ht="22.5" hidden="1" customHeight="1" x14ac:dyDescent="0.2">
      <c r="A164" s="266"/>
      <c r="B164" s="1036"/>
      <c r="C164" s="1006" t="s">
        <v>443</v>
      </c>
      <c r="D164" s="1078" t="s">
        <v>370</v>
      </c>
      <c r="E164" s="1006" t="s">
        <v>303</v>
      </c>
      <c r="F164" s="269"/>
      <c r="G164" s="477"/>
      <c r="H164" s="477"/>
      <c r="I164" s="477"/>
      <c r="J164" s="1006" t="s">
        <v>5</v>
      </c>
      <c r="K164" s="1006" t="s">
        <v>16</v>
      </c>
      <c r="L164" s="1163" t="s">
        <v>356</v>
      </c>
      <c r="M164" s="1164"/>
      <c r="N164" s="1139" t="s">
        <v>306</v>
      </c>
      <c r="O164" s="1142" t="s">
        <v>307</v>
      </c>
      <c r="P164" s="1142" t="s">
        <v>308</v>
      </c>
      <c r="Q164" s="1145"/>
      <c r="R164" s="755"/>
      <c r="S164" s="688" t="s">
        <v>286</v>
      </c>
      <c r="T164" s="428"/>
      <c r="U164" s="428"/>
      <c r="V164" s="439" t="s">
        <v>108</v>
      </c>
    </row>
    <row r="165" spans="1:22" ht="33" hidden="1" customHeight="1" x14ac:dyDescent="0.2">
      <c r="A165" s="267"/>
      <c r="B165" s="1037"/>
      <c r="C165" s="1005"/>
      <c r="D165" s="1079"/>
      <c r="E165" s="1016"/>
      <c r="F165" s="476"/>
      <c r="G165" s="476"/>
      <c r="H165" s="490"/>
      <c r="I165" s="490"/>
      <c r="J165" s="1005"/>
      <c r="K165" s="1005"/>
      <c r="L165" s="494" t="s">
        <v>300</v>
      </c>
      <c r="M165" s="494" t="s">
        <v>301</v>
      </c>
      <c r="N165" s="1141"/>
      <c r="O165" s="1144"/>
      <c r="P165" s="1144"/>
      <c r="Q165" s="1167"/>
      <c r="R165" s="756"/>
      <c r="S165" s="688" t="s">
        <v>286</v>
      </c>
      <c r="T165" s="428"/>
      <c r="U165" s="428"/>
      <c r="V165" s="439" t="s">
        <v>108</v>
      </c>
    </row>
    <row r="166" spans="1:22" ht="22.5" hidden="1" customHeight="1" x14ac:dyDescent="0.2">
      <c r="A166" s="266"/>
      <c r="B166" s="350" t="s">
        <v>253</v>
      </c>
      <c r="C166" s="86">
        <v>0</v>
      </c>
      <c r="D166" s="614" t="str">
        <f>IF(CurrencyRate=0,"",C166)</f>
        <v/>
      </c>
      <c r="E166" s="615">
        <f>C166*(IF(CurrencyRate=0,1,CurrencyRate))</f>
        <v>0</v>
      </c>
      <c r="F166" s="9"/>
      <c r="G166" s="9"/>
      <c r="H166" s="477"/>
      <c r="I166" s="477"/>
      <c r="J166" s="506"/>
      <c r="K166" s="729"/>
      <c r="L166" s="506"/>
      <c r="M166" s="506"/>
      <c r="N166" s="506"/>
      <c r="O166" s="506"/>
      <c r="P166" s="506"/>
      <c r="Q166" s="1147"/>
      <c r="R166" s="763"/>
      <c r="S166" s="233" t="s">
        <v>80</v>
      </c>
      <c r="T166" s="436" t="s">
        <v>76</v>
      </c>
      <c r="U166" s="92" t="s">
        <v>383</v>
      </c>
      <c r="V166" s="439" t="s">
        <v>108</v>
      </c>
    </row>
    <row r="167" spans="1:22" ht="22.5" hidden="1" customHeight="1" x14ac:dyDescent="0.2">
      <c r="A167" s="266"/>
      <c r="B167" s="152"/>
      <c r="C167" s="152"/>
      <c r="D167" s="614" t="str">
        <f>IF(CurrencyRate=0,"",SUM(D164:D166))</f>
        <v/>
      </c>
      <c r="E167" s="259">
        <f>SUM(E164:E166)</f>
        <v>0</v>
      </c>
      <c r="F167" s="9"/>
      <c r="G167" s="9"/>
      <c r="H167" s="477"/>
      <c r="I167" s="477"/>
      <c r="J167" s="477"/>
      <c r="K167" s="477"/>
      <c r="L167" s="477"/>
      <c r="M167" s="477"/>
      <c r="N167" s="477"/>
      <c r="O167" s="477"/>
      <c r="P167" s="477"/>
      <c r="Q167" s="477"/>
      <c r="R167" s="751"/>
      <c r="S167" s="688" t="s">
        <v>286</v>
      </c>
      <c r="T167" s="428"/>
      <c r="U167" s="428"/>
      <c r="V167" s="439" t="s">
        <v>108</v>
      </c>
    </row>
    <row r="168" spans="1:22" ht="22.5" hidden="1" customHeight="1" x14ac:dyDescent="0.2">
      <c r="A168" s="196"/>
      <c r="B168" s="1172"/>
      <c r="C168" s="717"/>
      <c r="D168" s="717"/>
      <c r="E168" s="272"/>
      <c r="F168" s="1105" t="s">
        <v>281</v>
      </c>
      <c r="G168" s="1106"/>
      <c r="H168" s="1106"/>
      <c r="I168" s="1107"/>
      <c r="J168" s="1006" t="s">
        <v>5</v>
      </c>
      <c r="K168" s="1006" t="s">
        <v>16</v>
      </c>
      <c r="L168" s="1163" t="s">
        <v>356</v>
      </c>
      <c r="M168" s="1164"/>
      <c r="N168" s="1139" t="s">
        <v>306</v>
      </c>
      <c r="O168" s="1142" t="s">
        <v>307</v>
      </c>
      <c r="P168" s="1142" t="s">
        <v>308</v>
      </c>
      <c r="Q168" s="1145"/>
      <c r="R168" s="755"/>
      <c r="S168" s="688" t="s">
        <v>286</v>
      </c>
      <c r="T168" s="428"/>
      <c r="U168" s="428"/>
      <c r="V168" s="441" t="s">
        <v>108</v>
      </c>
    </row>
    <row r="169" spans="1:22" ht="30" hidden="1" customHeight="1" x14ac:dyDescent="0.2">
      <c r="A169" s="268"/>
      <c r="B169" s="1173"/>
      <c r="C169" s="718"/>
      <c r="D169" s="718"/>
      <c r="E169" s="273"/>
      <c r="F169" s="494" t="s">
        <v>4</v>
      </c>
      <c r="G169" s="494" t="s">
        <v>3</v>
      </c>
      <c r="H169" s="719" t="s">
        <v>370</v>
      </c>
      <c r="I169" s="494" t="s">
        <v>2</v>
      </c>
      <c r="J169" s="1005"/>
      <c r="K169" s="1005"/>
      <c r="L169" s="494" t="s">
        <v>300</v>
      </c>
      <c r="M169" s="494" t="s">
        <v>301</v>
      </c>
      <c r="N169" s="1141"/>
      <c r="O169" s="1144"/>
      <c r="P169" s="1144"/>
      <c r="Q169" s="1167"/>
      <c r="R169" s="756"/>
      <c r="S169" s="688" t="s">
        <v>286</v>
      </c>
      <c r="T169" s="428"/>
      <c r="U169" s="428"/>
      <c r="V169" s="441" t="s">
        <v>108</v>
      </c>
    </row>
    <row r="170" spans="1:22" ht="22.5" hidden="1" customHeight="1" x14ac:dyDescent="0.2">
      <c r="A170" s="237"/>
      <c r="B170" s="350" t="s">
        <v>253</v>
      </c>
      <c r="C170" s="730"/>
      <c r="D170" s="495"/>
      <c r="E170" s="616"/>
      <c r="F170" s="479">
        <v>0</v>
      </c>
      <c r="G170" s="479">
        <v>0</v>
      </c>
      <c r="H170" s="614"/>
      <c r="I170" s="457">
        <f>IF(TypeCostD2&gt;1, F170*G170, F170*G170*(IF(CurrencyRate=0,1,CurrencyRate)))</f>
        <v>0</v>
      </c>
      <c r="J170" s="506"/>
      <c r="K170" s="729"/>
      <c r="L170" s="506"/>
      <c r="M170" s="506"/>
      <c r="N170" s="506"/>
      <c r="O170" s="506"/>
      <c r="P170" s="506"/>
      <c r="Q170" s="1147"/>
      <c r="R170" s="763"/>
      <c r="S170" s="233" t="s">
        <v>80</v>
      </c>
      <c r="T170" s="92" t="s">
        <v>340</v>
      </c>
      <c r="U170" s="92" t="s">
        <v>383</v>
      </c>
      <c r="V170" s="441" t="s">
        <v>108</v>
      </c>
    </row>
    <row r="171" spans="1:22" ht="24" hidden="1" x14ac:dyDescent="0.2">
      <c r="A171" s="151"/>
      <c r="B171" s="113" t="s">
        <v>254</v>
      </c>
      <c r="C171" s="113"/>
      <c r="D171" s="614"/>
      <c r="E171" s="457">
        <f>E167+I171</f>
        <v>0</v>
      </c>
      <c r="F171" s="308"/>
      <c r="G171" s="309"/>
      <c r="H171" s="279"/>
      <c r="I171" s="310">
        <f>SUM(I169:I170)</f>
        <v>0</v>
      </c>
      <c r="J171" s="727"/>
      <c r="K171" s="727"/>
      <c r="L171" s="727"/>
      <c r="M171" s="727"/>
      <c r="N171" s="727"/>
      <c r="O171" s="727"/>
      <c r="P171" s="727"/>
      <c r="Q171" s="477"/>
      <c r="R171" s="751"/>
      <c r="S171" s="688" t="s">
        <v>286</v>
      </c>
      <c r="T171" s="428"/>
      <c r="U171" s="428"/>
      <c r="V171" s="443" t="s">
        <v>108</v>
      </c>
    </row>
    <row r="172" spans="1:22" ht="22.5" customHeight="1" x14ac:dyDescent="0.2">
      <c r="A172" s="1101" t="str">
        <f>'EC Data'!A16</f>
        <v>D.3 [Category name]</v>
      </c>
      <c r="B172" s="1102"/>
      <c r="C172" s="136"/>
      <c r="D172" s="136"/>
      <c r="E172" s="9"/>
      <c r="F172" s="9"/>
      <c r="G172" s="9"/>
      <c r="H172" s="9"/>
      <c r="I172" s="9"/>
      <c r="J172" s="9"/>
      <c r="K172" s="9"/>
      <c r="L172" s="9"/>
      <c r="M172" s="9"/>
      <c r="N172" s="9"/>
      <c r="O172" s="9"/>
      <c r="P172" s="9"/>
      <c r="Q172" s="9"/>
      <c r="R172" s="677"/>
      <c r="S172" s="688" t="s">
        <v>286</v>
      </c>
      <c r="T172" s="428"/>
      <c r="U172" s="428"/>
      <c r="V172" s="435" t="s">
        <v>109</v>
      </c>
    </row>
    <row r="173" spans="1:22" ht="22.5" hidden="1" customHeight="1" x14ac:dyDescent="0.2">
      <c r="A173" s="270" t="s">
        <v>0</v>
      </c>
      <c r="B173" s="488"/>
      <c r="C173" s="488"/>
      <c r="D173" s="488"/>
      <c r="E173" s="244"/>
      <c r="F173" s="711"/>
      <c r="G173" s="711"/>
      <c r="H173" s="711"/>
      <c r="I173" s="711"/>
      <c r="J173" s="711"/>
      <c r="K173" s="711"/>
      <c r="L173" s="711"/>
      <c r="M173" s="711"/>
      <c r="N173" s="711"/>
      <c r="O173" s="711"/>
      <c r="P173" s="711"/>
      <c r="Q173" s="711"/>
      <c r="R173" s="712"/>
      <c r="S173" s="688" t="s">
        <v>286</v>
      </c>
      <c r="T173" s="428"/>
      <c r="U173" s="428"/>
      <c r="V173" s="435" t="s">
        <v>108</v>
      </c>
    </row>
    <row r="174" spans="1:22" ht="22.5" hidden="1" customHeight="1" x14ac:dyDescent="0.2">
      <c r="A174" s="266"/>
      <c r="B174" s="1108"/>
      <c r="C174" s="1006" t="s">
        <v>443</v>
      </c>
      <c r="D174" s="1078" t="s">
        <v>370</v>
      </c>
      <c r="E174" s="1006" t="s">
        <v>303</v>
      </c>
      <c r="F174" s="269"/>
      <c r="G174" s="477"/>
      <c r="H174" s="477"/>
      <c r="I174" s="477"/>
      <c r="J174" s="1006" t="s">
        <v>5</v>
      </c>
      <c r="K174" s="1006" t="s">
        <v>16</v>
      </c>
      <c r="L174" s="1163" t="s">
        <v>356</v>
      </c>
      <c r="M174" s="1164"/>
      <c r="N174" s="1139" t="s">
        <v>306</v>
      </c>
      <c r="O174" s="1142" t="s">
        <v>307</v>
      </c>
      <c r="P174" s="1142" t="s">
        <v>308</v>
      </c>
      <c r="Q174" s="1145"/>
      <c r="R174" s="755"/>
      <c r="S174" s="688" t="s">
        <v>286</v>
      </c>
      <c r="T174" s="428"/>
      <c r="U174" s="428"/>
      <c r="V174" s="439" t="s">
        <v>108</v>
      </c>
    </row>
    <row r="175" spans="1:22" ht="38.25" hidden="1" customHeight="1" x14ac:dyDescent="0.2">
      <c r="A175" s="271"/>
      <c r="B175" s="1037"/>
      <c r="C175" s="1005"/>
      <c r="D175" s="1079"/>
      <c r="E175" s="1016"/>
      <c r="F175" s="476"/>
      <c r="G175" s="476"/>
      <c r="H175" s="476"/>
      <c r="I175" s="476"/>
      <c r="J175" s="1005"/>
      <c r="K175" s="1005"/>
      <c r="L175" s="494" t="s">
        <v>300</v>
      </c>
      <c r="M175" s="494" t="s">
        <v>301</v>
      </c>
      <c r="N175" s="1141"/>
      <c r="O175" s="1144"/>
      <c r="P175" s="1144"/>
      <c r="Q175" s="1167"/>
      <c r="R175" s="756"/>
      <c r="S175" s="688" t="s">
        <v>286</v>
      </c>
      <c r="T175" s="428"/>
      <c r="U175" s="428"/>
      <c r="V175" s="439" t="s">
        <v>108</v>
      </c>
    </row>
    <row r="176" spans="1:22" ht="22.5" hidden="1" customHeight="1" x14ac:dyDescent="0.2">
      <c r="A176" s="266"/>
      <c r="B176" s="350" t="s">
        <v>255</v>
      </c>
      <c r="C176" s="86">
        <v>0</v>
      </c>
      <c r="D176" s="614" t="str">
        <f>IF(CurrencyRate=0,"",C176)</f>
        <v/>
      </c>
      <c r="E176" s="615">
        <f>C176*(IF(CurrencyRate=0,1,CurrencyRate))</f>
        <v>0</v>
      </c>
      <c r="F176" s="9"/>
      <c r="G176" s="9"/>
      <c r="H176" s="477"/>
      <c r="I176" s="477"/>
      <c r="J176" s="506"/>
      <c r="K176" s="729"/>
      <c r="L176" s="506"/>
      <c r="M176" s="506"/>
      <c r="N176" s="506"/>
      <c r="O176" s="506"/>
      <c r="P176" s="506"/>
      <c r="Q176" s="1147"/>
      <c r="R176" s="763"/>
      <c r="S176" s="233" t="s">
        <v>80</v>
      </c>
      <c r="T176" s="436" t="s">
        <v>76</v>
      </c>
      <c r="U176" s="92" t="s">
        <v>383</v>
      </c>
      <c r="V176" s="439" t="s">
        <v>108</v>
      </c>
    </row>
    <row r="177" spans="1:22" ht="15.75" hidden="1" customHeight="1" x14ac:dyDescent="0.2">
      <c r="A177" s="266"/>
      <c r="B177" s="152"/>
      <c r="C177" s="152"/>
      <c r="D177" s="614" t="str">
        <f>IF(CurrencyRate=0,"",SUM(D174:D176))</f>
        <v/>
      </c>
      <c r="E177" s="259">
        <f>SUM(E174:E176)</f>
        <v>0</v>
      </c>
      <c r="F177" s="9"/>
      <c r="G177" s="9"/>
      <c r="H177" s="477"/>
      <c r="I177" s="477"/>
      <c r="J177" s="477"/>
      <c r="K177" s="477"/>
      <c r="L177" s="477"/>
      <c r="M177" s="477"/>
      <c r="N177" s="477"/>
      <c r="O177" s="477"/>
      <c r="P177" s="477"/>
      <c r="Q177" s="477"/>
      <c r="R177" s="751"/>
      <c r="S177" s="688" t="s">
        <v>286</v>
      </c>
      <c r="T177" s="428"/>
      <c r="U177" s="428"/>
      <c r="V177" s="439" t="s">
        <v>108</v>
      </c>
    </row>
    <row r="178" spans="1:22" ht="22.5" hidden="1" customHeight="1" x14ac:dyDescent="0.2">
      <c r="A178" s="196"/>
      <c r="B178" s="1174"/>
      <c r="C178" s="727"/>
      <c r="D178" s="727"/>
      <c r="E178" s="489"/>
      <c r="F178" s="1105" t="s">
        <v>281</v>
      </c>
      <c r="G178" s="1106"/>
      <c r="H178" s="1106"/>
      <c r="I178" s="1107"/>
      <c r="J178" s="1006" t="s">
        <v>5</v>
      </c>
      <c r="K178" s="1006" t="s">
        <v>16</v>
      </c>
      <c r="L178" s="1163" t="s">
        <v>356</v>
      </c>
      <c r="M178" s="1164"/>
      <c r="N178" s="1139" t="s">
        <v>306</v>
      </c>
      <c r="O178" s="1142" t="s">
        <v>307</v>
      </c>
      <c r="P178" s="1142" t="s">
        <v>308</v>
      </c>
      <c r="Q178" s="1145"/>
      <c r="R178" s="755"/>
      <c r="S178" s="688" t="s">
        <v>286</v>
      </c>
      <c r="T178" s="428"/>
      <c r="U178" s="428"/>
      <c r="V178" s="441" t="s">
        <v>108</v>
      </c>
    </row>
    <row r="179" spans="1:22" ht="32.25" hidden="1" customHeight="1" x14ac:dyDescent="0.2">
      <c r="A179" s="268"/>
      <c r="B179" s="1175"/>
      <c r="C179" s="485"/>
      <c r="D179" s="485"/>
      <c r="E179" s="491"/>
      <c r="F179" s="494" t="s">
        <v>4</v>
      </c>
      <c r="G179" s="494" t="s">
        <v>3</v>
      </c>
      <c r="H179" s="719" t="s">
        <v>370</v>
      </c>
      <c r="I179" s="494" t="s">
        <v>2</v>
      </c>
      <c r="J179" s="1005"/>
      <c r="K179" s="1005"/>
      <c r="L179" s="494" t="s">
        <v>300</v>
      </c>
      <c r="M179" s="494" t="s">
        <v>301</v>
      </c>
      <c r="N179" s="1141"/>
      <c r="O179" s="1144"/>
      <c r="P179" s="1144"/>
      <c r="Q179" s="1167"/>
      <c r="R179" s="756"/>
      <c r="S179" s="688" t="s">
        <v>286</v>
      </c>
      <c r="T179" s="428"/>
      <c r="U179" s="428"/>
      <c r="V179" s="441" t="s">
        <v>108</v>
      </c>
    </row>
    <row r="180" spans="1:22" s="1" customFormat="1" ht="26.25" hidden="1" customHeight="1" x14ac:dyDescent="0.2">
      <c r="A180" s="237"/>
      <c r="B180" s="350" t="s">
        <v>255</v>
      </c>
      <c r="C180" s="730"/>
      <c r="D180" s="495"/>
      <c r="E180" s="616"/>
      <c r="F180" s="479">
        <v>0</v>
      </c>
      <c r="G180" s="479">
        <v>0</v>
      </c>
      <c r="H180" s="614"/>
      <c r="I180" s="457">
        <f>IF(TypeCostD3&gt;1,F180*G180,F180*G180*(IF(CurrencyRate=0,1,CurrencyRate)))</f>
        <v>0</v>
      </c>
      <c r="J180" s="506"/>
      <c r="K180" s="729"/>
      <c r="L180" s="506"/>
      <c r="M180" s="506"/>
      <c r="N180" s="506"/>
      <c r="O180" s="506"/>
      <c r="P180" s="506"/>
      <c r="Q180" s="1147"/>
      <c r="R180" s="763"/>
      <c r="S180" s="233" t="s">
        <v>80</v>
      </c>
      <c r="T180" s="92" t="s">
        <v>340</v>
      </c>
      <c r="U180" s="92" t="s">
        <v>383</v>
      </c>
      <c r="V180" s="441" t="s">
        <v>108</v>
      </c>
    </row>
    <row r="181" spans="1:22" s="38" customFormat="1" ht="24" hidden="1" customHeight="1" x14ac:dyDescent="0.2">
      <c r="A181" s="151"/>
      <c r="B181" s="113" t="s">
        <v>256</v>
      </c>
      <c r="C181" s="113"/>
      <c r="D181" s="614"/>
      <c r="E181" s="457">
        <f>E177+I181</f>
        <v>0</v>
      </c>
      <c r="F181" s="308"/>
      <c r="G181" s="309"/>
      <c r="H181" s="279"/>
      <c r="I181" s="279">
        <f>SUM(I179:I180)</f>
        <v>0</v>
      </c>
      <c r="J181" s="727"/>
      <c r="K181" s="727"/>
      <c r="L181" s="727"/>
      <c r="M181" s="727"/>
      <c r="N181" s="727"/>
      <c r="O181" s="727"/>
      <c r="P181" s="727"/>
      <c r="Q181" s="477"/>
      <c r="R181" s="751"/>
      <c r="S181" s="688" t="s">
        <v>286</v>
      </c>
      <c r="T181" s="436"/>
      <c r="U181" s="436"/>
      <c r="V181" s="443" t="s">
        <v>108</v>
      </c>
    </row>
    <row r="182" spans="1:22" ht="24" x14ac:dyDescent="0.2">
      <c r="A182" s="1101" t="str">
        <f>'EC Data'!A17</f>
        <v>D.4 [Category name]</v>
      </c>
      <c r="B182" s="1102"/>
      <c r="C182" s="136"/>
      <c r="D182" s="136"/>
      <c r="E182" s="9"/>
      <c r="F182" s="9"/>
      <c r="G182" s="9"/>
      <c r="H182" s="9"/>
      <c r="I182" s="9"/>
      <c r="J182" s="9"/>
      <c r="K182" s="9"/>
      <c r="L182" s="9"/>
      <c r="M182" s="9"/>
      <c r="N182" s="9"/>
      <c r="O182" s="9"/>
      <c r="P182" s="9"/>
      <c r="Q182" s="9"/>
      <c r="R182" s="677"/>
      <c r="S182" s="688" t="s">
        <v>286</v>
      </c>
      <c r="T182" s="428"/>
      <c r="U182" s="428"/>
      <c r="V182" s="435" t="s">
        <v>109</v>
      </c>
    </row>
    <row r="183" spans="1:22" ht="22.5" hidden="1" customHeight="1" x14ac:dyDescent="0.2">
      <c r="A183" s="151" t="s">
        <v>0</v>
      </c>
      <c r="B183" s="488"/>
      <c r="C183" s="488"/>
      <c r="D183" s="488"/>
      <c r="E183" s="244"/>
      <c r="F183" s="711"/>
      <c r="G183" s="711"/>
      <c r="H183" s="711"/>
      <c r="I183" s="711"/>
      <c r="J183" s="711"/>
      <c r="K183" s="711"/>
      <c r="L183" s="711"/>
      <c r="M183" s="711"/>
      <c r="N183" s="711"/>
      <c r="O183" s="711"/>
      <c r="P183" s="711"/>
      <c r="Q183" s="711"/>
      <c r="R183" s="712"/>
      <c r="S183" s="688" t="s">
        <v>286</v>
      </c>
      <c r="T183" s="428"/>
      <c r="U183" s="428"/>
      <c r="V183" s="435" t="s">
        <v>108</v>
      </c>
    </row>
    <row r="184" spans="1:22" ht="22.5" hidden="1" customHeight="1" x14ac:dyDescent="0.2">
      <c r="A184" s="266"/>
      <c r="B184" s="1108"/>
      <c r="C184" s="1006" t="s">
        <v>443</v>
      </c>
      <c r="D184" s="1078" t="s">
        <v>370</v>
      </c>
      <c r="E184" s="1006" t="s">
        <v>303</v>
      </c>
      <c r="F184" s="269"/>
      <c r="G184" s="477"/>
      <c r="H184" s="477"/>
      <c r="I184" s="477"/>
      <c r="J184" s="1006" t="s">
        <v>5</v>
      </c>
      <c r="K184" s="1006" t="s">
        <v>16</v>
      </c>
      <c r="L184" s="1163" t="s">
        <v>356</v>
      </c>
      <c r="M184" s="1164"/>
      <c r="N184" s="1139" t="s">
        <v>306</v>
      </c>
      <c r="O184" s="1142" t="s">
        <v>307</v>
      </c>
      <c r="P184" s="1142" t="s">
        <v>308</v>
      </c>
      <c r="Q184" s="1145"/>
      <c r="R184" s="755"/>
      <c r="S184" s="688" t="s">
        <v>286</v>
      </c>
      <c r="T184" s="428"/>
      <c r="U184" s="428"/>
      <c r="V184" s="439" t="s">
        <v>108</v>
      </c>
    </row>
    <row r="185" spans="1:22" ht="32.25" hidden="1" customHeight="1" x14ac:dyDescent="0.2">
      <c r="A185" s="271"/>
      <c r="B185" s="1037"/>
      <c r="C185" s="1005"/>
      <c r="D185" s="1079"/>
      <c r="E185" s="1016"/>
      <c r="F185" s="476"/>
      <c r="G185" s="476"/>
      <c r="H185" s="490"/>
      <c r="I185" s="490"/>
      <c r="J185" s="1005"/>
      <c r="K185" s="1005"/>
      <c r="L185" s="494" t="s">
        <v>300</v>
      </c>
      <c r="M185" s="494" t="s">
        <v>301</v>
      </c>
      <c r="N185" s="1141"/>
      <c r="O185" s="1144"/>
      <c r="P185" s="1144"/>
      <c r="Q185" s="1167"/>
      <c r="R185" s="756"/>
      <c r="S185" s="688" t="s">
        <v>286</v>
      </c>
      <c r="T185" s="428"/>
      <c r="U185" s="428"/>
      <c r="V185" s="439" t="s">
        <v>108</v>
      </c>
    </row>
    <row r="186" spans="1:22" ht="22.5" hidden="1" customHeight="1" x14ac:dyDescent="0.2">
      <c r="A186" s="266"/>
      <c r="B186" s="350" t="s">
        <v>257</v>
      </c>
      <c r="C186" s="86">
        <v>0</v>
      </c>
      <c r="D186" s="614" t="str">
        <f>IF(CurrencyRate=0,"",C186)</f>
        <v/>
      </c>
      <c r="E186" s="615">
        <f>C186*(IF(CurrencyRate=0,1,CurrencyRate))</f>
        <v>0</v>
      </c>
      <c r="F186" s="9"/>
      <c r="G186" s="9"/>
      <c r="H186" s="477"/>
      <c r="I186" s="477"/>
      <c r="J186" s="506"/>
      <c r="K186" s="729"/>
      <c r="L186" s="506"/>
      <c r="M186" s="506"/>
      <c r="N186" s="506"/>
      <c r="O186" s="506"/>
      <c r="P186" s="506"/>
      <c r="Q186" s="1147"/>
      <c r="R186" s="763"/>
      <c r="S186" s="233" t="s">
        <v>80</v>
      </c>
      <c r="T186" s="436" t="s">
        <v>76</v>
      </c>
      <c r="U186" s="92" t="s">
        <v>383</v>
      </c>
      <c r="V186" s="439" t="s">
        <v>108</v>
      </c>
    </row>
    <row r="187" spans="1:22" ht="17.25" hidden="1" customHeight="1" x14ac:dyDescent="0.2">
      <c r="A187" s="266"/>
      <c r="B187" s="113"/>
      <c r="C187" s="152"/>
      <c r="D187" s="614" t="str">
        <f>IF(CurrencyRate=0,"",SUM(D184:D186))</f>
        <v/>
      </c>
      <c r="E187" s="259">
        <f>SUM(E184:E186)</f>
        <v>0</v>
      </c>
      <c r="F187" s="9"/>
      <c r="G187" s="9"/>
      <c r="H187" s="477"/>
      <c r="I187" s="477"/>
      <c r="J187" s="477"/>
      <c r="K187" s="477"/>
      <c r="L187" s="477"/>
      <c r="M187" s="477"/>
      <c r="N187" s="477"/>
      <c r="O187" s="477"/>
      <c r="P187" s="477"/>
      <c r="Q187" s="477"/>
      <c r="R187" s="751"/>
      <c r="S187" s="688" t="s">
        <v>286</v>
      </c>
      <c r="T187" s="428"/>
      <c r="U187" s="428"/>
      <c r="V187" s="439" t="s">
        <v>108</v>
      </c>
    </row>
    <row r="188" spans="1:22" ht="22.5" hidden="1" customHeight="1" x14ac:dyDescent="0.2">
      <c r="A188" s="11"/>
      <c r="B188" s="1103"/>
      <c r="C188" s="630"/>
      <c r="D188" s="488"/>
      <c r="E188" s="489"/>
      <c r="F188" s="1105" t="s">
        <v>281</v>
      </c>
      <c r="G188" s="1106"/>
      <c r="H188" s="1106"/>
      <c r="I188" s="1107"/>
      <c r="J188" s="1006" t="s">
        <v>5</v>
      </c>
      <c r="K188" s="1006" t="s">
        <v>16</v>
      </c>
      <c r="L188" s="1163" t="s">
        <v>356</v>
      </c>
      <c r="M188" s="1164"/>
      <c r="N188" s="1139" t="s">
        <v>306</v>
      </c>
      <c r="O188" s="1142" t="s">
        <v>307</v>
      </c>
      <c r="P188" s="1142" t="s">
        <v>308</v>
      </c>
      <c r="Q188" s="1145"/>
      <c r="R188" s="755"/>
      <c r="S188" s="688" t="s">
        <v>286</v>
      </c>
      <c r="T188" s="428"/>
      <c r="U188" s="428"/>
      <c r="V188" s="441" t="s">
        <v>108</v>
      </c>
    </row>
    <row r="189" spans="1:22" ht="33" hidden="1" customHeight="1" x14ac:dyDescent="0.2">
      <c r="A189" s="151"/>
      <c r="B189" s="1104"/>
      <c r="C189" s="485"/>
      <c r="D189" s="728"/>
      <c r="E189" s="476"/>
      <c r="F189" s="494" t="s">
        <v>4</v>
      </c>
      <c r="G189" s="494" t="s">
        <v>3</v>
      </c>
      <c r="H189" s="719" t="s">
        <v>370</v>
      </c>
      <c r="I189" s="494" t="s">
        <v>2</v>
      </c>
      <c r="J189" s="1005"/>
      <c r="K189" s="1005"/>
      <c r="L189" s="494" t="s">
        <v>300</v>
      </c>
      <c r="M189" s="494" t="s">
        <v>301</v>
      </c>
      <c r="N189" s="1141"/>
      <c r="O189" s="1144"/>
      <c r="P189" s="1144"/>
      <c r="Q189" s="1167"/>
      <c r="R189" s="756"/>
      <c r="S189" s="688" t="s">
        <v>286</v>
      </c>
      <c r="T189" s="428"/>
      <c r="U189" s="428"/>
      <c r="V189" s="441" t="s">
        <v>108</v>
      </c>
    </row>
    <row r="190" spans="1:22" s="1" customFormat="1" ht="23.25" hidden="1" customHeight="1" x14ac:dyDescent="0.2">
      <c r="A190" s="237"/>
      <c r="B190" s="350" t="s">
        <v>257</v>
      </c>
      <c r="C190" s="495"/>
      <c r="D190" s="495"/>
      <c r="E190" s="9"/>
      <c r="F190" s="479">
        <v>0</v>
      </c>
      <c r="G190" s="479">
        <v>0</v>
      </c>
      <c r="H190" s="614"/>
      <c r="I190" s="457">
        <f>IF(TypeCostD4&gt;1,F190*G190,F190*G190*(IF(CurrencyRate=0,1,CurrencyRate)))</f>
        <v>0</v>
      </c>
      <c r="J190" s="506"/>
      <c r="K190" s="729"/>
      <c r="L190" s="506"/>
      <c r="M190" s="506"/>
      <c r="N190" s="506"/>
      <c r="O190" s="506"/>
      <c r="P190" s="506"/>
      <c r="Q190" s="1147"/>
      <c r="R190" s="763"/>
      <c r="S190" s="233" t="s">
        <v>80</v>
      </c>
      <c r="T190" s="92" t="s">
        <v>340</v>
      </c>
      <c r="U190" s="92" t="s">
        <v>383</v>
      </c>
      <c r="V190" s="441" t="s">
        <v>108</v>
      </c>
    </row>
    <row r="191" spans="1:22" s="38" customFormat="1" ht="24" hidden="1" customHeight="1" x14ac:dyDescent="0.2">
      <c r="A191" s="151"/>
      <c r="B191" s="113" t="s">
        <v>258</v>
      </c>
      <c r="C191" s="113"/>
      <c r="D191" s="614"/>
      <c r="E191" s="198">
        <f>E187+I191</f>
        <v>0</v>
      </c>
      <c r="F191" s="308"/>
      <c r="G191" s="309"/>
      <c r="H191" s="279"/>
      <c r="I191" s="279">
        <f>SUM(I189:I190)</f>
        <v>0</v>
      </c>
      <c r="J191" s="727"/>
      <c r="K191" s="727"/>
      <c r="L191" s="727"/>
      <c r="M191" s="727"/>
      <c r="N191" s="727"/>
      <c r="O191" s="727"/>
      <c r="P191" s="727"/>
      <c r="Q191" s="477"/>
      <c r="R191" s="751"/>
      <c r="S191" s="688" t="s">
        <v>286</v>
      </c>
      <c r="T191" s="436"/>
      <c r="U191" s="436"/>
      <c r="V191" s="443" t="s">
        <v>108</v>
      </c>
    </row>
    <row r="192" spans="1:22" ht="24" x14ac:dyDescent="0.2">
      <c r="A192" s="1101" t="str">
        <f>'EC Data'!A18</f>
        <v>D.5 [Category name]</v>
      </c>
      <c r="B192" s="1102"/>
      <c r="C192" s="136"/>
      <c r="D192" s="136"/>
      <c r="E192" s="9"/>
      <c r="F192" s="9"/>
      <c r="G192" s="9"/>
      <c r="H192" s="9"/>
      <c r="I192" s="9"/>
      <c r="J192" s="9"/>
      <c r="K192" s="9"/>
      <c r="L192" s="9"/>
      <c r="M192" s="9"/>
      <c r="N192" s="9"/>
      <c r="O192" s="9"/>
      <c r="P192" s="9"/>
      <c r="Q192" s="9"/>
      <c r="R192" s="677"/>
      <c r="S192" s="688" t="s">
        <v>286</v>
      </c>
      <c r="T192" s="428"/>
      <c r="U192" s="428"/>
      <c r="V192" s="435" t="s">
        <v>109</v>
      </c>
    </row>
    <row r="193" spans="1:22" ht="24" hidden="1" x14ac:dyDescent="0.2">
      <c r="A193" s="151" t="s">
        <v>0</v>
      </c>
      <c r="B193" s="488"/>
      <c r="C193" s="488"/>
      <c r="D193" s="488"/>
      <c r="E193" s="244"/>
      <c r="F193" s="711"/>
      <c r="G193" s="711"/>
      <c r="H193" s="711"/>
      <c r="I193" s="711"/>
      <c r="J193" s="711"/>
      <c r="K193" s="711"/>
      <c r="L193" s="711"/>
      <c r="M193" s="711"/>
      <c r="N193" s="711"/>
      <c r="O193" s="711"/>
      <c r="P193" s="711"/>
      <c r="Q193" s="711"/>
      <c r="R193" s="712"/>
      <c r="S193" s="688" t="s">
        <v>286</v>
      </c>
      <c r="T193" s="416"/>
      <c r="U193" s="416"/>
      <c r="V193" s="414" t="s">
        <v>108</v>
      </c>
    </row>
    <row r="194" spans="1:22" ht="22.25" hidden="1" customHeight="1" x14ac:dyDescent="0.2">
      <c r="A194" s="266"/>
      <c r="B194" s="1108"/>
      <c r="C194" s="1006" t="s">
        <v>443</v>
      </c>
      <c r="D194" s="1078" t="s">
        <v>370</v>
      </c>
      <c r="E194" s="1006" t="s">
        <v>303</v>
      </c>
      <c r="F194" s="269"/>
      <c r="G194" s="477"/>
      <c r="H194" s="477"/>
      <c r="I194" s="477"/>
      <c r="J194" s="1006" t="s">
        <v>5</v>
      </c>
      <c r="K194" s="1006" t="s">
        <v>16</v>
      </c>
      <c r="L194" s="1163" t="s">
        <v>356</v>
      </c>
      <c r="M194" s="1164"/>
      <c r="N194" s="1139" t="s">
        <v>306</v>
      </c>
      <c r="O194" s="1142" t="s">
        <v>307</v>
      </c>
      <c r="P194" s="1142" t="s">
        <v>308</v>
      </c>
      <c r="Q194" s="1145"/>
      <c r="R194" s="755"/>
      <c r="S194" s="688" t="s">
        <v>286</v>
      </c>
      <c r="T194" s="416"/>
      <c r="U194" s="444"/>
      <c r="V194" s="439" t="s">
        <v>108</v>
      </c>
    </row>
    <row r="195" spans="1:22" ht="35.25" hidden="1" customHeight="1" x14ac:dyDescent="0.2">
      <c r="A195" s="271"/>
      <c r="B195" s="1037"/>
      <c r="C195" s="1005"/>
      <c r="D195" s="1079"/>
      <c r="E195" s="1016"/>
      <c r="F195" s="476"/>
      <c r="G195" s="476"/>
      <c r="H195" s="490"/>
      <c r="I195" s="490"/>
      <c r="J195" s="1005"/>
      <c r="K195" s="1005"/>
      <c r="L195" s="494" t="s">
        <v>300</v>
      </c>
      <c r="M195" s="494" t="s">
        <v>301</v>
      </c>
      <c r="N195" s="1141"/>
      <c r="O195" s="1144"/>
      <c r="P195" s="1144"/>
      <c r="Q195" s="1167"/>
      <c r="R195" s="756"/>
      <c r="S195" s="688" t="s">
        <v>286</v>
      </c>
      <c r="T195" s="416"/>
      <c r="U195" s="428"/>
      <c r="V195" s="439" t="s">
        <v>108</v>
      </c>
    </row>
    <row r="196" spans="1:22" ht="28" hidden="1" x14ac:dyDescent="0.2">
      <c r="A196" s="266"/>
      <c r="B196" s="350" t="s">
        <v>259</v>
      </c>
      <c r="C196" s="86">
        <v>0</v>
      </c>
      <c r="D196" s="614" t="str">
        <f>IF(CurrencyRate=0,"",C196)</f>
        <v/>
      </c>
      <c r="E196" s="615">
        <f>C196*(IF(CurrencyRate=0,1,CurrencyRate))</f>
        <v>0</v>
      </c>
      <c r="F196" s="9"/>
      <c r="G196" s="9"/>
      <c r="H196" s="477"/>
      <c r="I196" s="477"/>
      <c r="J196" s="506"/>
      <c r="K196" s="729"/>
      <c r="L196" s="506"/>
      <c r="M196" s="506"/>
      <c r="N196" s="506"/>
      <c r="O196" s="506"/>
      <c r="P196" s="506"/>
      <c r="Q196" s="1147"/>
      <c r="R196" s="763"/>
      <c r="S196" s="233" t="s">
        <v>80</v>
      </c>
      <c r="T196" s="436" t="s">
        <v>76</v>
      </c>
      <c r="U196" s="92" t="s">
        <v>383</v>
      </c>
      <c r="V196" s="439" t="s">
        <v>108</v>
      </c>
    </row>
    <row r="197" spans="1:22" ht="16.5" hidden="1" customHeight="1" x14ac:dyDescent="0.2">
      <c r="A197" s="266"/>
      <c r="B197" s="306"/>
      <c r="C197" s="152"/>
      <c r="D197" s="614" t="str">
        <f>IF(CurrencyRate=0,"",SUM(D194:D196))</f>
        <v/>
      </c>
      <c r="E197" s="259">
        <f>SUM(E194:E196)</f>
        <v>0</v>
      </c>
      <c r="F197" s="9"/>
      <c r="G197" s="9"/>
      <c r="H197" s="477"/>
      <c r="I197" s="477"/>
      <c r="J197" s="477"/>
      <c r="K197" s="477"/>
      <c r="L197" s="477"/>
      <c r="M197" s="477"/>
      <c r="N197" s="477"/>
      <c r="O197" s="477"/>
      <c r="P197" s="477"/>
      <c r="Q197" s="477"/>
      <c r="R197" s="751"/>
      <c r="S197" s="688" t="s">
        <v>286</v>
      </c>
      <c r="T197" s="428"/>
      <c r="U197" s="428"/>
      <c r="V197" s="439" t="s">
        <v>108</v>
      </c>
    </row>
    <row r="198" spans="1:22" ht="22.25" hidden="1" customHeight="1" x14ac:dyDescent="0.2">
      <c r="A198" s="11"/>
      <c r="B198" s="1103"/>
      <c r="C198" s="630"/>
      <c r="D198" s="488"/>
      <c r="E198" s="489"/>
      <c r="F198" s="1105" t="s">
        <v>281</v>
      </c>
      <c r="G198" s="1106"/>
      <c r="H198" s="1106"/>
      <c r="I198" s="1107"/>
      <c r="J198" s="1006" t="s">
        <v>5</v>
      </c>
      <c r="K198" s="1006" t="s">
        <v>16</v>
      </c>
      <c r="L198" s="1163" t="s">
        <v>356</v>
      </c>
      <c r="M198" s="1164"/>
      <c r="N198" s="1139" t="s">
        <v>306</v>
      </c>
      <c r="O198" s="1142" t="s">
        <v>307</v>
      </c>
      <c r="P198" s="1142" t="s">
        <v>308</v>
      </c>
      <c r="Q198" s="1145"/>
      <c r="R198" s="755"/>
      <c r="S198" s="688" t="s">
        <v>286</v>
      </c>
      <c r="T198" s="428"/>
      <c r="U198" s="428"/>
      <c r="V198" s="441" t="s">
        <v>108</v>
      </c>
    </row>
    <row r="199" spans="1:22" ht="31.5" hidden="1" customHeight="1" x14ac:dyDescent="0.2">
      <c r="A199" s="151"/>
      <c r="B199" s="1104"/>
      <c r="C199" s="485"/>
      <c r="D199" s="485"/>
      <c r="E199" s="476"/>
      <c r="F199" s="494" t="s">
        <v>4</v>
      </c>
      <c r="G199" s="494" t="s">
        <v>3</v>
      </c>
      <c r="H199" s="719" t="s">
        <v>370</v>
      </c>
      <c r="I199" s="494" t="s">
        <v>2</v>
      </c>
      <c r="J199" s="1005"/>
      <c r="K199" s="1005"/>
      <c r="L199" s="494" t="s">
        <v>300</v>
      </c>
      <c r="M199" s="494" t="s">
        <v>301</v>
      </c>
      <c r="N199" s="1141"/>
      <c r="O199" s="1144"/>
      <c r="P199" s="1144"/>
      <c r="Q199" s="1167"/>
      <c r="R199" s="756"/>
      <c r="S199" s="688" t="s">
        <v>286</v>
      </c>
      <c r="T199" s="428"/>
      <c r="U199" s="428"/>
      <c r="V199" s="441" t="s">
        <v>108</v>
      </c>
    </row>
    <row r="200" spans="1:22" ht="28" hidden="1" x14ac:dyDescent="0.2">
      <c r="A200" s="237"/>
      <c r="B200" s="350" t="s">
        <v>259</v>
      </c>
      <c r="C200" s="495"/>
      <c r="D200" s="495"/>
      <c r="E200" s="9"/>
      <c r="F200" s="479">
        <v>0</v>
      </c>
      <c r="G200" s="479">
        <v>0</v>
      </c>
      <c r="H200" s="614"/>
      <c r="I200" s="457">
        <f>IF(TypeCostD5&gt;1, F200*G200,F200*G200*(IF(CurrencyRate=0,1,CurrencyRate)))</f>
        <v>0</v>
      </c>
      <c r="J200" s="506"/>
      <c r="K200" s="729"/>
      <c r="L200" s="506"/>
      <c r="M200" s="506"/>
      <c r="N200" s="506"/>
      <c r="O200" s="506"/>
      <c r="P200" s="506"/>
      <c r="Q200" s="1147"/>
      <c r="R200" s="763"/>
      <c r="S200" s="233" t="s">
        <v>80</v>
      </c>
      <c r="T200" s="92" t="s">
        <v>340</v>
      </c>
      <c r="U200" s="92" t="s">
        <v>383</v>
      </c>
      <c r="V200" s="441" t="s">
        <v>108</v>
      </c>
    </row>
    <row r="201" spans="1:22" ht="24" hidden="1" x14ac:dyDescent="0.2">
      <c r="A201" s="270"/>
      <c r="B201" s="152" t="s">
        <v>260</v>
      </c>
      <c r="C201" s="152"/>
      <c r="D201" s="614"/>
      <c r="E201" s="311">
        <f>E197+I201</f>
        <v>0</v>
      </c>
      <c r="F201" s="312"/>
      <c r="G201" s="244"/>
      <c r="H201" s="279"/>
      <c r="I201" s="313">
        <f>SUM(I199:I200)</f>
        <v>0</v>
      </c>
      <c r="J201" s="727"/>
      <c r="K201" s="727"/>
      <c r="L201" s="727"/>
      <c r="M201" s="727"/>
      <c r="N201" s="727"/>
      <c r="O201" s="727"/>
      <c r="P201" s="727"/>
      <c r="Q201" s="477"/>
      <c r="R201" s="751"/>
      <c r="S201" s="688" t="s">
        <v>286</v>
      </c>
      <c r="T201" s="428"/>
      <c r="U201" s="428"/>
      <c r="V201" s="443" t="s">
        <v>108</v>
      </c>
    </row>
    <row r="202" spans="1:22" ht="23" customHeight="1" thickBot="1" x14ac:dyDescent="0.25">
      <c r="A202" s="1101" t="str">
        <f>'EC Data'!A19</f>
        <v>D.6 [Category name]</v>
      </c>
      <c r="B202" s="1102"/>
      <c r="C202" s="136"/>
      <c r="D202" s="136"/>
      <c r="E202" s="9"/>
      <c r="F202" s="9"/>
      <c r="G202" s="9"/>
      <c r="H202" s="9"/>
      <c r="I202" s="9"/>
      <c r="J202" s="9"/>
      <c r="K202" s="9"/>
      <c r="L202" s="9"/>
      <c r="M202" s="9"/>
      <c r="N202" s="9"/>
      <c r="O202" s="9"/>
      <c r="P202" s="9"/>
      <c r="Q202" s="9"/>
      <c r="R202" s="677"/>
      <c r="S202" s="688" t="s">
        <v>286</v>
      </c>
      <c r="T202" s="428"/>
      <c r="U202" s="428"/>
      <c r="V202" s="435" t="s">
        <v>108</v>
      </c>
    </row>
    <row r="203" spans="1:22" ht="24" hidden="1" x14ac:dyDescent="0.2">
      <c r="A203" s="151" t="s">
        <v>0</v>
      </c>
      <c r="B203" s="488"/>
      <c r="C203" s="488"/>
      <c r="D203" s="488"/>
      <c r="E203" s="244"/>
      <c r="F203" s="711"/>
      <c r="G203" s="711"/>
      <c r="H203" s="711"/>
      <c r="I203" s="711"/>
      <c r="J203" s="711"/>
      <c r="K203" s="711"/>
      <c r="L203" s="711"/>
      <c r="M203" s="711"/>
      <c r="N203" s="711"/>
      <c r="O203" s="711"/>
      <c r="P203" s="711"/>
      <c r="Q203" s="711"/>
      <c r="R203" s="712"/>
      <c r="S203" s="233" t="s">
        <v>286</v>
      </c>
      <c r="T203" s="1"/>
      <c r="U203" s="1"/>
      <c r="V203" s="2" t="s">
        <v>108</v>
      </c>
    </row>
    <row r="204" spans="1:22" ht="22.25" hidden="1" customHeight="1" x14ac:dyDescent="0.2">
      <c r="A204" s="266"/>
      <c r="B204" s="1108"/>
      <c r="C204" s="1006" t="s">
        <v>443</v>
      </c>
      <c r="D204" s="1078" t="s">
        <v>370</v>
      </c>
      <c r="E204" s="1006" t="s">
        <v>248</v>
      </c>
      <c r="F204" s="269"/>
      <c r="G204" s="477"/>
      <c r="H204" s="477"/>
      <c r="I204" s="477"/>
      <c r="J204" s="1006" t="s">
        <v>5</v>
      </c>
      <c r="K204" s="1006" t="s">
        <v>16</v>
      </c>
      <c r="L204" s="1163" t="s">
        <v>356</v>
      </c>
      <c r="M204" s="1164"/>
      <c r="N204" s="1139" t="s">
        <v>306</v>
      </c>
      <c r="O204" s="1142" t="s">
        <v>307</v>
      </c>
      <c r="P204" s="1142" t="s">
        <v>308</v>
      </c>
      <c r="Q204" s="1145"/>
      <c r="R204" s="755"/>
      <c r="S204" s="233" t="s">
        <v>286</v>
      </c>
      <c r="T204" s="1"/>
      <c r="U204" s="233"/>
      <c r="V204" s="302" t="s">
        <v>108</v>
      </c>
    </row>
    <row r="205" spans="1:22" ht="33.75" hidden="1" customHeight="1" x14ac:dyDescent="0.2">
      <c r="A205" s="271"/>
      <c r="B205" s="1037"/>
      <c r="C205" s="1005"/>
      <c r="D205" s="1079"/>
      <c r="E205" s="1005"/>
      <c r="F205" s="476"/>
      <c r="G205" s="476"/>
      <c r="H205" s="490"/>
      <c r="I205" s="490"/>
      <c r="J205" s="1005"/>
      <c r="K205" s="1005"/>
      <c r="L205" s="494" t="s">
        <v>300</v>
      </c>
      <c r="M205" s="494" t="s">
        <v>301</v>
      </c>
      <c r="N205" s="1141"/>
      <c r="O205" s="1144"/>
      <c r="P205" s="1144"/>
      <c r="Q205" s="1167"/>
      <c r="R205" s="756"/>
      <c r="S205" s="233" t="s">
        <v>286</v>
      </c>
      <c r="T205" s="1"/>
      <c r="V205" s="302" t="s">
        <v>108</v>
      </c>
    </row>
    <row r="206" spans="1:22" ht="28" hidden="1" x14ac:dyDescent="0.2">
      <c r="A206" s="266"/>
      <c r="B206" s="350" t="s">
        <v>261</v>
      </c>
      <c r="C206" s="86">
        <v>0</v>
      </c>
      <c r="D206" s="614" t="str">
        <f>IF(CurrencyRate=0,"",C206)</f>
        <v/>
      </c>
      <c r="E206" s="615">
        <f>C206*(IF(CurrencyRate=0,1,CurrencyRate))</f>
        <v>0</v>
      </c>
      <c r="F206" s="9"/>
      <c r="G206" s="9"/>
      <c r="H206" s="477"/>
      <c r="I206" s="477"/>
      <c r="J206" s="506"/>
      <c r="K206" s="729"/>
      <c r="L206" s="506"/>
      <c r="M206" s="506"/>
      <c r="N206" s="506"/>
      <c r="O206" s="506"/>
      <c r="P206" s="506"/>
      <c r="Q206" s="1147"/>
      <c r="R206" s="763"/>
      <c r="S206" s="233" t="s">
        <v>80</v>
      </c>
      <c r="T206" s="92" t="s">
        <v>76</v>
      </c>
      <c r="U206" s="92" t="s">
        <v>383</v>
      </c>
      <c r="V206" s="302" t="s">
        <v>108</v>
      </c>
    </row>
    <row r="207" spans="1:22" ht="19.5" hidden="1" customHeight="1" x14ac:dyDescent="0.2">
      <c r="A207" s="266"/>
      <c r="B207" s="306"/>
      <c r="C207" s="496"/>
      <c r="D207" s="614" t="str">
        <f>IF(CurrencyRate=0,"",SUM(D204:D206))</f>
        <v/>
      </c>
      <c r="E207" s="307">
        <f>SUM(E204:E206)</f>
        <v>0</v>
      </c>
      <c r="F207" s="9"/>
      <c r="G207" s="9"/>
      <c r="H207" s="477"/>
      <c r="I207" s="477"/>
      <c r="J207" s="477"/>
      <c r="K207" s="477"/>
      <c r="L207" s="477"/>
      <c r="M207" s="477"/>
      <c r="N207" s="477"/>
      <c r="O207" s="477"/>
      <c r="P207" s="477"/>
      <c r="Q207" s="477"/>
      <c r="R207" s="751"/>
      <c r="V207" s="302" t="s">
        <v>108</v>
      </c>
    </row>
    <row r="208" spans="1:22" ht="22.25" hidden="1" customHeight="1" x14ac:dyDescent="0.2">
      <c r="A208" s="11"/>
      <c r="B208" s="1103"/>
      <c r="C208" s="630"/>
      <c r="D208" s="727"/>
      <c r="E208" s="489"/>
      <c r="F208" s="1105" t="s">
        <v>281</v>
      </c>
      <c r="G208" s="1106"/>
      <c r="H208" s="1106"/>
      <c r="I208" s="1107"/>
      <c r="J208" s="1006" t="s">
        <v>5</v>
      </c>
      <c r="K208" s="1006" t="s">
        <v>16</v>
      </c>
      <c r="L208" s="1163" t="s">
        <v>356</v>
      </c>
      <c r="M208" s="1164"/>
      <c r="N208" s="1139" t="s">
        <v>306</v>
      </c>
      <c r="O208" s="1142" t="s">
        <v>307</v>
      </c>
      <c r="P208" s="1142" t="s">
        <v>308</v>
      </c>
      <c r="Q208" s="1145"/>
      <c r="R208" s="755"/>
      <c r="S208" s="233" t="s">
        <v>286</v>
      </c>
      <c r="V208" s="303" t="s">
        <v>108</v>
      </c>
    </row>
    <row r="209" spans="1:32" ht="32.25" hidden="1" customHeight="1" x14ac:dyDescent="0.2">
      <c r="A209" s="151"/>
      <c r="B209" s="1104"/>
      <c r="C209" s="485"/>
      <c r="D209" s="485"/>
      <c r="E209" s="476"/>
      <c r="F209" s="494" t="s">
        <v>4</v>
      </c>
      <c r="G209" s="494" t="s">
        <v>3</v>
      </c>
      <c r="H209" s="719" t="s">
        <v>370</v>
      </c>
      <c r="I209" s="494" t="s">
        <v>2</v>
      </c>
      <c r="J209" s="1005"/>
      <c r="K209" s="1005"/>
      <c r="L209" s="494" t="s">
        <v>300</v>
      </c>
      <c r="M209" s="494" t="s">
        <v>301</v>
      </c>
      <c r="N209" s="1141"/>
      <c r="O209" s="1144"/>
      <c r="P209" s="1144"/>
      <c r="Q209" s="1167"/>
      <c r="R209" s="756"/>
      <c r="S209" s="233" t="s">
        <v>286</v>
      </c>
      <c r="V209" s="303" t="s">
        <v>108</v>
      </c>
    </row>
    <row r="210" spans="1:32" ht="28" hidden="1" x14ac:dyDescent="0.2">
      <c r="A210" s="237"/>
      <c r="B210" s="350" t="s">
        <v>261</v>
      </c>
      <c r="C210" s="495"/>
      <c r="D210" s="495"/>
      <c r="E210" s="9"/>
      <c r="F210" s="479">
        <v>0</v>
      </c>
      <c r="G210" s="479">
        <v>0</v>
      </c>
      <c r="H210" s="614"/>
      <c r="I210" s="457">
        <f>IF(TypeCostD6&gt;1, F210*G210,F210*G210*(IF(CurrencyRate=0,1,CurrencyRate)))</f>
        <v>0</v>
      </c>
      <c r="J210" s="506"/>
      <c r="K210" s="729"/>
      <c r="L210" s="506"/>
      <c r="M210" s="506"/>
      <c r="N210" s="506"/>
      <c r="O210" s="506"/>
      <c r="P210" s="506"/>
      <c r="Q210" s="1147"/>
      <c r="R210" s="763"/>
      <c r="S210" s="233" t="s">
        <v>80</v>
      </c>
      <c r="T210" s="92" t="s">
        <v>340</v>
      </c>
      <c r="U210" s="92" t="s">
        <v>383</v>
      </c>
      <c r="V210" s="303" t="s">
        <v>108</v>
      </c>
    </row>
    <row r="211" spans="1:32" ht="25" hidden="1" thickBot="1" x14ac:dyDescent="0.25">
      <c r="A211" s="270"/>
      <c r="B211" s="152" t="s">
        <v>262</v>
      </c>
      <c r="C211" s="152"/>
      <c r="D211" s="812"/>
      <c r="E211" s="311">
        <f>E207+I211</f>
        <v>0</v>
      </c>
      <c r="F211" s="312"/>
      <c r="G211" s="244"/>
      <c r="H211" s="313"/>
      <c r="I211" s="313">
        <f>SUM(I209:I210)</f>
        <v>0</v>
      </c>
      <c r="J211" s="727"/>
      <c r="K211" s="727"/>
      <c r="L211" s="727"/>
      <c r="M211" s="727"/>
      <c r="N211" s="727"/>
      <c r="O211" s="727"/>
      <c r="P211" s="727"/>
      <c r="Q211" s="477"/>
      <c r="R211" s="751"/>
      <c r="S211" s="233" t="s">
        <v>286</v>
      </c>
      <c r="V211" s="304" t="s">
        <v>108</v>
      </c>
    </row>
    <row r="212" spans="1:32" ht="23.25" customHeight="1" thickTop="1" thickBot="1" x14ac:dyDescent="0.25">
      <c r="A212" s="1087" t="s">
        <v>74</v>
      </c>
      <c r="B212" s="1088"/>
      <c r="C212" s="1088"/>
      <c r="D212" s="1088"/>
      <c r="E212" s="1088"/>
      <c r="F212" s="1088"/>
      <c r="G212" s="1088"/>
      <c r="H212" s="1088"/>
      <c r="I212" s="1088"/>
      <c r="J212" s="1088"/>
      <c r="K212" s="1088"/>
      <c r="L212" s="1088"/>
      <c r="M212" s="1088"/>
      <c r="N212" s="1088"/>
      <c r="O212" s="1088"/>
      <c r="P212" s="1088"/>
      <c r="Q212" s="1088"/>
      <c r="R212" s="1089"/>
    </row>
    <row r="213" spans="1:32" ht="23" customHeight="1" thickBot="1" x14ac:dyDescent="0.25">
      <c r="A213" s="227"/>
      <c r="B213" s="108">
        <v>0</v>
      </c>
      <c r="C213" s="108"/>
      <c r="D213" s="108"/>
      <c r="E213" s="46">
        <v>0</v>
      </c>
      <c r="F213" s="46">
        <v>0</v>
      </c>
      <c r="G213" s="46">
        <v>0</v>
      </c>
      <c r="H213" s="46"/>
      <c r="I213" s="46">
        <v>0</v>
      </c>
      <c r="J213" s="46">
        <v>0</v>
      </c>
      <c r="K213" s="46"/>
      <c r="L213" s="46"/>
      <c r="M213" s="46"/>
      <c r="N213" s="46"/>
      <c r="O213" s="46"/>
      <c r="P213" s="46"/>
      <c r="Q213" s="46">
        <v>0</v>
      </c>
      <c r="R213" s="46">
        <v>0</v>
      </c>
      <c r="S213" s="46">
        <v>0</v>
      </c>
      <c r="T213" s="46">
        <v>0</v>
      </c>
      <c r="U213" s="46">
        <v>0</v>
      </c>
      <c r="V213" s="305">
        <v>0</v>
      </c>
      <c r="W213" s="46">
        <v>0</v>
      </c>
      <c r="X213" s="46">
        <v>0</v>
      </c>
      <c r="Y213" s="46">
        <v>0</v>
      </c>
      <c r="Z213" s="46">
        <v>0</v>
      </c>
      <c r="AA213" s="46">
        <v>0</v>
      </c>
      <c r="AB213" s="46">
        <v>0</v>
      </c>
      <c r="AC213" s="46">
        <v>0</v>
      </c>
      <c r="AD213" s="46">
        <v>0</v>
      </c>
      <c r="AF213" s="37" t="s">
        <v>109</v>
      </c>
    </row>
  </sheetData>
  <mergeCells count="275">
    <mergeCell ref="N143:N145"/>
    <mergeCell ref="L164:M164"/>
    <mergeCell ref="K143:K145"/>
    <mergeCell ref="O143:O145"/>
    <mergeCell ref="P143:P145"/>
    <mergeCell ref="M144:M145"/>
    <mergeCell ref="N168:N169"/>
    <mergeCell ref="O168:O169"/>
    <mergeCell ref="P168:P169"/>
    <mergeCell ref="N184:N185"/>
    <mergeCell ref="O184:O185"/>
    <mergeCell ref="P184:P185"/>
    <mergeCell ref="Q184:Q186"/>
    <mergeCell ref="Q168:Q170"/>
    <mergeCell ref="N178:N179"/>
    <mergeCell ref="O178:O179"/>
    <mergeCell ref="P178:P179"/>
    <mergeCell ref="Q178:Q180"/>
    <mergeCell ref="N174:N175"/>
    <mergeCell ref="O174:O175"/>
    <mergeCell ref="P174:P175"/>
    <mergeCell ref="Q174:Q176"/>
    <mergeCell ref="J194:J195"/>
    <mergeCell ref="K194:K195"/>
    <mergeCell ref="L194:M194"/>
    <mergeCell ref="N194:N195"/>
    <mergeCell ref="O194:O195"/>
    <mergeCell ref="P194:P195"/>
    <mergeCell ref="Q194:Q196"/>
    <mergeCell ref="N188:N189"/>
    <mergeCell ref="O188:O189"/>
    <mergeCell ref="P188:P189"/>
    <mergeCell ref="Q188:Q190"/>
    <mergeCell ref="J188:J189"/>
    <mergeCell ref="K188:K189"/>
    <mergeCell ref="L188:M188"/>
    <mergeCell ref="Q208:Q210"/>
    <mergeCell ref="J198:J199"/>
    <mergeCell ref="K198:K199"/>
    <mergeCell ref="L198:M198"/>
    <mergeCell ref="N198:N199"/>
    <mergeCell ref="O198:O199"/>
    <mergeCell ref="P198:P199"/>
    <mergeCell ref="Q198:Q200"/>
    <mergeCell ref="J204:J205"/>
    <mergeCell ref="K204:K205"/>
    <mergeCell ref="L204:M204"/>
    <mergeCell ref="J208:J209"/>
    <mergeCell ref="K208:K209"/>
    <mergeCell ref="L208:M208"/>
    <mergeCell ref="N208:N209"/>
    <mergeCell ref="O208:O209"/>
    <mergeCell ref="P208:P209"/>
    <mergeCell ref="N204:N205"/>
    <mergeCell ref="O204:O205"/>
    <mergeCell ref="P204:P205"/>
    <mergeCell ref="Q204:Q206"/>
    <mergeCell ref="A172:B172"/>
    <mergeCell ref="B174:B175"/>
    <mergeCell ref="E174:E175"/>
    <mergeCell ref="B168:B169"/>
    <mergeCell ref="J184:J185"/>
    <mergeCell ref="K184:K185"/>
    <mergeCell ref="L184:M184"/>
    <mergeCell ref="J168:J169"/>
    <mergeCell ref="D174:D175"/>
    <mergeCell ref="F178:I178"/>
    <mergeCell ref="E184:E185"/>
    <mergeCell ref="F168:I168"/>
    <mergeCell ref="B178:B179"/>
    <mergeCell ref="C174:C175"/>
    <mergeCell ref="J174:J175"/>
    <mergeCell ref="K174:K175"/>
    <mergeCell ref="L174:M174"/>
    <mergeCell ref="J178:J179"/>
    <mergeCell ref="K178:K179"/>
    <mergeCell ref="L178:M178"/>
    <mergeCell ref="K168:K169"/>
    <mergeCell ref="L168:M168"/>
    <mergeCell ref="C204:C205"/>
    <mergeCell ref="D204:D205"/>
    <mergeCell ref="B204:B205"/>
    <mergeCell ref="A202:B202"/>
    <mergeCell ref="K164:K165"/>
    <mergeCell ref="N164:N165"/>
    <mergeCell ref="O164:O165"/>
    <mergeCell ref="P164:P165"/>
    <mergeCell ref="L144:L145"/>
    <mergeCell ref="H144:H145"/>
    <mergeCell ref="I153:I154"/>
    <mergeCell ref="C164:C165"/>
    <mergeCell ref="F153:F154"/>
    <mergeCell ref="G153:G154"/>
    <mergeCell ref="G144:G145"/>
    <mergeCell ref="I144:I145"/>
    <mergeCell ref="A192:B192"/>
    <mergeCell ref="B198:B199"/>
    <mergeCell ref="B194:B195"/>
    <mergeCell ref="E194:E195"/>
    <mergeCell ref="C194:C195"/>
    <mergeCell ref="D194:D195"/>
    <mergeCell ref="C184:C185"/>
    <mergeCell ref="D184:D185"/>
    <mergeCell ref="J142:R142"/>
    <mergeCell ref="J137:J139"/>
    <mergeCell ref="J164:J165"/>
    <mergeCell ref="F143:I143"/>
    <mergeCell ref="F144:F145"/>
    <mergeCell ref="B151:G151"/>
    <mergeCell ref="H153:H154"/>
    <mergeCell ref="B164:B165"/>
    <mergeCell ref="A162:B162"/>
    <mergeCell ref="J151:R151"/>
    <mergeCell ref="Q164:Q166"/>
    <mergeCell ref="J157:R157"/>
    <mergeCell ref="J152:J154"/>
    <mergeCell ref="J148:R148"/>
    <mergeCell ref="Q152:Q154"/>
    <mergeCell ref="J143:J145"/>
    <mergeCell ref="Q143:Q145"/>
    <mergeCell ref="L143:M143"/>
    <mergeCell ref="L137:M137"/>
    <mergeCell ref="N137:N139"/>
    <mergeCell ref="O137:O139"/>
    <mergeCell ref="P137:P139"/>
    <mergeCell ref="Q137:Q139"/>
    <mergeCell ref="R137:R139"/>
    <mergeCell ref="K137:K139"/>
    <mergeCell ref="L138:L139"/>
    <mergeCell ref="M138:M139"/>
    <mergeCell ref="C129:D129"/>
    <mergeCell ref="J103:J104"/>
    <mergeCell ref="K103:K104"/>
    <mergeCell ref="C112:D112"/>
    <mergeCell ref="C107:D107"/>
    <mergeCell ref="B80:G80"/>
    <mergeCell ref="B86:G86"/>
    <mergeCell ref="C87:R87"/>
    <mergeCell ref="P88:P90"/>
    <mergeCell ref="R88:R90"/>
    <mergeCell ref="Q88:Q90"/>
    <mergeCell ref="C88:C90"/>
    <mergeCell ref="H90:I90"/>
    <mergeCell ref="F90:G90"/>
    <mergeCell ref="F89:G89"/>
    <mergeCell ref="O103:O104"/>
    <mergeCell ref="P103:P104"/>
    <mergeCell ref="L103:M103"/>
    <mergeCell ref="N103:N104"/>
    <mergeCell ref="F103:F104"/>
    <mergeCell ref="G103:G104"/>
    <mergeCell ref="A49:R49"/>
    <mergeCell ref="B26:R26"/>
    <mergeCell ref="B28:G28"/>
    <mergeCell ref="J28:R28"/>
    <mergeCell ref="C33:D33"/>
    <mergeCell ref="C34:D34"/>
    <mergeCell ref="C37:D37"/>
    <mergeCell ref="C38:D38"/>
    <mergeCell ref="C39:E39"/>
    <mergeCell ref="B41:E41"/>
    <mergeCell ref="C35:E35"/>
    <mergeCell ref="B45:C45"/>
    <mergeCell ref="B47:C47"/>
    <mergeCell ref="B46:C46"/>
    <mergeCell ref="B48:C48"/>
    <mergeCell ref="Q73:Q77"/>
    <mergeCell ref="O88:O90"/>
    <mergeCell ref="K88:K90"/>
    <mergeCell ref="L88:L90"/>
    <mergeCell ref="M88:N89"/>
    <mergeCell ref="J88:J90"/>
    <mergeCell ref="O75:O77"/>
    <mergeCell ref="M73:M77"/>
    <mergeCell ref="N73:O74"/>
    <mergeCell ref="J69:R69"/>
    <mergeCell ref="B68:C68"/>
    <mergeCell ref="B69:C69"/>
    <mergeCell ref="B84:G84"/>
    <mergeCell ref="B59:C59"/>
    <mergeCell ref="D88:I88"/>
    <mergeCell ref="C72:R72"/>
    <mergeCell ref="E83:G83"/>
    <mergeCell ref="B55:C55"/>
    <mergeCell ref="B73:B77"/>
    <mergeCell ref="I74:I76"/>
    <mergeCell ref="P73:P77"/>
    <mergeCell ref="N75:N77"/>
    <mergeCell ref="G74:G76"/>
    <mergeCell ref="R73:R77"/>
    <mergeCell ref="E74:E76"/>
    <mergeCell ref="F74:F76"/>
    <mergeCell ref="H74:H76"/>
    <mergeCell ref="D73:I73"/>
    <mergeCell ref="B64:C64"/>
    <mergeCell ref="K73:K77"/>
    <mergeCell ref="L73:L77"/>
    <mergeCell ref="J73:J77"/>
    <mergeCell ref="D74:D76"/>
    <mergeCell ref="A1:R1"/>
    <mergeCell ref="A43:R43"/>
    <mergeCell ref="A31:R31"/>
    <mergeCell ref="B16:G16"/>
    <mergeCell ref="B17:R17"/>
    <mergeCell ref="B20:R20"/>
    <mergeCell ref="J29:R29"/>
    <mergeCell ref="J22:R22"/>
    <mergeCell ref="J19:R19"/>
    <mergeCell ref="J16:R16"/>
    <mergeCell ref="J9:R9"/>
    <mergeCell ref="B6:R6"/>
    <mergeCell ref="B3:F3"/>
    <mergeCell ref="B10:I10"/>
    <mergeCell ref="B9:G9"/>
    <mergeCell ref="B13:R13"/>
    <mergeCell ref="B19:G19"/>
    <mergeCell ref="B22:G22"/>
    <mergeCell ref="J25:R25"/>
    <mergeCell ref="B29:G29"/>
    <mergeCell ref="B23:R23"/>
    <mergeCell ref="B25:G25"/>
    <mergeCell ref="A212:R212"/>
    <mergeCell ref="B88:B90"/>
    <mergeCell ref="A103:B104"/>
    <mergeCell ref="F92:G92"/>
    <mergeCell ref="E103:E104"/>
    <mergeCell ref="J160:R160"/>
    <mergeCell ref="A134:R134"/>
    <mergeCell ref="B148:G148"/>
    <mergeCell ref="A182:B182"/>
    <mergeCell ref="B188:B189"/>
    <mergeCell ref="F188:I188"/>
    <mergeCell ref="B184:B185"/>
    <mergeCell ref="R152:R154"/>
    <mergeCell ref="G138:G139"/>
    <mergeCell ref="I138:I139"/>
    <mergeCell ref="F198:I198"/>
    <mergeCell ref="B208:B209"/>
    <mergeCell ref="F208:I208"/>
    <mergeCell ref="E204:E205"/>
    <mergeCell ref="C120:D120"/>
    <mergeCell ref="F152:I152"/>
    <mergeCell ref="D152:D154"/>
    <mergeCell ref="E152:E154"/>
    <mergeCell ref="D164:D165"/>
    <mergeCell ref="B93:G93"/>
    <mergeCell ref="E96:G96"/>
    <mergeCell ref="B99:G99"/>
    <mergeCell ref="B100:G100"/>
    <mergeCell ref="C110:E110"/>
    <mergeCell ref="C111:D111"/>
    <mergeCell ref="C105:E105"/>
    <mergeCell ref="C106:D106"/>
    <mergeCell ref="C108:D108"/>
    <mergeCell ref="C109:D109"/>
    <mergeCell ref="C113:D113"/>
    <mergeCell ref="E137:E139"/>
    <mergeCell ref="C122:D122"/>
    <mergeCell ref="C124:D124"/>
    <mergeCell ref="C126:D126"/>
    <mergeCell ref="C128:D128"/>
    <mergeCell ref="E164:E165"/>
    <mergeCell ref="C103:D104"/>
    <mergeCell ref="B97:G97"/>
    <mergeCell ref="C114:D114"/>
    <mergeCell ref="C115:E115"/>
    <mergeCell ref="C116:D116"/>
    <mergeCell ref="C119:D119"/>
    <mergeCell ref="F138:F139"/>
    <mergeCell ref="C131:D131"/>
    <mergeCell ref="C132:D132"/>
    <mergeCell ref="A133:E133"/>
    <mergeCell ref="F137:I137"/>
    <mergeCell ref="D137:D139"/>
    <mergeCell ref="C152:C154"/>
  </mergeCells>
  <dataValidations disablePrompts="1" count="1">
    <dataValidation type="list" allowBlank="1" showInputMessage="1" showErrorMessage="1" sqref="B11:B12 B4:B5" xr:uid="{00000000-0002-0000-0200-000000000000}">
      <formula1>Source_Staff_Cat</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200-000001000000}">
          <x14:formula1>
            <xm:f>'EC Data'!$B$48:$B$52</xm:f>
          </x14:formula1>
          <xm:sqref>E24</xm:sqref>
        </x14:dataValidation>
        <x14:dataValidation type="list" allowBlank="1" showInputMessage="1" showErrorMessage="1" xr:uid="{00000000-0002-0000-0200-000002000000}">
          <x14:formula1>
            <xm:f>'EC Data'!$B$54:$B$58</xm:f>
          </x14:formula1>
          <xm:sqref>E27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A49"/>
  <sheetViews>
    <sheetView topLeftCell="A19" zoomScale="80" zoomScaleNormal="80" workbookViewId="0">
      <selection activeCell="A36" sqref="A36"/>
    </sheetView>
  </sheetViews>
  <sheetFormatPr baseColWidth="10" defaultColWidth="9.1640625" defaultRowHeight="13" x14ac:dyDescent="0.2"/>
  <cols>
    <col min="1" max="1" width="158.83203125" style="37" customWidth="1"/>
    <col min="2" max="16384" width="9.1640625" style="1"/>
  </cols>
  <sheetData>
    <row r="1" spans="1:1" ht="39" customHeight="1" thickTop="1" thickBot="1" x14ac:dyDescent="0.25">
      <c r="A1" s="59" t="s">
        <v>421</v>
      </c>
    </row>
    <row r="2" spans="1:1" ht="14" thickTop="1" x14ac:dyDescent="0.2">
      <c r="A2" s="341"/>
    </row>
    <row r="3" spans="1:1" ht="20.25" customHeight="1" x14ac:dyDescent="0.2">
      <c r="A3" s="346" t="s">
        <v>81</v>
      </c>
    </row>
    <row r="4" spans="1:1" ht="31.25" customHeight="1" x14ac:dyDescent="0.2">
      <c r="A4" s="667" t="s">
        <v>417</v>
      </c>
    </row>
    <row r="5" spans="1:1" ht="80.5" customHeight="1" x14ac:dyDescent="0.2">
      <c r="A5" s="667" t="s">
        <v>402</v>
      </c>
    </row>
    <row r="6" spans="1:1" ht="32.5" customHeight="1" x14ac:dyDescent="0.2">
      <c r="A6" s="667" t="s">
        <v>394</v>
      </c>
    </row>
    <row r="7" spans="1:1" ht="29.75" customHeight="1" x14ac:dyDescent="0.2">
      <c r="A7" s="342"/>
    </row>
    <row r="8" spans="1:1" ht="29.75" customHeight="1" x14ac:dyDescent="0.2">
      <c r="A8" s="342"/>
    </row>
    <row r="9" spans="1:1" ht="29.75" customHeight="1" x14ac:dyDescent="0.2">
      <c r="A9" s="342"/>
    </row>
    <row r="10" spans="1:1" ht="29.75" customHeight="1" x14ac:dyDescent="0.2">
      <c r="A10" s="342"/>
    </row>
    <row r="11" spans="1:1" ht="29.75" customHeight="1" x14ac:dyDescent="0.2">
      <c r="A11" s="342"/>
    </row>
    <row r="12" spans="1:1" ht="29.75" customHeight="1" x14ac:dyDescent="0.2">
      <c r="A12" s="342"/>
    </row>
    <row r="13" spans="1:1" ht="29.75" customHeight="1" x14ac:dyDescent="0.2">
      <c r="A13" s="342"/>
    </row>
    <row r="14" spans="1:1" ht="29.75" customHeight="1" x14ac:dyDescent="0.2">
      <c r="A14" s="342"/>
    </row>
    <row r="15" spans="1:1" ht="41.25" customHeight="1" x14ac:dyDescent="0.2">
      <c r="A15" s="667" t="s">
        <v>424</v>
      </c>
    </row>
    <row r="16" spans="1:1" ht="42" customHeight="1" x14ac:dyDescent="0.2">
      <c r="A16" s="668" t="s">
        <v>380</v>
      </c>
    </row>
    <row r="17" spans="1:1" ht="26" customHeight="1" x14ac:dyDescent="0.2">
      <c r="A17" s="342"/>
    </row>
    <row r="18" spans="1:1" ht="21.5" customHeight="1" x14ac:dyDescent="0.2">
      <c r="A18" s="346" t="s">
        <v>82</v>
      </c>
    </row>
    <row r="19" spans="1:1" ht="35" customHeight="1" x14ac:dyDescent="0.2">
      <c r="A19" s="668" t="s">
        <v>395</v>
      </c>
    </row>
    <row r="20" spans="1:1" ht="41.5" customHeight="1" x14ac:dyDescent="0.2">
      <c r="A20" s="668" t="s">
        <v>396</v>
      </c>
    </row>
    <row r="21" spans="1:1" ht="30.5" customHeight="1" x14ac:dyDescent="0.2">
      <c r="A21" s="668" t="s">
        <v>418</v>
      </c>
    </row>
    <row r="22" spans="1:1" ht="26.25" customHeight="1" x14ac:dyDescent="0.2">
      <c r="A22" s="668" t="s">
        <v>126</v>
      </c>
    </row>
    <row r="23" spans="1:1" ht="19.25" customHeight="1" x14ac:dyDescent="0.2">
      <c r="A23" s="342"/>
    </row>
    <row r="24" spans="1:1" ht="18" customHeight="1" x14ac:dyDescent="0.2">
      <c r="A24" s="346" t="s">
        <v>94</v>
      </c>
    </row>
    <row r="25" spans="1:1" ht="33.75" customHeight="1" x14ac:dyDescent="0.2">
      <c r="A25" s="342" t="s">
        <v>128</v>
      </c>
    </row>
    <row r="26" spans="1:1" ht="27.75" customHeight="1" x14ac:dyDescent="0.2">
      <c r="A26" s="342" t="s">
        <v>397</v>
      </c>
    </row>
    <row r="27" spans="1:1" ht="23.25" customHeight="1" x14ac:dyDescent="0.2">
      <c r="A27" s="669" t="s">
        <v>129</v>
      </c>
    </row>
    <row r="28" spans="1:1" ht="79.25" customHeight="1" x14ac:dyDescent="0.2">
      <c r="A28" s="342" t="s">
        <v>398</v>
      </c>
    </row>
    <row r="29" spans="1:1" ht="127.25" customHeight="1" x14ac:dyDescent="0.2">
      <c r="A29" s="342" t="s">
        <v>400</v>
      </c>
    </row>
    <row r="30" spans="1:1" ht="26.5" customHeight="1" x14ac:dyDescent="0.2">
      <c r="A30" s="342" t="s">
        <v>399</v>
      </c>
    </row>
    <row r="31" spans="1:1" ht="50.5" customHeight="1" x14ac:dyDescent="0.2">
      <c r="A31" s="342" t="s">
        <v>130</v>
      </c>
    </row>
    <row r="32" spans="1:1" ht="21" customHeight="1" x14ac:dyDescent="0.2">
      <c r="A32" s="342"/>
    </row>
    <row r="33" spans="1:1" ht="17" customHeight="1" x14ac:dyDescent="0.2">
      <c r="A33" s="346" t="s">
        <v>425</v>
      </c>
    </row>
    <row r="34" spans="1:1" ht="25.5" customHeight="1" x14ac:dyDescent="0.2">
      <c r="A34" s="342" t="s">
        <v>213</v>
      </c>
    </row>
    <row r="35" spans="1:1" ht="25.5" customHeight="1" x14ac:dyDescent="0.2">
      <c r="A35" s="668" t="s">
        <v>435</v>
      </c>
    </row>
    <row r="36" spans="1:1" ht="180.5" customHeight="1" x14ac:dyDescent="0.2">
      <c r="A36" s="342" t="s">
        <v>409</v>
      </c>
    </row>
    <row r="37" spans="1:1" ht="29.5" customHeight="1" x14ac:dyDescent="0.2">
      <c r="A37" s="342" t="s">
        <v>410</v>
      </c>
    </row>
    <row r="38" spans="1:1" ht="251.5" customHeight="1" x14ac:dyDescent="0.2">
      <c r="A38" s="670" t="s">
        <v>401</v>
      </c>
    </row>
    <row r="39" spans="1:1" ht="28.25" customHeight="1" x14ac:dyDescent="0.2">
      <c r="A39" s="346" t="s">
        <v>125</v>
      </c>
    </row>
    <row r="40" spans="1:1" ht="16.25" customHeight="1" x14ac:dyDescent="0.2">
      <c r="A40" s="342" t="s">
        <v>95</v>
      </c>
    </row>
    <row r="41" spans="1:1" x14ac:dyDescent="0.2">
      <c r="A41" s="342"/>
    </row>
    <row r="42" spans="1:1" ht="25.25" customHeight="1" x14ac:dyDescent="0.2">
      <c r="A42" s="346" t="s">
        <v>144</v>
      </c>
    </row>
    <row r="43" spans="1:1" ht="34.25" customHeight="1" x14ac:dyDescent="0.2">
      <c r="A43" s="342" t="s">
        <v>403</v>
      </c>
    </row>
    <row r="44" spans="1:1" x14ac:dyDescent="0.2">
      <c r="A44" s="342"/>
    </row>
    <row r="45" spans="1:1" x14ac:dyDescent="0.2">
      <c r="A45" s="342"/>
    </row>
    <row r="46" spans="1:1" x14ac:dyDescent="0.2">
      <c r="A46" s="342"/>
    </row>
    <row r="47" spans="1:1" x14ac:dyDescent="0.2">
      <c r="A47" s="342"/>
    </row>
    <row r="48" spans="1:1" ht="14" thickBot="1" x14ac:dyDescent="0.25">
      <c r="A48" s="343"/>
    </row>
    <row r="49" ht="14" thickTop="1" x14ac:dyDescent="0.2"/>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Button 1">
              <controlPr defaultSize="0" print="0" autoFill="0" autoPict="0" macro="[0]!ThisWorkbook.unProtectMe">
                <anchor moveWithCells="1" sizeWithCells="1">
                  <from>
                    <xdr:col>0</xdr:col>
                    <xdr:colOff>3429000</xdr:colOff>
                    <xdr:row>43</xdr:row>
                    <xdr:rowOff>139700</xdr:rowOff>
                  </from>
                  <to>
                    <xdr:col>0</xdr:col>
                    <xdr:colOff>5435600</xdr:colOff>
                    <xdr:row>45</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Start">
    <pageSetUpPr fitToPage="1"/>
  </sheetPr>
  <dimension ref="A1:I111"/>
  <sheetViews>
    <sheetView showGridLines="0" topLeftCell="A7" zoomScale="70" zoomScaleNormal="70" workbookViewId="0">
      <selection activeCell="A13" sqref="A13:E16"/>
    </sheetView>
  </sheetViews>
  <sheetFormatPr baseColWidth="10" defaultColWidth="9.1640625" defaultRowHeight="13" x14ac:dyDescent="0.15"/>
  <cols>
    <col min="1" max="1" width="9.1640625" style="17"/>
    <col min="2" max="2" width="28.1640625" style="16" customWidth="1"/>
    <col min="3" max="3" width="50.1640625" style="16" customWidth="1"/>
    <col min="4" max="4" width="25.5" style="2" customWidth="1"/>
    <col min="5" max="5" width="15" style="15" customWidth="1"/>
    <col min="6" max="6" width="0" style="2" hidden="1" customWidth="1"/>
    <col min="7" max="16384" width="9.1640625" style="2"/>
  </cols>
  <sheetData>
    <row r="1" spans="1:6" s="1" customFormat="1" ht="32.5" customHeight="1" thickTop="1" thickBot="1" x14ac:dyDescent="0.25">
      <c r="A1" s="1180" t="s">
        <v>423</v>
      </c>
      <c r="B1" s="1181"/>
      <c r="C1" s="1181"/>
      <c r="D1" s="1181"/>
      <c r="E1" s="1182"/>
    </row>
    <row r="2" spans="1:6" s="1" customFormat="1" ht="30" customHeight="1" thickTop="1" thickBot="1" x14ac:dyDescent="0.25">
      <c r="A2" s="1179"/>
      <c r="B2" s="1179"/>
      <c r="C2" s="1179"/>
      <c r="D2" s="1179"/>
    </row>
    <row r="3" spans="1:6" s="1" customFormat="1" ht="30" customHeight="1" thickTop="1" thickBot="1" x14ac:dyDescent="0.25">
      <c r="A3" s="941" t="s">
        <v>121</v>
      </c>
      <c r="B3" s="942"/>
      <c r="C3" s="942"/>
      <c r="D3" s="942"/>
      <c r="E3" s="944"/>
    </row>
    <row r="4" spans="1:6" s="1" customFormat="1" ht="29" customHeight="1" thickTop="1" thickBot="1" x14ac:dyDescent="0.25">
      <c r="A4" s="1191" t="s">
        <v>313</v>
      </c>
      <c r="B4" s="1192"/>
      <c r="C4" s="129">
        <v>1</v>
      </c>
      <c r="D4" s="1193"/>
      <c r="E4" s="1194"/>
    </row>
    <row r="5" spans="1:6" s="1" customFormat="1" ht="29" customHeight="1" thickBot="1" x14ac:dyDescent="0.25">
      <c r="A5" s="1183" t="s">
        <v>120</v>
      </c>
      <c r="B5" s="1184"/>
      <c r="C5" s="130">
        <v>101129187</v>
      </c>
      <c r="D5" s="1195"/>
      <c r="E5" s="1196"/>
    </row>
    <row r="6" spans="1:6" s="7" customFormat="1" ht="29" customHeight="1" thickBot="1" x14ac:dyDescent="0.25">
      <c r="A6" s="1183" t="s">
        <v>119</v>
      </c>
      <c r="B6" s="1184"/>
      <c r="C6" s="130" t="s">
        <v>475</v>
      </c>
      <c r="D6" s="1195"/>
      <c r="E6" s="1196"/>
    </row>
    <row r="7" spans="1:6" s="6" customFormat="1" ht="29" customHeight="1" thickBot="1" x14ac:dyDescent="0.25">
      <c r="A7" s="1185" t="s">
        <v>101</v>
      </c>
      <c r="B7" s="1186"/>
      <c r="C7" s="166" t="s">
        <v>476</v>
      </c>
      <c r="D7" s="1195"/>
      <c r="E7" s="1196"/>
    </row>
    <row r="8" spans="1:6" s="6" customFormat="1" ht="29" customHeight="1" thickBot="1" x14ac:dyDescent="0.25">
      <c r="A8" s="1189" t="s">
        <v>102</v>
      </c>
      <c r="B8" s="1190"/>
      <c r="C8" s="131">
        <v>895885405</v>
      </c>
      <c r="D8" s="1197"/>
      <c r="E8" s="1198"/>
    </row>
    <row r="9" spans="1:6" ht="14" thickTop="1" x14ac:dyDescent="0.2">
      <c r="A9" s="1"/>
      <c r="B9" s="1"/>
      <c r="C9" s="1"/>
      <c r="D9" s="1"/>
      <c r="E9" s="1"/>
    </row>
    <row r="10" spans="1:6" x14ac:dyDescent="0.2">
      <c r="A10" s="1"/>
      <c r="B10" s="1"/>
      <c r="C10" s="1"/>
      <c r="D10" s="1"/>
      <c r="E10" s="1"/>
    </row>
    <row r="11" spans="1:6" ht="14" thickBot="1" x14ac:dyDescent="0.25">
      <c r="A11" s="1"/>
      <c r="B11" s="1"/>
      <c r="C11" s="1"/>
      <c r="D11" s="1"/>
      <c r="E11" s="1"/>
    </row>
    <row r="12" spans="1:6" ht="24.75" customHeight="1" thickTop="1" thickBot="1" x14ac:dyDescent="0.25">
      <c r="A12" s="1187" t="s">
        <v>131</v>
      </c>
      <c r="B12" s="943"/>
      <c r="C12" s="943"/>
      <c r="D12" s="943"/>
      <c r="E12" s="1188"/>
      <c r="F12" s="1"/>
    </row>
    <row r="13" spans="1:6" ht="14" thickBot="1" x14ac:dyDescent="0.25">
      <c r="A13" s="1176"/>
      <c r="B13" s="1177"/>
      <c r="C13" s="1177"/>
      <c r="D13" s="1177"/>
      <c r="E13" s="1178"/>
    </row>
    <row r="14" spans="1:6" ht="14" thickBot="1" x14ac:dyDescent="0.25">
      <c r="A14" s="1176"/>
      <c r="B14" s="1177"/>
      <c r="C14" s="1177"/>
      <c r="D14" s="1177"/>
      <c r="E14" s="1178"/>
    </row>
    <row r="15" spans="1:6" ht="14" thickBot="1" x14ac:dyDescent="0.25">
      <c r="A15" s="1176"/>
      <c r="B15" s="1177"/>
      <c r="C15" s="1177"/>
      <c r="D15" s="1177"/>
      <c r="E15" s="1178"/>
    </row>
    <row r="16" spans="1:6" ht="25.5" customHeight="1" thickBot="1" x14ac:dyDescent="0.25">
      <c r="A16" s="1176"/>
      <c r="B16" s="1177"/>
      <c r="C16" s="1177"/>
      <c r="D16" s="1177"/>
      <c r="E16" s="1178"/>
    </row>
    <row r="17" spans="1:6" ht="28.5" customHeight="1" thickBot="1" x14ac:dyDescent="0.25">
      <c r="A17" s="66" t="s">
        <v>55</v>
      </c>
      <c r="B17" s="67" t="s">
        <v>54</v>
      </c>
      <c r="C17" s="67" t="s">
        <v>53</v>
      </c>
      <c r="D17" s="67" t="s">
        <v>52</v>
      </c>
      <c r="E17" s="68" t="s">
        <v>51</v>
      </c>
    </row>
    <row r="18" spans="1:6" s="3" customFormat="1" ht="28" x14ac:dyDescent="0.15">
      <c r="A18" s="62">
        <v>1</v>
      </c>
      <c r="B18" s="134" t="s">
        <v>477</v>
      </c>
      <c r="C18" s="99" t="s">
        <v>473</v>
      </c>
      <c r="D18" s="100">
        <v>0</v>
      </c>
      <c r="E18" s="63"/>
      <c r="F18" s="3">
        <v>0</v>
      </c>
    </row>
    <row r="19" spans="1:6" s="3" customFormat="1" ht="28" x14ac:dyDescent="0.15">
      <c r="A19" s="62">
        <v>2</v>
      </c>
      <c r="B19" s="134" t="s">
        <v>480</v>
      </c>
      <c r="C19" s="99" t="s">
        <v>478</v>
      </c>
      <c r="D19" s="100">
        <v>0</v>
      </c>
      <c r="E19" s="63"/>
      <c r="F19" s="3">
        <v>0</v>
      </c>
    </row>
    <row r="20" spans="1:6" s="3" customFormat="1" ht="28" x14ac:dyDescent="0.15">
      <c r="A20" s="62">
        <v>3</v>
      </c>
      <c r="B20" s="134" t="s">
        <v>483</v>
      </c>
      <c r="C20" s="99" t="s">
        <v>481</v>
      </c>
      <c r="D20" s="100">
        <v>0</v>
      </c>
      <c r="E20" s="63"/>
      <c r="F20" s="3">
        <v>0</v>
      </c>
    </row>
    <row r="21" spans="1:6" s="3" customFormat="1" ht="28" x14ac:dyDescent="0.15">
      <c r="A21" s="62">
        <v>4</v>
      </c>
      <c r="B21" s="134" t="s">
        <v>486</v>
      </c>
      <c r="C21" s="99" t="s">
        <v>484</v>
      </c>
      <c r="D21" s="100">
        <v>0</v>
      </c>
      <c r="E21" s="63"/>
      <c r="F21" s="3">
        <v>0</v>
      </c>
    </row>
    <row r="22" spans="1:6" s="3" customFormat="1" x14ac:dyDescent="0.15">
      <c r="A22" s="62"/>
      <c r="B22" s="134"/>
      <c r="C22" s="99"/>
      <c r="D22" s="100"/>
      <c r="E22" s="63"/>
    </row>
    <row r="23" spans="1:6" s="3" customFormat="1" x14ac:dyDescent="0.15">
      <c r="A23" s="62"/>
      <c r="B23" s="134"/>
      <c r="C23" s="99"/>
      <c r="D23" s="100"/>
      <c r="E23" s="63"/>
    </row>
    <row r="24" spans="1:6" s="3" customFormat="1" x14ac:dyDescent="0.15">
      <c r="A24" s="62"/>
      <c r="B24" s="134"/>
      <c r="C24" s="99"/>
      <c r="D24" s="100"/>
      <c r="E24" s="63"/>
    </row>
    <row r="25" spans="1:6" s="3" customFormat="1" x14ac:dyDescent="0.15">
      <c r="A25" s="62"/>
      <c r="B25" s="134"/>
      <c r="C25" s="99"/>
      <c r="D25" s="100"/>
      <c r="E25" s="63"/>
    </row>
    <row r="26" spans="1:6" s="3" customFormat="1" x14ac:dyDescent="0.15">
      <c r="A26" s="62"/>
      <c r="B26" s="134"/>
      <c r="C26" s="99"/>
      <c r="D26" s="100"/>
      <c r="E26" s="63"/>
    </row>
    <row r="27" spans="1:6" s="3" customFormat="1" x14ac:dyDescent="0.15">
      <c r="A27" s="62"/>
      <c r="B27" s="134"/>
      <c r="C27" s="99"/>
      <c r="D27" s="100"/>
      <c r="E27" s="63"/>
    </row>
    <row r="28" spans="1:6" s="3" customFormat="1" x14ac:dyDescent="0.15">
      <c r="A28" s="62"/>
      <c r="B28" s="134"/>
      <c r="C28" s="99"/>
      <c r="D28" s="100"/>
      <c r="E28" s="63"/>
    </row>
    <row r="29" spans="1:6" s="3" customFormat="1" x14ac:dyDescent="0.15">
      <c r="A29" s="62"/>
      <c r="B29" s="134"/>
      <c r="C29" s="99"/>
      <c r="D29" s="100"/>
      <c r="E29" s="63"/>
    </row>
    <row r="30" spans="1:6" s="3" customFormat="1" x14ac:dyDescent="0.15">
      <c r="A30" s="62"/>
      <c r="B30" s="134"/>
      <c r="C30" s="99"/>
      <c r="D30" s="100"/>
      <c r="E30" s="63"/>
    </row>
    <row r="31" spans="1:6" s="3" customFormat="1" x14ac:dyDescent="0.15">
      <c r="A31" s="62"/>
      <c r="B31" s="134"/>
      <c r="C31" s="99"/>
      <c r="D31" s="100"/>
      <c r="E31" s="63"/>
    </row>
    <row r="32" spans="1:6" s="3" customFormat="1" x14ac:dyDescent="0.15">
      <c r="A32" s="62"/>
      <c r="B32" s="134"/>
      <c r="C32" s="99"/>
      <c r="D32" s="100"/>
      <c r="E32" s="63"/>
    </row>
    <row r="33" spans="1:5" s="3" customFormat="1" x14ac:dyDescent="0.15">
      <c r="A33" s="62"/>
      <c r="B33" s="134"/>
      <c r="C33" s="99"/>
      <c r="D33" s="100"/>
      <c r="E33" s="63"/>
    </row>
    <row r="34" spans="1:5" s="3" customFormat="1" x14ac:dyDescent="0.15">
      <c r="A34" s="62"/>
      <c r="B34" s="134"/>
      <c r="C34" s="99"/>
      <c r="D34" s="100"/>
      <c r="E34" s="63"/>
    </row>
    <row r="35" spans="1:5" s="3" customFormat="1" x14ac:dyDescent="0.15">
      <c r="A35" s="62"/>
      <c r="B35" s="134"/>
      <c r="C35" s="99"/>
      <c r="D35" s="100"/>
      <c r="E35" s="63"/>
    </row>
    <row r="36" spans="1:5" s="3" customFormat="1" x14ac:dyDescent="0.15">
      <c r="A36" s="62"/>
      <c r="B36" s="134"/>
      <c r="C36" s="99"/>
      <c r="D36" s="100"/>
      <c r="E36" s="63"/>
    </row>
    <row r="37" spans="1:5" s="3" customFormat="1" x14ac:dyDescent="0.15">
      <c r="A37" s="62"/>
      <c r="B37" s="134"/>
      <c r="C37" s="99"/>
      <c r="D37" s="100"/>
      <c r="E37" s="63"/>
    </row>
    <row r="38" spans="1:5" s="3" customFormat="1" ht="14" thickBot="1" x14ac:dyDescent="0.2">
      <c r="A38" s="64"/>
      <c r="B38" s="135"/>
      <c r="C38" s="101"/>
      <c r="D38" s="102"/>
      <c r="E38" s="65"/>
    </row>
    <row r="39" spans="1:5" s="3" customFormat="1" ht="14" thickTop="1" x14ac:dyDescent="0.15">
      <c r="A39" s="18"/>
      <c r="B39" s="19"/>
      <c r="C39" s="19"/>
      <c r="E39" s="15"/>
    </row>
    <row r="40" spans="1:5" s="3" customFormat="1" x14ac:dyDescent="0.15">
      <c r="A40" s="18"/>
      <c r="B40" s="19"/>
      <c r="C40" s="19"/>
      <c r="E40" s="15"/>
    </row>
    <row r="41" spans="1:5" s="3" customFormat="1" x14ac:dyDescent="0.15">
      <c r="A41" s="18"/>
      <c r="B41" s="19"/>
      <c r="C41" s="19"/>
      <c r="E41" s="15"/>
    </row>
    <row r="42" spans="1:5" s="3" customFormat="1" x14ac:dyDescent="0.15">
      <c r="A42" s="18"/>
      <c r="B42" s="19"/>
      <c r="C42" s="19"/>
      <c r="E42" s="15"/>
    </row>
    <row r="43" spans="1:5" s="3" customFormat="1" x14ac:dyDescent="0.15">
      <c r="A43" s="18"/>
      <c r="B43" s="19"/>
      <c r="C43" s="19"/>
      <c r="E43" s="15"/>
    </row>
    <row r="44" spans="1:5" s="3" customFormat="1" x14ac:dyDescent="0.15">
      <c r="A44" s="18"/>
      <c r="B44" s="19"/>
      <c r="C44" s="19"/>
      <c r="E44" s="15"/>
    </row>
    <row r="45" spans="1:5" s="3" customFormat="1" x14ac:dyDescent="0.15">
      <c r="A45" s="18"/>
      <c r="B45" s="19"/>
      <c r="C45" s="19"/>
      <c r="E45" s="15"/>
    </row>
    <row r="46" spans="1:5" s="3" customFormat="1" x14ac:dyDescent="0.15">
      <c r="A46" s="18"/>
      <c r="B46" s="19"/>
      <c r="C46" s="19"/>
      <c r="E46" s="15"/>
    </row>
    <row r="47" spans="1:5" s="3" customFormat="1" x14ac:dyDescent="0.15">
      <c r="A47" s="18"/>
      <c r="B47" s="19"/>
      <c r="C47" s="19"/>
      <c r="E47" s="15"/>
    </row>
    <row r="48" spans="1:5" s="3" customFormat="1" x14ac:dyDescent="0.15">
      <c r="A48" s="18"/>
      <c r="B48" s="19"/>
      <c r="C48" s="19"/>
      <c r="E48" s="15"/>
    </row>
    <row r="49" spans="1:5" s="3" customFormat="1" x14ac:dyDescent="0.15">
      <c r="A49" s="18"/>
      <c r="B49" s="19"/>
      <c r="C49" s="19"/>
      <c r="E49" s="15"/>
    </row>
    <row r="50" spans="1:5" s="3" customFormat="1" x14ac:dyDescent="0.15">
      <c r="A50" s="18"/>
      <c r="B50" s="19"/>
      <c r="C50" s="19"/>
      <c r="E50" s="15"/>
    </row>
    <row r="51" spans="1:5" s="3" customFormat="1" x14ac:dyDescent="0.15">
      <c r="A51" s="18"/>
      <c r="B51" s="19"/>
      <c r="C51" s="19"/>
      <c r="E51" s="15"/>
    </row>
    <row r="52" spans="1:5" s="3" customFormat="1" x14ac:dyDescent="0.15">
      <c r="A52" s="18"/>
      <c r="B52" s="19"/>
      <c r="C52" s="19"/>
      <c r="E52" s="15"/>
    </row>
    <row r="53" spans="1:5" s="3" customFormat="1" x14ac:dyDescent="0.15">
      <c r="A53" s="18"/>
      <c r="B53" s="19"/>
      <c r="C53" s="19"/>
      <c r="E53" s="15"/>
    </row>
    <row r="54" spans="1:5" s="3" customFormat="1" x14ac:dyDescent="0.15">
      <c r="A54" s="18"/>
      <c r="B54" s="19"/>
      <c r="C54" s="19"/>
      <c r="E54" s="15"/>
    </row>
    <row r="55" spans="1:5" s="3" customFormat="1" x14ac:dyDescent="0.15">
      <c r="A55" s="18"/>
      <c r="B55" s="19"/>
      <c r="C55" s="19"/>
      <c r="E55" s="15"/>
    </row>
    <row r="56" spans="1:5" s="3" customFormat="1" x14ac:dyDescent="0.15">
      <c r="A56" s="18"/>
      <c r="B56" s="19"/>
      <c r="C56" s="19"/>
      <c r="E56" s="15"/>
    </row>
    <row r="57" spans="1:5" s="3" customFormat="1" x14ac:dyDescent="0.15">
      <c r="A57" s="18"/>
      <c r="B57" s="19"/>
      <c r="C57" s="19"/>
      <c r="E57" s="15"/>
    </row>
    <row r="58" spans="1:5" s="3" customFormat="1" x14ac:dyDescent="0.15">
      <c r="A58" s="18"/>
      <c r="B58" s="19"/>
      <c r="C58" s="19"/>
      <c r="E58" s="15"/>
    </row>
    <row r="59" spans="1:5" s="3" customFormat="1" x14ac:dyDescent="0.15">
      <c r="A59" s="18"/>
      <c r="B59" s="19"/>
      <c r="C59" s="19"/>
      <c r="E59" s="15"/>
    </row>
    <row r="60" spans="1:5" s="3" customFormat="1" x14ac:dyDescent="0.15">
      <c r="A60" s="18"/>
      <c r="B60" s="19"/>
      <c r="C60" s="19"/>
      <c r="E60" s="15"/>
    </row>
    <row r="61" spans="1:5" s="3" customFormat="1" x14ac:dyDescent="0.15">
      <c r="A61" s="18"/>
      <c r="B61" s="19"/>
      <c r="C61" s="19"/>
      <c r="E61" s="15"/>
    </row>
    <row r="62" spans="1:5" s="3" customFormat="1" x14ac:dyDescent="0.15">
      <c r="A62" s="18"/>
      <c r="B62" s="19"/>
      <c r="C62" s="19"/>
      <c r="E62" s="15"/>
    </row>
    <row r="63" spans="1:5" s="3" customFormat="1" x14ac:dyDescent="0.15">
      <c r="A63" s="18"/>
      <c r="B63" s="19"/>
      <c r="C63" s="19"/>
      <c r="E63" s="15"/>
    </row>
    <row r="64" spans="1:5" s="3" customFormat="1" x14ac:dyDescent="0.15">
      <c r="A64" s="18"/>
      <c r="B64" s="19"/>
      <c r="C64" s="19"/>
      <c r="E64" s="15"/>
    </row>
    <row r="65" spans="1:5" s="3" customFormat="1" x14ac:dyDescent="0.15">
      <c r="A65" s="18"/>
      <c r="B65" s="19"/>
      <c r="C65" s="19"/>
      <c r="E65" s="15"/>
    </row>
    <row r="66" spans="1:5" s="3" customFormat="1" x14ac:dyDescent="0.15">
      <c r="A66" s="18"/>
      <c r="B66" s="19"/>
      <c r="C66" s="19"/>
      <c r="E66" s="15"/>
    </row>
    <row r="67" spans="1:5" s="3" customFormat="1" x14ac:dyDescent="0.15">
      <c r="A67" s="18"/>
      <c r="B67" s="19"/>
      <c r="C67" s="19"/>
      <c r="E67" s="15"/>
    </row>
    <row r="68" spans="1:5" s="3" customFormat="1" x14ac:dyDescent="0.15">
      <c r="A68" s="18"/>
      <c r="B68" s="19"/>
      <c r="C68" s="19"/>
      <c r="E68" s="15"/>
    </row>
    <row r="69" spans="1:5" s="3" customFormat="1" x14ac:dyDescent="0.15">
      <c r="A69" s="18"/>
      <c r="B69" s="19"/>
      <c r="C69" s="19"/>
      <c r="E69" s="15"/>
    </row>
    <row r="70" spans="1:5" s="3" customFormat="1" x14ac:dyDescent="0.15">
      <c r="A70" s="18"/>
      <c r="B70" s="19"/>
      <c r="C70" s="19"/>
      <c r="E70" s="15"/>
    </row>
    <row r="71" spans="1:5" s="3" customFormat="1" x14ac:dyDescent="0.15">
      <c r="A71" s="18"/>
      <c r="B71" s="19"/>
      <c r="C71" s="19"/>
      <c r="E71" s="15"/>
    </row>
    <row r="72" spans="1:5" s="3" customFormat="1" x14ac:dyDescent="0.15">
      <c r="A72" s="18"/>
      <c r="B72" s="19"/>
      <c r="C72" s="19"/>
      <c r="E72" s="15"/>
    </row>
    <row r="73" spans="1:5" s="3" customFormat="1" x14ac:dyDescent="0.15">
      <c r="A73" s="18"/>
      <c r="B73" s="19"/>
      <c r="C73" s="19"/>
      <c r="E73" s="15"/>
    </row>
    <row r="74" spans="1:5" s="3" customFormat="1" x14ac:dyDescent="0.15">
      <c r="A74" s="18"/>
      <c r="B74" s="16"/>
      <c r="C74" s="16"/>
      <c r="E74" s="15"/>
    </row>
    <row r="75" spans="1:5" s="3" customFormat="1" x14ac:dyDescent="0.15">
      <c r="A75" s="18"/>
      <c r="B75" s="16"/>
      <c r="C75" s="16"/>
      <c r="E75" s="15"/>
    </row>
    <row r="76" spans="1:5" s="3" customFormat="1" x14ac:dyDescent="0.15">
      <c r="A76" s="18"/>
      <c r="B76" s="16"/>
      <c r="C76" s="16"/>
      <c r="E76" s="15"/>
    </row>
    <row r="77" spans="1:5" s="3" customFormat="1" x14ac:dyDescent="0.15">
      <c r="A77" s="18"/>
      <c r="B77" s="16"/>
      <c r="C77" s="16"/>
      <c r="E77" s="15"/>
    </row>
    <row r="78" spans="1:5" s="3" customFormat="1" x14ac:dyDescent="0.15">
      <c r="A78" s="18"/>
      <c r="B78" s="16"/>
      <c r="C78" s="16"/>
      <c r="E78" s="15"/>
    </row>
    <row r="79" spans="1:5" s="3" customFormat="1" x14ac:dyDescent="0.15">
      <c r="A79" s="18"/>
      <c r="B79" s="16"/>
      <c r="C79" s="16"/>
      <c r="E79" s="15"/>
    </row>
    <row r="80" spans="1:5" s="3" customFormat="1" x14ac:dyDescent="0.15">
      <c r="A80" s="18"/>
      <c r="B80" s="16"/>
      <c r="C80" s="16"/>
      <c r="E80" s="15"/>
    </row>
    <row r="81" spans="1:9" s="3" customFormat="1" x14ac:dyDescent="0.15">
      <c r="A81" s="18"/>
      <c r="B81" s="16"/>
      <c r="C81" s="16"/>
      <c r="E81" s="15"/>
    </row>
    <row r="82" spans="1:9" s="3" customFormat="1" x14ac:dyDescent="0.15">
      <c r="A82" s="18"/>
      <c r="B82" s="16"/>
      <c r="C82" s="16"/>
      <c r="E82" s="15"/>
    </row>
    <row r="83" spans="1:9" s="3" customFormat="1" x14ac:dyDescent="0.15">
      <c r="A83" s="18"/>
      <c r="B83" s="16"/>
      <c r="C83" s="16"/>
      <c r="E83" s="15"/>
    </row>
    <row r="84" spans="1:9" s="3" customFormat="1" x14ac:dyDescent="0.15">
      <c r="A84" s="18"/>
      <c r="B84" s="16"/>
      <c r="C84" s="16"/>
      <c r="E84" s="15"/>
    </row>
    <row r="85" spans="1:9" s="3" customFormat="1" x14ac:dyDescent="0.15">
      <c r="A85" s="18"/>
      <c r="B85" s="16"/>
      <c r="C85" s="16"/>
      <c r="E85" s="15"/>
    </row>
    <row r="86" spans="1:9" s="3" customFormat="1" x14ac:dyDescent="0.15">
      <c r="A86" s="18"/>
      <c r="B86" s="16"/>
      <c r="C86" s="16"/>
      <c r="E86" s="15"/>
    </row>
    <row r="87" spans="1:9" s="3" customFormat="1" x14ac:dyDescent="0.15">
      <c r="A87" s="18"/>
      <c r="B87" s="16"/>
      <c r="C87" s="16"/>
      <c r="E87" s="15"/>
    </row>
    <row r="88" spans="1:9" s="3" customFormat="1" x14ac:dyDescent="0.15">
      <c r="A88" s="18"/>
      <c r="B88" s="16"/>
      <c r="C88" s="16"/>
      <c r="E88" s="15"/>
    </row>
    <row r="89" spans="1:9" s="3" customFormat="1" x14ac:dyDescent="0.15">
      <c r="A89" s="18"/>
      <c r="B89" s="16"/>
      <c r="C89" s="16"/>
      <c r="E89" s="15"/>
    </row>
    <row r="90" spans="1:9" s="3" customFormat="1" x14ac:dyDescent="0.15">
      <c r="A90" s="18"/>
      <c r="B90" s="16"/>
      <c r="C90" s="16"/>
      <c r="E90" s="15"/>
    </row>
    <row r="91" spans="1:9" s="3" customFormat="1" x14ac:dyDescent="0.15">
      <c r="A91" s="18"/>
      <c r="B91" s="16"/>
      <c r="C91" s="16"/>
      <c r="E91" s="15"/>
    </row>
    <row r="92" spans="1:9" s="3" customFormat="1" x14ac:dyDescent="0.15">
      <c r="A92" s="18"/>
      <c r="B92" s="16"/>
      <c r="C92" s="16"/>
      <c r="E92" s="15"/>
    </row>
    <row r="93" spans="1:9" s="3" customFormat="1" x14ac:dyDescent="0.15">
      <c r="A93" s="18"/>
      <c r="B93" s="16"/>
      <c r="C93" s="16"/>
      <c r="E93" s="15"/>
    </row>
    <row r="94" spans="1:9" s="3" customFormat="1" x14ac:dyDescent="0.15">
      <c r="A94" s="18"/>
      <c r="B94" s="16"/>
      <c r="C94" s="16"/>
      <c r="E94" s="15"/>
    </row>
    <row r="95" spans="1:9" s="3" customFormat="1" x14ac:dyDescent="0.15">
      <c r="A95" s="18"/>
      <c r="B95" s="16"/>
      <c r="C95" s="16"/>
      <c r="E95" s="15"/>
    </row>
    <row r="96" spans="1:9" x14ac:dyDescent="0.15">
      <c r="A96" s="18"/>
      <c r="D96" s="3"/>
      <c r="F96" s="3"/>
      <c r="G96" s="3"/>
      <c r="H96" s="3"/>
      <c r="I96" s="3"/>
    </row>
    <row r="97" spans="1:9" x14ac:dyDescent="0.15">
      <c r="A97" s="18"/>
      <c r="D97" s="3"/>
      <c r="F97" s="3"/>
      <c r="G97" s="3"/>
      <c r="H97" s="3"/>
      <c r="I97" s="3"/>
    </row>
    <row r="98" spans="1:9" x14ac:dyDescent="0.15">
      <c r="A98" s="18"/>
      <c r="D98" s="3"/>
      <c r="F98" s="3"/>
      <c r="G98" s="3"/>
      <c r="H98" s="3"/>
      <c r="I98" s="3"/>
    </row>
    <row r="99" spans="1:9" x14ac:dyDescent="0.15">
      <c r="A99" s="18"/>
      <c r="D99" s="3"/>
      <c r="F99" s="3"/>
      <c r="G99" s="3"/>
      <c r="H99" s="3"/>
      <c r="I99" s="3"/>
    </row>
    <row r="100" spans="1:9" x14ac:dyDescent="0.15">
      <c r="A100" s="18"/>
      <c r="D100" s="3"/>
      <c r="F100" s="3"/>
      <c r="G100" s="3"/>
      <c r="H100" s="3"/>
      <c r="I100" s="3"/>
    </row>
    <row r="101" spans="1:9" x14ac:dyDescent="0.15">
      <c r="A101" s="18"/>
      <c r="D101" s="3"/>
      <c r="F101" s="3"/>
      <c r="G101" s="3"/>
      <c r="H101" s="3"/>
      <c r="I101" s="3"/>
    </row>
    <row r="102" spans="1:9" x14ac:dyDescent="0.15">
      <c r="A102" s="18"/>
      <c r="D102" s="3"/>
      <c r="F102" s="3"/>
      <c r="G102" s="3"/>
      <c r="H102" s="3"/>
      <c r="I102" s="3"/>
    </row>
    <row r="103" spans="1:9" x14ac:dyDescent="0.15">
      <c r="A103" s="18"/>
      <c r="D103" s="3"/>
      <c r="F103" s="3"/>
      <c r="G103" s="3"/>
      <c r="H103" s="3"/>
      <c r="I103" s="3"/>
    </row>
    <row r="104" spans="1:9" x14ac:dyDescent="0.15">
      <c r="A104" s="18"/>
      <c r="D104" s="3"/>
      <c r="F104" s="3"/>
      <c r="G104" s="3"/>
      <c r="H104" s="3"/>
      <c r="I104" s="3"/>
    </row>
    <row r="105" spans="1:9" x14ac:dyDescent="0.15">
      <c r="A105" s="18"/>
      <c r="D105" s="3"/>
      <c r="F105" s="3"/>
      <c r="G105" s="3"/>
      <c r="H105" s="3"/>
      <c r="I105" s="3"/>
    </row>
    <row r="106" spans="1:9" x14ac:dyDescent="0.15">
      <c r="A106" s="18"/>
      <c r="D106" s="3"/>
      <c r="F106" s="3"/>
      <c r="G106" s="3"/>
      <c r="H106" s="3"/>
      <c r="I106" s="3"/>
    </row>
    <row r="107" spans="1:9" x14ac:dyDescent="0.15">
      <c r="A107" s="18"/>
      <c r="D107" s="3"/>
      <c r="F107" s="3"/>
      <c r="G107" s="3"/>
      <c r="H107" s="3"/>
      <c r="I107" s="3"/>
    </row>
    <row r="108" spans="1:9" x14ac:dyDescent="0.15">
      <c r="A108" s="18"/>
      <c r="D108" s="3"/>
      <c r="F108" s="3"/>
      <c r="G108" s="3"/>
      <c r="H108" s="3"/>
      <c r="I108" s="3"/>
    </row>
    <row r="109" spans="1:9" x14ac:dyDescent="0.15">
      <c r="A109" s="18"/>
      <c r="D109" s="3"/>
      <c r="F109" s="3"/>
      <c r="G109" s="3"/>
      <c r="H109" s="3"/>
      <c r="I109" s="3"/>
    </row>
    <row r="110" spans="1:9" x14ac:dyDescent="0.15">
      <c r="A110" s="18"/>
      <c r="D110" s="3"/>
      <c r="F110" s="3"/>
      <c r="G110" s="3"/>
      <c r="H110" s="3"/>
      <c r="I110" s="3"/>
    </row>
    <row r="111" spans="1:9" x14ac:dyDescent="0.15">
      <c r="A111" s="18"/>
      <c r="D111" s="3"/>
      <c r="F111" s="3"/>
      <c r="G111" s="3"/>
      <c r="H111" s="3"/>
      <c r="I111" s="3"/>
    </row>
  </sheetData>
  <mergeCells count="11">
    <mergeCell ref="A13:E16"/>
    <mergeCell ref="A2:D2"/>
    <mergeCell ref="A1:E1"/>
    <mergeCell ref="A5:B5"/>
    <mergeCell ref="A6:B6"/>
    <mergeCell ref="A7:B7"/>
    <mergeCell ref="A3:E3"/>
    <mergeCell ref="A12:E12"/>
    <mergeCell ref="A8:B8"/>
    <mergeCell ref="A4:B4"/>
    <mergeCell ref="D4:E8"/>
  </mergeCells>
  <dataValidations count="4">
    <dataValidation type="custom" allowBlank="1" showInputMessage="1" showErrorMessage="1" sqref="J12" xr:uid="{00000000-0002-0000-0400-000000000000}">
      <formula1>EXACT(#REF!,UPPER(#REF!))</formula1>
    </dataValidation>
    <dataValidation type="custom" allowBlank="1" showInputMessage="1" showErrorMessage="1" errorTitle="Project number" error="Only numbers are allowed in this cell." sqref="C4:C5" xr:uid="{00000000-0002-0000-0400-000001000000}">
      <formula1>ISNUMBER(C4)</formula1>
    </dataValidation>
    <dataValidation type="custom" allowBlank="1" showInputMessage="1" showErrorMessage="1" errorTitle="Participant PIC" error="Only numbers are allowed in this cell." sqref="C8" xr:uid="{00000000-0002-0000-0400-000002000000}">
      <formula1>ISNUMBER(C8)</formula1>
    </dataValidation>
    <dataValidation type="custom" allowBlank="1" showInputMessage="1" showErrorMessage="1" error="Please enter the name of the WP in CAPITAL letters. " sqref="B18:B22" xr:uid="{00000000-0002-0000-0400-000003000000}">
      <formula1>AND(EXACT(B18,UPPER(B18)),ISTEXT(B18))</formula1>
    </dataValidation>
  </dataValidations>
  <pageMargins left="0.70866141732283472" right="0.70866141732283472" top="0.74803149606299213" bottom="0.74803149606299213" header="0.31496062992125984" footer="0.31496062992125984"/>
  <pageSetup paperSize="9" scale="68" orientation="portrait" verticalDpi="597"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tnAdd">
              <controlPr defaultSize="0" print="0" disabled="1" autoFill="0" autoPict="0" macro="[0]!ThisWorkbook.AddWP">
                <anchor moveWithCells="1" sizeWithCells="1">
                  <from>
                    <xdr:col>0</xdr:col>
                    <xdr:colOff>596900</xdr:colOff>
                    <xdr:row>13</xdr:row>
                    <xdr:rowOff>12700</xdr:rowOff>
                  </from>
                  <to>
                    <xdr:col>1</xdr:col>
                    <xdr:colOff>1651000</xdr:colOff>
                    <xdr:row>15</xdr:row>
                    <xdr:rowOff>101600</xdr:rowOff>
                  </to>
                </anchor>
              </controlPr>
            </control>
          </mc:Choice>
        </mc:AlternateContent>
        <mc:AlternateContent xmlns:mc="http://schemas.openxmlformats.org/markup-compatibility/2006">
          <mc:Choice Requires="x14">
            <control shapeId="1026" r:id="rId5" name="btnWPDel">
              <controlPr defaultSize="0" print="0" autoFill="0" autoPict="0" macro="[0]!ThisWorkbook.DeleteWP">
                <anchor moveWithCells="1" sizeWithCells="1">
                  <from>
                    <xdr:col>3</xdr:col>
                    <xdr:colOff>25400</xdr:colOff>
                    <xdr:row>13</xdr:row>
                    <xdr:rowOff>63500</xdr:rowOff>
                  </from>
                  <to>
                    <xdr:col>4</xdr:col>
                    <xdr:colOff>63500</xdr:colOff>
                    <xdr:row>15</xdr:row>
                    <xdr:rowOff>139700</xdr:rowOff>
                  </to>
                </anchor>
              </controlPr>
            </control>
          </mc:Choice>
        </mc:AlternateContent>
        <mc:AlternateContent xmlns:mc="http://schemas.openxmlformats.org/markup-compatibility/2006">
          <mc:Choice Requires="x14">
            <control shapeId="1027" r:id="rId6" name="chkDel1">
              <controlPr defaultSize="0" autoFill="0" autoLine="0" autoPict="0">
                <anchor moveWithCells="1">
                  <from>
                    <xdr:col>4</xdr:col>
                    <xdr:colOff>381000</xdr:colOff>
                    <xdr:row>17</xdr:row>
                    <xdr:rowOff>0</xdr:rowOff>
                  </from>
                  <to>
                    <xdr:col>4</xdr:col>
                    <xdr:colOff>711200</xdr:colOff>
                    <xdr:row>17</xdr:row>
                    <xdr:rowOff>203200</xdr:rowOff>
                  </to>
                </anchor>
              </controlPr>
            </control>
          </mc:Choice>
        </mc:AlternateContent>
        <mc:AlternateContent xmlns:mc="http://schemas.openxmlformats.org/markup-compatibility/2006">
          <mc:Choice Requires="x14">
            <control shapeId="1028" r:id="rId7" name="chkDel2">
              <controlPr defaultSize="0" autoFill="0" autoLine="0" autoPict="0">
                <anchor moveWithCells="1">
                  <from>
                    <xdr:col>4</xdr:col>
                    <xdr:colOff>381000</xdr:colOff>
                    <xdr:row>18</xdr:row>
                    <xdr:rowOff>0</xdr:rowOff>
                  </from>
                  <to>
                    <xdr:col>4</xdr:col>
                    <xdr:colOff>711200</xdr:colOff>
                    <xdr:row>18</xdr:row>
                    <xdr:rowOff>203200</xdr:rowOff>
                  </to>
                </anchor>
              </controlPr>
            </control>
          </mc:Choice>
        </mc:AlternateContent>
        <mc:AlternateContent xmlns:mc="http://schemas.openxmlformats.org/markup-compatibility/2006">
          <mc:Choice Requires="x14">
            <control shapeId="1029" r:id="rId8" name="chkDel3">
              <controlPr defaultSize="0" autoFill="0" autoLine="0" autoPict="0">
                <anchor moveWithCells="1">
                  <from>
                    <xdr:col>4</xdr:col>
                    <xdr:colOff>381000</xdr:colOff>
                    <xdr:row>19</xdr:row>
                    <xdr:rowOff>0</xdr:rowOff>
                  </from>
                  <to>
                    <xdr:col>4</xdr:col>
                    <xdr:colOff>711200</xdr:colOff>
                    <xdr:row>19</xdr:row>
                    <xdr:rowOff>203200</xdr:rowOff>
                  </to>
                </anchor>
              </controlPr>
            </control>
          </mc:Choice>
        </mc:AlternateContent>
        <mc:AlternateContent xmlns:mc="http://schemas.openxmlformats.org/markup-compatibility/2006">
          <mc:Choice Requires="x14">
            <control shapeId="1030" r:id="rId9" name="chkDel4">
              <controlPr defaultSize="0" autoFill="0" autoLine="0" autoPict="0">
                <anchor moveWithCells="1">
                  <from>
                    <xdr:col>4</xdr:col>
                    <xdr:colOff>381000</xdr:colOff>
                    <xdr:row>20</xdr:row>
                    <xdr:rowOff>0</xdr:rowOff>
                  </from>
                  <to>
                    <xdr:col>4</xdr:col>
                    <xdr:colOff>711200</xdr:colOff>
                    <xdr:row>21</xdr:row>
                    <xdr:rowOff>50800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DBT">
    <pageSetUpPr fitToPage="1"/>
  </sheetPr>
  <dimension ref="A1:X673"/>
  <sheetViews>
    <sheetView showGridLines="0" zoomScale="50" zoomScaleNormal="80" workbookViewId="0">
      <pane ySplit="1" topLeftCell="A643" activePane="bottomLeft" state="frozen"/>
      <selection pane="bottomLeft" activeCell="G205" sqref="G205"/>
    </sheetView>
  </sheetViews>
  <sheetFormatPr baseColWidth="10" defaultColWidth="9.1640625" defaultRowHeight="13" x14ac:dyDescent="0.2"/>
  <cols>
    <col min="1" max="1" width="32.5" style="3" customWidth="1"/>
    <col min="2" max="2" width="52.5" style="3" customWidth="1"/>
    <col min="3" max="3" width="20.6640625" style="3" customWidth="1"/>
    <col min="4" max="5" width="25.6640625" style="3" customWidth="1"/>
    <col min="6" max="6" width="17.6640625" style="3" customWidth="1"/>
    <col min="7" max="7" width="21.1640625" style="3" customWidth="1"/>
    <col min="8" max="9" width="25.6640625" style="3" customWidth="1"/>
    <col min="10" max="10" width="16.33203125" style="3" customWidth="1"/>
    <col min="11" max="11" width="62.5" style="3" customWidth="1"/>
    <col min="12" max="12" width="15.6640625" style="3" customWidth="1"/>
    <col min="13" max="13" width="16.5" style="3" customWidth="1"/>
    <col min="14" max="14" width="15.1640625" style="3" customWidth="1"/>
    <col min="15" max="17" width="13.1640625" style="3" customWidth="1"/>
    <col min="18" max="18" width="23" style="3" customWidth="1"/>
    <col min="19" max="19" width="32.5" style="20" hidden="1" customWidth="1"/>
    <col min="20" max="22" width="32.5" style="2" hidden="1" customWidth="1"/>
    <col min="23" max="23" width="32.5" style="1" customWidth="1"/>
    <col min="24" max="24" width="13.1640625" style="2" customWidth="1"/>
    <col min="25" max="16384" width="9.1640625" style="1"/>
  </cols>
  <sheetData>
    <row r="1" spans="1:24" s="94" customFormat="1" ht="34" thickTop="1" thickBot="1" x14ac:dyDescent="0.25">
      <c r="A1" s="1224" t="s">
        <v>21</v>
      </c>
      <c r="B1" s="1225"/>
      <c r="C1" s="1225"/>
      <c r="D1" s="1225"/>
      <c r="E1" s="1225"/>
      <c r="F1" s="1225"/>
      <c r="G1" s="1225"/>
      <c r="H1" s="1225"/>
      <c r="I1" s="1225"/>
      <c r="J1" s="1225"/>
      <c r="K1" s="1225"/>
      <c r="L1" s="1225"/>
      <c r="M1" s="1225"/>
      <c r="N1" s="1225"/>
      <c r="O1" s="1225"/>
      <c r="P1" s="1225"/>
      <c r="Q1" s="1225"/>
      <c r="R1" s="1226"/>
      <c r="S1" s="407" t="s">
        <v>287</v>
      </c>
      <c r="T1" s="408" t="s">
        <v>106</v>
      </c>
      <c r="U1" s="408" t="s">
        <v>107</v>
      </c>
      <c r="V1" s="409" t="s">
        <v>110</v>
      </c>
      <c r="X1" s="93"/>
    </row>
    <row r="2" spans="1:24" ht="15" thickTop="1" thickBot="1" x14ac:dyDescent="0.25">
      <c r="S2" s="413"/>
      <c r="T2" s="414"/>
      <c r="U2" s="414"/>
      <c r="V2" s="414"/>
    </row>
    <row r="3" spans="1:24" ht="38" thickTop="1" thickBot="1" x14ac:dyDescent="0.25">
      <c r="A3" s="1227" t="s">
        <v>412</v>
      </c>
      <c r="B3" s="1228"/>
      <c r="C3" s="1228"/>
      <c r="D3" s="1228"/>
      <c r="E3" s="1228"/>
      <c r="F3" s="1228"/>
      <c r="G3" s="1228"/>
      <c r="H3" s="1228"/>
      <c r="I3" s="1228"/>
      <c r="J3" s="1228"/>
      <c r="K3" s="1228"/>
      <c r="L3" s="1228"/>
      <c r="M3" s="1228"/>
      <c r="N3" s="1228"/>
      <c r="O3" s="1228"/>
      <c r="P3" s="1228"/>
      <c r="Q3" s="1228"/>
      <c r="R3" s="1229"/>
      <c r="S3" s="772" t="s">
        <v>288</v>
      </c>
      <c r="T3" s="416"/>
      <c r="U3" s="416"/>
      <c r="V3" s="416"/>
      <c r="X3" s="1"/>
    </row>
    <row r="4" spans="1:24" ht="18" thickTop="1" thickBot="1" x14ac:dyDescent="0.25">
      <c r="A4" s="34"/>
      <c r="B4" s="34"/>
      <c r="C4" s="34"/>
      <c r="D4" s="34"/>
      <c r="E4" s="34"/>
      <c r="F4" s="34"/>
      <c r="G4" s="34"/>
      <c r="H4" s="34"/>
      <c r="I4" s="34"/>
      <c r="J4" s="34"/>
      <c r="K4" s="34"/>
      <c r="L4" s="34"/>
      <c r="M4" s="34"/>
      <c r="N4" s="34"/>
      <c r="O4" s="34"/>
      <c r="P4" s="34"/>
      <c r="Q4" s="34"/>
      <c r="R4" s="34"/>
      <c r="S4" s="417"/>
      <c r="T4" s="416"/>
      <c r="U4" s="416"/>
      <c r="V4" s="416"/>
      <c r="X4" s="1"/>
    </row>
    <row r="5" spans="1:24" s="106" customFormat="1" ht="26" thickTop="1" thickBot="1" x14ac:dyDescent="0.25">
      <c r="A5" s="176" t="s">
        <v>313</v>
      </c>
      <c r="B5" s="174">
        <f>IF(ISBLANK('2. Start'!C4)," ",'2. Start'!C4)</f>
        <v>1</v>
      </c>
      <c r="C5" s="139"/>
      <c r="D5" s="177"/>
      <c r="E5" s="177"/>
      <c r="F5" s="177"/>
      <c r="G5" s="468"/>
      <c r="H5" s="468"/>
      <c r="I5" s="468"/>
      <c r="J5" s="139"/>
      <c r="K5" s="139"/>
      <c r="L5" s="139"/>
      <c r="M5" s="139"/>
      <c r="N5" s="139"/>
      <c r="O5" s="139"/>
      <c r="P5" s="139"/>
      <c r="Q5" s="139"/>
      <c r="R5" s="232"/>
      <c r="S5" s="418" t="s">
        <v>286</v>
      </c>
      <c r="T5" s="419"/>
      <c r="U5" s="419"/>
      <c r="V5" s="419"/>
    </row>
    <row r="6" spans="1:24" s="106" customFormat="1" ht="26" thickTop="1" thickBot="1" x14ac:dyDescent="0.25">
      <c r="A6" s="176" t="s">
        <v>120</v>
      </c>
      <c r="B6" s="174">
        <f>IF(ISBLANK('2. Start'!C5)," ",'2. Start'!C5)</f>
        <v>101129187</v>
      </c>
      <c r="C6" s="139"/>
      <c r="D6" s="177"/>
      <c r="E6" s="177"/>
      <c r="F6" s="177"/>
      <c r="G6" s="468"/>
      <c r="H6" s="468"/>
      <c r="I6" s="468"/>
      <c r="J6" s="139"/>
      <c r="K6" s="139"/>
      <c r="L6" s="139"/>
      <c r="M6" s="139"/>
      <c r="N6" s="139"/>
      <c r="O6" s="139"/>
      <c r="P6" s="139"/>
      <c r="Q6" s="139"/>
      <c r="R6" s="884">
        <v>45828.831238425926</v>
      </c>
      <c r="S6" s="418" t="s">
        <v>286</v>
      </c>
      <c r="T6" s="419"/>
      <c r="U6" s="419"/>
      <c r="V6" s="419"/>
    </row>
    <row r="7" spans="1:24" s="106" customFormat="1" ht="26" thickTop="1" thickBot="1" x14ac:dyDescent="0.25">
      <c r="A7" s="176" t="s">
        <v>119</v>
      </c>
      <c r="B7" s="174" t="str">
        <f>IF(ISBLANK('2. Start'!C6)," ",'2. Start'!C6)</f>
        <v>EST-2-MyHealth</v>
      </c>
      <c r="C7" s="139"/>
      <c r="D7" s="1241" t="s">
        <v>314</v>
      </c>
      <c r="E7" s="1244" t="s">
        <v>315</v>
      </c>
      <c r="F7" s="1245"/>
      <c r="G7" s="511" t="s">
        <v>318</v>
      </c>
      <c r="H7" s="175"/>
      <c r="I7" s="175"/>
      <c r="J7" s="1239" t="s">
        <v>334</v>
      </c>
      <c r="K7" s="1240"/>
      <c r="L7" s="1231"/>
      <c r="M7" s="1232"/>
      <c r="N7" s="1232"/>
      <c r="O7" s="1232"/>
      <c r="P7" s="1232"/>
      <c r="Q7" s="1232"/>
      <c r="R7" s="1233"/>
      <c r="S7" s="418" t="s">
        <v>286</v>
      </c>
      <c r="T7" s="419"/>
      <c r="U7" s="419"/>
      <c r="V7" s="419"/>
    </row>
    <row r="8" spans="1:24" s="106" customFormat="1" ht="26" thickTop="1" thickBot="1" x14ac:dyDescent="0.25">
      <c r="A8" s="176" t="s">
        <v>101</v>
      </c>
      <c r="B8" s="174" t="str">
        <f>IF(ISBLANK('2. Start'!C7)," ",'2. Start'!C7)</f>
        <v>TEHIK</v>
      </c>
      <c r="C8" s="139"/>
      <c r="D8" s="1242"/>
      <c r="E8" s="1244" t="s">
        <v>316</v>
      </c>
      <c r="F8" s="1245"/>
      <c r="G8" s="511"/>
      <c r="H8" s="510"/>
      <c r="I8" s="510"/>
      <c r="J8" s="1234" t="s">
        <v>335</v>
      </c>
      <c r="K8" s="1235"/>
      <c r="L8" s="1236" t="s">
        <v>336</v>
      </c>
      <c r="M8" s="1236"/>
      <c r="N8" s="1236"/>
      <c r="O8" s="1236"/>
      <c r="P8" s="1236"/>
      <c r="Q8" s="1236"/>
      <c r="R8" s="1236"/>
      <c r="S8" s="418" t="s">
        <v>286</v>
      </c>
      <c r="T8" s="419"/>
      <c r="U8" s="419"/>
      <c r="V8" s="419"/>
    </row>
    <row r="9" spans="1:24" s="106" customFormat="1" ht="26" thickTop="1" thickBot="1" x14ac:dyDescent="0.25">
      <c r="A9" s="176" t="s">
        <v>102</v>
      </c>
      <c r="B9" s="174">
        <f>IF(ISBLANK('2. Start'!C8)," ",'2. Start'!C8)</f>
        <v>895885405</v>
      </c>
      <c r="C9" s="139"/>
      <c r="D9" s="1243"/>
      <c r="E9" s="1244" t="s">
        <v>317</v>
      </c>
      <c r="F9" s="1245"/>
      <c r="G9" s="898">
        <v>0</v>
      </c>
      <c r="H9" s="141"/>
      <c r="I9" s="141"/>
      <c r="J9" s="1237" t="s">
        <v>337</v>
      </c>
      <c r="K9" s="1238"/>
      <c r="L9" s="1236" t="s">
        <v>338</v>
      </c>
      <c r="M9" s="1236"/>
      <c r="N9" s="1236"/>
      <c r="O9" s="1236"/>
      <c r="P9" s="1236"/>
      <c r="Q9" s="1236"/>
      <c r="R9" s="1236"/>
      <c r="S9" s="418" t="s">
        <v>286</v>
      </c>
      <c r="T9" s="419"/>
      <c r="U9" s="419"/>
      <c r="V9" s="419"/>
    </row>
    <row r="10" spans="1:24" s="142" customFormat="1" ht="15" thickTop="1" x14ac:dyDescent="0.2">
      <c r="A10" s="140"/>
      <c r="B10" s="140"/>
      <c r="C10" s="140"/>
      <c r="D10" s="140"/>
      <c r="E10" s="139"/>
      <c r="F10" s="139"/>
      <c r="G10" s="141"/>
      <c r="H10" s="141"/>
      <c r="I10" s="141"/>
      <c r="J10" s="141"/>
      <c r="K10" s="139"/>
      <c r="L10" s="139"/>
      <c r="M10" s="139"/>
      <c r="N10" s="139"/>
      <c r="O10" s="139"/>
      <c r="P10" s="139"/>
      <c r="Q10" s="139"/>
      <c r="R10" s="139"/>
      <c r="S10" s="420"/>
      <c r="T10" s="421"/>
      <c r="U10" s="421"/>
      <c r="V10" s="421"/>
    </row>
    <row r="11" spans="1:24" s="106" customFormat="1" ht="24" x14ac:dyDescent="0.2">
      <c r="A11" s="1230" t="s">
        <v>456</v>
      </c>
      <c r="B11" s="1230"/>
      <c r="C11" s="1230"/>
      <c r="D11" s="1230"/>
      <c r="E11" s="1230"/>
      <c r="F11" s="1230"/>
      <c r="G11" s="1230"/>
      <c r="H11" s="1230"/>
      <c r="I11" s="1230"/>
      <c r="J11" s="1230"/>
      <c r="K11" s="1230"/>
      <c r="L11" s="1230"/>
      <c r="M11" s="1230"/>
      <c r="N11" s="1230"/>
      <c r="O11" s="1230"/>
      <c r="P11" s="1230"/>
      <c r="Q11" s="1230"/>
      <c r="R11" s="1230"/>
      <c r="S11" s="418" t="s">
        <v>286</v>
      </c>
      <c r="T11" s="419"/>
      <c r="U11" s="419"/>
      <c r="V11" s="419"/>
    </row>
    <row r="12" spans="1:24" s="7" customFormat="1" ht="24" x14ac:dyDescent="0.2">
      <c r="A12" s="1230" t="s">
        <v>457</v>
      </c>
      <c r="B12" s="1230"/>
      <c r="C12" s="1230"/>
      <c r="D12" s="1230"/>
      <c r="E12" s="1230"/>
      <c r="F12" s="1230"/>
      <c r="G12" s="1230"/>
      <c r="H12" s="1230"/>
      <c r="I12" s="1230"/>
      <c r="J12" s="1230"/>
      <c r="K12" s="1230"/>
      <c r="L12" s="1230"/>
      <c r="M12" s="1230"/>
      <c r="N12" s="1230"/>
      <c r="O12" s="1230"/>
      <c r="P12" s="1230"/>
      <c r="Q12" s="1230"/>
      <c r="R12" s="1230"/>
      <c r="S12" s="418" t="s">
        <v>286</v>
      </c>
      <c r="T12" s="422"/>
      <c r="U12" s="422"/>
      <c r="V12" s="422"/>
    </row>
    <row r="13" spans="1:24" s="7" customFormat="1" ht="24" x14ac:dyDescent="0.2">
      <c r="A13" s="1230" t="s">
        <v>458</v>
      </c>
      <c r="B13" s="1230"/>
      <c r="C13" s="1230"/>
      <c r="D13" s="1230"/>
      <c r="E13" s="1230"/>
      <c r="F13" s="1230"/>
      <c r="G13" s="1230"/>
      <c r="H13" s="1230"/>
      <c r="I13" s="1230"/>
      <c r="J13" s="1230"/>
      <c r="K13" s="1230"/>
      <c r="L13" s="1230"/>
      <c r="M13" s="1230"/>
      <c r="N13" s="1230"/>
      <c r="O13" s="1230"/>
      <c r="P13" s="1230"/>
      <c r="Q13" s="1230"/>
      <c r="R13" s="1230"/>
      <c r="S13" s="418" t="s">
        <v>286</v>
      </c>
      <c r="T13" s="422"/>
      <c r="U13" s="422"/>
      <c r="V13" s="422"/>
    </row>
    <row r="14" spans="1:24" s="7" customFormat="1" ht="24" x14ac:dyDescent="0.2">
      <c r="A14" s="1230" t="s">
        <v>459</v>
      </c>
      <c r="B14" s="1230"/>
      <c r="C14" s="1230"/>
      <c r="D14" s="1230"/>
      <c r="E14" s="1230"/>
      <c r="F14" s="1230"/>
      <c r="G14" s="1230"/>
      <c r="H14" s="1230"/>
      <c r="I14" s="1230"/>
      <c r="J14" s="1230"/>
      <c r="K14" s="1230"/>
      <c r="L14" s="1230"/>
      <c r="M14" s="1230"/>
      <c r="N14" s="1230"/>
      <c r="O14" s="1230"/>
      <c r="P14" s="1230"/>
      <c r="Q14" s="1230"/>
      <c r="R14" s="1230"/>
      <c r="S14" s="418" t="s">
        <v>286</v>
      </c>
      <c r="T14" s="422"/>
      <c r="U14" s="422"/>
      <c r="V14" s="422"/>
    </row>
    <row r="15" spans="1:24" s="7" customFormat="1" thickBot="1" x14ac:dyDescent="0.25">
      <c r="A15" s="143"/>
      <c r="B15" s="143"/>
      <c r="C15" s="143"/>
      <c r="D15" s="143"/>
      <c r="E15" s="143"/>
      <c r="F15" s="143"/>
      <c r="G15" s="143"/>
      <c r="H15" s="143"/>
      <c r="I15" s="143"/>
      <c r="J15" s="143"/>
      <c r="K15" s="143"/>
      <c r="L15" s="143"/>
      <c r="M15" s="143"/>
      <c r="N15" s="143"/>
      <c r="O15" s="143"/>
      <c r="P15" s="143"/>
      <c r="Q15" s="143"/>
      <c r="R15" s="143"/>
      <c r="S15" s="417"/>
      <c r="T15" s="422"/>
      <c r="U15" s="422"/>
      <c r="V15" s="422"/>
    </row>
    <row r="16" spans="1:24" s="410" customFormat="1" ht="38" thickTop="1" thickBot="1" x14ac:dyDescent="0.25">
      <c r="A16" s="1227" t="s">
        <v>404</v>
      </c>
      <c r="B16" s="1228"/>
      <c r="C16" s="1228"/>
      <c r="D16" s="1228"/>
      <c r="E16" s="1228"/>
      <c r="F16" s="1228"/>
      <c r="G16" s="1228"/>
      <c r="H16" s="1228"/>
      <c r="I16" s="1228"/>
      <c r="J16" s="1228"/>
      <c r="K16" s="1228"/>
      <c r="L16" s="1228"/>
      <c r="M16" s="1228"/>
      <c r="N16" s="1228"/>
      <c r="O16" s="1228"/>
      <c r="P16" s="1228"/>
      <c r="Q16" s="1228"/>
      <c r="R16" s="1229"/>
      <c r="S16" s="772" t="s">
        <v>288</v>
      </c>
      <c r="T16" s="423"/>
      <c r="U16" s="423"/>
      <c r="V16" s="423"/>
      <c r="W16" s="137"/>
      <c r="X16" s="137"/>
    </row>
    <row r="17" spans="1:24" ht="38" thickTop="1" thickBot="1" x14ac:dyDescent="0.25">
      <c r="A17" s="1291" t="s">
        <v>72</v>
      </c>
      <c r="B17" s="1292"/>
      <c r="C17" s="1292"/>
      <c r="D17" s="1292"/>
      <c r="E17" s="1292"/>
      <c r="F17" s="1292"/>
      <c r="G17" s="1292"/>
      <c r="H17" s="1292"/>
      <c r="I17" s="1292"/>
      <c r="J17" s="1292"/>
      <c r="K17" s="1292"/>
      <c r="L17" s="1292"/>
      <c r="M17" s="1292"/>
      <c r="N17" s="1292"/>
      <c r="O17" s="1292"/>
      <c r="P17" s="1292"/>
      <c r="Q17" s="1292"/>
      <c r="R17" s="1293"/>
      <c r="S17" s="772" t="s">
        <v>288</v>
      </c>
      <c r="T17" s="423"/>
      <c r="U17" s="423"/>
      <c r="V17" s="423"/>
      <c r="W17" s="137"/>
      <c r="X17" s="137"/>
    </row>
    <row r="18" spans="1:24" ht="37" thickTop="1" thickBot="1" x14ac:dyDescent="0.25">
      <c r="A18" s="1294" t="s">
        <v>231</v>
      </c>
      <c r="B18" s="1295"/>
      <c r="C18" s="773"/>
      <c r="D18" s="773"/>
      <c r="E18" s="1281"/>
      <c r="F18" s="1282"/>
      <c r="G18" s="1282"/>
      <c r="H18" s="1282"/>
      <c r="I18" s="1282"/>
      <c r="J18" s="1282"/>
      <c r="K18" s="1282"/>
      <c r="L18" s="1282"/>
      <c r="M18" s="1282"/>
      <c r="N18" s="1282"/>
      <c r="O18" s="1282"/>
      <c r="P18" s="1282"/>
      <c r="Q18" s="1282"/>
      <c r="R18" s="1283"/>
      <c r="S18" s="774" t="s">
        <v>143</v>
      </c>
      <c r="T18" s="423"/>
      <c r="U18" s="423"/>
      <c r="V18" s="423"/>
      <c r="W18" s="137"/>
      <c r="X18" s="137"/>
    </row>
    <row r="19" spans="1:24" s="5" customFormat="1" ht="14" thickTop="1" x14ac:dyDescent="0.2">
      <c r="A19" s="1296" t="s">
        <v>463</v>
      </c>
      <c r="B19" s="1076"/>
      <c r="C19" s="465"/>
      <c r="D19" s="1006"/>
      <c r="E19" s="1072" t="s">
        <v>444</v>
      </c>
      <c r="F19" s="1113"/>
      <c r="G19" s="1113"/>
      <c r="H19" s="1113"/>
      <c r="I19" s="1113"/>
      <c r="J19" s="1082" t="s">
        <v>71</v>
      </c>
      <c r="K19" s="1071" t="s">
        <v>70</v>
      </c>
      <c r="L19" s="1287" t="s">
        <v>305</v>
      </c>
      <c r="M19" s="1288"/>
      <c r="N19" s="1140" t="s">
        <v>453</v>
      </c>
      <c r="O19" s="1287" t="s">
        <v>299</v>
      </c>
      <c r="P19" s="462"/>
      <c r="Q19" s="462"/>
      <c r="R19" s="1284"/>
      <c r="S19" s="775"/>
      <c r="T19" s="425"/>
      <c r="U19" s="425"/>
      <c r="V19" s="416"/>
      <c r="W19" s="1"/>
      <c r="X19" s="1"/>
    </row>
    <row r="20" spans="1:24" s="5" customFormat="1" ht="36" x14ac:dyDescent="0.2">
      <c r="A20" s="1297"/>
      <c r="B20" s="1298"/>
      <c r="C20" s="466"/>
      <c r="D20" s="1016"/>
      <c r="E20" s="1082" t="s">
        <v>426</v>
      </c>
      <c r="F20" s="42" t="s">
        <v>118</v>
      </c>
      <c r="G20" s="41" t="s">
        <v>427</v>
      </c>
      <c r="H20" s="474" t="s">
        <v>428</v>
      </c>
      <c r="I20" s="95" t="s">
        <v>230</v>
      </c>
      <c r="J20" s="1082"/>
      <c r="K20" s="1071"/>
      <c r="L20" s="1289"/>
      <c r="M20" s="1290"/>
      <c r="N20" s="1140"/>
      <c r="O20" s="1287"/>
      <c r="P20" s="462"/>
      <c r="Q20" s="462"/>
      <c r="R20" s="1285"/>
      <c r="S20" s="772" t="s">
        <v>288</v>
      </c>
      <c r="T20" s="426"/>
      <c r="U20" s="426"/>
      <c r="V20" s="416"/>
      <c r="W20" s="1"/>
      <c r="X20" s="1"/>
    </row>
    <row r="21" spans="1:24" s="4" customFormat="1" ht="32" thickBot="1" x14ac:dyDescent="0.25">
      <c r="A21" s="1299"/>
      <c r="B21" s="1300"/>
      <c r="C21" s="467"/>
      <c r="D21" s="1005"/>
      <c r="E21" s="1083"/>
      <c r="F21" s="43" t="s">
        <v>21</v>
      </c>
      <c r="G21" s="44" t="s">
        <v>20</v>
      </c>
      <c r="H21" s="1105" t="s">
        <v>69</v>
      </c>
      <c r="I21" s="1107"/>
      <c r="J21" s="1083"/>
      <c r="K21" s="1072"/>
      <c r="L21" s="899" t="s">
        <v>454</v>
      </c>
      <c r="M21" s="899" t="s">
        <v>455</v>
      </c>
      <c r="N21" s="1141"/>
      <c r="O21" s="1289"/>
      <c r="P21" s="458"/>
      <c r="Q21" s="458"/>
      <c r="R21" s="1286"/>
      <c r="S21" s="774" t="s">
        <v>143</v>
      </c>
      <c r="T21" s="426"/>
      <c r="U21" s="426"/>
      <c r="V21" s="416"/>
      <c r="W21" s="1"/>
      <c r="X21" s="1"/>
    </row>
    <row r="22" spans="1:24" ht="25" thickTop="1" x14ac:dyDescent="0.2">
      <c r="A22" s="736" t="s">
        <v>0</v>
      </c>
      <c r="B22" s="737" t="str">
        <f>IDX_WP_Name_1</f>
        <v>MANAGEMENT AND COORDINATION</v>
      </c>
      <c r="C22" s="737"/>
      <c r="D22" s="737"/>
      <c r="E22" s="737"/>
      <c r="F22" s="737"/>
      <c r="G22" s="737"/>
      <c r="H22" s="737"/>
      <c r="I22" s="737"/>
      <c r="J22" s="737"/>
      <c r="K22" s="737"/>
      <c r="L22" s="737"/>
      <c r="M22" s="737"/>
      <c r="N22" s="737"/>
      <c r="O22" s="737"/>
      <c r="P22" s="737"/>
      <c r="Q22" s="737"/>
      <c r="R22" s="738"/>
      <c r="S22" s="688" t="s">
        <v>286</v>
      </c>
      <c r="T22" s="428"/>
      <c r="U22" s="428"/>
      <c r="V22" s="435"/>
    </row>
    <row r="23" spans="1:24" ht="24" x14ac:dyDescent="0.2">
      <c r="A23" s="11"/>
      <c r="B23" s="1114" t="s">
        <v>44</v>
      </c>
      <c r="C23" s="1102"/>
      <c r="D23" s="1102"/>
      <c r="E23" s="1102"/>
      <c r="F23" s="1102"/>
      <c r="G23" s="9"/>
      <c r="H23" s="9"/>
      <c r="I23" s="9"/>
      <c r="J23" s="9"/>
      <c r="K23" s="9"/>
      <c r="L23" s="9"/>
      <c r="M23" s="9"/>
      <c r="N23" s="9"/>
      <c r="O23" s="9"/>
      <c r="P23" s="9"/>
      <c r="Q23" s="9"/>
      <c r="R23" s="677"/>
      <c r="S23" s="688" t="s">
        <v>286</v>
      </c>
      <c r="T23" s="428"/>
      <c r="U23" s="428"/>
      <c r="V23" s="435" t="s">
        <v>109</v>
      </c>
    </row>
    <row r="24" spans="1:24" ht="24" x14ac:dyDescent="0.2">
      <c r="A24" s="10"/>
      <c r="B24" s="52" t="s">
        <v>50</v>
      </c>
      <c r="C24" s="508" t="s">
        <v>487</v>
      </c>
      <c r="D24" s="823"/>
      <c r="E24" s="836" t="s">
        <v>173</v>
      </c>
      <c r="F24" s="45">
        <v>21.449000000000002</v>
      </c>
      <c r="G24" s="45">
        <v>780.92200000000003</v>
      </c>
      <c r="H24" s="91" t="str">
        <f>IF(CurrencyRate=0,"",F24*G24)</f>
        <v/>
      </c>
      <c r="I24" s="47">
        <f>F24*G24*(IF(CurrencyRate=0,1,CurrencyRate))</f>
        <v>16749.995978000003</v>
      </c>
      <c r="J24" s="523"/>
      <c r="K24" s="525"/>
      <c r="L24" s="506"/>
      <c r="M24" s="506"/>
      <c r="N24" s="506"/>
      <c r="O24" s="506"/>
      <c r="P24" s="726"/>
      <c r="Q24" s="315"/>
      <c r="R24" s="677"/>
      <c r="S24" s="688" t="s">
        <v>80</v>
      </c>
      <c r="T24" s="436" t="s">
        <v>340</v>
      </c>
      <c r="U24" s="436" t="s">
        <v>339</v>
      </c>
      <c r="V24" s="435" t="s">
        <v>109</v>
      </c>
    </row>
    <row r="25" spans="1:24" ht="24" x14ac:dyDescent="0.2">
      <c r="A25" s="10"/>
      <c r="B25" s="52"/>
      <c r="C25" s="509"/>
      <c r="D25" s="824"/>
      <c r="E25" s="836" t="s">
        <v>173</v>
      </c>
      <c r="F25" s="45">
        <v>0</v>
      </c>
      <c r="G25" s="45">
        <v>0</v>
      </c>
      <c r="H25" s="91" t="str">
        <f>IF(CurrencyRate=0,"",F25*G25)</f>
        <v/>
      </c>
      <c r="I25" s="47">
        <f>F25*G25*(IF(CurrencyRate=0,1,CurrencyRate))</f>
        <v>0</v>
      </c>
      <c r="J25" s="524"/>
      <c r="K25" s="526"/>
      <c r="L25" s="507"/>
      <c r="M25" s="507"/>
      <c r="N25" s="507"/>
      <c r="O25" s="507"/>
      <c r="P25" s="497"/>
      <c r="Q25" s="497"/>
      <c r="R25" s="739"/>
      <c r="S25" s="688" t="s">
        <v>73</v>
      </c>
      <c r="T25" s="436" t="s">
        <v>340</v>
      </c>
      <c r="U25" s="436" t="s">
        <v>339</v>
      </c>
      <c r="V25" s="435" t="s">
        <v>109</v>
      </c>
    </row>
    <row r="26" spans="1:24" ht="24" x14ac:dyDescent="0.2">
      <c r="A26" s="10"/>
      <c r="B26" s="1122" t="s">
        <v>42</v>
      </c>
      <c r="C26" s="1123"/>
      <c r="D26" s="1123"/>
      <c r="E26" s="1123"/>
      <c r="F26" s="1123"/>
      <c r="G26" s="1123"/>
      <c r="H26" s="1123"/>
      <c r="I26" s="1123"/>
      <c r="J26" s="1123"/>
      <c r="K26" s="1123"/>
      <c r="L26" s="1123"/>
      <c r="M26" s="1123"/>
      <c r="N26" s="1123"/>
      <c r="O26" s="1123"/>
      <c r="P26" s="1123"/>
      <c r="Q26" s="1123"/>
      <c r="R26" s="1124"/>
      <c r="S26" s="688" t="s">
        <v>286</v>
      </c>
      <c r="T26" s="428"/>
      <c r="U26" s="428"/>
      <c r="V26" s="435" t="s">
        <v>109</v>
      </c>
    </row>
    <row r="27" spans="1:24" ht="24" x14ac:dyDescent="0.2">
      <c r="A27" s="10"/>
      <c r="B27" s="722" t="s">
        <v>135</v>
      </c>
      <c r="C27" s="508" t="s">
        <v>311</v>
      </c>
      <c r="D27" s="823"/>
      <c r="E27" s="836" t="s">
        <v>173</v>
      </c>
      <c r="F27" s="53">
        <v>0</v>
      </c>
      <c r="G27" s="53">
        <v>0</v>
      </c>
      <c r="H27" s="91" t="str">
        <f>IF(CurrencyRate=0,"",F27*G27)</f>
        <v/>
      </c>
      <c r="I27" s="47">
        <f>F27*G27*(IF(CurrencyRate=0,1,CurrencyRate))</f>
        <v>0</v>
      </c>
      <c r="J27" s="523"/>
      <c r="K27" s="525"/>
      <c r="L27" s="506"/>
      <c r="M27" s="506"/>
      <c r="N27" s="506"/>
      <c r="O27" s="506"/>
      <c r="P27" s="726"/>
      <c r="Q27" s="315"/>
      <c r="R27" s="677"/>
      <c r="S27" s="688" t="s">
        <v>80</v>
      </c>
      <c r="T27" s="436" t="s">
        <v>340</v>
      </c>
      <c r="U27" s="436" t="s">
        <v>339</v>
      </c>
      <c r="V27" s="435" t="s">
        <v>109</v>
      </c>
    </row>
    <row r="28" spans="1:24" ht="24" x14ac:dyDescent="0.2">
      <c r="A28" s="10"/>
      <c r="B28" s="722" t="s">
        <v>41</v>
      </c>
      <c r="C28" s="509" t="s">
        <v>312</v>
      </c>
      <c r="D28" s="824"/>
      <c r="E28" s="836" t="s">
        <v>173</v>
      </c>
      <c r="F28" s="45">
        <v>0</v>
      </c>
      <c r="G28" s="45">
        <v>0</v>
      </c>
      <c r="H28" s="91" t="str">
        <f>IF(CurrencyRate=0,"",F28*G28)</f>
        <v/>
      </c>
      <c r="I28" s="47">
        <f>F28*G28*(IF(CurrencyRate=0,1,CurrencyRate))</f>
        <v>0</v>
      </c>
      <c r="J28" s="524"/>
      <c r="K28" s="526"/>
      <c r="L28" s="507"/>
      <c r="M28" s="507"/>
      <c r="N28" s="507"/>
      <c r="O28" s="507"/>
      <c r="P28" s="497"/>
      <c r="Q28" s="497"/>
      <c r="R28" s="739"/>
      <c r="S28" s="688" t="s">
        <v>73</v>
      </c>
      <c r="T28" s="436" t="s">
        <v>340</v>
      </c>
      <c r="U28" s="436" t="s">
        <v>339</v>
      </c>
      <c r="V28" s="435" t="s">
        <v>109</v>
      </c>
    </row>
    <row r="29" spans="1:24" ht="24" x14ac:dyDescent="0.2">
      <c r="A29" s="10"/>
      <c r="B29" s="1086" t="s">
        <v>40</v>
      </c>
      <c r="C29" s="1067"/>
      <c r="D29" s="1067"/>
      <c r="E29" s="1067"/>
      <c r="F29" s="1067"/>
      <c r="G29" s="1067"/>
      <c r="H29" s="639" t="str">
        <f>IF(CurrencyRate=0,"",SUM(H23:H28))</f>
        <v/>
      </c>
      <c r="I29" s="201">
        <f>SUM(I23:I28)</f>
        <v>16749.995978000003</v>
      </c>
      <c r="J29" s="1116"/>
      <c r="K29" s="1117"/>
      <c r="L29" s="1117"/>
      <c r="M29" s="1117"/>
      <c r="N29" s="1117"/>
      <c r="O29" s="1117"/>
      <c r="P29" s="1117"/>
      <c r="Q29" s="1117"/>
      <c r="R29" s="1118"/>
      <c r="S29" s="688" t="s">
        <v>286</v>
      </c>
      <c r="T29" s="428"/>
      <c r="U29" s="428"/>
      <c r="V29" s="435" t="s">
        <v>109</v>
      </c>
    </row>
    <row r="30" spans="1:24" ht="24" x14ac:dyDescent="0.2">
      <c r="A30" s="10"/>
      <c r="B30" s="1114" t="s">
        <v>237</v>
      </c>
      <c r="C30" s="1102"/>
      <c r="D30" s="1102"/>
      <c r="E30" s="1102"/>
      <c r="F30" s="1102"/>
      <c r="G30" s="1102"/>
      <c r="H30" s="1102"/>
      <c r="I30" s="1102"/>
      <c r="J30" s="9"/>
      <c r="K30" s="9"/>
      <c r="L30" s="9"/>
      <c r="M30" s="9"/>
      <c r="N30" s="9"/>
      <c r="O30" s="9"/>
      <c r="P30" s="9"/>
      <c r="Q30" s="9"/>
      <c r="R30" s="677"/>
      <c r="S30" s="688" t="s">
        <v>286</v>
      </c>
      <c r="T30" s="428"/>
      <c r="U30" s="428"/>
      <c r="V30" s="435" t="s">
        <v>109</v>
      </c>
    </row>
    <row r="31" spans="1:24" ht="24" x14ac:dyDescent="0.2">
      <c r="A31" s="10"/>
      <c r="B31" s="52" t="s">
        <v>43</v>
      </c>
      <c r="C31" s="508" t="s">
        <v>311</v>
      </c>
      <c r="D31" s="823"/>
      <c r="E31" s="836" t="s">
        <v>173</v>
      </c>
      <c r="F31" s="45">
        <v>0</v>
      </c>
      <c r="G31" s="45">
        <v>0</v>
      </c>
      <c r="H31" s="91" t="str">
        <f>IF(CurrencyRate=0,"",F31*G31)</f>
        <v/>
      </c>
      <c r="I31" s="47">
        <f>F31*G31*(IF(CurrencyRate=0,1,CurrencyRate))</f>
        <v>0</v>
      </c>
      <c r="J31" s="523"/>
      <c r="K31" s="525"/>
      <c r="L31" s="506"/>
      <c r="M31" s="506"/>
      <c r="N31" s="506"/>
      <c r="O31" s="506"/>
      <c r="P31" s="726"/>
      <c r="Q31" s="315"/>
      <c r="R31" s="677"/>
      <c r="S31" s="688" t="s">
        <v>80</v>
      </c>
      <c r="T31" s="436" t="s">
        <v>340</v>
      </c>
      <c r="U31" s="436" t="s">
        <v>339</v>
      </c>
      <c r="V31" s="435" t="s">
        <v>109</v>
      </c>
    </row>
    <row r="32" spans="1:24" ht="24" x14ac:dyDescent="0.2">
      <c r="A32" s="10"/>
      <c r="B32" s="52" t="s">
        <v>43</v>
      </c>
      <c r="C32" s="509" t="s">
        <v>312</v>
      </c>
      <c r="D32" s="824"/>
      <c r="E32" s="836" t="s">
        <v>173</v>
      </c>
      <c r="F32" s="45">
        <v>0</v>
      </c>
      <c r="G32" s="45">
        <v>0</v>
      </c>
      <c r="H32" s="639" t="str">
        <f>IF(CurrencyRate=0,"",F32*G32)</f>
        <v/>
      </c>
      <c r="I32" s="47">
        <f>F32*G32*(IF(CurrencyRate=0,1,CurrencyRate))</f>
        <v>0</v>
      </c>
      <c r="J32" s="524"/>
      <c r="K32" s="526"/>
      <c r="L32" s="507"/>
      <c r="M32" s="507"/>
      <c r="N32" s="507"/>
      <c r="O32" s="507"/>
      <c r="P32" s="497"/>
      <c r="Q32" s="497"/>
      <c r="R32" s="739"/>
      <c r="S32" s="688" t="s">
        <v>73</v>
      </c>
      <c r="T32" s="436" t="s">
        <v>340</v>
      </c>
      <c r="U32" s="436" t="s">
        <v>339</v>
      </c>
      <c r="V32" s="435" t="s">
        <v>109</v>
      </c>
    </row>
    <row r="33" spans="1:22" ht="24" x14ac:dyDescent="0.2">
      <c r="A33" s="10"/>
      <c r="B33" s="1122" t="s">
        <v>42</v>
      </c>
      <c r="C33" s="1123"/>
      <c r="D33" s="1123"/>
      <c r="E33" s="1123"/>
      <c r="F33" s="1123"/>
      <c r="G33" s="1123"/>
      <c r="H33" s="1123"/>
      <c r="I33" s="1123"/>
      <c r="J33" s="1123"/>
      <c r="K33" s="1123"/>
      <c r="L33" s="1123"/>
      <c r="M33" s="1123"/>
      <c r="N33" s="1123"/>
      <c r="O33" s="1123"/>
      <c r="P33" s="1123"/>
      <c r="Q33" s="1123"/>
      <c r="R33" s="1124"/>
      <c r="S33" s="688" t="s">
        <v>286</v>
      </c>
      <c r="T33" s="428"/>
      <c r="U33" s="428"/>
      <c r="V33" s="435" t="s">
        <v>109</v>
      </c>
    </row>
    <row r="34" spans="1:22" ht="24" x14ac:dyDescent="0.2">
      <c r="A34" s="10"/>
      <c r="B34" s="722" t="s">
        <v>135</v>
      </c>
      <c r="C34" s="508" t="s">
        <v>311</v>
      </c>
      <c r="D34" s="823"/>
      <c r="E34" s="836" t="s">
        <v>173</v>
      </c>
      <c r="F34" s="53">
        <v>0</v>
      </c>
      <c r="G34" s="53">
        <v>0</v>
      </c>
      <c r="H34" s="91" t="str">
        <f>IF(CurrencyRate=0,"",F34*G34)</f>
        <v/>
      </c>
      <c r="I34" s="47">
        <f>F34*G34*(IF(CurrencyRate=0,1,CurrencyRate))</f>
        <v>0</v>
      </c>
      <c r="J34" s="523"/>
      <c r="K34" s="525"/>
      <c r="L34" s="506"/>
      <c r="M34" s="506"/>
      <c r="N34" s="506"/>
      <c r="O34" s="506"/>
      <c r="P34" s="726"/>
      <c r="Q34" s="315"/>
      <c r="R34" s="677"/>
      <c r="S34" s="688" t="s">
        <v>80</v>
      </c>
      <c r="T34" s="436" t="s">
        <v>340</v>
      </c>
      <c r="U34" s="436" t="s">
        <v>339</v>
      </c>
      <c r="V34" s="435" t="s">
        <v>109</v>
      </c>
    </row>
    <row r="35" spans="1:22" ht="24" x14ac:dyDescent="0.2">
      <c r="A35" s="10"/>
      <c r="B35" s="722" t="s">
        <v>41</v>
      </c>
      <c r="C35" s="509" t="s">
        <v>312</v>
      </c>
      <c r="D35" s="824"/>
      <c r="E35" s="836" t="s">
        <v>173</v>
      </c>
      <c r="F35" s="45">
        <v>0</v>
      </c>
      <c r="G35" s="45">
        <v>0</v>
      </c>
      <c r="H35" s="91" t="str">
        <f>IF(CurrencyRate=0,"",F35*G35)</f>
        <v/>
      </c>
      <c r="I35" s="47">
        <f>F35*G35*(IF(CurrencyRate=0,1,CurrencyRate))</f>
        <v>0</v>
      </c>
      <c r="J35" s="524"/>
      <c r="K35" s="526"/>
      <c r="L35" s="507"/>
      <c r="M35" s="507"/>
      <c r="N35" s="507"/>
      <c r="O35" s="507"/>
      <c r="P35" s="497"/>
      <c r="Q35" s="497"/>
      <c r="R35" s="739"/>
      <c r="S35" s="688" t="s">
        <v>73</v>
      </c>
      <c r="T35" s="436" t="s">
        <v>340</v>
      </c>
      <c r="U35" s="436" t="s">
        <v>339</v>
      </c>
      <c r="V35" s="435" t="s">
        <v>109</v>
      </c>
    </row>
    <row r="36" spans="1:22" ht="24" x14ac:dyDescent="0.2">
      <c r="A36" s="10"/>
      <c r="B36" s="1086" t="s">
        <v>117</v>
      </c>
      <c r="C36" s="1067"/>
      <c r="D36" s="1067"/>
      <c r="E36" s="1067"/>
      <c r="F36" s="1067"/>
      <c r="G36" s="1067"/>
      <c r="H36" s="639" t="str">
        <f>IF(CurrencyRate=0,"",SUM(H30:H35))</f>
        <v/>
      </c>
      <c r="I36" s="201">
        <f>SUM(I30:I35)</f>
        <v>0</v>
      </c>
      <c r="J36" s="1116"/>
      <c r="K36" s="1117"/>
      <c r="L36" s="1117"/>
      <c r="M36" s="1117"/>
      <c r="N36" s="1117"/>
      <c r="O36" s="1117"/>
      <c r="P36" s="1117"/>
      <c r="Q36" s="1117"/>
      <c r="R36" s="1118"/>
      <c r="S36" s="688" t="s">
        <v>286</v>
      </c>
      <c r="T36" s="428"/>
      <c r="U36" s="428"/>
      <c r="V36" s="435" t="s">
        <v>109</v>
      </c>
    </row>
    <row r="37" spans="1:22" ht="24" x14ac:dyDescent="0.2">
      <c r="A37" s="10"/>
      <c r="B37" s="1114" t="s">
        <v>239</v>
      </c>
      <c r="C37" s="1102"/>
      <c r="D37" s="1102"/>
      <c r="E37" s="1102"/>
      <c r="F37" s="1102"/>
      <c r="G37" s="1102"/>
      <c r="H37" s="1102"/>
      <c r="I37" s="1102"/>
      <c r="J37" s="1102"/>
      <c r="K37" s="1102"/>
      <c r="L37" s="1102"/>
      <c r="M37" s="1102"/>
      <c r="N37" s="1102"/>
      <c r="O37" s="1102"/>
      <c r="P37" s="1102"/>
      <c r="Q37" s="1102"/>
      <c r="R37" s="1115"/>
      <c r="S37" s="688" t="s">
        <v>286</v>
      </c>
      <c r="T37" s="428"/>
      <c r="U37" s="428"/>
      <c r="V37" s="435" t="s">
        <v>109</v>
      </c>
    </row>
    <row r="38" spans="1:22" ht="24" x14ac:dyDescent="0.2">
      <c r="A38" s="10"/>
      <c r="B38" s="89" t="s">
        <v>241</v>
      </c>
      <c r="C38" s="509" t="s">
        <v>311</v>
      </c>
      <c r="D38" s="824"/>
      <c r="E38" s="836" t="s">
        <v>173</v>
      </c>
      <c r="F38" s="45">
        <v>0</v>
      </c>
      <c r="G38" s="45">
        <v>0</v>
      </c>
      <c r="H38" s="91"/>
      <c r="I38" s="47">
        <f>F38*G38*(IF(CurrencyRate=0,1,CurrencyRate))</f>
        <v>0</v>
      </c>
      <c r="J38" s="555"/>
      <c r="K38" s="672"/>
      <c r="L38" s="673"/>
      <c r="M38" s="673"/>
      <c r="N38" s="673"/>
      <c r="O38" s="673"/>
      <c r="P38" s="674"/>
      <c r="Q38" s="675"/>
      <c r="R38" s="676"/>
      <c r="S38" s="688" t="s">
        <v>80</v>
      </c>
      <c r="T38" s="436" t="s">
        <v>340</v>
      </c>
      <c r="U38" s="436" t="s">
        <v>339</v>
      </c>
      <c r="V38" s="435" t="s">
        <v>109</v>
      </c>
    </row>
    <row r="39" spans="1:22" ht="24" x14ac:dyDescent="0.2">
      <c r="A39" s="10"/>
      <c r="B39" s="1086" t="s">
        <v>238</v>
      </c>
      <c r="C39" s="1067"/>
      <c r="D39" s="1067"/>
      <c r="E39" s="1067"/>
      <c r="F39" s="1067"/>
      <c r="G39" s="1067"/>
      <c r="H39" s="639"/>
      <c r="I39" s="201">
        <f>SUM(I37:I38)</f>
        <v>0</v>
      </c>
      <c r="J39" s="1119"/>
      <c r="K39" s="1120"/>
      <c r="L39" s="1120"/>
      <c r="M39" s="1120"/>
      <c r="N39" s="1120"/>
      <c r="O39" s="1120"/>
      <c r="P39" s="1120"/>
      <c r="Q39" s="1120"/>
      <c r="R39" s="1121"/>
      <c r="S39" s="688" t="s">
        <v>286</v>
      </c>
      <c r="T39" s="428"/>
      <c r="U39" s="428"/>
      <c r="V39" s="435" t="s">
        <v>109</v>
      </c>
    </row>
    <row r="40" spans="1:22" ht="24" hidden="1" x14ac:dyDescent="0.2">
      <c r="A40" s="10"/>
      <c r="B40" s="1114" t="s">
        <v>145</v>
      </c>
      <c r="C40" s="1102"/>
      <c r="D40" s="1102"/>
      <c r="E40" s="1102"/>
      <c r="F40" s="1102"/>
      <c r="G40" s="1102"/>
      <c r="H40" s="1102"/>
      <c r="I40" s="1102"/>
      <c r="J40" s="1102"/>
      <c r="K40" s="1102"/>
      <c r="L40" s="1102"/>
      <c r="M40" s="1102"/>
      <c r="N40" s="1102"/>
      <c r="O40" s="1102"/>
      <c r="P40" s="1102"/>
      <c r="Q40" s="1102"/>
      <c r="R40" s="1115"/>
      <c r="S40" s="688" t="s">
        <v>286</v>
      </c>
      <c r="T40" s="428"/>
      <c r="U40" s="428"/>
      <c r="V40" s="435" t="s">
        <v>108</v>
      </c>
    </row>
    <row r="41" spans="1:22" ht="24" hidden="1" x14ac:dyDescent="0.2">
      <c r="A41" s="10"/>
      <c r="B41" s="89" t="s">
        <v>147</v>
      </c>
      <c r="C41" s="509" t="s">
        <v>311</v>
      </c>
      <c r="D41" s="824"/>
      <c r="E41" s="836" t="s">
        <v>173</v>
      </c>
      <c r="F41" s="45">
        <v>0</v>
      </c>
      <c r="G41" s="45">
        <v>0</v>
      </c>
      <c r="H41" s="91"/>
      <c r="I41" s="47">
        <f>F41*G41*(IF(CurrencyRate=0,1,CurrencyRate))</f>
        <v>0</v>
      </c>
      <c r="J41" s="555"/>
      <c r="K41" s="672"/>
      <c r="L41" s="673"/>
      <c r="M41" s="673"/>
      <c r="N41" s="673"/>
      <c r="O41" s="673"/>
      <c r="P41" s="674"/>
      <c r="Q41" s="675"/>
      <c r="R41" s="676"/>
      <c r="S41" s="688" t="s">
        <v>80</v>
      </c>
      <c r="T41" s="436" t="s">
        <v>340</v>
      </c>
      <c r="U41" s="436" t="s">
        <v>339</v>
      </c>
      <c r="V41" s="435" t="s">
        <v>108</v>
      </c>
    </row>
    <row r="42" spans="1:22" ht="24" hidden="1" x14ac:dyDescent="0.2">
      <c r="A42" s="10"/>
      <c r="B42" s="1086" t="s">
        <v>146</v>
      </c>
      <c r="C42" s="1067"/>
      <c r="D42" s="1067"/>
      <c r="E42" s="1067"/>
      <c r="F42" s="1067"/>
      <c r="G42" s="1067"/>
      <c r="H42" s="639"/>
      <c r="I42" s="201">
        <f>SUM(I40:I41)</f>
        <v>0</v>
      </c>
      <c r="J42" s="1119"/>
      <c r="K42" s="1120"/>
      <c r="L42" s="1120"/>
      <c r="M42" s="1120"/>
      <c r="N42" s="1120"/>
      <c r="O42" s="1120"/>
      <c r="P42" s="1120"/>
      <c r="Q42" s="1120"/>
      <c r="R42" s="1121"/>
      <c r="S42" s="688" t="s">
        <v>286</v>
      </c>
      <c r="T42" s="428"/>
      <c r="U42" s="428"/>
      <c r="V42" s="435" t="s">
        <v>108</v>
      </c>
    </row>
    <row r="43" spans="1:22" ht="24" hidden="1" x14ac:dyDescent="0.2">
      <c r="A43" s="10"/>
      <c r="B43" s="1114" t="s">
        <v>385</v>
      </c>
      <c r="C43" s="1102"/>
      <c r="D43" s="1102"/>
      <c r="E43" s="1102"/>
      <c r="F43" s="1102"/>
      <c r="G43" s="1102"/>
      <c r="H43" s="1102"/>
      <c r="I43" s="1102"/>
      <c r="J43" s="1102"/>
      <c r="K43" s="1102"/>
      <c r="L43" s="1102"/>
      <c r="M43" s="1102"/>
      <c r="N43" s="1102"/>
      <c r="O43" s="1102"/>
      <c r="P43" s="1102"/>
      <c r="Q43" s="1102"/>
      <c r="R43" s="1115"/>
      <c r="S43" s="688" t="s">
        <v>286</v>
      </c>
      <c r="T43" s="428"/>
      <c r="U43" s="428"/>
      <c r="V43" s="435" t="s">
        <v>108</v>
      </c>
    </row>
    <row r="44" spans="1:22" ht="24" hidden="1" x14ac:dyDescent="0.2">
      <c r="A44" s="10"/>
      <c r="B44" s="89" t="s">
        <v>251</v>
      </c>
      <c r="C44" s="509" t="s">
        <v>311</v>
      </c>
      <c r="D44" s="824"/>
      <c r="E44" s="231" t="s">
        <v>98</v>
      </c>
      <c r="F44" s="45">
        <v>0</v>
      </c>
      <c r="G44" s="45">
        <v>0</v>
      </c>
      <c r="H44" s="91" t="str">
        <f>IF(TypeCostA6=2,"",IF(CurrencyRate=0,"",F44*G44))</f>
        <v/>
      </c>
      <c r="I44" s="47">
        <f>F44*G44*(IF(CurrencyRate=0,1,CurrencyRate))</f>
        <v>0</v>
      </c>
      <c r="J44" s="555"/>
      <c r="K44" s="672"/>
      <c r="L44" s="673"/>
      <c r="M44" s="673"/>
      <c r="N44" s="673"/>
      <c r="O44" s="673"/>
      <c r="P44" s="674"/>
      <c r="Q44" s="675"/>
      <c r="R44" s="676"/>
      <c r="S44" s="688" t="s">
        <v>80</v>
      </c>
      <c r="T44" s="436" t="s">
        <v>340</v>
      </c>
      <c r="U44" s="436" t="s">
        <v>339</v>
      </c>
      <c r="V44" s="435" t="s">
        <v>108</v>
      </c>
    </row>
    <row r="45" spans="1:22" ht="24" hidden="1" x14ac:dyDescent="0.2">
      <c r="A45" s="10"/>
      <c r="B45" s="1086" t="s">
        <v>252</v>
      </c>
      <c r="C45" s="1067"/>
      <c r="D45" s="1067"/>
      <c r="E45" s="1067"/>
      <c r="F45" s="1067"/>
      <c r="G45" s="1067"/>
      <c r="H45" s="639"/>
      <c r="I45" s="201">
        <f>SUM(I43:I44)</f>
        <v>0</v>
      </c>
      <c r="J45" s="1119"/>
      <c r="K45" s="1120"/>
      <c r="L45" s="1120"/>
      <c r="M45" s="1120"/>
      <c r="N45" s="1120"/>
      <c r="O45" s="1120"/>
      <c r="P45" s="1120"/>
      <c r="Q45" s="1120"/>
      <c r="R45" s="1121"/>
      <c r="S45" s="688" t="s">
        <v>286</v>
      </c>
      <c r="T45" s="428"/>
      <c r="U45" s="428"/>
      <c r="V45" s="435" t="s">
        <v>108</v>
      </c>
    </row>
    <row r="46" spans="1:22" ht="24" hidden="1" x14ac:dyDescent="0.2">
      <c r="A46" s="10"/>
      <c r="B46" s="1114" t="s">
        <v>386</v>
      </c>
      <c r="C46" s="1102"/>
      <c r="D46" s="1102"/>
      <c r="E46" s="1102"/>
      <c r="F46" s="1102"/>
      <c r="G46" s="1102"/>
      <c r="H46" s="1102"/>
      <c r="I46" s="1102"/>
      <c r="J46" s="1102"/>
      <c r="K46" s="1102"/>
      <c r="L46" s="1102"/>
      <c r="M46" s="1102"/>
      <c r="N46" s="1102"/>
      <c r="O46" s="1102"/>
      <c r="P46" s="1102"/>
      <c r="Q46" s="1102"/>
      <c r="R46" s="1115"/>
      <c r="S46" s="688" t="s">
        <v>286</v>
      </c>
      <c r="T46" s="428"/>
      <c r="U46" s="428"/>
      <c r="V46" s="435" t="s">
        <v>108</v>
      </c>
    </row>
    <row r="47" spans="1:22" ht="24" hidden="1" x14ac:dyDescent="0.2">
      <c r="A47" s="10"/>
      <c r="B47" s="89" t="s">
        <v>266</v>
      </c>
      <c r="C47" s="509" t="s">
        <v>311</v>
      </c>
      <c r="D47" s="824"/>
      <c r="E47" s="231" t="s">
        <v>98</v>
      </c>
      <c r="F47" s="45">
        <v>0</v>
      </c>
      <c r="G47" s="45">
        <v>0</v>
      </c>
      <c r="H47" s="91" t="str">
        <f>IF(TypeCostA7=2,"",IF(CurrencyRate=0,"",F47*G47))</f>
        <v/>
      </c>
      <c r="I47" s="47">
        <f>F47*G47*(IF(CurrencyRate=0,1,CurrencyRate))</f>
        <v>0</v>
      </c>
      <c r="J47" s="555"/>
      <c r="K47" s="672"/>
      <c r="L47" s="673"/>
      <c r="M47" s="673"/>
      <c r="N47" s="673"/>
      <c r="O47" s="673"/>
      <c r="P47" s="674"/>
      <c r="Q47" s="675"/>
      <c r="R47" s="676"/>
      <c r="S47" s="688" t="s">
        <v>80</v>
      </c>
      <c r="T47" s="436" t="s">
        <v>340</v>
      </c>
      <c r="U47" s="436" t="s">
        <v>339</v>
      </c>
      <c r="V47" s="435" t="s">
        <v>108</v>
      </c>
    </row>
    <row r="48" spans="1:22" ht="24" hidden="1" x14ac:dyDescent="0.2">
      <c r="A48" s="10"/>
      <c r="B48" s="1086" t="s">
        <v>267</v>
      </c>
      <c r="C48" s="1067"/>
      <c r="D48" s="1067"/>
      <c r="E48" s="1067"/>
      <c r="F48" s="1067"/>
      <c r="G48" s="1067"/>
      <c r="H48" s="639"/>
      <c r="I48" s="201">
        <f>SUM(I46:I47)</f>
        <v>0</v>
      </c>
      <c r="J48" s="1119"/>
      <c r="K48" s="1120"/>
      <c r="L48" s="1120"/>
      <c r="M48" s="1120"/>
      <c r="N48" s="1120"/>
      <c r="O48" s="1120"/>
      <c r="P48" s="1120"/>
      <c r="Q48" s="1120"/>
      <c r="R48" s="1121"/>
      <c r="S48" s="688" t="s">
        <v>286</v>
      </c>
      <c r="T48" s="428"/>
      <c r="U48" s="428"/>
      <c r="V48" s="435" t="s">
        <v>108</v>
      </c>
    </row>
    <row r="49" spans="1:22" ht="25" thickBot="1" x14ac:dyDescent="0.25">
      <c r="A49" s="10"/>
      <c r="B49" s="1086" t="s">
        <v>236</v>
      </c>
      <c r="C49" s="1067"/>
      <c r="D49" s="1067"/>
      <c r="E49" s="1067"/>
      <c r="F49" s="1067"/>
      <c r="G49" s="1067"/>
      <c r="H49" s="639"/>
      <c r="I49" s="201">
        <f>I36+I29+I39+I42+I45+I48</f>
        <v>16749.995978000003</v>
      </c>
      <c r="J49" s="1116"/>
      <c r="K49" s="1117"/>
      <c r="L49" s="1117"/>
      <c r="M49" s="1117"/>
      <c r="N49" s="1117"/>
      <c r="O49" s="1117"/>
      <c r="P49" s="1117"/>
      <c r="Q49" s="1117"/>
      <c r="R49" s="1118"/>
      <c r="S49" s="688" t="s">
        <v>286</v>
      </c>
      <c r="T49" s="428"/>
      <c r="U49" s="428"/>
      <c r="V49" s="435"/>
    </row>
    <row r="50" spans="1:22" ht="25" thickTop="1" x14ac:dyDescent="0.2">
      <c r="A50" s="736" t="s">
        <v>479</v>
      </c>
      <c r="B50" s="737" t="str">
        <f>IDX_WP_Name_2</f>
        <v>DISSEMINATION, TRAINING AND SUPPORT</v>
      </c>
      <c r="C50" s="737"/>
      <c r="D50" s="737"/>
      <c r="E50" s="737"/>
      <c r="F50" s="737"/>
      <c r="G50" s="737"/>
      <c r="H50" s="737"/>
      <c r="I50" s="737"/>
      <c r="J50" s="737"/>
      <c r="K50" s="737"/>
      <c r="L50" s="737"/>
      <c r="M50" s="737"/>
      <c r="N50" s="737"/>
      <c r="O50" s="737"/>
      <c r="P50" s="737"/>
      <c r="Q50" s="737"/>
      <c r="R50" s="738"/>
      <c r="S50" s="688" t="s">
        <v>286</v>
      </c>
      <c r="T50" s="428"/>
      <c r="U50" s="428"/>
      <c r="V50" s="435"/>
    </row>
    <row r="51" spans="1:22" ht="24" x14ac:dyDescent="0.2">
      <c r="A51" s="11"/>
      <c r="B51" s="1114" t="s">
        <v>44</v>
      </c>
      <c r="C51" s="1102"/>
      <c r="D51" s="1102"/>
      <c r="E51" s="1102"/>
      <c r="F51" s="1102"/>
      <c r="G51" s="9"/>
      <c r="H51" s="9"/>
      <c r="I51" s="9"/>
      <c r="J51" s="9"/>
      <c r="K51" s="9"/>
      <c r="L51" s="9"/>
      <c r="M51" s="9"/>
      <c r="N51" s="9"/>
      <c r="O51" s="9"/>
      <c r="P51" s="9"/>
      <c r="Q51" s="9"/>
      <c r="R51" s="677"/>
      <c r="S51" s="688" t="s">
        <v>286</v>
      </c>
      <c r="T51" s="428"/>
      <c r="U51" s="428"/>
      <c r="V51" s="435" t="s">
        <v>109</v>
      </c>
    </row>
    <row r="52" spans="1:22" ht="24" x14ac:dyDescent="0.2">
      <c r="A52" s="10"/>
      <c r="B52" s="52" t="s">
        <v>50</v>
      </c>
      <c r="C52" s="508" t="s">
        <v>487</v>
      </c>
      <c r="D52" s="823"/>
      <c r="E52" s="836" t="s">
        <v>173</v>
      </c>
      <c r="F52" s="45">
        <v>21.449000000000002</v>
      </c>
      <c r="G52" s="45">
        <v>196.1</v>
      </c>
      <c r="H52" s="91" t="str">
        <f>IF(CurrencyRate=0,"",F52*G52)</f>
        <v/>
      </c>
      <c r="I52" s="47">
        <f>F52*G52*(IF(CurrencyRate=0,1,CurrencyRate))</f>
        <v>4206.1489000000001</v>
      </c>
      <c r="J52" s="523"/>
      <c r="K52" s="525"/>
      <c r="L52" s="506"/>
      <c r="M52" s="506"/>
      <c r="N52" s="506"/>
      <c r="O52" s="506"/>
      <c r="P52" s="726"/>
      <c r="Q52" s="315"/>
      <c r="R52" s="677"/>
      <c r="S52" s="688" t="s">
        <v>80</v>
      </c>
      <c r="T52" s="436" t="s">
        <v>340</v>
      </c>
      <c r="U52" s="436" t="s">
        <v>339</v>
      </c>
      <c r="V52" s="435" t="s">
        <v>109</v>
      </c>
    </row>
    <row r="53" spans="1:22" ht="24" x14ac:dyDescent="0.2">
      <c r="A53" s="10"/>
      <c r="B53" s="52" t="s">
        <v>43</v>
      </c>
      <c r="C53" s="509" t="s">
        <v>312</v>
      </c>
      <c r="D53" s="824"/>
      <c r="E53" s="836" t="s">
        <v>173</v>
      </c>
      <c r="F53" s="45">
        <v>0</v>
      </c>
      <c r="G53" s="45">
        <v>0</v>
      </c>
      <c r="H53" s="91" t="str">
        <f>IF(CurrencyRate=0,"",F53*G53)</f>
        <v/>
      </c>
      <c r="I53" s="47">
        <f>F53*G53*(IF(CurrencyRate=0,1,CurrencyRate))</f>
        <v>0</v>
      </c>
      <c r="J53" s="524"/>
      <c r="K53" s="526"/>
      <c r="L53" s="507"/>
      <c r="M53" s="507"/>
      <c r="N53" s="507"/>
      <c r="O53" s="507"/>
      <c r="P53" s="497"/>
      <c r="Q53" s="497"/>
      <c r="R53" s="739"/>
      <c r="S53" s="688" t="s">
        <v>73</v>
      </c>
      <c r="T53" s="436" t="s">
        <v>340</v>
      </c>
      <c r="U53" s="436" t="s">
        <v>339</v>
      </c>
      <c r="V53" s="435" t="s">
        <v>109</v>
      </c>
    </row>
    <row r="54" spans="1:22" ht="24" x14ac:dyDescent="0.2">
      <c r="A54" s="10"/>
      <c r="B54" s="1122" t="s">
        <v>42</v>
      </c>
      <c r="C54" s="1123"/>
      <c r="D54" s="1123"/>
      <c r="E54" s="1123"/>
      <c r="F54" s="1123"/>
      <c r="G54" s="1123"/>
      <c r="H54" s="1123"/>
      <c r="I54" s="1123"/>
      <c r="J54" s="1123"/>
      <c r="K54" s="1123"/>
      <c r="L54" s="1123"/>
      <c r="M54" s="1123"/>
      <c r="N54" s="1123"/>
      <c r="O54" s="1123"/>
      <c r="P54" s="1123"/>
      <c r="Q54" s="1123"/>
      <c r="R54" s="1124"/>
      <c r="S54" s="688" t="s">
        <v>286</v>
      </c>
      <c r="T54" s="428"/>
      <c r="U54" s="428"/>
      <c r="V54" s="435" t="s">
        <v>109</v>
      </c>
    </row>
    <row r="55" spans="1:22" ht="24" x14ac:dyDescent="0.2">
      <c r="A55" s="10"/>
      <c r="B55" s="722" t="s">
        <v>135</v>
      </c>
      <c r="C55" s="508" t="s">
        <v>311</v>
      </c>
      <c r="D55" s="823"/>
      <c r="E55" s="836" t="s">
        <v>173</v>
      </c>
      <c r="F55" s="53">
        <v>0</v>
      </c>
      <c r="G55" s="53">
        <v>0</v>
      </c>
      <c r="H55" s="91" t="str">
        <f>IF(CurrencyRate=0,"",F55*G55)</f>
        <v/>
      </c>
      <c r="I55" s="47">
        <f>F55*G55*(IF(CurrencyRate=0,1,CurrencyRate))</f>
        <v>0</v>
      </c>
      <c r="J55" s="523"/>
      <c r="K55" s="525"/>
      <c r="L55" s="506"/>
      <c r="M55" s="506"/>
      <c r="N55" s="506"/>
      <c r="O55" s="506"/>
      <c r="P55" s="726"/>
      <c r="Q55" s="315"/>
      <c r="R55" s="677"/>
      <c r="S55" s="688" t="s">
        <v>80</v>
      </c>
      <c r="T55" s="436" t="s">
        <v>340</v>
      </c>
      <c r="U55" s="436" t="s">
        <v>339</v>
      </c>
      <c r="V55" s="435" t="s">
        <v>109</v>
      </c>
    </row>
    <row r="56" spans="1:22" ht="24" x14ac:dyDescent="0.2">
      <c r="A56" s="10"/>
      <c r="B56" s="722" t="s">
        <v>41</v>
      </c>
      <c r="C56" s="509" t="s">
        <v>312</v>
      </c>
      <c r="D56" s="824"/>
      <c r="E56" s="836" t="s">
        <v>173</v>
      </c>
      <c r="F56" s="45">
        <v>0</v>
      </c>
      <c r="G56" s="45">
        <v>0</v>
      </c>
      <c r="H56" s="91" t="str">
        <f>IF(CurrencyRate=0,"",F56*G56)</f>
        <v/>
      </c>
      <c r="I56" s="47">
        <f>F56*G56*(IF(CurrencyRate=0,1,CurrencyRate))</f>
        <v>0</v>
      </c>
      <c r="J56" s="524"/>
      <c r="K56" s="526"/>
      <c r="L56" s="507"/>
      <c r="M56" s="507"/>
      <c r="N56" s="507"/>
      <c r="O56" s="507"/>
      <c r="P56" s="497"/>
      <c r="Q56" s="497"/>
      <c r="R56" s="739"/>
      <c r="S56" s="688" t="s">
        <v>73</v>
      </c>
      <c r="T56" s="436" t="s">
        <v>340</v>
      </c>
      <c r="U56" s="436" t="s">
        <v>339</v>
      </c>
      <c r="V56" s="435" t="s">
        <v>109</v>
      </c>
    </row>
    <row r="57" spans="1:22" ht="24" x14ac:dyDescent="0.2">
      <c r="A57" s="10"/>
      <c r="B57" s="1086" t="s">
        <v>40</v>
      </c>
      <c r="C57" s="1067"/>
      <c r="D57" s="1067"/>
      <c r="E57" s="1067"/>
      <c r="F57" s="1067"/>
      <c r="G57" s="1067"/>
      <c r="H57" s="639" t="str">
        <f>IF(CurrencyRate=0,"",SUM(H51:H56))</f>
        <v/>
      </c>
      <c r="I57" s="201">
        <f>SUM(I51:I56)</f>
        <v>4206.1489000000001</v>
      </c>
      <c r="J57" s="1116"/>
      <c r="K57" s="1117"/>
      <c r="L57" s="1117"/>
      <c r="M57" s="1117"/>
      <c r="N57" s="1117"/>
      <c r="O57" s="1117"/>
      <c r="P57" s="1117"/>
      <c r="Q57" s="1117"/>
      <c r="R57" s="1118"/>
      <c r="S57" s="688" t="s">
        <v>286</v>
      </c>
      <c r="T57" s="428"/>
      <c r="U57" s="428"/>
      <c r="V57" s="435" t="s">
        <v>109</v>
      </c>
    </row>
    <row r="58" spans="1:22" ht="24" x14ac:dyDescent="0.2">
      <c r="A58" s="10"/>
      <c r="B58" s="1114" t="s">
        <v>237</v>
      </c>
      <c r="C58" s="1102"/>
      <c r="D58" s="1102"/>
      <c r="E58" s="1102"/>
      <c r="F58" s="1102"/>
      <c r="G58" s="1102"/>
      <c r="H58" s="1102"/>
      <c r="I58" s="1102"/>
      <c r="J58" s="9"/>
      <c r="K58" s="9"/>
      <c r="L58" s="9"/>
      <c r="M58" s="9"/>
      <c r="N58" s="9"/>
      <c r="O58" s="9"/>
      <c r="P58" s="9"/>
      <c r="Q58" s="9"/>
      <c r="R58" s="677"/>
      <c r="S58" s="688" t="s">
        <v>286</v>
      </c>
      <c r="T58" s="428"/>
      <c r="U58" s="428"/>
      <c r="V58" s="435" t="s">
        <v>109</v>
      </c>
    </row>
    <row r="59" spans="1:22" ht="24" x14ac:dyDescent="0.2">
      <c r="A59" s="10"/>
      <c r="B59" s="52" t="s">
        <v>43</v>
      </c>
      <c r="C59" s="508" t="s">
        <v>311</v>
      </c>
      <c r="D59" s="823"/>
      <c r="E59" s="836" t="s">
        <v>173</v>
      </c>
      <c r="F59" s="45">
        <v>0</v>
      </c>
      <c r="G59" s="45">
        <v>0</v>
      </c>
      <c r="H59" s="91" t="str">
        <f>IF(CurrencyRate=0,"",F59*G59)</f>
        <v/>
      </c>
      <c r="I59" s="47">
        <f>F59*G59*(IF(CurrencyRate=0,1,CurrencyRate))</f>
        <v>0</v>
      </c>
      <c r="J59" s="523"/>
      <c r="K59" s="525"/>
      <c r="L59" s="506"/>
      <c r="M59" s="506"/>
      <c r="N59" s="506"/>
      <c r="O59" s="506"/>
      <c r="P59" s="726"/>
      <c r="Q59" s="315"/>
      <c r="R59" s="677"/>
      <c r="S59" s="688" t="s">
        <v>80</v>
      </c>
      <c r="T59" s="436" t="s">
        <v>340</v>
      </c>
      <c r="U59" s="436" t="s">
        <v>339</v>
      </c>
      <c r="V59" s="435" t="s">
        <v>109</v>
      </c>
    </row>
    <row r="60" spans="1:22" ht="24" x14ac:dyDescent="0.2">
      <c r="A60" s="10"/>
      <c r="B60" s="52" t="s">
        <v>43</v>
      </c>
      <c r="C60" s="509" t="s">
        <v>312</v>
      </c>
      <c r="D60" s="824"/>
      <c r="E60" s="836" t="s">
        <v>173</v>
      </c>
      <c r="F60" s="45">
        <v>0</v>
      </c>
      <c r="G60" s="45">
        <v>0</v>
      </c>
      <c r="H60" s="639" t="str">
        <f>IF(CurrencyRate=0,"",F60*G60)</f>
        <v/>
      </c>
      <c r="I60" s="47">
        <f>F60*G60*(IF(CurrencyRate=0,1,CurrencyRate))</f>
        <v>0</v>
      </c>
      <c r="J60" s="524"/>
      <c r="K60" s="526"/>
      <c r="L60" s="507"/>
      <c r="M60" s="507"/>
      <c r="N60" s="507"/>
      <c r="O60" s="507"/>
      <c r="P60" s="497"/>
      <c r="Q60" s="497"/>
      <c r="R60" s="739"/>
      <c r="S60" s="688" t="s">
        <v>73</v>
      </c>
      <c r="T60" s="436" t="s">
        <v>340</v>
      </c>
      <c r="U60" s="436" t="s">
        <v>339</v>
      </c>
      <c r="V60" s="435" t="s">
        <v>109</v>
      </c>
    </row>
    <row r="61" spans="1:22" ht="24" x14ac:dyDescent="0.2">
      <c r="A61" s="10"/>
      <c r="B61" s="1122" t="s">
        <v>42</v>
      </c>
      <c r="C61" s="1123"/>
      <c r="D61" s="1123"/>
      <c r="E61" s="1123"/>
      <c r="F61" s="1123"/>
      <c r="G61" s="1123"/>
      <c r="H61" s="1123"/>
      <c r="I61" s="1123"/>
      <c r="J61" s="1123"/>
      <c r="K61" s="1123"/>
      <c r="L61" s="1123"/>
      <c r="M61" s="1123"/>
      <c r="N61" s="1123"/>
      <c r="O61" s="1123"/>
      <c r="P61" s="1123"/>
      <c r="Q61" s="1123"/>
      <c r="R61" s="1124"/>
      <c r="S61" s="688" t="s">
        <v>286</v>
      </c>
      <c r="T61" s="428"/>
      <c r="U61" s="428"/>
      <c r="V61" s="435" t="s">
        <v>109</v>
      </c>
    </row>
    <row r="62" spans="1:22" ht="24" x14ac:dyDescent="0.2">
      <c r="A62" s="10"/>
      <c r="B62" s="722" t="s">
        <v>135</v>
      </c>
      <c r="C62" s="508" t="s">
        <v>311</v>
      </c>
      <c r="D62" s="823"/>
      <c r="E62" s="836" t="s">
        <v>173</v>
      </c>
      <c r="F62" s="53">
        <v>0</v>
      </c>
      <c r="G62" s="53">
        <v>0</v>
      </c>
      <c r="H62" s="91" t="str">
        <f>IF(CurrencyRate=0,"",F62*G62)</f>
        <v/>
      </c>
      <c r="I62" s="47">
        <f>F62*G62*(IF(CurrencyRate=0,1,CurrencyRate))</f>
        <v>0</v>
      </c>
      <c r="J62" s="523"/>
      <c r="K62" s="525"/>
      <c r="L62" s="506"/>
      <c r="M62" s="506"/>
      <c r="N62" s="506"/>
      <c r="O62" s="506"/>
      <c r="P62" s="726"/>
      <c r="Q62" s="315"/>
      <c r="R62" s="677"/>
      <c r="S62" s="688" t="s">
        <v>80</v>
      </c>
      <c r="T62" s="436" t="s">
        <v>340</v>
      </c>
      <c r="U62" s="436" t="s">
        <v>339</v>
      </c>
      <c r="V62" s="435" t="s">
        <v>109</v>
      </c>
    </row>
    <row r="63" spans="1:22" ht="24" x14ac:dyDescent="0.2">
      <c r="A63" s="10"/>
      <c r="B63" s="722" t="s">
        <v>41</v>
      </c>
      <c r="C63" s="509" t="s">
        <v>312</v>
      </c>
      <c r="D63" s="824"/>
      <c r="E63" s="836" t="s">
        <v>173</v>
      </c>
      <c r="F63" s="45">
        <v>0</v>
      </c>
      <c r="G63" s="45">
        <v>0</v>
      </c>
      <c r="H63" s="91" t="str">
        <f>IF(CurrencyRate=0,"",F63*G63)</f>
        <v/>
      </c>
      <c r="I63" s="47">
        <f>F63*G63*(IF(CurrencyRate=0,1,CurrencyRate))</f>
        <v>0</v>
      </c>
      <c r="J63" s="524"/>
      <c r="K63" s="526"/>
      <c r="L63" s="507"/>
      <c r="M63" s="507"/>
      <c r="N63" s="507"/>
      <c r="O63" s="507"/>
      <c r="P63" s="497"/>
      <c r="Q63" s="497"/>
      <c r="R63" s="739"/>
      <c r="S63" s="688" t="s">
        <v>73</v>
      </c>
      <c r="T63" s="436" t="s">
        <v>340</v>
      </c>
      <c r="U63" s="436" t="s">
        <v>339</v>
      </c>
      <c r="V63" s="435" t="s">
        <v>109</v>
      </c>
    </row>
    <row r="64" spans="1:22" ht="24" x14ac:dyDescent="0.2">
      <c r="A64" s="10"/>
      <c r="B64" s="1086" t="s">
        <v>117</v>
      </c>
      <c r="C64" s="1067"/>
      <c r="D64" s="1067"/>
      <c r="E64" s="1067"/>
      <c r="F64" s="1067"/>
      <c r="G64" s="1067"/>
      <c r="H64" s="639" t="str">
        <f>IF(CurrencyRate=0,"",SUM(H58:H63))</f>
        <v/>
      </c>
      <c r="I64" s="201">
        <f>SUM(I58:I63)</f>
        <v>0</v>
      </c>
      <c r="J64" s="1116"/>
      <c r="K64" s="1117"/>
      <c r="L64" s="1117"/>
      <c r="M64" s="1117"/>
      <c r="N64" s="1117"/>
      <c r="O64" s="1117"/>
      <c r="P64" s="1117"/>
      <c r="Q64" s="1117"/>
      <c r="R64" s="1118"/>
      <c r="S64" s="688" t="s">
        <v>286</v>
      </c>
      <c r="T64" s="428"/>
      <c r="U64" s="428"/>
      <c r="V64" s="435" t="s">
        <v>109</v>
      </c>
    </row>
    <row r="65" spans="1:22" ht="24" x14ac:dyDescent="0.2">
      <c r="A65" s="10"/>
      <c r="B65" s="1114" t="s">
        <v>239</v>
      </c>
      <c r="C65" s="1102"/>
      <c r="D65" s="1102"/>
      <c r="E65" s="1102"/>
      <c r="F65" s="1102"/>
      <c r="G65" s="1102"/>
      <c r="H65" s="1102"/>
      <c r="I65" s="1102"/>
      <c r="J65" s="1102"/>
      <c r="K65" s="1102"/>
      <c r="L65" s="1102"/>
      <c r="M65" s="1102"/>
      <c r="N65" s="1102"/>
      <c r="O65" s="1102"/>
      <c r="P65" s="1102"/>
      <c r="Q65" s="1102"/>
      <c r="R65" s="1115"/>
      <c r="S65" s="688" t="s">
        <v>286</v>
      </c>
      <c r="T65" s="428"/>
      <c r="U65" s="428"/>
      <c r="V65" s="435" t="s">
        <v>109</v>
      </c>
    </row>
    <row r="66" spans="1:22" ht="24" x14ac:dyDescent="0.2">
      <c r="A66" s="10"/>
      <c r="B66" s="89" t="s">
        <v>241</v>
      </c>
      <c r="C66" s="509" t="s">
        <v>311</v>
      </c>
      <c r="D66" s="824"/>
      <c r="E66" s="836" t="s">
        <v>173</v>
      </c>
      <c r="F66" s="45">
        <v>0</v>
      </c>
      <c r="G66" s="45">
        <v>0</v>
      </c>
      <c r="H66" s="91"/>
      <c r="I66" s="47">
        <f>F66*G66*(IF(CurrencyRate=0,1,CurrencyRate))</f>
        <v>0</v>
      </c>
      <c r="J66" s="555"/>
      <c r="K66" s="672"/>
      <c r="L66" s="673"/>
      <c r="M66" s="673"/>
      <c r="N66" s="673"/>
      <c r="O66" s="673"/>
      <c r="P66" s="674"/>
      <c r="Q66" s="675"/>
      <c r="R66" s="676"/>
      <c r="S66" s="688" t="s">
        <v>80</v>
      </c>
      <c r="T66" s="436" t="s">
        <v>340</v>
      </c>
      <c r="U66" s="436" t="s">
        <v>339</v>
      </c>
      <c r="V66" s="435" t="s">
        <v>109</v>
      </c>
    </row>
    <row r="67" spans="1:22" ht="24" x14ac:dyDescent="0.2">
      <c r="A67" s="10"/>
      <c r="B67" s="1086" t="s">
        <v>238</v>
      </c>
      <c r="C67" s="1067"/>
      <c r="D67" s="1067"/>
      <c r="E67" s="1067"/>
      <c r="F67" s="1067"/>
      <c r="G67" s="1067"/>
      <c r="H67" s="639"/>
      <c r="I67" s="201">
        <f>SUM(I65:I66)</f>
        <v>0</v>
      </c>
      <c r="J67" s="1119"/>
      <c r="K67" s="1120"/>
      <c r="L67" s="1120"/>
      <c r="M67" s="1120"/>
      <c r="N67" s="1120"/>
      <c r="O67" s="1120"/>
      <c r="P67" s="1120"/>
      <c r="Q67" s="1120"/>
      <c r="R67" s="1121"/>
      <c r="S67" s="688" t="s">
        <v>286</v>
      </c>
      <c r="T67" s="428"/>
      <c r="U67" s="428"/>
      <c r="V67" s="435" t="s">
        <v>109</v>
      </c>
    </row>
    <row r="68" spans="1:22" ht="24" hidden="1" x14ac:dyDescent="0.2">
      <c r="A68" s="10"/>
      <c r="B68" s="1114" t="s">
        <v>145</v>
      </c>
      <c r="C68" s="1102"/>
      <c r="D68" s="1102"/>
      <c r="E68" s="1102"/>
      <c r="F68" s="1102"/>
      <c r="G68" s="1102"/>
      <c r="H68" s="1102"/>
      <c r="I68" s="1102"/>
      <c r="J68" s="1102"/>
      <c r="K68" s="1102"/>
      <c r="L68" s="1102"/>
      <c r="M68" s="1102"/>
      <c r="N68" s="1102"/>
      <c r="O68" s="1102"/>
      <c r="P68" s="1102"/>
      <c r="Q68" s="1102"/>
      <c r="R68" s="1115"/>
      <c r="S68" s="688" t="s">
        <v>286</v>
      </c>
      <c r="T68" s="428"/>
      <c r="U68" s="428"/>
      <c r="V68" s="435" t="s">
        <v>108</v>
      </c>
    </row>
    <row r="69" spans="1:22" ht="24" hidden="1" x14ac:dyDescent="0.2">
      <c r="A69" s="10"/>
      <c r="B69" s="89" t="s">
        <v>147</v>
      </c>
      <c r="C69" s="509" t="s">
        <v>311</v>
      </c>
      <c r="D69" s="824"/>
      <c r="E69" s="836" t="s">
        <v>173</v>
      </c>
      <c r="F69" s="45">
        <v>0</v>
      </c>
      <c r="G69" s="45">
        <v>0</v>
      </c>
      <c r="H69" s="91"/>
      <c r="I69" s="47">
        <f>F69*G69*(IF(CurrencyRate=0,1,CurrencyRate))</f>
        <v>0</v>
      </c>
      <c r="J69" s="555"/>
      <c r="K69" s="672"/>
      <c r="L69" s="673"/>
      <c r="M69" s="673"/>
      <c r="N69" s="673"/>
      <c r="O69" s="673"/>
      <c r="P69" s="674"/>
      <c r="Q69" s="675"/>
      <c r="R69" s="676"/>
      <c r="S69" s="688" t="s">
        <v>80</v>
      </c>
      <c r="T69" s="436" t="s">
        <v>340</v>
      </c>
      <c r="U69" s="436" t="s">
        <v>339</v>
      </c>
      <c r="V69" s="435" t="s">
        <v>108</v>
      </c>
    </row>
    <row r="70" spans="1:22" ht="24" hidden="1" x14ac:dyDescent="0.2">
      <c r="A70" s="10"/>
      <c r="B70" s="1086" t="s">
        <v>146</v>
      </c>
      <c r="C70" s="1067"/>
      <c r="D70" s="1067"/>
      <c r="E70" s="1067"/>
      <c r="F70" s="1067"/>
      <c r="G70" s="1067"/>
      <c r="H70" s="639"/>
      <c r="I70" s="201">
        <f>SUM(I68:I69)</f>
        <v>0</v>
      </c>
      <c r="J70" s="1119"/>
      <c r="K70" s="1120"/>
      <c r="L70" s="1120"/>
      <c r="M70" s="1120"/>
      <c r="N70" s="1120"/>
      <c r="O70" s="1120"/>
      <c r="P70" s="1120"/>
      <c r="Q70" s="1120"/>
      <c r="R70" s="1121"/>
      <c r="S70" s="688" t="s">
        <v>286</v>
      </c>
      <c r="T70" s="428"/>
      <c r="U70" s="428"/>
      <c r="V70" s="435" t="s">
        <v>108</v>
      </c>
    </row>
    <row r="71" spans="1:22" ht="24" hidden="1" x14ac:dyDescent="0.2">
      <c r="A71" s="10"/>
      <c r="B71" s="1114" t="s">
        <v>385</v>
      </c>
      <c r="C71" s="1102"/>
      <c r="D71" s="1102"/>
      <c r="E71" s="1102"/>
      <c r="F71" s="1102"/>
      <c r="G71" s="1102"/>
      <c r="H71" s="1102"/>
      <c r="I71" s="1102"/>
      <c r="J71" s="1102"/>
      <c r="K71" s="1102"/>
      <c r="L71" s="1102"/>
      <c r="M71" s="1102"/>
      <c r="N71" s="1102"/>
      <c r="O71" s="1102"/>
      <c r="P71" s="1102"/>
      <c r="Q71" s="1102"/>
      <c r="R71" s="1115"/>
      <c r="S71" s="688" t="s">
        <v>286</v>
      </c>
      <c r="T71" s="428"/>
      <c r="U71" s="428"/>
      <c r="V71" s="435" t="s">
        <v>108</v>
      </c>
    </row>
    <row r="72" spans="1:22" ht="24" hidden="1" x14ac:dyDescent="0.2">
      <c r="A72" s="10"/>
      <c r="B72" s="89" t="s">
        <v>251</v>
      </c>
      <c r="C72" s="509" t="s">
        <v>311</v>
      </c>
      <c r="D72" s="824"/>
      <c r="E72" s="231" t="s">
        <v>98</v>
      </c>
      <c r="F72" s="45">
        <v>0</v>
      </c>
      <c r="G72" s="45">
        <v>0</v>
      </c>
      <c r="H72" s="91" t="str">
        <f>IF(TypeCostA6=2,"",IF(CurrencyRate=0,"",F72*G72))</f>
        <v/>
      </c>
      <c r="I72" s="47">
        <f>F72*G72*(IF(CurrencyRate=0,1,CurrencyRate))</f>
        <v>0</v>
      </c>
      <c r="J72" s="555"/>
      <c r="K72" s="672"/>
      <c r="L72" s="673"/>
      <c r="M72" s="673"/>
      <c r="N72" s="673"/>
      <c r="O72" s="673"/>
      <c r="P72" s="674"/>
      <c r="Q72" s="675"/>
      <c r="R72" s="676"/>
      <c r="S72" s="688" t="s">
        <v>80</v>
      </c>
      <c r="T72" s="436" t="s">
        <v>340</v>
      </c>
      <c r="U72" s="436" t="s">
        <v>339</v>
      </c>
      <c r="V72" s="435" t="s">
        <v>108</v>
      </c>
    </row>
    <row r="73" spans="1:22" ht="24" hidden="1" x14ac:dyDescent="0.2">
      <c r="A73" s="10"/>
      <c r="B73" s="1086" t="s">
        <v>252</v>
      </c>
      <c r="C73" s="1067"/>
      <c r="D73" s="1067"/>
      <c r="E73" s="1067"/>
      <c r="F73" s="1067"/>
      <c r="G73" s="1067"/>
      <c r="H73" s="639"/>
      <c r="I73" s="201">
        <f>SUM(I71:I72)</f>
        <v>0</v>
      </c>
      <c r="J73" s="1119"/>
      <c r="K73" s="1120"/>
      <c r="L73" s="1120"/>
      <c r="M73" s="1120"/>
      <c r="N73" s="1120"/>
      <c r="O73" s="1120"/>
      <c r="P73" s="1120"/>
      <c r="Q73" s="1120"/>
      <c r="R73" s="1121"/>
      <c r="S73" s="688" t="s">
        <v>286</v>
      </c>
      <c r="T73" s="428"/>
      <c r="U73" s="428"/>
      <c r="V73" s="435" t="s">
        <v>108</v>
      </c>
    </row>
    <row r="74" spans="1:22" ht="24" hidden="1" x14ac:dyDescent="0.2">
      <c r="A74" s="10"/>
      <c r="B74" s="1114" t="s">
        <v>386</v>
      </c>
      <c r="C74" s="1102"/>
      <c r="D74" s="1102"/>
      <c r="E74" s="1102"/>
      <c r="F74" s="1102"/>
      <c r="G74" s="1102"/>
      <c r="H74" s="1102"/>
      <c r="I74" s="1102"/>
      <c r="J74" s="1102"/>
      <c r="K74" s="1102"/>
      <c r="L74" s="1102"/>
      <c r="M74" s="1102"/>
      <c r="N74" s="1102"/>
      <c r="O74" s="1102"/>
      <c r="P74" s="1102"/>
      <c r="Q74" s="1102"/>
      <c r="R74" s="1115"/>
      <c r="S74" s="688" t="s">
        <v>286</v>
      </c>
      <c r="T74" s="428"/>
      <c r="U74" s="428"/>
      <c r="V74" s="435" t="s">
        <v>108</v>
      </c>
    </row>
    <row r="75" spans="1:22" ht="24" hidden="1" x14ac:dyDescent="0.2">
      <c r="A75" s="10"/>
      <c r="B75" s="89" t="s">
        <v>266</v>
      </c>
      <c r="C75" s="509" t="s">
        <v>311</v>
      </c>
      <c r="D75" s="824"/>
      <c r="E75" s="231" t="s">
        <v>98</v>
      </c>
      <c r="F75" s="45">
        <v>0</v>
      </c>
      <c r="G75" s="45">
        <v>0</v>
      </c>
      <c r="H75" s="91" t="str">
        <f>IF(TypeCostA7=2,"",IF(CurrencyRate=0,"",F75*G75))</f>
        <v/>
      </c>
      <c r="I75" s="47">
        <f>F75*G75*(IF(CurrencyRate=0,1,CurrencyRate))</f>
        <v>0</v>
      </c>
      <c r="J75" s="555"/>
      <c r="K75" s="672"/>
      <c r="L75" s="673"/>
      <c r="M75" s="673"/>
      <c r="N75" s="673"/>
      <c r="O75" s="673"/>
      <c r="P75" s="674"/>
      <c r="Q75" s="675"/>
      <c r="R75" s="676"/>
      <c r="S75" s="688" t="s">
        <v>80</v>
      </c>
      <c r="T75" s="436" t="s">
        <v>340</v>
      </c>
      <c r="U75" s="436" t="s">
        <v>339</v>
      </c>
      <c r="V75" s="435" t="s">
        <v>108</v>
      </c>
    </row>
    <row r="76" spans="1:22" ht="24" hidden="1" x14ac:dyDescent="0.2">
      <c r="A76" s="10"/>
      <c r="B76" s="1086" t="s">
        <v>267</v>
      </c>
      <c r="C76" s="1067"/>
      <c r="D76" s="1067"/>
      <c r="E76" s="1067"/>
      <c r="F76" s="1067"/>
      <c r="G76" s="1067"/>
      <c r="H76" s="639"/>
      <c r="I76" s="201">
        <f>SUM(I74:I75)</f>
        <v>0</v>
      </c>
      <c r="J76" s="1119"/>
      <c r="K76" s="1120"/>
      <c r="L76" s="1120"/>
      <c r="M76" s="1120"/>
      <c r="N76" s="1120"/>
      <c r="O76" s="1120"/>
      <c r="P76" s="1120"/>
      <c r="Q76" s="1120"/>
      <c r="R76" s="1121"/>
      <c r="S76" s="688" t="s">
        <v>286</v>
      </c>
      <c r="T76" s="428"/>
      <c r="U76" s="428"/>
      <c r="V76" s="435" t="s">
        <v>108</v>
      </c>
    </row>
    <row r="77" spans="1:22" ht="25" thickBot="1" x14ac:dyDescent="0.25">
      <c r="A77" s="10"/>
      <c r="B77" s="1086" t="s">
        <v>236</v>
      </c>
      <c r="C77" s="1067"/>
      <c r="D77" s="1067"/>
      <c r="E77" s="1067"/>
      <c r="F77" s="1067"/>
      <c r="G77" s="1067"/>
      <c r="H77" s="639"/>
      <c r="I77" s="201">
        <f>I64+I57+I67+I70+I73+I76</f>
        <v>4206.1489000000001</v>
      </c>
      <c r="J77" s="1116"/>
      <c r="K77" s="1117"/>
      <c r="L77" s="1117"/>
      <c r="M77" s="1117"/>
      <c r="N77" s="1117"/>
      <c r="O77" s="1117"/>
      <c r="P77" s="1117"/>
      <c r="Q77" s="1117"/>
      <c r="R77" s="1118"/>
      <c r="S77" s="688" t="s">
        <v>286</v>
      </c>
      <c r="T77" s="428"/>
      <c r="U77" s="428"/>
      <c r="V77" s="435"/>
    </row>
    <row r="78" spans="1:22" ht="25" thickTop="1" x14ac:dyDescent="0.2">
      <c r="A78" s="736" t="s">
        <v>482</v>
      </c>
      <c r="B78" s="737" t="str">
        <f>IDX_WP_Name_3</f>
        <v>EVALUATION AND SUSTAINABILITY</v>
      </c>
      <c r="C78" s="737"/>
      <c r="D78" s="737"/>
      <c r="E78" s="737"/>
      <c r="F78" s="737"/>
      <c r="G78" s="737"/>
      <c r="H78" s="737"/>
      <c r="I78" s="737"/>
      <c r="J78" s="737"/>
      <c r="K78" s="737"/>
      <c r="L78" s="737"/>
      <c r="M78" s="737"/>
      <c r="N78" s="737"/>
      <c r="O78" s="737"/>
      <c r="P78" s="737"/>
      <c r="Q78" s="737"/>
      <c r="R78" s="738"/>
      <c r="S78" s="688" t="s">
        <v>286</v>
      </c>
      <c r="T78" s="428"/>
      <c r="U78" s="428"/>
      <c r="V78" s="435"/>
    </row>
    <row r="79" spans="1:22" ht="24" x14ac:dyDescent="0.2">
      <c r="A79" s="11"/>
      <c r="B79" s="1114" t="s">
        <v>44</v>
      </c>
      <c r="C79" s="1102"/>
      <c r="D79" s="1102"/>
      <c r="E79" s="1102"/>
      <c r="F79" s="1102"/>
      <c r="G79" s="9"/>
      <c r="H79" s="9"/>
      <c r="I79" s="9"/>
      <c r="J79" s="9"/>
      <c r="K79" s="9"/>
      <c r="L79" s="9"/>
      <c r="M79" s="9"/>
      <c r="N79" s="9"/>
      <c r="O79" s="9"/>
      <c r="P79" s="9"/>
      <c r="Q79" s="9"/>
      <c r="R79" s="677"/>
      <c r="S79" s="688" t="s">
        <v>286</v>
      </c>
      <c r="T79" s="428"/>
      <c r="U79" s="428"/>
      <c r="V79" s="435" t="s">
        <v>109</v>
      </c>
    </row>
    <row r="80" spans="1:22" ht="24" x14ac:dyDescent="0.2">
      <c r="A80" s="10"/>
      <c r="B80" s="52" t="s">
        <v>50</v>
      </c>
      <c r="C80" s="508" t="s">
        <v>487</v>
      </c>
      <c r="D80" s="823"/>
      <c r="E80" s="836" t="s">
        <v>173</v>
      </c>
      <c r="F80" s="45">
        <v>21.45</v>
      </c>
      <c r="G80" s="45">
        <v>196</v>
      </c>
      <c r="H80" s="91" t="str">
        <f>IF(CurrencyRate=0,"",F80*G80)</f>
        <v/>
      </c>
      <c r="I80" s="47">
        <f>F80*G80*(IF(CurrencyRate=0,1,CurrencyRate))</f>
        <v>4204.2</v>
      </c>
      <c r="J80" s="523"/>
      <c r="K80" s="525"/>
      <c r="L80" s="506"/>
      <c r="M80" s="506"/>
      <c r="N80" s="506"/>
      <c r="O80" s="506"/>
      <c r="P80" s="726"/>
      <c r="Q80" s="315"/>
      <c r="R80" s="677"/>
      <c r="S80" s="688" t="s">
        <v>80</v>
      </c>
      <c r="T80" s="436" t="s">
        <v>340</v>
      </c>
      <c r="U80" s="436" t="s">
        <v>339</v>
      </c>
      <c r="V80" s="435" t="s">
        <v>109</v>
      </c>
    </row>
    <row r="81" spans="1:22" ht="24" x14ac:dyDescent="0.2">
      <c r="A81" s="10"/>
      <c r="B81" s="52" t="s">
        <v>43</v>
      </c>
      <c r="C81" s="509" t="s">
        <v>312</v>
      </c>
      <c r="D81" s="824"/>
      <c r="E81" s="836" t="s">
        <v>173</v>
      </c>
      <c r="F81" s="45">
        <v>0</v>
      </c>
      <c r="G81" s="45">
        <v>0</v>
      </c>
      <c r="H81" s="91" t="str">
        <f>IF(CurrencyRate=0,"",F81*G81)</f>
        <v/>
      </c>
      <c r="I81" s="47">
        <f>F81*G81*(IF(CurrencyRate=0,1,CurrencyRate))</f>
        <v>0</v>
      </c>
      <c r="J81" s="524"/>
      <c r="K81" s="526"/>
      <c r="L81" s="507"/>
      <c r="M81" s="507"/>
      <c r="N81" s="507"/>
      <c r="O81" s="507"/>
      <c r="P81" s="497"/>
      <c r="Q81" s="497"/>
      <c r="R81" s="739"/>
      <c r="S81" s="688" t="s">
        <v>73</v>
      </c>
      <c r="T81" s="436" t="s">
        <v>340</v>
      </c>
      <c r="U81" s="436" t="s">
        <v>339</v>
      </c>
      <c r="V81" s="435" t="s">
        <v>109</v>
      </c>
    </row>
    <row r="82" spans="1:22" ht="24" x14ac:dyDescent="0.2">
      <c r="A82" s="10"/>
      <c r="B82" s="1122" t="s">
        <v>42</v>
      </c>
      <c r="C82" s="1123"/>
      <c r="D82" s="1123"/>
      <c r="E82" s="1123"/>
      <c r="F82" s="1123"/>
      <c r="G82" s="1123"/>
      <c r="H82" s="1123"/>
      <c r="I82" s="1123"/>
      <c r="J82" s="1123"/>
      <c r="K82" s="1123"/>
      <c r="L82" s="1123"/>
      <c r="M82" s="1123"/>
      <c r="N82" s="1123"/>
      <c r="O82" s="1123"/>
      <c r="P82" s="1123"/>
      <c r="Q82" s="1123"/>
      <c r="R82" s="1124"/>
      <c r="S82" s="688" t="s">
        <v>286</v>
      </c>
      <c r="T82" s="428"/>
      <c r="U82" s="428"/>
      <c r="V82" s="435" t="s">
        <v>109</v>
      </c>
    </row>
    <row r="83" spans="1:22" ht="24" x14ac:dyDescent="0.2">
      <c r="A83" s="10"/>
      <c r="B83" s="722" t="s">
        <v>135</v>
      </c>
      <c r="C83" s="508" t="s">
        <v>311</v>
      </c>
      <c r="D83" s="823"/>
      <c r="E83" s="836" t="s">
        <v>173</v>
      </c>
      <c r="F83" s="53">
        <v>0</v>
      </c>
      <c r="G83" s="53">
        <v>0</v>
      </c>
      <c r="H83" s="91" t="str">
        <f>IF(CurrencyRate=0,"",F83*G83)</f>
        <v/>
      </c>
      <c r="I83" s="47">
        <f>F83*G83*(IF(CurrencyRate=0,1,CurrencyRate))</f>
        <v>0</v>
      </c>
      <c r="J83" s="523"/>
      <c r="K83" s="525"/>
      <c r="L83" s="506"/>
      <c r="M83" s="506"/>
      <c r="N83" s="506"/>
      <c r="O83" s="506"/>
      <c r="P83" s="726"/>
      <c r="Q83" s="315"/>
      <c r="R83" s="677"/>
      <c r="S83" s="688" t="s">
        <v>80</v>
      </c>
      <c r="T83" s="436" t="s">
        <v>340</v>
      </c>
      <c r="U83" s="436" t="s">
        <v>339</v>
      </c>
      <c r="V83" s="435" t="s">
        <v>109</v>
      </c>
    </row>
    <row r="84" spans="1:22" ht="24" x14ac:dyDescent="0.2">
      <c r="A84" s="10"/>
      <c r="B84" s="722" t="s">
        <v>41</v>
      </c>
      <c r="C84" s="509" t="s">
        <v>312</v>
      </c>
      <c r="D84" s="824"/>
      <c r="E84" s="836" t="s">
        <v>173</v>
      </c>
      <c r="F84" s="45">
        <v>0</v>
      </c>
      <c r="G84" s="45">
        <v>0</v>
      </c>
      <c r="H84" s="91" t="str">
        <f>IF(CurrencyRate=0,"",F84*G84)</f>
        <v/>
      </c>
      <c r="I84" s="47">
        <f>F84*G84*(IF(CurrencyRate=0,1,CurrencyRate))</f>
        <v>0</v>
      </c>
      <c r="J84" s="524"/>
      <c r="K84" s="526"/>
      <c r="L84" s="507"/>
      <c r="M84" s="507"/>
      <c r="N84" s="507"/>
      <c r="O84" s="507"/>
      <c r="P84" s="497"/>
      <c r="Q84" s="497"/>
      <c r="R84" s="739"/>
      <c r="S84" s="688" t="s">
        <v>73</v>
      </c>
      <c r="T84" s="436" t="s">
        <v>340</v>
      </c>
      <c r="U84" s="436" t="s">
        <v>339</v>
      </c>
      <c r="V84" s="435" t="s">
        <v>109</v>
      </c>
    </row>
    <row r="85" spans="1:22" ht="24" x14ac:dyDescent="0.2">
      <c r="A85" s="10"/>
      <c r="B85" s="1086" t="s">
        <v>40</v>
      </c>
      <c r="C85" s="1067"/>
      <c r="D85" s="1067"/>
      <c r="E85" s="1067"/>
      <c r="F85" s="1067"/>
      <c r="G85" s="1067"/>
      <c r="H85" s="639" t="str">
        <f>IF(CurrencyRate=0,"",SUM(H79:H84))</f>
        <v/>
      </c>
      <c r="I85" s="201">
        <f>SUM(I79:I84)</f>
        <v>4204.2</v>
      </c>
      <c r="J85" s="1116"/>
      <c r="K85" s="1117"/>
      <c r="L85" s="1117"/>
      <c r="M85" s="1117"/>
      <c r="N85" s="1117"/>
      <c r="O85" s="1117"/>
      <c r="P85" s="1117"/>
      <c r="Q85" s="1117"/>
      <c r="R85" s="1118"/>
      <c r="S85" s="688" t="s">
        <v>286</v>
      </c>
      <c r="T85" s="428"/>
      <c r="U85" s="428"/>
      <c r="V85" s="435" t="s">
        <v>109</v>
      </c>
    </row>
    <row r="86" spans="1:22" ht="24" x14ac:dyDescent="0.2">
      <c r="A86" s="10"/>
      <c r="B86" s="1114" t="s">
        <v>237</v>
      </c>
      <c r="C86" s="1102"/>
      <c r="D86" s="1102"/>
      <c r="E86" s="1102"/>
      <c r="F86" s="1102"/>
      <c r="G86" s="1102"/>
      <c r="H86" s="1102"/>
      <c r="I86" s="1102"/>
      <c r="J86" s="9"/>
      <c r="K86" s="9"/>
      <c r="L86" s="9"/>
      <c r="M86" s="9"/>
      <c r="N86" s="9"/>
      <c r="O86" s="9"/>
      <c r="P86" s="9"/>
      <c r="Q86" s="9"/>
      <c r="R86" s="677"/>
      <c r="S86" s="688" t="s">
        <v>286</v>
      </c>
      <c r="T86" s="428"/>
      <c r="U86" s="428"/>
      <c r="V86" s="435" t="s">
        <v>109</v>
      </c>
    </row>
    <row r="87" spans="1:22" ht="24" x14ac:dyDescent="0.2">
      <c r="A87" s="10"/>
      <c r="B87" s="52" t="s">
        <v>43</v>
      </c>
      <c r="C87" s="508" t="s">
        <v>311</v>
      </c>
      <c r="D87" s="823"/>
      <c r="E87" s="836" t="s">
        <v>173</v>
      </c>
      <c r="F87" s="45">
        <v>0</v>
      </c>
      <c r="G87" s="45">
        <v>0</v>
      </c>
      <c r="H87" s="91" t="str">
        <f>IF(CurrencyRate=0,"",F87*G87)</f>
        <v/>
      </c>
      <c r="I87" s="47">
        <f>F87*G87*(IF(CurrencyRate=0,1,CurrencyRate))</f>
        <v>0</v>
      </c>
      <c r="J87" s="523"/>
      <c r="K87" s="525"/>
      <c r="L87" s="506"/>
      <c r="M87" s="506"/>
      <c r="N87" s="506"/>
      <c r="O87" s="506"/>
      <c r="P87" s="726"/>
      <c r="Q87" s="315"/>
      <c r="R87" s="677"/>
      <c r="S87" s="688" t="s">
        <v>80</v>
      </c>
      <c r="T87" s="436" t="s">
        <v>340</v>
      </c>
      <c r="U87" s="436" t="s">
        <v>339</v>
      </c>
      <c r="V87" s="435" t="s">
        <v>109</v>
      </c>
    </row>
    <row r="88" spans="1:22" ht="24" x14ac:dyDescent="0.2">
      <c r="A88" s="10"/>
      <c r="B88" s="52" t="s">
        <v>43</v>
      </c>
      <c r="C88" s="509" t="s">
        <v>312</v>
      </c>
      <c r="D88" s="824"/>
      <c r="E88" s="836" t="s">
        <v>173</v>
      </c>
      <c r="F88" s="45">
        <v>0</v>
      </c>
      <c r="G88" s="45">
        <v>0</v>
      </c>
      <c r="H88" s="639" t="str">
        <f>IF(CurrencyRate=0,"",F88*G88)</f>
        <v/>
      </c>
      <c r="I88" s="47">
        <f>F88*G88*(IF(CurrencyRate=0,1,CurrencyRate))</f>
        <v>0</v>
      </c>
      <c r="J88" s="524"/>
      <c r="K88" s="526"/>
      <c r="L88" s="507"/>
      <c r="M88" s="507"/>
      <c r="N88" s="507"/>
      <c r="O88" s="507"/>
      <c r="P88" s="497"/>
      <c r="Q88" s="497"/>
      <c r="R88" s="739"/>
      <c r="S88" s="688" t="s">
        <v>73</v>
      </c>
      <c r="T88" s="436" t="s">
        <v>340</v>
      </c>
      <c r="U88" s="436" t="s">
        <v>339</v>
      </c>
      <c r="V88" s="435" t="s">
        <v>109</v>
      </c>
    </row>
    <row r="89" spans="1:22" ht="24" x14ac:dyDescent="0.2">
      <c r="A89" s="10"/>
      <c r="B89" s="1122" t="s">
        <v>42</v>
      </c>
      <c r="C89" s="1123"/>
      <c r="D89" s="1123"/>
      <c r="E89" s="1123"/>
      <c r="F89" s="1123"/>
      <c r="G89" s="1123"/>
      <c r="H89" s="1123"/>
      <c r="I89" s="1123"/>
      <c r="J89" s="1123"/>
      <c r="K89" s="1123"/>
      <c r="L89" s="1123"/>
      <c r="M89" s="1123"/>
      <c r="N89" s="1123"/>
      <c r="O89" s="1123"/>
      <c r="P89" s="1123"/>
      <c r="Q89" s="1123"/>
      <c r="R89" s="1124"/>
      <c r="S89" s="688" t="s">
        <v>286</v>
      </c>
      <c r="T89" s="428"/>
      <c r="U89" s="428"/>
      <c r="V89" s="435" t="s">
        <v>109</v>
      </c>
    </row>
    <row r="90" spans="1:22" ht="24" x14ac:dyDescent="0.2">
      <c r="A90" s="10"/>
      <c r="B90" s="722" t="s">
        <v>135</v>
      </c>
      <c r="C90" s="508" t="s">
        <v>311</v>
      </c>
      <c r="D90" s="823"/>
      <c r="E90" s="836" t="s">
        <v>173</v>
      </c>
      <c r="F90" s="53">
        <v>0</v>
      </c>
      <c r="G90" s="53">
        <v>0</v>
      </c>
      <c r="H90" s="91" t="str">
        <f>IF(CurrencyRate=0,"",F90*G90)</f>
        <v/>
      </c>
      <c r="I90" s="47">
        <f>F90*G90*(IF(CurrencyRate=0,1,CurrencyRate))</f>
        <v>0</v>
      </c>
      <c r="J90" s="523"/>
      <c r="K90" s="525"/>
      <c r="L90" s="506"/>
      <c r="M90" s="506"/>
      <c r="N90" s="506"/>
      <c r="O90" s="506"/>
      <c r="P90" s="726"/>
      <c r="Q90" s="315"/>
      <c r="R90" s="677"/>
      <c r="S90" s="688" t="s">
        <v>80</v>
      </c>
      <c r="T90" s="436" t="s">
        <v>340</v>
      </c>
      <c r="U90" s="436" t="s">
        <v>339</v>
      </c>
      <c r="V90" s="435" t="s">
        <v>109</v>
      </c>
    </row>
    <row r="91" spans="1:22" ht="24" x14ac:dyDescent="0.2">
      <c r="A91" s="10"/>
      <c r="B91" s="722" t="s">
        <v>41</v>
      </c>
      <c r="C91" s="509" t="s">
        <v>312</v>
      </c>
      <c r="D91" s="824"/>
      <c r="E91" s="836" t="s">
        <v>173</v>
      </c>
      <c r="F91" s="45">
        <v>0</v>
      </c>
      <c r="G91" s="45">
        <v>0</v>
      </c>
      <c r="H91" s="91" t="str">
        <f>IF(CurrencyRate=0,"",F91*G91)</f>
        <v/>
      </c>
      <c r="I91" s="47">
        <f>F91*G91*(IF(CurrencyRate=0,1,CurrencyRate))</f>
        <v>0</v>
      </c>
      <c r="J91" s="524"/>
      <c r="K91" s="526"/>
      <c r="L91" s="507"/>
      <c r="M91" s="507"/>
      <c r="N91" s="507"/>
      <c r="O91" s="507"/>
      <c r="P91" s="497"/>
      <c r="Q91" s="497"/>
      <c r="R91" s="739"/>
      <c r="S91" s="688" t="s">
        <v>73</v>
      </c>
      <c r="T91" s="436" t="s">
        <v>340</v>
      </c>
      <c r="U91" s="436" t="s">
        <v>339</v>
      </c>
      <c r="V91" s="435" t="s">
        <v>109</v>
      </c>
    </row>
    <row r="92" spans="1:22" ht="24" x14ac:dyDescent="0.2">
      <c r="A92" s="10"/>
      <c r="B92" s="1086" t="s">
        <v>117</v>
      </c>
      <c r="C92" s="1067"/>
      <c r="D92" s="1067"/>
      <c r="E92" s="1067"/>
      <c r="F92" s="1067"/>
      <c r="G92" s="1067"/>
      <c r="H92" s="639" t="str">
        <f>IF(CurrencyRate=0,"",SUM(H86:H91))</f>
        <v/>
      </c>
      <c r="I92" s="201">
        <f>SUM(I86:I91)</f>
        <v>0</v>
      </c>
      <c r="J92" s="1116"/>
      <c r="K92" s="1117"/>
      <c r="L92" s="1117"/>
      <c r="M92" s="1117"/>
      <c r="N92" s="1117"/>
      <c r="O92" s="1117"/>
      <c r="P92" s="1117"/>
      <c r="Q92" s="1117"/>
      <c r="R92" s="1118"/>
      <c r="S92" s="688" t="s">
        <v>286</v>
      </c>
      <c r="T92" s="428"/>
      <c r="U92" s="428"/>
      <c r="V92" s="435" t="s">
        <v>109</v>
      </c>
    </row>
    <row r="93" spans="1:22" ht="24" x14ac:dyDescent="0.2">
      <c r="A93" s="10"/>
      <c r="B93" s="1114" t="s">
        <v>239</v>
      </c>
      <c r="C93" s="1102"/>
      <c r="D93" s="1102"/>
      <c r="E93" s="1102"/>
      <c r="F93" s="1102"/>
      <c r="G93" s="1102"/>
      <c r="H93" s="1102"/>
      <c r="I93" s="1102"/>
      <c r="J93" s="1102"/>
      <c r="K93" s="1102"/>
      <c r="L93" s="1102"/>
      <c r="M93" s="1102"/>
      <c r="N93" s="1102"/>
      <c r="O93" s="1102"/>
      <c r="P93" s="1102"/>
      <c r="Q93" s="1102"/>
      <c r="R93" s="1115"/>
      <c r="S93" s="688" t="s">
        <v>286</v>
      </c>
      <c r="T93" s="428"/>
      <c r="U93" s="428"/>
      <c r="V93" s="435" t="s">
        <v>109</v>
      </c>
    </row>
    <row r="94" spans="1:22" ht="24" x14ac:dyDescent="0.2">
      <c r="A94" s="10"/>
      <c r="B94" s="89" t="s">
        <v>241</v>
      </c>
      <c r="C94" s="509" t="s">
        <v>311</v>
      </c>
      <c r="D94" s="824"/>
      <c r="E94" s="836" t="s">
        <v>173</v>
      </c>
      <c r="F94" s="45">
        <v>0</v>
      </c>
      <c r="G94" s="45">
        <v>0</v>
      </c>
      <c r="H94" s="91"/>
      <c r="I94" s="47">
        <f>F94*G94*(IF(CurrencyRate=0,1,CurrencyRate))</f>
        <v>0</v>
      </c>
      <c r="J94" s="555"/>
      <c r="K94" s="672"/>
      <c r="L94" s="673"/>
      <c r="M94" s="673"/>
      <c r="N94" s="673"/>
      <c r="O94" s="673"/>
      <c r="P94" s="674"/>
      <c r="Q94" s="675"/>
      <c r="R94" s="676"/>
      <c r="S94" s="688" t="s">
        <v>80</v>
      </c>
      <c r="T94" s="436" t="s">
        <v>340</v>
      </c>
      <c r="U94" s="436" t="s">
        <v>339</v>
      </c>
      <c r="V94" s="435" t="s">
        <v>109</v>
      </c>
    </row>
    <row r="95" spans="1:22" ht="24" x14ac:dyDescent="0.2">
      <c r="A95" s="10"/>
      <c r="B95" s="1086" t="s">
        <v>238</v>
      </c>
      <c r="C95" s="1067"/>
      <c r="D95" s="1067"/>
      <c r="E95" s="1067"/>
      <c r="F95" s="1067"/>
      <c r="G95" s="1067"/>
      <c r="H95" s="639"/>
      <c r="I95" s="201">
        <f>SUM(I93:I94)</f>
        <v>0</v>
      </c>
      <c r="J95" s="1119"/>
      <c r="K95" s="1120"/>
      <c r="L95" s="1120"/>
      <c r="M95" s="1120"/>
      <c r="N95" s="1120"/>
      <c r="O95" s="1120"/>
      <c r="P95" s="1120"/>
      <c r="Q95" s="1120"/>
      <c r="R95" s="1121"/>
      <c r="S95" s="688" t="s">
        <v>286</v>
      </c>
      <c r="T95" s="428"/>
      <c r="U95" s="428"/>
      <c r="V95" s="435" t="s">
        <v>109</v>
      </c>
    </row>
    <row r="96" spans="1:22" ht="24" hidden="1" x14ac:dyDescent="0.2">
      <c r="A96" s="10"/>
      <c r="B96" s="1114" t="s">
        <v>145</v>
      </c>
      <c r="C96" s="1102"/>
      <c r="D96" s="1102"/>
      <c r="E96" s="1102"/>
      <c r="F96" s="1102"/>
      <c r="G96" s="1102"/>
      <c r="H96" s="1102"/>
      <c r="I96" s="1102"/>
      <c r="J96" s="1102"/>
      <c r="K96" s="1102"/>
      <c r="L96" s="1102"/>
      <c r="M96" s="1102"/>
      <c r="N96" s="1102"/>
      <c r="O96" s="1102"/>
      <c r="P96" s="1102"/>
      <c r="Q96" s="1102"/>
      <c r="R96" s="1115"/>
      <c r="S96" s="688" t="s">
        <v>286</v>
      </c>
      <c r="T96" s="428"/>
      <c r="U96" s="428"/>
      <c r="V96" s="435" t="s">
        <v>108</v>
      </c>
    </row>
    <row r="97" spans="1:22" ht="24" hidden="1" x14ac:dyDescent="0.2">
      <c r="A97" s="10"/>
      <c r="B97" s="89" t="s">
        <v>147</v>
      </c>
      <c r="C97" s="509" t="s">
        <v>311</v>
      </c>
      <c r="D97" s="824"/>
      <c r="E97" s="836" t="s">
        <v>173</v>
      </c>
      <c r="F97" s="45">
        <v>0</v>
      </c>
      <c r="G97" s="45">
        <v>0</v>
      </c>
      <c r="H97" s="91"/>
      <c r="I97" s="47">
        <f>F97*G97*(IF(CurrencyRate=0,1,CurrencyRate))</f>
        <v>0</v>
      </c>
      <c r="J97" s="555"/>
      <c r="K97" s="672"/>
      <c r="L97" s="673"/>
      <c r="M97" s="673"/>
      <c r="N97" s="673"/>
      <c r="O97" s="673"/>
      <c r="P97" s="674"/>
      <c r="Q97" s="675"/>
      <c r="R97" s="676"/>
      <c r="S97" s="688" t="s">
        <v>80</v>
      </c>
      <c r="T97" s="436" t="s">
        <v>340</v>
      </c>
      <c r="U97" s="436" t="s">
        <v>339</v>
      </c>
      <c r="V97" s="435" t="s">
        <v>108</v>
      </c>
    </row>
    <row r="98" spans="1:22" ht="24" hidden="1" x14ac:dyDescent="0.2">
      <c r="A98" s="10"/>
      <c r="B98" s="1086" t="s">
        <v>146</v>
      </c>
      <c r="C98" s="1067"/>
      <c r="D98" s="1067"/>
      <c r="E98" s="1067"/>
      <c r="F98" s="1067"/>
      <c r="G98" s="1067"/>
      <c r="H98" s="639"/>
      <c r="I98" s="201">
        <f>SUM(I96:I97)</f>
        <v>0</v>
      </c>
      <c r="J98" s="1119"/>
      <c r="K98" s="1120"/>
      <c r="L98" s="1120"/>
      <c r="M98" s="1120"/>
      <c r="N98" s="1120"/>
      <c r="O98" s="1120"/>
      <c r="P98" s="1120"/>
      <c r="Q98" s="1120"/>
      <c r="R98" s="1121"/>
      <c r="S98" s="688" t="s">
        <v>286</v>
      </c>
      <c r="T98" s="428"/>
      <c r="U98" s="428"/>
      <c r="V98" s="435" t="s">
        <v>108</v>
      </c>
    </row>
    <row r="99" spans="1:22" ht="24" hidden="1" x14ac:dyDescent="0.2">
      <c r="A99" s="10"/>
      <c r="B99" s="1114" t="s">
        <v>385</v>
      </c>
      <c r="C99" s="1102"/>
      <c r="D99" s="1102"/>
      <c r="E99" s="1102"/>
      <c r="F99" s="1102"/>
      <c r="G99" s="1102"/>
      <c r="H99" s="1102"/>
      <c r="I99" s="1102"/>
      <c r="J99" s="1102"/>
      <c r="K99" s="1102"/>
      <c r="L99" s="1102"/>
      <c r="M99" s="1102"/>
      <c r="N99" s="1102"/>
      <c r="O99" s="1102"/>
      <c r="P99" s="1102"/>
      <c r="Q99" s="1102"/>
      <c r="R99" s="1115"/>
      <c r="S99" s="688" t="s">
        <v>286</v>
      </c>
      <c r="T99" s="428"/>
      <c r="U99" s="428"/>
      <c r="V99" s="435" t="s">
        <v>108</v>
      </c>
    </row>
    <row r="100" spans="1:22" ht="24" hidden="1" x14ac:dyDescent="0.2">
      <c r="A100" s="10"/>
      <c r="B100" s="89" t="s">
        <v>251</v>
      </c>
      <c r="C100" s="509" t="s">
        <v>311</v>
      </c>
      <c r="D100" s="824"/>
      <c r="E100" s="231" t="s">
        <v>98</v>
      </c>
      <c r="F100" s="45">
        <v>0</v>
      </c>
      <c r="G100" s="45">
        <v>0</v>
      </c>
      <c r="H100" s="91" t="str">
        <f>IF(TypeCostA6=2,"",IF(CurrencyRate=0,"",F100*G100))</f>
        <v/>
      </c>
      <c r="I100" s="47">
        <f>F100*G100*(IF(CurrencyRate=0,1,CurrencyRate))</f>
        <v>0</v>
      </c>
      <c r="J100" s="555"/>
      <c r="K100" s="672"/>
      <c r="L100" s="673"/>
      <c r="M100" s="673"/>
      <c r="N100" s="673"/>
      <c r="O100" s="673"/>
      <c r="P100" s="674"/>
      <c r="Q100" s="675"/>
      <c r="R100" s="676"/>
      <c r="S100" s="688" t="s">
        <v>80</v>
      </c>
      <c r="T100" s="436" t="s">
        <v>340</v>
      </c>
      <c r="U100" s="436" t="s">
        <v>339</v>
      </c>
      <c r="V100" s="435" t="s">
        <v>108</v>
      </c>
    </row>
    <row r="101" spans="1:22" ht="24" hidden="1" x14ac:dyDescent="0.2">
      <c r="A101" s="10"/>
      <c r="B101" s="1086" t="s">
        <v>252</v>
      </c>
      <c r="C101" s="1067"/>
      <c r="D101" s="1067"/>
      <c r="E101" s="1067"/>
      <c r="F101" s="1067"/>
      <c r="G101" s="1067"/>
      <c r="H101" s="639"/>
      <c r="I101" s="201">
        <f>SUM(I99:I100)</f>
        <v>0</v>
      </c>
      <c r="J101" s="1119"/>
      <c r="K101" s="1120"/>
      <c r="L101" s="1120"/>
      <c r="M101" s="1120"/>
      <c r="N101" s="1120"/>
      <c r="O101" s="1120"/>
      <c r="P101" s="1120"/>
      <c r="Q101" s="1120"/>
      <c r="R101" s="1121"/>
      <c r="S101" s="688" t="s">
        <v>286</v>
      </c>
      <c r="T101" s="428"/>
      <c r="U101" s="428"/>
      <c r="V101" s="435" t="s">
        <v>108</v>
      </c>
    </row>
    <row r="102" spans="1:22" ht="24" hidden="1" x14ac:dyDescent="0.2">
      <c r="A102" s="10"/>
      <c r="B102" s="1114" t="s">
        <v>386</v>
      </c>
      <c r="C102" s="1102"/>
      <c r="D102" s="1102"/>
      <c r="E102" s="1102"/>
      <c r="F102" s="1102"/>
      <c r="G102" s="1102"/>
      <c r="H102" s="1102"/>
      <c r="I102" s="1102"/>
      <c r="J102" s="1102"/>
      <c r="K102" s="1102"/>
      <c r="L102" s="1102"/>
      <c r="M102" s="1102"/>
      <c r="N102" s="1102"/>
      <c r="O102" s="1102"/>
      <c r="P102" s="1102"/>
      <c r="Q102" s="1102"/>
      <c r="R102" s="1115"/>
      <c r="S102" s="688" t="s">
        <v>286</v>
      </c>
      <c r="T102" s="428"/>
      <c r="U102" s="428"/>
      <c r="V102" s="435" t="s">
        <v>108</v>
      </c>
    </row>
    <row r="103" spans="1:22" ht="24" hidden="1" x14ac:dyDescent="0.2">
      <c r="A103" s="10"/>
      <c r="B103" s="89" t="s">
        <v>266</v>
      </c>
      <c r="C103" s="509" t="s">
        <v>311</v>
      </c>
      <c r="D103" s="824"/>
      <c r="E103" s="231" t="s">
        <v>98</v>
      </c>
      <c r="F103" s="45">
        <v>0</v>
      </c>
      <c r="G103" s="45">
        <v>0</v>
      </c>
      <c r="H103" s="91" t="str">
        <f>IF(TypeCostA7=2,"",IF(CurrencyRate=0,"",F103*G103))</f>
        <v/>
      </c>
      <c r="I103" s="47">
        <f>F103*G103*(IF(CurrencyRate=0,1,CurrencyRate))</f>
        <v>0</v>
      </c>
      <c r="J103" s="555"/>
      <c r="K103" s="672"/>
      <c r="L103" s="673"/>
      <c r="M103" s="673"/>
      <c r="N103" s="673"/>
      <c r="O103" s="673"/>
      <c r="P103" s="674"/>
      <c r="Q103" s="675"/>
      <c r="R103" s="676"/>
      <c r="S103" s="688" t="s">
        <v>80</v>
      </c>
      <c r="T103" s="436" t="s">
        <v>340</v>
      </c>
      <c r="U103" s="436" t="s">
        <v>339</v>
      </c>
      <c r="V103" s="435" t="s">
        <v>108</v>
      </c>
    </row>
    <row r="104" spans="1:22" ht="24" hidden="1" x14ac:dyDescent="0.2">
      <c r="A104" s="10"/>
      <c r="B104" s="1086" t="s">
        <v>267</v>
      </c>
      <c r="C104" s="1067"/>
      <c r="D104" s="1067"/>
      <c r="E104" s="1067"/>
      <c r="F104" s="1067"/>
      <c r="G104" s="1067"/>
      <c r="H104" s="639"/>
      <c r="I104" s="201">
        <f>SUM(I102:I103)</f>
        <v>0</v>
      </c>
      <c r="J104" s="1119"/>
      <c r="K104" s="1120"/>
      <c r="L104" s="1120"/>
      <c r="M104" s="1120"/>
      <c r="N104" s="1120"/>
      <c r="O104" s="1120"/>
      <c r="P104" s="1120"/>
      <c r="Q104" s="1120"/>
      <c r="R104" s="1121"/>
      <c r="S104" s="688" t="s">
        <v>286</v>
      </c>
      <c r="T104" s="428"/>
      <c r="U104" s="428"/>
      <c r="V104" s="435" t="s">
        <v>108</v>
      </c>
    </row>
    <row r="105" spans="1:22" ht="25" thickBot="1" x14ac:dyDescent="0.25">
      <c r="A105" s="10"/>
      <c r="B105" s="1086" t="s">
        <v>236</v>
      </c>
      <c r="C105" s="1067"/>
      <c r="D105" s="1067"/>
      <c r="E105" s="1067"/>
      <c r="F105" s="1067"/>
      <c r="G105" s="1067"/>
      <c r="H105" s="639"/>
      <c r="I105" s="201">
        <f>I92+I85+I95+I98+I101+I104</f>
        <v>4204.2</v>
      </c>
      <c r="J105" s="1116"/>
      <c r="K105" s="1117"/>
      <c r="L105" s="1117"/>
      <c r="M105" s="1117"/>
      <c r="N105" s="1117"/>
      <c r="O105" s="1117"/>
      <c r="P105" s="1117"/>
      <c r="Q105" s="1117"/>
      <c r="R105" s="1118"/>
      <c r="S105" s="688" t="s">
        <v>286</v>
      </c>
      <c r="T105" s="428"/>
      <c r="U105" s="428"/>
      <c r="V105" s="435"/>
    </row>
    <row r="106" spans="1:22" ht="25" thickTop="1" x14ac:dyDescent="0.2">
      <c r="A106" s="736" t="s">
        <v>485</v>
      </c>
      <c r="B106" s="737" t="str">
        <f>IDX_WP_Name_4</f>
        <v>MAINTENANCE AND DEVELOPMENT</v>
      </c>
      <c r="C106" s="737"/>
      <c r="D106" s="737"/>
      <c r="E106" s="737"/>
      <c r="F106" s="737"/>
      <c r="G106" s="737"/>
      <c r="H106" s="737"/>
      <c r="I106" s="737"/>
      <c r="J106" s="737"/>
      <c r="K106" s="737"/>
      <c r="L106" s="737"/>
      <c r="M106" s="737"/>
      <c r="N106" s="737"/>
      <c r="O106" s="737"/>
      <c r="P106" s="737"/>
      <c r="Q106" s="737"/>
      <c r="R106" s="738"/>
      <c r="S106" s="688" t="s">
        <v>286</v>
      </c>
      <c r="T106" s="428"/>
      <c r="U106" s="428"/>
      <c r="V106" s="435"/>
    </row>
    <row r="107" spans="1:22" ht="24" x14ac:dyDescent="0.2">
      <c r="A107" s="11"/>
      <c r="B107" s="1114" t="s">
        <v>44</v>
      </c>
      <c r="C107" s="1102"/>
      <c r="D107" s="1102"/>
      <c r="E107" s="1102"/>
      <c r="F107" s="1102"/>
      <c r="G107" s="9"/>
      <c r="H107" s="9"/>
      <c r="I107" s="9"/>
      <c r="J107" s="9"/>
      <c r="K107" s="9"/>
      <c r="L107" s="9"/>
      <c r="M107" s="9"/>
      <c r="N107" s="9"/>
      <c r="O107" s="9"/>
      <c r="P107" s="9"/>
      <c r="Q107" s="9"/>
      <c r="R107" s="677"/>
      <c r="S107" s="688" t="s">
        <v>286</v>
      </c>
      <c r="T107" s="428"/>
      <c r="U107" s="428"/>
      <c r="V107" s="435" t="s">
        <v>109</v>
      </c>
    </row>
    <row r="108" spans="1:22" ht="36" x14ac:dyDescent="0.2">
      <c r="A108" s="10"/>
      <c r="B108" s="52" t="s">
        <v>50</v>
      </c>
      <c r="C108" s="508" t="s">
        <v>488</v>
      </c>
      <c r="D108" s="823"/>
      <c r="E108" s="836" t="s">
        <v>173</v>
      </c>
      <c r="F108" s="45">
        <v>21.449000000000002</v>
      </c>
      <c r="G108" s="45">
        <v>199.023</v>
      </c>
      <c r="H108" s="91" t="str">
        <f>IF(CurrencyRate=0,"",F108*G108)</f>
        <v/>
      </c>
      <c r="I108" s="47">
        <f>F108*G108*(IF(CurrencyRate=0,1,CurrencyRate))</f>
        <v>4268.8443269999998</v>
      </c>
      <c r="J108" s="523"/>
      <c r="K108" s="525" t="s">
        <v>517</v>
      </c>
      <c r="L108" s="506"/>
      <c r="M108" s="506"/>
      <c r="N108" s="506"/>
      <c r="O108" s="506"/>
      <c r="P108" s="726"/>
      <c r="Q108" s="315"/>
      <c r="R108" s="677"/>
      <c r="S108" s="688" t="s">
        <v>80</v>
      </c>
      <c r="T108" s="436" t="s">
        <v>340</v>
      </c>
      <c r="U108" s="436" t="s">
        <v>339</v>
      </c>
      <c r="V108" s="435" t="s">
        <v>109</v>
      </c>
    </row>
    <row r="109" spans="1:22" ht="24" x14ac:dyDescent="0.2">
      <c r="A109" s="10"/>
      <c r="B109" s="52" t="s">
        <v>50</v>
      </c>
      <c r="C109" s="509" t="s">
        <v>489</v>
      </c>
      <c r="D109" s="824"/>
      <c r="E109" s="836" t="s">
        <v>173</v>
      </c>
      <c r="F109" s="45">
        <v>23.178000000000001</v>
      </c>
      <c r="G109" s="45">
        <v>259</v>
      </c>
      <c r="H109" s="91" t="str">
        <f>IF(CurrencyRate=0,"",F109*G109)</f>
        <v/>
      </c>
      <c r="I109" s="47">
        <f>F109*G109*(IF(CurrencyRate=0,1,CurrencyRate))</f>
        <v>6003.1019999999999</v>
      </c>
      <c r="J109" s="524"/>
      <c r="K109" s="509" t="s">
        <v>511</v>
      </c>
      <c r="L109" s="507"/>
      <c r="M109" s="507"/>
      <c r="N109" s="507"/>
      <c r="O109" s="507"/>
      <c r="P109" s="497"/>
      <c r="Q109" s="497"/>
      <c r="R109" s="739"/>
      <c r="S109" s="688" t="s">
        <v>73</v>
      </c>
      <c r="T109" s="436" t="s">
        <v>340</v>
      </c>
      <c r="U109" s="436" t="s">
        <v>339</v>
      </c>
      <c r="V109" s="435" t="s">
        <v>109</v>
      </c>
    </row>
    <row r="110" spans="1:22" ht="24" x14ac:dyDescent="0.2">
      <c r="A110" s="10"/>
      <c r="B110" s="1122" t="s">
        <v>42</v>
      </c>
      <c r="C110" s="1123"/>
      <c r="D110" s="1123"/>
      <c r="E110" s="1123"/>
      <c r="F110" s="1123"/>
      <c r="G110" s="1123"/>
      <c r="H110" s="1123"/>
      <c r="I110" s="1123"/>
      <c r="J110" s="1123"/>
      <c r="K110" s="1123"/>
      <c r="L110" s="1123"/>
      <c r="M110" s="1123"/>
      <c r="N110" s="1123"/>
      <c r="O110" s="1123"/>
      <c r="P110" s="1123"/>
      <c r="Q110" s="1123"/>
      <c r="R110" s="1124"/>
      <c r="S110" s="688" t="s">
        <v>286</v>
      </c>
      <c r="T110" s="428"/>
      <c r="U110" s="428"/>
      <c r="V110" s="435" t="s">
        <v>109</v>
      </c>
    </row>
    <row r="111" spans="1:22" ht="36" x14ac:dyDescent="0.2">
      <c r="A111" s="10"/>
      <c r="B111" s="722" t="s">
        <v>491</v>
      </c>
      <c r="C111" s="508" t="s">
        <v>492</v>
      </c>
      <c r="D111" s="823"/>
      <c r="E111" s="836" t="s">
        <v>173</v>
      </c>
      <c r="F111" s="53">
        <v>17.559999999999999</v>
      </c>
      <c r="G111" s="53">
        <v>141.14599999999999</v>
      </c>
      <c r="H111" s="91" t="str">
        <f>IF(CurrencyRate=0,"",F111*G111)</f>
        <v/>
      </c>
      <c r="I111" s="47">
        <f>F111*G111*(IF(CurrencyRate=0,1,CurrencyRate))</f>
        <v>2478.5237599999996</v>
      </c>
      <c r="J111" s="523"/>
      <c r="K111" s="525" t="s">
        <v>513</v>
      </c>
      <c r="L111" s="506"/>
      <c r="M111" s="506"/>
      <c r="N111" s="506"/>
      <c r="O111" s="506"/>
      <c r="P111" s="726"/>
      <c r="Q111" s="315"/>
      <c r="R111" s="677"/>
      <c r="S111" s="688" t="s">
        <v>80</v>
      </c>
      <c r="T111" s="436" t="s">
        <v>340</v>
      </c>
      <c r="U111" s="436" t="s">
        <v>339</v>
      </c>
      <c r="V111" s="435" t="s">
        <v>109</v>
      </c>
    </row>
    <row r="112" spans="1:22" ht="24" x14ac:dyDescent="0.2">
      <c r="A112" s="10"/>
      <c r="B112" s="722" t="s">
        <v>493</v>
      </c>
      <c r="C112" s="509" t="s">
        <v>494</v>
      </c>
      <c r="D112" s="824"/>
      <c r="E112" s="836" t="s">
        <v>173</v>
      </c>
      <c r="F112" s="45">
        <v>20.613</v>
      </c>
      <c r="G112" s="45">
        <v>47.39</v>
      </c>
      <c r="H112" s="91" t="str">
        <f>IF(CurrencyRate=0,"",F112*G112)</f>
        <v/>
      </c>
      <c r="I112" s="47">
        <f>F112*G112*(IF(CurrencyRate=0,1,CurrencyRate))</f>
        <v>976.85006999999996</v>
      </c>
      <c r="J112" s="524"/>
      <c r="K112" s="526" t="s">
        <v>514</v>
      </c>
      <c r="L112" s="507"/>
      <c r="M112" s="507"/>
      <c r="N112" s="507"/>
      <c r="O112" s="507"/>
      <c r="P112" s="497"/>
      <c r="Q112" s="497"/>
      <c r="R112" s="739"/>
      <c r="S112" s="688" t="s">
        <v>73</v>
      </c>
      <c r="T112" s="436" t="s">
        <v>340</v>
      </c>
      <c r="U112" s="436" t="s">
        <v>339</v>
      </c>
      <c r="V112" s="435" t="s">
        <v>109</v>
      </c>
    </row>
    <row r="113" spans="1:22" ht="24" x14ac:dyDescent="0.2">
      <c r="A113" s="10"/>
      <c r="B113" s="1086" t="s">
        <v>40</v>
      </c>
      <c r="C113" s="1067"/>
      <c r="D113" s="1067"/>
      <c r="E113" s="1067"/>
      <c r="F113" s="1067"/>
      <c r="G113" s="1067"/>
      <c r="H113" s="639" t="str">
        <f>IF(CurrencyRate=0,"",SUM(H107:H112))</f>
        <v/>
      </c>
      <c r="I113" s="201">
        <f>SUM(I107:I112)</f>
        <v>13727.320157</v>
      </c>
      <c r="J113" s="1116"/>
      <c r="K113" s="1117"/>
      <c r="L113" s="1117"/>
      <c r="M113" s="1117"/>
      <c r="N113" s="1117"/>
      <c r="O113" s="1117"/>
      <c r="P113" s="1117"/>
      <c r="Q113" s="1117"/>
      <c r="R113" s="1118"/>
      <c r="S113" s="688" t="s">
        <v>286</v>
      </c>
      <c r="T113" s="428"/>
      <c r="U113" s="428"/>
      <c r="V113" s="435" t="s">
        <v>109</v>
      </c>
    </row>
    <row r="114" spans="1:22" ht="24" x14ac:dyDescent="0.2">
      <c r="A114" s="10"/>
      <c r="B114" s="1114" t="s">
        <v>237</v>
      </c>
      <c r="C114" s="1102"/>
      <c r="D114" s="1102"/>
      <c r="E114" s="1102"/>
      <c r="F114" s="1102"/>
      <c r="G114" s="1102"/>
      <c r="H114" s="1102"/>
      <c r="I114" s="1102"/>
      <c r="J114" s="9"/>
      <c r="K114" s="9"/>
      <c r="L114" s="9"/>
      <c r="M114" s="9"/>
      <c r="N114" s="9"/>
      <c r="O114" s="9"/>
      <c r="P114" s="9"/>
      <c r="Q114" s="9"/>
      <c r="R114" s="677"/>
      <c r="S114" s="688" t="s">
        <v>286</v>
      </c>
      <c r="T114" s="428"/>
      <c r="U114" s="428"/>
      <c r="V114" s="435" t="s">
        <v>109</v>
      </c>
    </row>
    <row r="115" spans="1:22" ht="24" x14ac:dyDescent="0.2">
      <c r="A115" s="10"/>
      <c r="B115" s="52" t="s">
        <v>50</v>
      </c>
      <c r="C115" s="508" t="s">
        <v>490</v>
      </c>
      <c r="D115" s="823"/>
      <c r="E115" s="836" t="s">
        <v>173</v>
      </c>
      <c r="F115" s="45">
        <v>31.736000000000001</v>
      </c>
      <c r="G115" s="45">
        <v>201.76</v>
      </c>
      <c r="H115" s="91" t="str">
        <f>IF(CurrencyRate=0,"",F115*G115)</f>
        <v/>
      </c>
      <c r="I115" s="47">
        <f>F115*G115*(IF(CurrencyRate=0,1,CurrencyRate))</f>
        <v>6403.0553600000003</v>
      </c>
      <c r="J115" s="523"/>
      <c r="K115" s="525" t="s">
        <v>518</v>
      </c>
      <c r="L115" s="506"/>
      <c r="M115" s="506"/>
      <c r="N115" s="506"/>
      <c r="O115" s="506"/>
      <c r="P115" s="726"/>
      <c r="Q115" s="315"/>
      <c r="R115" s="677"/>
      <c r="S115" s="688" t="s">
        <v>80</v>
      </c>
      <c r="T115" s="436" t="s">
        <v>340</v>
      </c>
      <c r="U115" s="436" t="s">
        <v>339</v>
      </c>
      <c r="V115" s="435" t="s">
        <v>109</v>
      </c>
    </row>
    <row r="116" spans="1:22" ht="36" x14ac:dyDescent="0.2">
      <c r="A116" s="10"/>
      <c r="B116" s="52" t="s">
        <v>495</v>
      </c>
      <c r="C116" s="509" t="s">
        <v>496</v>
      </c>
      <c r="D116" s="824"/>
      <c r="E116" s="836" t="s">
        <v>173</v>
      </c>
      <c r="F116" s="45">
        <v>47.206000000000003</v>
      </c>
      <c r="G116" s="45">
        <v>32.587000000000003</v>
      </c>
      <c r="H116" s="639" t="str">
        <f>IF(CurrencyRate=0,"",F116*G116)</f>
        <v/>
      </c>
      <c r="I116" s="47">
        <f>F116*G116*(IF(CurrencyRate=0,1,CurrencyRate))</f>
        <v>1538.3019220000003</v>
      </c>
      <c r="J116" s="524"/>
      <c r="K116" s="525" t="s">
        <v>515</v>
      </c>
      <c r="L116" s="507"/>
      <c r="M116" s="507"/>
      <c r="N116" s="507"/>
      <c r="O116" s="507"/>
      <c r="P116" s="497"/>
      <c r="Q116" s="497"/>
      <c r="R116" s="739"/>
      <c r="S116" s="688" t="s">
        <v>73</v>
      </c>
      <c r="T116" s="436" t="s">
        <v>340</v>
      </c>
      <c r="U116" s="436" t="s">
        <v>339</v>
      </c>
      <c r="V116" s="435" t="s">
        <v>109</v>
      </c>
    </row>
    <row r="117" spans="1:22" ht="24" x14ac:dyDescent="0.2">
      <c r="A117" s="10"/>
      <c r="B117" s="1122" t="s">
        <v>42</v>
      </c>
      <c r="C117" s="1123"/>
      <c r="D117" s="1123"/>
      <c r="E117" s="1123"/>
      <c r="F117" s="1123"/>
      <c r="G117" s="1123"/>
      <c r="H117" s="1123"/>
      <c r="I117" s="1123"/>
      <c r="J117" s="1123"/>
      <c r="K117" s="1123"/>
      <c r="L117" s="1123"/>
      <c r="M117" s="1123"/>
      <c r="N117" s="1123"/>
      <c r="O117" s="1123"/>
      <c r="P117" s="1123"/>
      <c r="Q117" s="1123"/>
      <c r="R117" s="1124"/>
      <c r="S117" s="688" t="s">
        <v>286</v>
      </c>
      <c r="T117" s="428"/>
      <c r="U117" s="428"/>
      <c r="V117" s="435" t="s">
        <v>109</v>
      </c>
    </row>
    <row r="118" spans="1:22" ht="24" x14ac:dyDescent="0.2">
      <c r="A118" s="10"/>
      <c r="B118" s="722" t="s">
        <v>497</v>
      </c>
      <c r="C118" s="508" t="s">
        <v>498</v>
      </c>
      <c r="D118" s="823"/>
      <c r="E118" s="836" t="s">
        <v>173</v>
      </c>
      <c r="F118" s="53">
        <v>21.030999999999999</v>
      </c>
      <c r="G118" s="53">
        <v>686.37</v>
      </c>
      <c r="H118" s="91" t="str">
        <f>IF(CurrencyRate=0,"",F118*G118)</f>
        <v/>
      </c>
      <c r="I118" s="47">
        <f>F118*G118*(IF(CurrencyRate=0,1,CurrencyRate))</f>
        <v>14435.04747</v>
      </c>
      <c r="J118" s="523"/>
      <c r="K118" s="509" t="s">
        <v>516</v>
      </c>
      <c r="L118" s="506"/>
      <c r="M118" s="506"/>
      <c r="N118" s="506"/>
      <c r="O118" s="506"/>
      <c r="P118" s="726"/>
      <c r="Q118" s="315"/>
      <c r="R118" s="677"/>
      <c r="S118" s="688" t="s">
        <v>80</v>
      </c>
      <c r="T118" s="436" t="s">
        <v>340</v>
      </c>
      <c r="U118" s="436" t="s">
        <v>339</v>
      </c>
      <c r="V118" s="435" t="s">
        <v>109</v>
      </c>
    </row>
    <row r="119" spans="1:22" ht="24" x14ac:dyDescent="0.2">
      <c r="A119" s="10"/>
      <c r="B119" s="722" t="s">
        <v>499</v>
      </c>
      <c r="C119" s="509" t="s">
        <v>500</v>
      </c>
      <c r="D119" s="824"/>
      <c r="E119" s="836" t="s">
        <v>173</v>
      </c>
      <c r="F119" s="45">
        <v>24.042000000000002</v>
      </c>
      <c r="G119" s="45">
        <v>160.565</v>
      </c>
      <c r="H119" s="91" t="str">
        <f>IF(CurrencyRate=0,"",F119*G119)</f>
        <v/>
      </c>
      <c r="I119" s="47">
        <f>F119*G119*(IF(CurrencyRate=0,1,CurrencyRate))</f>
        <v>3860.3037300000001</v>
      </c>
      <c r="J119" s="524"/>
      <c r="K119" s="509" t="s">
        <v>512</v>
      </c>
      <c r="L119" s="507"/>
      <c r="M119" s="507"/>
      <c r="N119" s="507"/>
      <c r="O119" s="507"/>
      <c r="P119" s="497"/>
      <c r="Q119" s="497"/>
      <c r="R119" s="739"/>
      <c r="S119" s="688" t="s">
        <v>73</v>
      </c>
      <c r="T119" s="436" t="s">
        <v>340</v>
      </c>
      <c r="U119" s="436" t="s">
        <v>339</v>
      </c>
      <c r="V119" s="435" t="s">
        <v>109</v>
      </c>
    </row>
    <row r="120" spans="1:22" ht="24" x14ac:dyDescent="0.2">
      <c r="A120" s="10"/>
      <c r="B120" s="1086" t="s">
        <v>117</v>
      </c>
      <c r="C120" s="1067"/>
      <c r="D120" s="1067"/>
      <c r="E120" s="1067"/>
      <c r="F120" s="1067"/>
      <c r="G120" s="1067"/>
      <c r="H120" s="639" t="str">
        <f>IF(CurrencyRate=0,"",SUM(H114:H119))</f>
        <v/>
      </c>
      <c r="I120" s="201">
        <f>SUM(I114:I119)</f>
        <v>26236.708482000002</v>
      </c>
      <c r="J120" s="1116"/>
      <c r="K120" s="1117"/>
      <c r="L120" s="1117"/>
      <c r="M120" s="1117"/>
      <c r="N120" s="1117"/>
      <c r="O120" s="1117"/>
      <c r="P120" s="1117"/>
      <c r="Q120" s="1117"/>
      <c r="R120" s="1118"/>
      <c r="S120" s="688" t="s">
        <v>286</v>
      </c>
      <c r="T120" s="428"/>
      <c r="U120" s="428"/>
      <c r="V120" s="435" t="s">
        <v>109</v>
      </c>
    </row>
    <row r="121" spans="1:22" ht="24" x14ac:dyDescent="0.2">
      <c r="A121" s="10"/>
      <c r="B121" s="1114" t="s">
        <v>239</v>
      </c>
      <c r="C121" s="1102"/>
      <c r="D121" s="1102"/>
      <c r="E121" s="1102"/>
      <c r="F121" s="1102"/>
      <c r="G121" s="1102"/>
      <c r="H121" s="1102"/>
      <c r="I121" s="1102"/>
      <c r="J121" s="1102"/>
      <c r="K121" s="1102"/>
      <c r="L121" s="1102"/>
      <c r="M121" s="1102"/>
      <c r="N121" s="1102"/>
      <c r="O121" s="1102"/>
      <c r="P121" s="1102"/>
      <c r="Q121" s="1102"/>
      <c r="R121" s="1115"/>
      <c r="S121" s="688" t="s">
        <v>286</v>
      </c>
      <c r="T121" s="428"/>
      <c r="U121" s="428"/>
      <c r="V121" s="435" t="s">
        <v>109</v>
      </c>
    </row>
    <row r="122" spans="1:22" ht="24" x14ac:dyDescent="0.2">
      <c r="A122" s="10"/>
      <c r="B122" s="89" t="s">
        <v>241</v>
      </c>
      <c r="C122" s="509" t="s">
        <v>311</v>
      </c>
      <c r="D122" s="824"/>
      <c r="E122" s="836" t="s">
        <v>173</v>
      </c>
      <c r="F122" s="45">
        <v>0</v>
      </c>
      <c r="G122" s="45">
        <v>0</v>
      </c>
      <c r="H122" s="91"/>
      <c r="I122" s="47">
        <f>F122*G122*(IF(CurrencyRate=0,1,CurrencyRate))</f>
        <v>0</v>
      </c>
      <c r="J122" s="555"/>
      <c r="K122" s="672"/>
      <c r="L122" s="673"/>
      <c r="M122" s="673"/>
      <c r="N122" s="673"/>
      <c r="O122" s="673"/>
      <c r="P122" s="674"/>
      <c r="Q122" s="675"/>
      <c r="R122" s="676"/>
      <c r="S122" s="688" t="s">
        <v>80</v>
      </c>
      <c r="T122" s="436" t="s">
        <v>340</v>
      </c>
      <c r="U122" s="436" t="s">
        <v>339</v>
      </c>
      <c r="V122" s="435" t="s">
        <v>109</v>
      </c>
    </row>
    <row r="123" spans="1:22" ht="24" x14ac:dyDescent="0.2">
      <c r="A123" s="10"/>
      <c r="B123" s="1086" t="s">
        <v>238</v>
      </c>
      <c r="C123" s="1067"/>
      <c r="D123" s="1067"/>
      <c r="E123" s="1067"/>
      <c r="F123" s="1067"/>
      <c r="G123" s="1067"/>
      <c r="H123" s="639"/>
      <c r="I123" s="201">
        <f>SUM(I121:I122)</f>
        <v>0</v>
      </c>
      <c r="J123" s="1119"/>
      <c r="K123" s="1120"/>
      <c r="L123" s="1120"/>
      <c r="M123" s="1120"/>
      <c r="N123" s="1120"/>
      <c r="O123" s="1120"/>
      <c r="P123" s="1120"/>
      <c r="Q123" s="1120"/>
      <c r="R123" s="1121"/>
      <c r="S123" s="688" t="s">
        <v>286</v>
      </c>
      <c r="T123" s="428"/>
      <c r="U123" s="428"/>
      <c r="V123" s="435" t="s">
        <v>109</v>
      </c>
    </row>
    <row r="124" spans="1:22" ht="24" hidden="1" x14ac:dyDescent="0.2">
      <c r="A124" s="10"/>
      <c r="B124" s="1114" t="s">
        <v>145</v>
      </c>
      <c r="C124" s="1102"/>
      <c r="D124" s="1102"/>
      <c r="E124" s="1102"/>
      <c r="F124" s="1102"/>
      <c r="G124" s="1102"/>
      <c r="H124" s="1102"/>
      <c r="I124" s="1102"/>
      <c r="J124" s="1102"/>
      <c r="K124" s="1102"/>
      <c r="L124" s="1102"/>
      <c r="M124" s="1102"/>
      <c r="N124" s="1102"/>
      <c r="O124" s="1102"/>
      <c r="P124" s="1102"/>
      <c r="Q124" s="1102"/>
      <c r="R124" s="1115"/>
      <c r="S124" s="688" t="s">
        <v>286</v>
      </c>
      <c r="T124" s="428"/>
      <c r="U124" s="428"/>
      <c r="V124" s="435" t="s">
        <v>108</v>
      </c>
    </row>
    <row r="125" spans="1:22" ht="24" hidden="1" x14ac:dyDescent="0.2">
      <c r="A125" s="10"/>
      <c r="B125" s="89" t="s">
        <v>147</v>
      </c>
      <c r="C125" s="509" t="s">
        <v>311</v>
      </c>
      <c r="D125" s="824"/>
      <c r="E125" s="836" t="s">
        <v>173</v>
      </c>
      <c r="F125" s="45">
        <v>0</v>
      </c>
      <c r="G125" s="45">
        <v>0</v>
      </c>
      <c r="H125" s="91"/>
      <c r="I125" s="47">
        <f>F125*G125*(IF(CurrencyRate=0,1,CurrencyRate))</f>
        <v>0</v>
      </c>
      <c r="J125" s="555"/>
      <c r="K125" s="672"/>
      <c r="L125" s="673"/>
      <c r="M125" s="673"/>
      <c r="N125" s="673"/>
      <c r="O125" s="673"/>
      <c r="P125" s="674"/>
      <c r="Q125" s="675"/>
      <c r="R125" s="676"/>
      <c r="S125" s="688" t="s">
        <v>80</v>
      </c>
      <c r="T125" s="436" t="s">
        <v>340</v>
      </c>
      <c r="U125" s="436" t="s">
        <v>339</v>
      </c>
      <c r="V125" s="435" t="s">
        <v>108</v>
      </c>
    </row>
    <row r="126" spans="1:22" ht="24" hidden="1" x14ac:dyDescent="0.2">
      <c r="A126" s="10"/>
      <c r="B126" s="1086" t="s">
        <v>146</v>
      </c>
      <c r="C126" s="1067"/>
      <c r="D126" s="1067"/>
      <c r="E126" s="1067"/>
      <c r="F126" s="1067"/>
      <c r="G126" s="1067"/>
      <c r="H126" s="639"/>
      <c r="I126" s="201">
        <f>SUM(I124:I125)</f>
        <v>0</v>
      </c>
      <c r="J126" s="1119"/>
      <c r="K126" s="1120"/>
      <c r="L126" s="1120"/>
      <c r="M126" s="1120"/>
      <c r="N126" s="1120"/>
      <c r="O126" s="1120"/>
      <c r="P126" s="1120"/>
      <c r="Q126" s="1120"/>
      <c r="R126" s="1121"/>
      <c r="S126" s="688" t="s">
        <v>286</v>
      </c>
      <c r="T126" s="428"/>
      <c r="U126" s="428"/>
      <c r="V126" s="435" t="s">
        <v>108</v>
      </c>
    </row>
    <row r="127" spans="1:22" ht="24" hidden="1" x14ac:dyDescent="0.2">
      <c r="A127" s="10"/>
      <c r="B127" s="1114" t="s">
        <v>385</v>
      </c>
      <c r="C127" s="1102"/>
      <c r="D127" s="1102"/>
      <c r="E127" s="1102"/>
      <c r="F127" s="1102"/>
      <c r="G127" s="1102"/>
      <c r="H127" s="1102"/>
      <c r="I127" s="1102"/>
      <c r="J127" s="1102"/>
      <c r="K127" s="1102"/>
      <c r="L127" s="1102"/>
      <c r="M127" s="1102"/>
      <c r="N127" s="1102"/>
      <c r="O127" s="1102"/>
      <c r="P127" s="1102"/>
      <c r="Q127" s="1102"/>
      <c r="R127" s="1115"/>
      <c r="S127" s="688" t="s">
        <v>286</v>
      </c>
      <c r="T127" s="428"/>
      <c r="U127" s="428"/>
      <c r="V127" s="435" t="s">
        <v>108</v>
      </c>
    </row>
    <row r="128" spans="1:22" ht="24" hidden="1" x14ac:dyDescent="0.2">
      <c r="A128" s="10"/>
      <c r="B128" s="89" t="s">
        <v>251</v>
      </c>
      <c r="C128" s="509" t="s">
        <v>311</v>
      </c>
      <c r="D128" s="824"/>
      <c r="E128" s="231" t="s">
        <v>98</v>
      </c>
      <c r="F128" s="45">
        <v>0</v>
      </c>
      <c r="G128" s="45">
        <v>0</v>
      </c>
      <c r="H128" s="91" t="str">
        <f>IF(TypeCostA6=2,"",IF(CurrencyRate=0,"",F128*G128))</f>
        <v/>
      </c>
      <c r="I128" s="47">
        <f>F128*G128*(IF(CurrencyRate=0,1,CurrencyRate))</f>
        <v>0</v>
      </c>
      <c r="J128" s="555"/>
      <c r="K128" s="672"/>
      <c r="L128" s="673"/>
      <c r="M128" s="673"/>
      <c r="N128" s="673"/>
      <c r="O128" s="673"/>
      <c r="P128" s="674"/>
      <c r="Q128" s="675"/>
      <c r="R128" s="676"/>
      <c r="S128" s="688" t="s">
        <v>80</v>
      </c>
      <c r="T128" s="436" t="s">
        <v>340</v>
      </c>
      <c r="U128" s="436" t="s">
        <v>339</v>
      </c>
      <c r="V128" s="435" t="s">
        <v>108</v>
      </c>
    </row>
    <row r="129" spans="1:22" ht="24" hidden="1" x14ac:dyDescent="0.2">
      <c r="A129" s="10"/>
      <c r="B129" s="1086" t="s">
        <v>252</v>
      </c>
      <c r="C129" s="1067"/>
      <c r="D129" s="1067"/>
      <c r="E129" s="1067"/>
      <c r="F129" s="1067"/>
      <c r="G129" s="1067"/>
      <c r="H129" s="639"/>
      <c r="I129" s="201">
        <f>SUM(I127:I128)</f>
        <v>0</v>
      </c>
      <c r="J129" s="1119"/>
      <c r="K129" s="1120"/>
      <c r="L129" s="1120"/>
      <c r="M129" s="1120"/>
      <c r="N129" s="1120"/>
      <c r="O129" s="1120"/>
      <c r="P129" s="1120"/>
      <c r="Q129" s="1120"/>
      <c r="R129" s="1121"/>
      <c r="S129" s="688" t="s">
        <v>286</v>
      </c>
      <c r="T129" s="428"/>
      <c r="U129" s="428"/>
      <c r="V129" s="435" t="s">
        <v>108</v>
      </c>
    </row>
    <row r="130" spans="1:22" ht="24" hidden="1" x14ac:dyDescent="0.2">
      <c r="A130" s="10"/>
      <c r="B130" s="1114" t="s">
        <v>386</v>
      </c>
      <c r="C130" s="1102"/>
      <c r="D130" s="1102"/>
      <c r="E130" s="1102"/>
      <c r="F130" s="1102"/>
      <c r="G130" s="1102"/>
      <c r="H130" s="1102"/>
      <c r="I130" s="1102"/>
      <c r="J130" s="1102"/>
      <c r="K130" s="1102"/>
      <c r="L130" s="1102"/>
      <c r="M130" s="1102"/>
      <c r="N130" s="1102"/>
      <c r="O130" s="1102"/>
      <c r="P130" s="1102"/>
      <c r="Q130" s="1102"/>
      <c r="R130" s="1115"/>
      <c r="S130" s="688" t="s">
        <v>286</v>
      </c>
      <c r="T130" s="428"/>
      <c r="U130" s="428"/>
      <c r="V130" s="435" t="s">
        <v>108</v>
      </c>
    </row>
    <row r="131" spans="1:22" ht="24" hidden="1" x14ac:dyDescent="0.2">
      <c r="A131" s="10"/>
      <c r="B131" s="89" t="s">
        <v>266</v>
      </c>
      <c r="C131" s="509" t="s">
        <v>311</v>
      </c>
      <c r="D131" s="824"/>
      <c r="E131" s="231" t="s">
        <v>98</v>
      </c>
      <c r="F131" s="45">
        <v>0</v>
      </c>
      <c r="G131" s="45">
        <v>0</v>
      </c>
      <c r="H131" s="91" t="str">
        <f>IF(TypeCostA7=2,"",IF(CurrencyRate=0,"",F131*G131))</f>
        <v/>
      </c>
      <c r="I131" s="47">
        <f>F131*G131*(IF(CurrencyRate=0,1,CurrencyRate))</f>
        <v>0</v>
      </c>
      <c r="J131" s="555"/>
      <c r="K131" s="672"/>
      <c r="L131" s="673"/>
      <c r="M131" s="673"/>
      <c r="N131" s="673"/>
      <c r="O131" s="673"/>
      <c r="P131" s="674"/>
      <c r="Q131" s="675"/>
      <c r="R131" s="676"/>
      <c r="S131" s="688" t="s">
        <v>80</v>
      </c>
      <c r="T131" s="436" t="s">
        <v>340</v>
      </c>
      <c r="U131" s="436" t="s">
        <v>339</v>
      </c>
      <c r="V131" s="435" t="s">
        <v>108</v>
      </c>
    </row>
    <row r="132" spans="1:22" ht="24" hidden="1" x14ac:dyDescent="0.2">
      <c r="A132" s="10"/>
      <c r="B132" s="1086" t="s">
        <v>267</v>
      </c>
      <c r="C132" s="1067"/>
      <c r="D132" s="1067"/>
      <c r="E132" s="1067"/>
      <c r="F132" s="1067"/>
      <c r="G132" s="1067"/>
      <c r="H132" s="639"/>
      <c r="I132" s="201">
        <f>SUM(I130:I131)</f>
        <v>0</v>
      </c>
      <c r="J132" s="1119"/>
      <c r="K132" s="1120"/>
      <c r="L132" s="1120"/>
      <c r="M132" s="1120"/>
      <c r="N132" s="1120"/>
      <c r="O132" s="1120"/>
      <c r="P132" s="1120"/>
      <c r="Q132" s="1120"/>
      <c r="R132" s="1121"/>
      <c r="S132" s="688" t="s">
        <v>286</v>
      </c>
      <c r="T132" s="428"/>
      <c r="U132" s="428"/>
      <c r="V132" s="435" t="s">
        <v>108</v>
      </c>
    </row>
    <row r="133" spans="1:22" ht="24" x14ac:dyDescent="0.2">
      <c r="A133" s="10"/>
      <c r="B133" s="1086" t="s">
        <v>236</v>
      </c>
      <c r="C133" s="1067"/>
      <c r="D133" s="1067"/>
      <c r="E133" s="1067"/>
      <c r="F133" s="1067"/>
      <c r="G133" s="1067"/>
      <c r="H133" s="639"/>
      <c r="I133" s="201">
        <f>I120+I113+I123+I126+I129+I132</f>
        <v>39964.028639000004</v>
      </c>
      <c r="J133" s="1116"/>
      <c r="K133" s="1117"/>
      <c r="L133" s="1117"/>
      <c r="M133" s="1117"/>
      <c r="N133" s="1117"/>
      <c r="O133" s="1117"/>
      <c r="P133" s="1117"/>
      <c r="Q133" s="1117"/>
      <c r="R133" s="1118"/>
      <c r="S133" s="688" t="s">
        <v>286</v>
      </c>
      <c r="T133" s="428"/>
      <c r="U133" s="428"/>
      <c r="V133" s="435"/>
    </row>
    <row r="134" spans="1:22" x14ac:dyDescent="0.2">
      <c r="A134" s="144"/>
      <c r="B134" s="154"/>
      <c r="C134" s="154"/>
      <c r="D134" s="154"/>
      <c r="E134" s="154"/>
      <c r="F134" s="149"/>
      <c r="G134" s="33"/>
      <c r="H134" s="33"/>
      <c r="I134" s="33"/>
      <c r="J134" s="33"/>
      <c r="K134" s="33"/>
      <c r="L134" s="33"/>
      <c r="M134" s="33"/>
      <c r="N134" s="33"/>
      <c r="O134" s="33"/>
      <c r="P134" s="33"/>
      <c r="Q134" s="33"/>
      <c r="R134" s="776"/>
      <c r="S134" s="735"/>
      <c r="T134" s="414"/>
      <c r="U134" s="414"/>
      <c r="V134" s="414"/>
    </row>
    <row r="135" spans="1:22" ht="35" x14ac:dyDescent="0.2">
      <c r="A135" s="1315" t="s">
        <v>68</v>
      </c>
      <c r="B135" s="1209"/>
      <c r="C135" s="1209"/>
      <c r="D135" s="1209"/>
      <c r="E135" s="1209"/>
      <c r="F135" s="1209"/>
      <c r="G135" s="1209"/>
      <c r="H135" s="814"/>
      <c r="I135" s="157">
        <f>WP_A1_Total+WP_A2_Total+WP_A3_Total+WP_A4_Total</f>
        <v>65124.373517000007</v>
      </c>
      <c r="J135" s="138"/>
      <c r="K135" s="138"/>
      <c r="L135" s="138"/>
      <c r="M135" s="138"/>
      <c r="N135" s="138"/>
      <c r="O135" s="138"/>
      <c r="P135" s="138"/>
      <c r="Q135" s="138"/>
      <c r="R135" s="777"/>
      <c r="S135" s="774" t="s">
        <v>143</v>
      </c>
      <c r="T135" s="423"/>
      <c r="U135" s="423"/>
      <c r="V135" s="414"/>
    </row>
    <row r="136" spans="1:22" ht="35" x14ac:dyDescent="0.2">
      <c r="A136" s="1222" t="s">
        <v>151</v>
      </c>
      <c r="B136" s="1223"/>
      <c r="C136" s="463"/>
      <c r="D136" s="463"/>
      <c r="E136" s="138"/>
      <c r="F136" s="138"/>
      <c r="G136" s="138"/>
      <c r="H136" s="138"/>
      <c r="I136" s="138"/>
      <c r="J136" s="138"/>
      <c r="K136" s="138"/>
      <c r="L136" s="138"/>
      <c r="M136" s="138"/>
      <c r="N136" s="138"/>
      <c r="O136" s="138"/>
      <c r="P136" s="138"/>
      <c r="Q136" s="138"/>
      <c r="R136" s="777"/>
      <c r="S136" s="774" t="s">
        <v>143</v>
      </c>
      <c r="T136" s="423"/>
      <c r="U136" s="423"/>
      <c r="V136" s="414"/>
    </row>
    <row r="137" spans="1:22" x14ac:dyDescent="0.2">
      <c r="A137" s="1215"/>
      <c r="B137" s="1216"/>
      <c r="C137" s="469"/>
      <c r="D137" s="469"/>
      <c r="E137" s="1081" t="s">
        <v>248</v>
      </c>
      <c r="F137" s="1205" t="s">
        <v>428</v>
      </c>
      <c r="G137" s="1081" t="s">
        <v>303</v>
      </c>
      <c r="H137" s="473"/>
      <c r="I137" s="473"/>
      <c r="J137" s="1006" t="s">
        <v>114</v>
      </c>
      <c r="K137" s="1314" t="s">
        <v>67</v>
      </c>
      <c r="L137" s="1131" t="s">
        <v>304</v>
      </c>
      <c r="M137" s="1131" t="s">
        <v>305</v>
      </c>
      <c r="N137" s="1131"/>
      <c r="O137" s="1130" t="s">
        <v>306</v>
      </c>
      <c r="P137" s="1131" t="s">
        <v>307</v>
      </c>
      <c r="Q137" s="1142" t="s">
        <v>308</v>
      </c>
      <c r="R137" s="1203"/>
      <c r="S137" s="735"/>
      <c r="T137" s="414"/>
      <c r="U137" s="414"/>
      <c r="V137" s="414"/>
    </row>
    <row r="138" spans="1:22" ht="31" x14ac:dyDescent="0.2">
      <c r="A138" s="1215"/>
      <c r="B138" s="1216"/>
      <c r="C138" s="470"/>
      <c r="D138" s="470"/>
      <c r="E138" s="1083"/>
      <c r="F138" s="1206"/>
      <c r="G138" s="1083"/>
      <c r="H138" s="472"/>
      <c r="I138" s="472"/>
      <c r="J138" s="1005"/>
      <c r="K138" s="1113"/>
      <c r="L138" s="1131"/>
      <c r="M138" s="494" t="s">
        <v>454</v>
      </c>
      <c r="N138" s="494" t="s">
        <v>455</v>
      </c>
      <c r="O138" s="1130"/>
      <c r="P138" s="1131"/>
      <c r="Q138" s="1144"/>
      <c r="R138" s="1204"/>
      <c r="S138" s="774" t="s">
        <v>143</v>
      </c>
      <c r="T138" s="414"/>
      <c r="U138" s="414"/>
      <c r="V138" s="414"/>
    </row>
    <row r="139" spans="1:22" ht="24" x14ac:dyDescent="0.2">
      <c r="A139" s="151" t="s">
        <v>0</v>
      </c>
      <c r="B139" s="180" t="str">
        <f>IDX_WP_Name_1</f>
        <v>MANAGEMENT AND COORDINATION</v>
      </c>
      <c r="C139" s="87"/>
      <c r="D139" s="87"/>
      <c r="E139" s="87"/>
      <c r="F139" s="87"/>
      <c r="G139" s="640"/>
      <c r="H139" s="87"/>
      <c r="I139" s="87"/>
      <c r="J139" s="87"/>
      <c r="K139" s="87"/>
      <c r="L139" s="87"/>
      <c r="M139" s="87"/>
      <c r="N139" s="87"/>
      <c r="O139" s="87"/>
      <c r="P139" s="87"/>
      <c r="Q139" s="87"/>
      <c r="R139" s="741"/>
      <c r="S139" s="688" t="s">
        <v>286</v>
      </c>
      <c r="T139" s="428"/>
      <c r="U139" s="428"/>
      <c r="V139" s="435"/>
    </row>
    <row r="140" spans="1:22" ht="24" x14ac:dyDescent="0.2">
      <c r="A140" s="11"/>
      <c r="B140" s="501" t="s">
        <v>36</v>
      </c>
      <c r="C140" s="1061" t="s">
        <v>309</v>
      </c>
      <c r="D140" s="1062"/>
      <c r="E140" s="504">
        <v>0</v>
      </c>
      <c r="F140" s="536" t="str">
        <f>IF(CurrencyRate=0,"",E140)</f>
        <v/>
      </c>
      <c r="G140" s="641">
        <f>E140*(IF(CurrencyRate=0,1,CurrencyRate))</f>
        <v>0</v>
      </c>
      <c r="H140" s="500"/>
      <c r="I140" s="505"/>
      <c r="J140" s="548"/>
      <c r="K140" s="551"/>
      <c r="L140" s="553"/>
      <c r="M140" s="553"/>
      <c r="N140" s="553"/>
      <c r="O140" s="553"/>
      <c r="P140" s="553"/>
      <c r="Q140" s="553"/>
      <c r="R140" s="742"/>
      <c r="S140" s="688" t="s">
        <v>80</v>
      </c>
      <c r="T140" s="92" t="s">
        <v>345</v>
      </c>
      <c r="U140" s="92" t="s">
        <v>346</v>
      </c>
      <c r="V140" s="435"/>
    </row>
    <row r="141" spans="1:22" ht="25" thickBot="1" x14ac:dyDescent="0.25">
      <c r="A141" s="10"/>
      <c r="B141" s="824"/>
      <c r="C141" s="1073" t="s">
        <v>310</v>
      </c>
      <c r="D141" s="1074"/>
      <c r="E141" s="498">
        <v>0</v>
      </c>
      <c r="F141" s="502" t="str">
        <f>IF(CurrencyRate=0,"",E141)</f>
        <v/>
      </c>
      <c r="G141" s="503">
        <f>E141*(IF(CurrencyRate=0,1,CurrencyRate))</f>
        <v>0</v>
      </c>
      <c r="H141" s="500"/>
      <c r="I141" s="499"/>
      <c r="J141" s="549"/>
      <c r="K141" s="526"/>
      <c r="L141" s="554"/>
      <c r="M141" s="554"/>
      <c r="N141" s="554"/>
      <c r="O141" s="554"/>
      <c r="P141" s="554"/>
      <c r="Q141" s="554"/>
      <c r="R141" s="742"/>
      <c r="S141" s="688" t="s">
        <v>73</v>
      </c>
      <c r="T141" s="92" t="s">
        <v>345</v>
      </c>
      <c r="U141" s="92" t="s">
        <v>346</v>
      </c>
      <c r="V141" s="435"/>
    </row>
    <row r="142" spans="1:22" ht="25" thickTop="1" thickBot="1" x14ac:dyDescent="0.25">
      <c r="A142" s="10"/>
      <c r="B142" s="528"/>
      <c r="C142" s="1155" t="s">
        <v>341</v>
      </c>
      <c r="D142" s="1156"/>
      <c r="E142" s="1157"/>
      <c r="F142" s="811" t="str">
        <f>IF(CurrencyRate=0,"",SUM(F139:F141))</f>
        <v/>
      </c>
      <c r="G142" s="825">
        <f>SUM(G139:G141)</f>
        <v>0</v>
      </c>
      <c r="H142" s="47"/>
      <c r="I142" s="529"/>
      <c r="J142" s="529"/>
      <c r="K142" s="529"/>
      <c r="L142" s="529"/>
      <c r="M142" s="529"/>
      <c r="N142" s="529"/>
      <c r="O142" s="529"/>
      <c r="P142" s="529"/>
      <c r="Q142" s="529"/>
      <c r="R142" s="743"/>
      <c r="S142" s="688"/>
      <c r="T142" s="436"/>
      <c r="U142" s="436"/>
      <c r="V142" s="435"/>
    </row>
    <row r="143" spans="1:22" ht="24" hidden="1" thickTop="1" x14ac:dyDescent="0.2">
      <c r="A143" s="10"/>
      <c r="B143" s="530"/>
      <c r="C143" s="531"/>
      <c r="D143" s="532"/>
      <c r="E143" s="532"/>
      <c r="F143" s="533"/>
      <c r="G143" s="534"/>
      <c r="H143" s="500"/>
      <c r="I143" s="527"/>
      <c r="J143" s="527"/>
      <c r="K143" s="527"/>
      <c r="L143" s="527"/>
      <c r="M143" s="527"/>
      <c r="N143" s="527"/>
      <c r="O143" s="527"/>
      <c r="P143" s="527"/>
      <c r="Q143" s="527"/>
      <c r="R143" s="742"/>
      <c r="S143" s="688"/>
      <c r="T143" s="436"/>
      <c r="U143" s="436"/>
      <c r="V143" s="435" t="s">
        <v>108</v>
      </c>
    </row>
    <row r="144" spans="1:22" ht="25" thickTop="1" x14ac:dyDescent="0.2">
      <c r="A144" s="10"/>
      <c r="B144" s="535" t="s">
        <v>342</v>
      </c>
      <c r="C144" s="1063" t="s">
        <v>309</v>
      </c>
      <c r="D144" s="1064"/>
      <c r="E144" s="55">
        <v>0</v>
      </c>
      <c r="F144" s="536" t="str">
        <f>IF(CurrencyRate=0,"",E144)</f>
        <v/>
      </c>
      <c r="G144" s="641">
        <f>E144*(IF(CurrencyRate=0,1,CurrencyRate))</f>
        <v>0</v>
      </c>
      <c r="H144" s="537"/>
      <c r="I144" s="538"/>
      <c r="J144" s="550"/>
      <c r="K144" s="552"/>
      <c r="L144" s="555"/>
      <c r="M144" s="555"/>
      <c r="N144" s="555"/>
      <c r="O144" s="555"/>
      <c r="P144" s="555"/>
      <c r="Q144" s="555"/>
      <c r="R144" s="744"/>
      <c r="S144" s="688" t="s">
        <v>80</v>
      </c>
      <c r="T144" s="92" t="s">
        <v>345</v>
      </c>
      <c r="U144" s="92" t="s">
        <v>346</v>
      </c>
      <c r="V144" s="435"/>
    </row>
    <row r="145" spans="1:22" ht="25" thickBot="1" x14ac:dyDescent="0.25">
      <c r="A145" s="10"/>
      <c r="B145" s="824"/>
      <c r="C145" s="1073" t="s">
        <v>310</v>
      </c>
      <c r="D145" s="1074"/>
      <c r="E145" s="498">
        <v>0</v>
      </c>
      <c r="F145" s="502" t="str">
        <f>IF(CurrencyRate=0,"",E145)</f>
        <v/>
      </c>
      <c r="G145" s="503">
        <f>E145*(IF(CurrencyRate=0,1,CurrencyRate))</f>
        <v>0</v>
      </c>
      <c r="H145" s="500"/>
      <c r="I145" s="539"/>
      <c r="J145" s="549"/>
      <c r="K145" s="526"/>
      <c r="L145" s="554"/>
      <c r="M145" s="554"/>
      <c r="N145" s="554"/>
      <c r="O145" s="554"/>
      <c r="P145" s="554"/>
      <c r="Q145" s="554"/>
      <c r="R145" s="742"/>
      <c r="S145" s="688" t="s">
        <v>73</v>
      </c>
      <c r="T145" s="92" t="s">
        <v>345</v>
      </c>
      <c r="U145" s="92" t="s">
        <v>346</v>
      </c>
      <c r="V145" s="435"/>
    </row>
    <row r="146" spans="1:22" ht="24" thickTop="1" x14ac:dyDescent="0.2">
      <c r="A146" s="10"/>
      <c r="B146" s="545"/>
      <c r="C146" s="1152" t="s">
        <v>341</v>
      </c>
      <c r="D146" s="1153"/>
      <c r="E146" s="1154"/>
      <c r="F146" s="810" t="str">
        <f>IF(CurrencyRate=0,"",SUM(F143:F145))</f>
        <v/>
      </c>
      <c r="G146" s="826">
        <f>SUM(G143:G145)</f>
        <v>0</v>
      </c>
      <c r="H146" s="475"/>
      <c r="I146" s="546"/>
      <c r="J146" s="529"/>
      <c r="K146" s="529"/>
      <c r="L146" s="529"/>
      <c r="M146" s="529"/>
      <c r="N146" s="529"/>
      <c r="O146" s="540"/>
      <c r="P146" s="540"/>
      <c r="Q146" s="540"/>
      <c r="R146" s="744"/>
      <c r="S146" s="688"/>
      <c r="T146" s="436"/>
      <c r="U146" s="436"/>
      <c r="V146" s="435"/>
    </row>
    <row r="147" spans="1:22" x14ac:dyDescent="0.2">
      <c r="A147" s="541" t="s">
        <v>343</v>
      </c>
      <c r="B147" s="547"/>
      <c r="C147" s="532"/>
      <c r="D147" s="532"/>
      <c r="E147" s="532"/>
      <c r="F147" s="542"/>
      <c r="G147" s="543"/>
      <c r="H147" s="490"/>
      <c r="I147" s="544"/>
      <c r="J147" s="527"/>
      <c r="K147" s="527"/>
      <c r="L147" s="527"/>
      <c r="M147" s="527"/>
      <c r="N147" s="527"/>
      <c r="O147" s="540"/>
      <c r="P147" s="540"/>
      <c r="Q147" s="540"/>
      <c r="R147" s="744"/>
      <c r="S147" s="733" t="s">
        <v>344</v>
      </c>
      <c r="T147" s="436"/>
      <c r="U147" s="436"/>
      <c r="V147" s="435"/>
    </row>
    <row r="148" spans="1:22" ht="24" x14ac:dyDescent="0.2">
      <c r="A148" s="13"/>
      <c r="B148" s="1086" t="s">
        <v>242</v>
      </c>
      <c r="C148" s="1067"/>
      <c r="D148" s="1067"/>
      <c r="E148" s="1100"/>
      <c r="F148" s="815" t="str">
        <f>IF(CurrencyRate=0,"",SUM(F139:F147)/2)</f>
        <v/>
      </c>
      <c r="G148" s="201">
        <f>SUM(G139:G147)/2</f>
        <v>0</v>
      </c>
      <c r="H148" s="159"/>
      <c r="I148" s="159"/>
      <c r="J148" s="159"/>
      <c r="K148" s="159"/>
      <c r="L148" s="159"/>
      <c r="M148" s="159"/>
      <c r="N148" s="159"/>
      <c r="O148" s="159"/>
      <c r="P148" s="159"/>
      <c r="Q148" s="159"/>
      <c r="R148" s="745"/>
      <c r="S148" s="688" t="s">
        <v>286</v>
      </c>
      <c r="T148" s="428"/>
      <c r="U148" s="428"/>
      <c r="V148" s="435"/>
    </row>
    <row r="149" spans="1:22" ht="24" x14ac:dyDescent="0.2">
      <c r="A149" s="151" t="s">
        <v>479</v>
      </c>
      <c r="B149" s="180" t="str">
        <f>IDX_WP_Name_2</f>
        <v>DISSEMINATION, TRAINING AND SUPPORT</v>
      </c>
      <c r="C149" s="87"/>
      <c r="D149" s="87"/>
      <c r="E149" s="87"/>
      <c r="F149" s="87"/>
      <c r="G149" s="640"/>
      <c r="H149" s="87"/>
      <c r="I149" s="87"/>
      <c r="J149" s="87"/>
      <c r="K149" s="87"/>
      <c r="L149" s="87"/>
      <c r="M149" s="87"/>
      <c r="N149" s="87"/>
      <c r="O149" s="87"/>
      <c r="P149" s="87"/>
      <c r="Q149" s="87"/>
      <c r="R149" s="741"/>
      <c r="S149" s="688" t="s">
        <v>286</v>
      </c>
      <c r="T149" s="428"/>
      <c r="U149" s="428"/>
      <c r="V149" s="435"/>
    </row>
    <row r="150" spans="1:22" ht="24" x14ac:dyDescent="0.2">
      <c r="A150" s="11"/>
      <c r="B150" s="501" t="s">
        <v>36</v>
      </c>
      <c r="C150" s="1061" t="s">
        <v>309</v>
      </c>
      <c r="D150" s="1062"/>
      <c r="E150" s="504">
        <v>0</v>
      </c>
      <c r="F150" s="536" t="str">
        <f>IF(CurrencyRate=0,"",E150)</f>
        <v/>
      </c>
      <c r="G150" s="641">
        <f>E150*(IF(CurrencyRate=0,1,CurrencyRate))</f>
        <v>0</v>
      </c>
      <c r="H150" s="500"/>
      <c r="I150" s="505"/>
      <c r="J150" s="548"/>
      <c r="K150" s="551"/>
      <c r="L150" s="553"/>
      <c r="M150" s="553"/>
      <c r="N150" s="553"/>
      <c r="O150" s="553"/>
      <c r="P150" s="553"/>
      <c r="Q150" s="553"/>
      <c r="R150" s="742"/>
      <c r="S150" s="688" t="s">
        <v>80</v>
      </c>
      <c r="T150" s="92" t="s">
        <v>345</v>
      </c>
      <c r="U150" s="92" t="s">
        <v>346</v>
      </c>
      <c r="V150" s="435"/>
    </row>
    <row r="151" spans="1:22" ht="25" thickBot="1" x14ac:dyDescent="0.25">
      <c r="A151" s="10"/>
      <c r="B151" s="824"/>
      <c r="C151" s="1073" t="s">
        <v>310</v>
      </c>
      <c r="D151" s="1074"/>
      <c r="E151" s="498">
        <v>0</v>
      </c>
      <c r="F151" s="502" t="str">
        <f>IF(CurrencyRate=0,"",E151)</f>
        <v/>
      </c>
      <c r="G151" s="503">
        <f>E151*(IF(CurrencyRate=0,1,CurrencyRate))</f>
        <v>0</v>
      </c>
      <c r="H151" s="500"/>
      <c r="I151" s="499"/>
      <c r="J151" s="549"/>
      <c r="K151" s="526"/>
      <c r="L151" s="554"/>
      <c r="M151" s="554"/>
      <c r="N151" s="554"/>
      <c r="O151" s="554"/>
      <c r="P151" s="554"/>
      <c r="Q151" s="554"/>
      <c r="R151" s="742"/>
      <c r="S151" s="688" t="s">
        <v>73</v>
      </c>
      <c r="T151" s="92" t="s">
        <v>345</v>
      </c>
      <c r="U151" s="92" t="s">
        <v>346</v>
      </c>
      <c r="V151" s="435"/>
    </row>
    <row r="152" spans="1:22" ht="25" thickTop="1" thickBot="1" x14ac:dyDescent="0.25">
      <c r="A152" s="10"/>
      <c r="B152" s="528"/>
      <c r="C152" s="1155" t="s">
        <v>341</v>
      </c>
      <c r="D152" s="1156"/>
      <c r="E152" s="1157"/>
      <c r="F152" s="811" t="str">
        <f>IF(CurrencyRate=0,"",SUM(F149:F151))</f>
        <v/>
      </c>
      <c r="G152" s="825">
        <f>SUM(G149:G151)</f>
        <v>0</v>
      </c>
      <c r="H152" s="47"/>
      <c r="I152" s="529"/>
      <c r="J152" s="529"/>
      <c r="K152" s="529"/>
      <c r="L152" s="529"/>
      <c r="M152" s="529"/>
      <c r="N152" s="529"/>
      <c r="O152" s="529"/>
      <c r="P152" s="529"/>
      <c r="Q152" s="529"/>
      <c r="R152" s="743"/>
      <c r="S152" s="688"/>
      <c r="T152" s="436"/>
      <c r="U152" s="436"/>
      <c r="V152" s="435"/>
    </row>
    <row r="153" spans="1:22" ht="24" hidden="1" thickTop="1" x14ac:dyDescent="0.2">
      <c r="A153" s="10"/>
      <c r="B153" s="530"/>
      <c r="C153" s="531"/>
      <c r="D153" s="532"/>
      <c r="E153" s="532"/>
      <c r="F153" s="533"/>
      <c r="G153" s="534"/>
      <c r="H153" s="500"/>
      <c r="I153" s="527"/>
      <c r="J153" s="527"/>
      <c r="K153" s="527"/>
      <c r="L153" s="527"/>
      <c r="M153" s="527"/>
      <c r="N153" s="527"/>
      <c r="O153" s="527"/>
      <c r="P153" s="527"/>
      <c r="Q153" s="527"/>
      <c r="R153" s="742"/>
      <c r="S153" s="688"/>
      <c r="T153" s="436"/>
      <c r="U153" s="436"/>
      <c r="V153" s="435" t="s">
        <v>108</v>
      </c>
    </row>
    <row r="154" spans="1:22" ht="25" thickTop="1" x14ac:dyDescent="0.2">
      <c r="A154" s="10"/>
      <c r="B154" s="535" t="s">
        <v>342</v>
      </c>
      <c r="C154" s="1063" t="s">
        <v>309</v>
      </c>
      <c r="D154" s="1064"/>
      <c r="E154" s="55">
        <v>0</v>
      </c>
      <c r="F154" s="536" t="str">
        <f>IF(CurrencyRate=0,"",E154)</f>
        <v/>
      </c>
      <c r="G154" s="641">
        <f>E154*(IF(CurrencyRate=0,1,CurrencyRate))</f>
        <v>0</v>
      </c>
      <c r="H154" s="537"/>
      <c r="I154" s="538"/>
      <c r="J154" s="550"/>
      <c r="K154" s="552"/>
      <c r="L154" s="555"/>
      <c r="M154" s="555"/>
      <c r="N154" s="555"/>
      <c r="O154" s="555"/>
      <c r="P154" s="555"/>
      <c r="Q154" s="555"/>
      <c r="R154" s="744"/>
      <c r="S154" s="688" t="s">
        <v>80</v>
      </c>
      <c r="T154" s="92" t="s">
        <v>345</v>
      </c>
      <c r="U154" s="92" t="s">
        <v>346</v>
      </c>
      <c r="V154" s="435"/>
    </row>
    <row r="155" spans="1:22" ht="25" thickBot="1" x14ac:dyDescent="0.25">
      <c r="A155" s="10"/>
      <c r="B155" s="824"/>
      <c r="C155" s="1073" t="s">
        <v>310</v>
      </c>
      <c r="D155" s="1074"/>
      <c r="E155" s="498">
        <v>0</v>
      </c>
      <c r="F155" s="502" t="str">
        <f>IF(CurrencyRate=0,"",E155)</f>
        <v/>
      </c>
      <c r="G155" s="503">
        <f>E155*(IF(CurrencyRate=0,1,CurrencyRate))</f>
        <v>0</v>
      </c>
      <c r="H155" s="500"/>
      <c r="I155" s="539"/>
      <c r="J155" s="549"/>
      <c r="K155" s="526"/>
      <c r="L155" s="554"/>
      <c r="M155" s="554"/>
      <c r="N155" s="554"/>
      <c r="O155" s="554"/>
      <c r="P155" s="554"/>
      <c r="Q155" s="554"/>
      <c r="R155" s="742"/>
      <c r="S155" s="688" t="s">
        <v>73</v>
      </c>
      <c r="T155" s="92" t="s">
        <v>345</v>
      </c>
      <c r="U155" s="92" t="s">
        <v>346</v>
      </c>
      <c r="V155" s="435"/>
    </row>
    <row r="156" spans="1:22" ht="24" thickTop="1" x14ac:dyDescent="0.2">
      <c r="A156" s="10"/>
      <c r="B156" s="545"/>
      <c r="C156" s="1152" t="s">
        <v>341</v>
      </c>
      <c r="D156" s="1153"/>
      <c r="E156" s="1154"/>
      <c r="F156" s="810" t="str">
        <f>IF(CurrencyRate=0,"",SUM(F153:F155))</f>
        <v/>
      </c>
      <c r="G156" s="826">
        <f>SUM(G153:G155)</f>
        <v>0</v>
      </c>
      <c r="H156" s="475"/>
      <c r="I156" s="546"/>
      <c r="J156" s="529"/>
      <c r="K156" s="529"/>
      <c r="L156" s="529"/>
      <c r="M156" s="529"/>
      <c r="N156" s="529"/>
      <c r="O156" s="540"/>
      <c r="P156" s="540"/>
      <c r="Q156" s="540"/>
      <c r="R156" s="744"/>
      <c r="S156" s="688"/>
      <c r="T156" s="436"/>
      <c r="U156" s="436"/>
      <c r="V156" s="435"/>
    </row>
    <row r="157" spans="1:22" x14ac:dyDescent="0.2">
      <c r="A157" s="541" t="s">
        <v>343</v>
      </c>
      <c r="B157" s="547"/>
      <c r="C157" s="532"/>
      <c r="D157" s="532"/>
      <c r="E157" s="532"/>
      <c r="F157" s="542"/>
      <c r="G157" s="543"/>
      <c r="H157" s="490"/>
      <c r="I157" s="544"/>
      <c r="J157" s="527"/>
      <c r="K157" s="527"/>
      <c r="L157" s="527"/>
      <c r="M157" s="527"/>
      <c r="N157" s="527"/>
      <c r="O157" s="540"/>
      <c r="P157" s="540"/>
      <c r="Q157" s="540"/>
      <c r="R157" s="744"/>
      <c r="S157" s="733" t="s">
        <v>344</v>
      </c>
      <c r="T157" s="436"/>
      <c r="U157" s="436"/>
      <c r="V157" s="435"/>
    </row>
    <row r="158" spans="1:22" ht="24" x14ac:dyDescent="0.2">
      <c r="A158" s="13"/>
      <c r="B158" s="1086" t="s">
        <v>242</v>
      </c>
      <c r="C158" s="1067"/>
      <c r="D158" s="1067"/>
      <c r="E158" s="1100"/>
      <c r="F158" s="815" t="str">
        <f>IF(CurrencyRate=0,"",SUM(F149:F157)/2)</f>
        <v/>
      </c>
      <c r="G158" s="201">
        <f>SUM(G149:G157)/2</f>
        <v>0</v>
      </c>
      <c r="H158" s="159"/>
      <c r="I158" s="159"/>
      <c r="J158" s="159"/>
      <c r="K158" s="159"/>
      <c r="L158" s="159"/>
      <c r="M158" s="159"/>
      <c r="N158" s="159"/>
      <c r="O158" s="159"/>
      <c r="P158" s="159"/>
      <c r="Q158" s="159"/>
      <c r="R158" s="745"/>
      <c r="S158" s="688" t="s">
        <v>286</v>
      </c>
      <c r="T158" s="428"/>
      <c r="U158" s="428"/>
      <c r="V158" s="435"/>
    </row>
    <row r="159" spans="1:22" ht="24" x14ac:dyDescent="0.2">
      <c r="A159" s="151" t="s">
        <v>482</v>
      </c>
      <c r="B159" s="180" t="str">
        <f>IDX_WP_Name_3</f>
        <v>EVALUATION AND SUSTAINABILITY</v>
      </c>
      <c r="C159" s="87"/>
      <c r="D159" s="87"/>
      <c r="E159" s="87"/>
      <c r="F159" s="87"/>
      <c r="G159" s="640"/>
      <c r="H159" s="87"/>
      <c r="I159" s="87"/>
      <c r="J159" s="87"/>
      <c r="K159" s="87"/>
      <c r="L159" s="87"/>
      <c r="M159" s="87"/>
      <c r="N159" s="87"/>
      <c r="O159" s="87"/>
      <c r="P159" s="87"/>
      <c r="Q159" s="87"/>
      <c r="R159" s="741"/>
      <c r="S159" s="688" t="s">
        <v>286</v>
      </c>
      <c r="T159" s="428"/>
      <c r="U159" s="428"/>
      <c r="V159" s="435"/>
    </row>
    <row r="160" spans="1:22" ht="24" x14ac:dyDescent="0.2">
      <c r="A160" s="11"/>
      <c r="B160" s="501" t="s">
        <v>36</v>
      </c>
      <c r="C160" s="1061" t="s">
        <v>309</v>
      </c>
      <c r="D160" s="1062"/>
      <c r="E160" s="504">
        <v>0</v>
      </c>
      <c r="F160" s="536" t="str">
        <f>IF(CurrencyRate=0,"",E160)</f>
        <v/>
      </c>
      <c r="G160" s="641">
        <f>E160*(IF(CurrencyRate=0,1,CurrencyRate))</f>
        <v>0</v>
      </c>
      <c r="H160" s="500"/>
      <c r="I160" s="505"/>
      <c r="J160" s="548"/>
      <c r="K160" s="551"/>
      <c r="L160" s="553"/>
      <c r="M160" s="553"/>
      <c r="N160" s="553"/>
      <c r="O160" s="553"/>
      <c r="P160" s="553"/>
      <c r="Q160" s="553"/>
      <c r="R160" s="742"/>
      <c r="S160" s="688" t="s">
        <v>80</v>
      </c>
      <c r="T160" s="92" t="s">
        <v>345</v>
      </c>
      <c r="U160" s="92" t="s">
        <v>346</v>
      </c>
      <c r="V160" s="435"/>
    </row>
    <row r="161" spans="1:22" ht="25" thickBot="1" x14ac:dyDescent="0.25">
      <c r="A161" s="10"/>
      <c r="B161" s="824"/>
      <c r="C161" s="1073" t="s">
        <v>310</v>
      </c>
      <c r="D161" s="1074"/>
      <c r="E161" s="498">
        <v>0</v>
      </c>
      <c r="F161" s="502" t="str">
        <f>IF(CurrencyRate=0,"",E161)</f>
        <v/>
      </c>
      <c r="G161" s="503">
        <f>E161*(IF(CurrencyRate=0,1,CurrencyRate))</f>
        <v>0</v>
      </c>
      <c r="H161" s="500"/>
      <c r="I161" s="499"/>
      <c r="J161" s="549"/>
      <c r="K161" s="526"/>
      <c r="L161" s="554"/>
      <c r="M161" s="554"/>
      <c r="N161" s="554"/>
      <c r="O161" s="554"/>
      <c r="P161" s="554"/>
      <c r="Q161" s="554"/>
      <c r="R161" s="742"/>
      <c r="S161" s="688" t="s">
        <v>73</v>
      </c>
      <c r="T161" s="92" t="s">
        <v>345</v>
      </c>
      <c r="U161" s="92" t="s">
        <v>346</v>
      </c>
      <c r="V161" s="435"/>
    </row>
    <row r="162" spans="1:22" ht="25" thickTop="1" thickBot="1" x14ac:dyDescent="0.25">
      <c r="A162" s="10"/>
      <c r="B162" s="528"/>
      <c r="C162" s="1155" t="s">
        <v>341</v>
      </c>
      <c r="D162" s="1156"/>
      <c r="E162" s="1157"/>
      <c r="F162" s="811" t="str">
        <f>IF(CurrencyRate=0,"",SUM(F159:F161))</f>
        <v/>
      </c>
      <c r="G162" s="825">
        <f>SUM(G159:G161)</f>
        <v>0</v>
      </c>
      <c r="H162" s="47"/>
      <c r="I162" s="529"/>
      <c r="J162" s="529"/>
      <c r="K162" s="529"/>
      <c r="L162" s="529"/>
      <c r="M162" s="529"/>
      <c r="N162" s="529"/>
      <c r="O162" s="529"/>
      <c r="P162" s="529"/>
      <c r="Q162" s="529"/>
      <c r="R162" s="743"/>
      <c r="S162" s="688"/>
      <c r="T162" s="436"/>
      <c r="U162" s="436"/>
      <c r="V162" s="435"/>
    </row>
    <row r="163" spans="1:22" ht="24" hidden="1" thickTop="1" x14ac:dyDescent="0.2">
      <c r="A163" s="10"/>
      <c r="B163" s="530"/>
      <c r="C163" s="531"/>
      <c r="D163" s="532"/>
      <c r="E163" s="532"/>
      <c r="F163" s="533"/>
      <c r="G163" s="534"/>
      <c r="H163" s="500"/>
      <c r="I163" s="527"/>
      <c r="J163" s="527"/>
      <c r="K163" s="527"/>
      <c r="L163" s="527"/>
      <c r="M163" s="527"/>
      <c r="N163" s="527"/>
      <c r="O163" s="527"/>
      <c r="P163" s="527"/>
      <c r="Q163" s="527"/>
      <c r="R163" s="742"/>
      <c r="S163" s="688"/>
      <c r="T163" s="436"/>
      <c r="U163" s="436"/>
      <c r="V163" s="435" t="s">
        <v>108</v>
      </c>
    </row>
    <row r="164" spans="1:22" ht="25" thickTop="1" x14ac:dyDescent="0.2">
      <c r="A164" s="10"/>
      <c r="B164" s="535" t="s">
        <v>342</v>
      </c>
      <c r="C164" s="1063" t="s">
        <v>309</v>
      </c>
      <c r="D164" s="1064"/>
      <c r="E164" s="55">
        <v>0</v>
      </c>
      <c r="F164" s="536" t="str">
        <f>IF(CurrencyRate=0,"",E164)</f>
        <v/>
      </c>
      <c r="G164" s="641">
        <f>E164*(IF(CurrencyRate=0,1,CurrencyRate))</f>
        <v>0</v>
      </c>
      <c r="H164" s="537"/>
      <c r="I164" s="538"/>
      <c r="J164" s="550"/>
      <c r="K164" s="552"/>
      <c r="L164" s="555"/>
      <c r="M164" s="555"/>
      <c r="N164" s="555"/>
      <c r="O164" s="555"/>
      <c r="P164" s="555"/>
      <c r="Q164" s="555"/>
      <c r="R164" s="744"/>
      <c r="S164" s="688" t="s">
        <v>80</v>
      </c>
      <c r="T164" s="92" t="s">
        <v>345</v>
      </c>
      <c r="U164" s="92" t="s">
        <v>346</v>
      </c>
      <c r="V164" s="435"/>
    </row>
    <row r="165" spans="1:22" ht="25" thickBot="1" x14ac:dyDescent="0.25">
      <c r="A165" s="10"/>
      <c r="B165" s="824"/>
      <c r="C165" s="1073" t="s">
        <v>310</v>
      </c>
      <c r="D165" s="1074"/>
      <c r="E165" s="498">
        <v>0</v>
      </c>
      <c r="F165" s="502" t="str">
        <f>IF(CurrencyRate=0,"",E165)</f>
        <v/>
      </c>
      <c r="G165" s="503">
        <f>E165*(IF(CurrencyRate=0,1,CurrencyRate))</f>
        <v>0</v>
      </c>
      <c r="H165" s="500"/>
      <c r="I165" s="539"/>
      <c r="J165" s="549"/>
      <c r="K165" s="526"/>
      <c r="L165" s="554"/>
      <c r="M165" s="554"/>
      <c r="N165" s="554"/>
      <c r="O165" s="554"/>
      <c r="P165" s="554"/>
      <c r="Q165" s="554"/>
      <c r="R165" s="742"/>
      <c r="S165" s="688" t="s">
        <v>73</v>
      </c>
      <c r="T165" s="92" t="s">
        <v>345</v>
      </c>
      <c r="U165" s="92" t="s">
        <v>346</v>
      </c>
      <c r="V165" s="435"/>
    </row>
    <row r="166" spans="1:22" ht="24" thickTop="1" x14ac:dyDescent="0.2">
      <c r="A166" s="10"/>
      <c r="B166" s="545"/>
      <c r="C166" s="1152" t="s">
        <v>341</v>
      </c>
      <c r="D166" s="1153"/>
      <c r="E166" s="1154"/>
      <c r="F166" s="810" t="str">
        <f>IF(CurrencyRate=0,"",SUM(F163:F165))</f>
        <v/>
      </c>
      <c r="G166" s="826">
        <f>SUM(G163:G165)</f>
        <v>0</v>
      </c>
      <c r="H166" s="475"/>
      <c r="I166" s="546"/>
      <c r="J166" s="529"/>
      <c r="K166" s="529"/>
      <c r="L166" s="529"/>
      <c r="M166" s="529"/>
      <c r="N166" s="529"/>
      <c r="O166" s="540"/>
      <c r="P166" s="540"/>
      <c r="Q166" s="540"/>
      <c r="R166" s="744"/>
      <c r="S166" s="688"/>
      <c r="T166" s="436"/>
      <c r="U166" s="436"/>
      <c r="V166" s="435"/>
    </row>
    <row r="167" spans="1:22" x14ac:dyDescent="0.2">
      <c r="A167" s="541" t="s">
        <v>343</v>
      </c>
      <c r="B167" s="547"/>
      <c r="C167" s="532"/>
      <c r="D167" s="532"/>
      <c r="E167" s="532"/>
      <c r="F167" s="542"/>
      <c r="G167" s="543"/>
      <c r="H167" s="490"/>
      <c r="I167" s="544"/>
      <c r="J167" s="527"/>
      <c r="K167" s="527"/>
      <c r="L167" s="527"/>
      <c r="M167" s="527"/>
      <c r="N167" s="527"/>
      <c r="O167" s="540"/>
      <c r="P167" s="540"/>
      <c r="Q167" s="540"/>
      <c r="R167" s="744"/>
      <c r="S167" s="733" t="s">
        <v>344</v>
      </c>
      <c r="T167" s="436"/>
      <c r="U167" s="436"/>
      <c r="V167" s="435"/>
    </row>
    <row r="168" spans="1:22" ht="24" x14ac:dyDescent="0.2">
      <c r="A168" s="13"/>
      <c r="B168" s="1086" t="s">
        <v>242</v>
      </c>
      <c r="C168" s="1067"/>
      <c r="D168" s="1067"/>
      <c r="E168" s="1100"/>
      <c r="F168" s="815" t="str">
        <f>IF(CurrencyRate=0,"",SUM(F159:F167)/2)</f>
        <v/>
      </c>
      <c r="G168" s="201">
        <f>SUM(G159:G167)/2</f>
        <v>0</v>
      </c>
      <c r="H168" s="159"/>
      <c r="I168" s="159"/>
      <c r="J168" s="159"/>
      <c r="K168" s="159"/>
      <c r="L168" s="159"/>
      <c r="M168" s="159"/>
      <c r="N168" s="159"/>
      <c r="O168" s="159"/>
      <c r="P168" s="159"/>
      <c r="Q168" s="159"/>
      <c r="R168" s="745"/>
      <c r="S168" s="688" t="s">
        <v>286</v>
      </c>
      <c r="T168" s="428"/>
      <c r="U168" s="428"/>
      <c r="V168" s="435"/>
    </row>
    <row r="169" spans="1:22" ht="24" x14ac:dyDescent="0.2">
      <c r="A169" s="151" t="s">
        <v>485</v>
      </c>
      <c r="B169" s="180" t="str">
        <f>IDX_WP_Name_4</f>
        <v>MAINTENANCE AND DEVELOPMENT</v>
      </c>
      <c r="C169" s="87"/>
      <c r="D169" s="87"/>
      <c r="E169" s="87"/>
      <c r="F169" s="87"/>
      <c r="G169" s="640"/>
      <c r="H169" s="87"/>
      <c r="I169" s="87"/>
      <c r="J169" s="87"/>
      <c r="K169" s="87"/>
      <c r="L169" s="87"/>
      <c r="M169" s="87"/>
      <c r="N169" s="87"/>
      <c r="O169" s="87"/>
      <c r="P169" s="87"/>
      <c r="Q169" s="87"/>
      <c r="R169" s="741"/>
      <c r="S169" s="688" t="s">
        <v>286</v>
      </c>
      <c r="T169" s="428"/>
      <c r="U169" s="428"/>
      <c r="V169" s="435"/>
    </row>
    <row r="170" spans="1:22" ht="24" x14ac:dyDescent="0.15">
      <c r="A170" s="11"/>
      <c r="B170" s="501" t="s">
        <v>501</v>
      </c>
      <c r="C170" s="1061">
        <v>110650</v>
      </c>
      <c r="D170" s="1062"/>
      <c r="E170" s="504">
        <v>2245.7800000000002</v>
      </c>
      <c r="F170" s="536" t="str">
        <f t="shared" ref="F170:F198" si="0">IF(CurrencyRate=0,"",E170)</f>
        <v/>
      </c>
      <c r="G170" s="641">
        <f t="shared" ref="G170:G198" si="1">E170*(IF(CurrencyRate=0,1,CurrencyRate))</f>
        <v>2245.7800000000002</v>
      </c>
      <c r="H170" s="500"/>
      <c r="I170" s="505"/>
      <c r="J170" s="548"/>
      <c r="K170" s="551"/>
      <c r="L170" s="906" t="s">
        <v>510</v>
      </c>
      <c r="M170" s="553"/>
      <c r="N170" s="553"/>
      <c r="O170" s="553"/>
      <c r="P170" s="553"/>
      <c r="Q170" s="553"/>
      <c r="R170" s="742"/>
      <c r="S170" s="688" t="s">
        <v>80</v>
      </c>
      <c r="T170" s="92" t="s">
        <v>345</v>
      </c>
      <c r="U170" s="92" t="s">
        <v>346</v>
      </c>
      <c r="V170" s="435"/>
    </row>
    <row r="171" spans="1:22" ht="24" x14ac:dyDescent="0.15">
      <c r="A171" s="10"/>
      <c r="B171" s="824"/>
      <c r="C171" s="1073">
        <v>110718</v>
      </c>
      <c r="D171" s="1074"/>
      <c r="E171" s="498">
        <v>25995.52</v>
      </c>
      <c r="F171" s="502" t="str">
        <f t="shared" si="0"/>
        <v/>
      </c>
      <c r="G171" s="503">
        <f t="shared" si="1"/>
        <v>25995.52</v>
      </c>
      <c r="H171" s="500"/>
      <c r="I171" s="499"/>
      <c r="J171" s="549"/>
      <c r="K171" s="526"/>
      <c r="L171" s="906" t="s">
        <v>510</v>
      </c>
      <c r="M171" s="554"/>
      <c r="N171" s="554"/>
      <c r="O171" s="554"/>
      <c r="P171" s="554"/>
      <c r="Q171" s="554"/>
      <c r="R171" s="742"/>
      <c r="S171" s="688" t="s">
        <v>73</v>
      </c>
      <c r="T171" s="92" t="s">
        <v>345</v>
      </c>
      <c r="U171" s="92" t="s">
        <v>346</v>
      </c>
      <c r="V171" s="435"/>
    </row>
    <row r="172" spans="1:22" ht="24" x14ac:dyDescent="0.15">
      <c r="A172" s="10"/>
      <c r="B172" s="824"/>
      <c r="C172" s="1073">
        <v>110831</v>
      </c>
      <c r="D172" s="1074"/>
      <c r="E172" s="498">
        <v>11479.96</v>
      </c>
      <c r="F172" s="502" t="str">
        <f t="shared" si="0"/>
        <v/>
      </c>
      <c r="G172" s="503">
        <f t="shared" si="1"/>
        <v>11479.96</v>
      </c>
      <c r="H172" s="500"/>
      <c r="I172" s="499"/>
      <c r="J172" s="549"/>
      <c r="K172" s="526"/>
      <c r="L172" s="906" t="s">
        <v>510</v>
      </c>
      <c r="M172" s="554"/>
      <c r="N172" s="554"/>
      <c r="O172" s="554"/>
      <c r="P172" s="554"/>
      <c r="Q172" s="554"/>
      <c r="R172" s="742"/>
      <c r="S172" s="688" t="s">
        <v>73</v>
      </c>
      <c r="T172" s="92" t="s">
        <v>345</v>
      </c>
      <c r="U172" s="92" t="s">
        <v>346</v>
      </c>
      <c r="V172" s="435"/>
    </row>
    <row r="173" spans="1:22" ht="24" x14ac:dyDescent="0.15">
      <c r="A173" s="10"/>
      <c r="B173" s="824"/>
      <c r="C173" s="1073">
        <v>110936</v>
      </c>
      <c r="D173" s="1074"/>
      <c r="E173" s="498">
        <v>4342.96</v>
      </c>
      <c r="F173" s="502" t="str">
        <f t="shared" si="0"/>
        <v/>
      </c>
      <c r="G173" s="503">
        <f t="shared" si="1"/>
        <v>4342.96</v>
      </c>
      <c r="H173" s="500"/>
      <c r="I173" s="499"/>
      <c r="J173" s="549"/>
      <c r="K173" s="526"/>
      <c r="L173" s="906" t="s">
        <v>510</v>
      </c>
      <c r="M173" s="554"/>
      <c r="N173" s="554"/>
      <c r="O173" s="554"/>
      <c r="P173" s="554"/>
      <c r="Q173" s="554"/>
      <c r="R173" s="742"/>
      <c r="S173" s="688" t="s">
        <v>73</v>
      </c>
      <c r="T173" s="92" t="s">
        <v>345</v>
      </c>
      <c r="U173" s="92" t="s">
        <v>346</v>
      </c>
      <c r="V173" s="435"/>
    </row>
    <row r="174" spans="1:22" ht="24" x14ac:dyDescent="0.15">
      <c r="A174" s="10"/>
      <c r="B174" s="824"/>
      <c r="C174" s="1199">
        <v>2024109</v>
      </c>
      <c r="D174" s="1074"/>
      <c r="E174" s="498">
        <v>7624.19</v>
      </c>
      <c r="F174" s="502" t="str">
        <f t="shared" si="0"/>
        <v/>
      </c>
      <c r="G174" s="503">
        <f t="shared" si="1"/>
        <v>7624.19</v>
      </c>
      <c r="H174" s="500"/>
      <c r="I174" s="499"/>
      <c r="J174" s="549"/>
      <c r="K174" s="526"/>
      <c r="L174" s="906" t="s">
        <v>509</v>
      </c>
      <c r="M174" s="554"/>
      <c r="N174" s="554"/>
      <c r="O174" s="554"/>
      <c r="P174" s="554"/>
      <c r="Q174" s="554"/>
      <c r="R174" s="742"/>
      <c r="S174" s="688" t="s">
        <v>73</v>
      </c>
      <c r="T174" s="92" t="s">
        <v>345</v>
      </c>
      <c r="U174" s="92" t="s">
        <v>346</v>
      </c>
      <c r="V174" s="435"/>
    </row>
    <row r="175" spans="1:22" ht="24" x14ac:dyDescent="0.15">
      <c r="A175" s="10"/>
      <c r="B175" s="824"/>
      <c r="C175" s="1199" t="s">
        <v>502</v>
      </c>
      <c r="D175" s="1074"/>
      <c r="E175" s="498">
        <v>362.28</v>
      </c>
      <c r="F175" s="502" t="str">
        <f t="shared" si="0"/>
        <v/>
      </c>
      <c r="G175" s="503">
        <f t="shared" si="1"/>
        <v>362.28</v>
      </c>
      <c r="H175" s="500"/>
      <c r="I175" s="499"/>
      <c r="J175" s="549"/>
      <c r="K175" s="526"/>
      <c r="L175" s="906" t="s">
        <v>509</v>
      </c>
      <c r="M175" s="554"/>
      <c r="N175" s="554"/>
      <c r="O175" s="554"/>
      <c r="P175" s="554"/>
      <c r="Q175" s="554"/>
      <c r="R175" s="742"/>
      <c r="S175" s="688" t="s">
        <v>73</v>
      </c>
      <c r="T175" s="92" t="s">
        <v>345</v>
      </c>
      <c r="U175" s="92" t="s">
        <v>346</v>
      </c>
      <c r="V175" s="435"/>
    </row>
    <row r="176" spans="1:22" ht="24" x14ac:dyDescent="0.15">
      <c r="A176" s="10"/>
      <c r="B176" s="824"/>
      <c r="C176" s="1199" t="s">
        <v>503</v>
      </c>
      <c r="D176" s="1074"/>
      <c r="E176" s="498">
        <v>5961.03</v>
      </c>
      <c r="F176" s="502" t="str">
        <f t="shared" si="0"/>
        <v/>
      </c>
      <c r="G176" s="503">
        <f t="shared" si="1"/>
        <v>5961.03</v>
      </c>
      <c r="H176" s="500"/>
      <c r="I176" s="499"/>
      <c r="J176" s="549"/>
      <c r="K176" s="526"/>
      <c r="L176" s="906" t="s">
        <v>509</v>
      </c>
      <c r="M176" s="554"/>
      <c r="N176" s="554"/>
      <c r="O176" s="554"/>
      <c r="P176" s="554"/>
      <c r="Q176" s="554"/>
      <c r="R176" s="742"/>
      <c r="S176" s="688" t="s">
        <v>73</v>
      </c>
      <c r="T176" s="92" t="s">
        <v>345</v>
      </c>
      <c r="U176" s="92" t="s">
        <v>346</v>
      </c>
      <c r="V176" s="435"/>
    </row>
    <row r="177" spans="1:22" ht="24" x14ac:dyDescent="0.15">
      <c r="A177" s="10"/>
      <c r="B177" s="824"/>
      <c r="C177" s="1199" t="s">
        <v>504</v>
      </c>
      <c r="D177" s="1074"/>
      <c r="E177" s="498">
        <v>20303.75</v>
      </c>
      <c r="F177" s="502" t="str">
        <f t="shared" si="0"/>
        <v/>
      </c>
      <c r="G177" s="503">
        <f t="shared" si="1"/>
        <v>20303.75</v>
      </c>
      <c r="H177" s="500"/>
      <c r="I177" s="499"/>
      <c r="J177" s="549"/>
      <c r="K177" s="526"/>
      <c r="L177" s="906" t="s">
        <v>509</v>
      </c>
      <c r="M177" s="554"/>
      <c r="N177" s="554"/>
      <c r="O177" s="554"/>
      <c r="P177" s="554"/>
      <c r="Q177" s="554"/>
      <c r="R177" s="742"/>
      <c r="S177" s="688" t="s">
        <v>73</v>
      </c>
      <c r="T177" s="92" t="s">
        <v>345</v>
      </c>
      <c r="U177" s="92" t="s">
        <v>346</v>
      </c>
      <c r="V177" s="435"/>
    </row>
    <row r="178" spans="1:22" ht="24" x14ac:dyDescent="0.15">
      <c r="A178" s="10"/>
      <c r="B178" s="824"/>
      <c r="C178" s="1199">
        <v>4602</v>
      </c>
      <c r="D178" s="1074"/>
      <c r="E178" s="498">
        <v>5124</v>
      </c>
      <c r="F178" s="502" t="str">
        <f t="shared" si="0"/>
        <v/>
      </c>
      <c r="G178" s="503">
        <f t="shared" si="1"/>
        <v>5124</v>
      </c>
      <c r="H178" s="500"/>
      <c r="I178" s="499"/>
      <c r="J178" s="549"/>
      <c r="K178" s="526"/>
      <c r="L178" s="905" t="s">
        <v>508</v>
      </c>
      <c r="M178" s="554"/>
      <c r="N178" s="554"/>
      <c r="O178" s="554"/>
      <c r="P178" s="554"/>
      <c r="Q178" s="554"/>
      <c r="R178" s="742"/>
      <c r="S178" s="688" t="s">
        <v>73</v>
      </c>
      <c r="T178" s="92" t="s">
        <v>345</v>
      </c>
      <c r="U178" s="92" t="s">
        <v>346</v>
      </c>
      <c r="V178" s="435"/>
    </row>
    <row r="179" spans="1:22" ht="24" x14ac:dyDescent="0.15">
      <c r="A179" s="10"/>
      <c r="B179" s="824"/>
      <c r="C179" s="1199">
        <v>4645</v>
      </c>
      <c r="D179" s="1074"/>
      <c r="E179" s="498">
        <v>3019.5</v>
      </c>
      <c r="F179" s="502" t="str">
        <f t="shared" si="0"/>
        <v/>
      </c>
      <c r="G179" s="503">
        <f t="shared" si="1"/>
        <v>3019.5</v>
      </c>
      <c r="H179" s="500"/>
      <c r="I179" s="499"/>
      <c r="J179" s="549"/>
      <c r="K179" s="526"/>
      <c r="L179" s="905" t="s">
        <v>508</v>
      </c>
      <c r="M179" s="554"/>
      <c r="N179" s="554"/>
      <c r="O179" s="554"/>
      <c r="P179" s="554"/>
      <c r="Q179" s="554"/>
      <c r="R179" s="742"/>
      <c r="S179" s="688" t="s">
        <v>73</v>
      </c>
      <c r="T179" s="92" t="s">
        <v>345</v>
      </c>
      <c r="U179" s="92" t="s">
        <v>346</v>
      </c>
      <c r="V179" s="435"/>
    </row>
    <row r="180" spans="1:22" ht="24" x14ac:dyDescent="0.15">
      <c r="A180" s="10"/>
      <c r="B180" s="824"/>
      <c r="C180" s="1199">
        <v>4708</v>
      </c>
      <c r="D180" s="1074"/>
      <c r="E180" s="498">
        <v>7914.75</v>
      </c>
      <c r="F180" s="502" t="str">
        <f t="shared" si="0"/>
        <v/>
      </c>
      <c r="G180" s="503">
        <f t="shared" si="1"/>
        <v>7914.75</v>
      </c>
      <c r="H180" s="500"/>
      <c r="I180" s="499"/>
      <c r="J180" s="549"/>
      <c r="K180" s="526"/>
      <c r="L180" s="905" t="s">
        <v>508</v>
      </c>
      <c r="M180" s="554"/>
      <c r="N180" s="554"/>
      <c r="O180" s="554"/>
      <c r="P180" s="554"/>
      <c r="Q180" s="554"/>
      <c r="R180" s="742"/>
      <c r="S180" s="688" t="s">
        <v>73</v>
      </c>
      <c r="T180" s="92" t="s">
        <v>345</v>
      </c>
      <c r="U180" s="92" t="s">
        <v>346</v>
      </c>
      <c r="V180" s="435"/>
    </row>
    <row r="181" spans="1:22" ht="24" x14ac:dyDescent="0.15">
      <c r="A181" s="10"/>
      <c r="B181" s="824"/>
      <c r="C181" s="1199">
        <v>4747</v>
      </c>
      <c r="D181" s="1074"/>
      <c r="E181" s="498">
        <v>13496.25</v>
      </c>
      <c r="F181" s="502" t="str">
        <f t="shared" si="0"/>
        <v/>
      </c>
      <c r="G181" s="503">
        <f t="shared" si="1"/>
        <v>13496.25</v>
      </c>
      <c r="H181" s="500"/>
      <c r="I181" s="499"/>
      <c r="J181" s="549"/>
      <c r="K181" s="526"/>
      <c r="L181" s="905" t="s">
        <v>508</v>
      </c>
      <c r="M181" s="554"/>
      <c r="N181" s="554"/>
      <c r="O181" s="554"/>
      <c r="P181" s="554"/>
      <c r="Q181" s="554"/>
      <c r="R181" s="742"/>
      <c r="S181" s="688" t="s">
        <v>73</v>
      </c>
      <c r="T181" s="92" t="s">
        <v>345</v>
      </c>
      <c r="U181" s="92" t="s">
        <v>346</v>
      </c>
      <c r="V181" s="435"/>
    </row>
    <row r="182" spans="1:22" ht="24" x14ac:dyDescent="0.15">
      <c r="A182" s="10"/>
      <c r="B182" s="824"/>
      <c r="C182" s="1199">
        <v>4787</v>
      </c>
      <c r="D182" s="1074"/>
      <c r="E182" s="498">
        <v>8372.25</v>
      </c>
      <c r="F182" s="502" t="str">
        <f t="shared" si="0"/>
        <v/>
      </c>
      <c r="G182" s="503">
        <f t="shared" si="1"/>
        <v>8372.25</v>
      </c>
      <c r="H182" s="500"/>
      <c r="I182" s="499"/>
      <c r="J182" s="549"/>
      <c r="K182" s="526"/>
      <c r="L182" s="905" t="s">
        <v>508</v>
      </c>
      <c r="M182" s="554"/>
      <c r="N182" s="554"/>
      <c r="O182" s="554"/>
      <c r="P182" s="554"/>
      <c r="Q182" s="554"/>
      <c r="R182" s="742"/>
      <c r="S182" s="688" t="s">
        <v>73</v>
      </c>
      <c r="T182" s="92" t="s">
        <v>345</v>
      </c>
      <c r="U182" s="92" t="s">
        <v>346</v>
      </c>
      <c r="V182" s="435"/>
    </row>
    <row r="183" spans="1:22" ht="24" x14ac:dyDescent="0.15">
      <c r="A183" s="10"/>
      <c r="B183" s="824"/>
      <c r="C183" s="1199">
        <v>4845</v>
      </c>
      <c r="D183" s="1074"/>
      <c r="E183" s="498">
        <v>9287.25</v>
      </c>
      <c r="F183" s="502" t="str">
        <f t="shared" si="0"/>
        <v/>
      </c>
      <c r="G183" s="503">
        <f t="shared" si="1"/>
        <v>9287.25</v>
      </c>
      <c r="H183" s="500"/>
      <c r="I183" s="499"/>
      <c r="J183" s="549"/>
      <c r="K183" s="526"/>
      <c r="L183" s="905" t="s">
        <v>508</v>
      </c>
      <c r="M183" s="554"/>
      <c r="N183" s="554"/>
      <c r="O183" s="554"/>
      <c r="P183" s="554"/>
      <c r="Q183" s="554"/>
      <c r="R183" s="742"/>
      <c r="S183" s="688" t="s">
        <v>73</v>
      </c>
      <c r="T183" s="92" t="s">
        <v>345</v>
      </c>
      <c r="U183" s="92" t="s">
        <v>346</v>
      </c>
      <c r="V183" s="435"/>
    </row>
    <row r="184" spans="1:22" ht="24" x14ac:dyDescent="0.15">
      <c r="A184" s="10"/>
      <c r="B184" s="824"/>
      <c r="C184" s="1199">
        <v>4893</v>
      </c>
      <c r="D184" s="1074"/>
      <c r="E184" s="498">
        <v>15608.07</v>
      </c>
      <c r="F184" s="502" t="str">
        <f t="shared" si="0"/>
        <v/>
      </c>
      <c r="G184" s="503">
        <f t="shared" si="1"/>
        <v>15608.07</v>
      </c>
      <c r="H184" s="500"/>
      <c r="I184" s="499"/>
      <c r="J184" s="549"/>
      <c r="K184" s="526"/>
      <c r="L184" s="905" t="s">
        <v>508</v>
      </c>
      <c r="M184" s="554"/>
      <c r="N184" s="554"/>
      <c r="O184" s="554"/>
      <c r="P184" s="554"/>
      <c r="Q184" s="554"/>
      <c r="R184" s="742"/>
      <c r="S184" s="688" t="s">
        <v>73</v>
      </c>
      <c r="T184" s="92" t="s">
        <v>345</v>
      </c>
      <c r="U184" s="92" t="s">
        <v>346</v>
      </c>
      <c r="V184" s="435"/>
    </row>
    <row r="185" spans="1:22" ht="24" x14ac:dyDescent="0.15">
      <c r="A185" s="10"/>
      <c r="B185" s="824"/>
      <c r="C185" s="1199" t="s">
        <v>505</v>
      </c>
      <c r="D185" s="1074"/>
      <c r="E185" s="498">
        <v>6986.96</v>
      </c>
      <c r="F185" s="502" t="str">
        <f t="shared" si="0"/>
        <v/>
      </c>
      <c r="G185" s="503">
        <f t="shared" si="1"/>
        <v>6986.96</v>
      </c>
      <c r="H185" s="500"/>
      <c r="I185" s="499"/>
      <c r="J185" s="549"/>
      <c r="K185" s="526"/>
      <c r="L185" s="905" t="s">
        <v>508</v>
      </c>
      <c r="M185" s="554"/>
      <c r="N185" s="554"/>
      <c r="O185" s="554"/>
      <c r="P185" s="554"/>
      <c r="Q185" s="554"/>
      <c r="R185" s="742"/>
      <c r="S185" s="688" t="s">
        <v>73</v>
      </c>
      <c r="T185" s="92" t="s">
        <v>345</v>
      </c>
      <c r="U185" s="92" t="s">
        <v>346</v>
      </c>
      <c r="V185" s="435"/>
    </row>
    <row r="186" spans="1:22" ht="24" x14ac:dyDescent="0.15">
      <c r="A186" s="10"/>
      <c r="B186" s="824"/>
      <c r="C186" s="1199">
        <v>4954</v>
      </c>
      <c r="D186" s="1074"/>
      <c r="E186" s="498">
        <v>5078.25</v>
      </c>
      <c r="F186" s="502" t="str">
        <f t="shared" si="0"/>
        <v/>
      </c>
      <c r="G186" s="503">
        <f t="shared" si="1"/>
        <v>5078.25</v>
      </c>
      <c r="H186" s="500"/>
      <c r="I186" s="499"/>
      <c r="J186" s="549"/>
      <c r="K186" s="526"/>
      <c r="L186" s="905" t="s">
        <v>508</v>
      </c>
      <c r="M186" s="554"/>
      <c r="N186" s="554"/>
      <c r="O186" s="554"/>
      <c r="P186" s="554"/>
      <c r="Q186" s="554"/>
      <c r="R186" s="742"/>
      <c r="S186" s="688" t="s">
        <v>73</v>
      </c>
      <c r="T186" s="92" t="s">
        <v>345</v>
      </c>
      <c r="U186" s="92" t="s">
        <v>346</v>
      </c>
      <c r="V186" s="435"/>
    </row>
    <row r="187" spans="1:22" ht="24" x14ac:dyDescent="0.15">
      <c r="A187" s="10"/>
      <c r="B187" s="824"/>
      <c r="C187" s="1199">
        <v>4955</v>
      </c>
      <c r="D187" s="1074"/>
      <c r="E187" s="498">
        <v>23287.86</v>
      </c>
      <c r="F187" s="502" t="str">
        <f t="shared" si="0"/>
        <v/>
      </c>
      <c r="G187" s="503">
        <f t="shared" si="1"/>
        <v>23287.86</v>
      </c>
      <c r="H187" s="500"/>
      <c r="I187" s="499"/>
      <c r="J187" s="549"/>
      <c r="K187" s="526"/>
      <c r="L187" s="905" t="s">
        <v>508</v>
      </c>
      <c r="M187" s="554"/>
      <c r="N187" s="554"/>
      <c r="O187" s="554"/>
      <c r="P187" s="554"/>
      <c r="Q187" s="554"/>
      <c r="R187" s="742"/>
      <c r="S187" s="688" t="s">
        <v>73</v>
      </c>
      <c r="T187" s="92" t="s">
        <v>345</v>
      </c>
      <c r="U187" s="92" t="s">
        <v>346</v>
      </c>
      <c r="V187" s="435"/>
    </row>
    <row r="188" spans="1:22" ht="24" x14ac:dyDescent="0.15">
      <c r="A188" s="10"/>
      <c r="B188" s="824"/>
      <c r="C188" s="1199">
        <v>5000</v>
      </c>
      <c r="D188" s="1074"/>
      <c r="E188" s="498">
        <v>14411.25</v>
      </c>
      <c r="F188" s="502" t="str">
        <f t="shared" si="0"/>
        <v/>
      </c>
      <c r="G188" s="503">
        <f t="shared" si="1"/>
        <v>14411.25</v>
      </c>
      <c r="H188" s="500"/>
      <c r="I188" s="499"/>
      <c r="J188" s="549"/>
      <c r="K188" s="526"/>
      <c r="L188" s="905" t="s">
        <v>508</v>
      </c>
      <c r="M188" s="554"/>
      <c r="N188" s="554"/>
      <c r="O188" s="554"/>
      <c r="P188" s="554"/>
      <c r="Q188" s="554"/>
      <c r="R188" s="742"/>
      <c r="S188" s="688" t="s">
        <v>73</v>
      </c>
      <c r="T188" s="92" t="s">
        <v>345</v>
      </c>
      <c r="U188" s="92" t="s">
        <v>346</v>
      </c>
      <c r="V188" s="435"/>
    </row>
    <row r="189" spans="1:22" ht="24" x14ac:dyDescent="0.15">
      <c r="A189" s="10"/>
      <c r="B189" s="824"/>
      <c r="C189" s="1199">
        <v>5007</v>
      </c>
      <c r="D189" s="1074"/>
      <c r="E189" s="498">
        <v>13214.59</v>
      </c>
      <c r="F189" s="502" t="str">
        <f t="shared" si="0"/>
        <v/>
      </c>
      <c r="G189" s="503">
        <f t="shared" si="1"/>
        <v>13214.59</v>
      </c>
      <c r="H189" s="500"/>
      <c r="I189" s="499"/>
      <c r="J189" s="549"/>
      <c r="K189" s="526"/>
      <c r="L189" s="905" t="s">
        <v>508</v>
      </c>
      <c r="M189" s="554"/>
      <c r="N189" s="554"/>
      <c r="O189" s="554"/>
      <c r="P189" s="554"/>
      <c r="Q189" s="554"/>
      <c r="R189" s="742"/>
      <c r="S189" s="688" t="s">
        <v>73</v>
      </c>
      <c r="T189" s="92" t="s">
        <v>345</v>
      </c>
      <c r="U189" s="92" t="s">
        <v>346</v>
      </c>
      <c r="V189" s="435"/>
    </row>
    <row r="190" spans="1:22" ht="24" x14ac:dyDescent="0.15">
      <c r="A190" s="10"/>
      <c r="B190" s="824"/>
      <c r="C190" s="1199">
        <v>5035</v>
      </c>
      <c r="D190" s="1074"/>
      <c r="E190" s="498">
        <v>14525.63</v>
      </c>
      <c r="F190" s="502" t="str">
        <f t="shared" si="0"/>
        <v/>
      </c>
      <c r="G190" s="503">
        <f t="shared" si="1"/>
        <v>14525.63</v>
      </c>
      <c r="H190" s="500"/>
      <c r="I190" s="499"/>
      <c r="J190" s="549"/>
      <c r="K190" s="526"/>
      <c r="L190" s="905" t="s">
        <v>508</v>
      </c>
      <c r="M190" s="554"/>
      <c r="N190" s="554"/>
      <c r="O190" s="554"/>
      <c r="P190" s="554"/>
      <c r="Q190" s="554"/>
      <c r="R190" s="742"/>
      <c r="S190" s="688" t="s">
        <v>73</v>
      </c>
      <c r="T190" s="92" t="s">
        <v>345</v>
      </c>
      <c r="U190" s="92" t="s">
        <v>346</v>
      </c>
      <c r="V190" s="435"/>
    </row>
    <row r="191" spans="1:22" ht="24" x14ac:dyDescent="0.15">
      <c r="A191" s="10"/>
      <c r="B191" s="824"/>
      <c r="C191" s="1199">
        <v>5053</v>
      </c>
      <c r="D191" s="1074"/>
      <c r="E191" s="498">
        <v>1065.3699999999999</v>
      </c>
      <c r="F191" s="502" t="str">
        <f t="shared" si="0"/>
        <v/>
      </c>
      <c r="G191" s="503">
        <f t="shared" si="1"/>
        <v>1065.3699999999999</v>
      </c>
      <c r="H191" s="500"/>
      <c r="I191" s="499"/>
      <c r="J191" s="549"/>
      <c r="K191" s="526"/>
      <c r="L191" s="905" t="s">
        <v>508</v>
      </c>
      <c r="M191" s="554"/>
      <c r="N191" s="554"/>
      <c r="O191" s="554"/>
      <c r="P191" s="554"/>
      <c r="Q191" s="554"/>
      <c r="R191" s="742"/>
      <c r="S191" s="688" t="s">
        <v>73</v>
      </c>
      <c r="T191" s="92" t="s">
        <v>345</v>
      </c>
      <c r="U191" s="92" t="s">
        <v>346</v>
      </c>
      <c r="V191" s="435"/>
    </row>
    <row r="192" spans="1:22" ht="24" x14ac:dyDescent="0.15">
      <c r="A192" s="10"/>
      <c r="B192" s="824"/>
      <c r="C192" s="1199">
        <v>111080</v>
      </c>
      <c r="D192" s="1074"/>
      <c r="E192" s="498">
        <v>658.8</v>
      </c>
      <c r="F192" s="502" t="str">
        <f t="shared" si="0"/>
        <v/>
      </c>
      <c r="G192" s="503">
        <f t="shared" si="1"/>
        <v>658.8</v>
      </c>
      <c r="H192" s="500"/>
      <c r="I192" s="499"/>
      <c r="J192" s="549"/>
      <c r="K192" s="526"/>
      <c r="L192" s="906" t="s">
        <v>510</v>
      </c>
      <c r="M192" s="554"/>
      <c r="N192" s="554"/>
      <c r="O192" s="554"/>
      <c r="P192" s="554"/>
      <c r="Q192" s="554"/>
      <c r="R192" s="742"/>
      <c r="S192" s="688" t="s">
        <v>73</v>
      </c>
      <c r="T192" s="92" t="s">
        <v>345</v>
      </c>
      <c r="U192" s="92" t="s">
        <v>346</v>
      </c>
      <c r="V192" s="435"/>
    </row>
    <row r="193" spans="1:22" ht="24" x14ac:dyDescent="0.15">
      <c r="A193" s="10"/>
      <c r="B193" s="824"/>
      <c r="C193" s="1199" t="s">
        <v>506</v>
      </c>
      <c r="D193" s="1074"/>
      <c r="E193" s="498">
        <v>10193.040000000001</v>
      </c>
      <c r="F193" s="502" t="str">
        <f t="shared" si="0"/>
        <v/>
      </c>
      <c r="G193" s="503">
        <f t="shared" si="1"/>
        <v>10193.040000000001</v>
      </c>
      <c r="H193" s="500"/>
      <c r="I193" s="499"/>
      <c r="J193" s="549"/>
      <c r="K193" s="526"/>
      <c r="L193" s="906" t="s">
        <v>509</v>
      </c>
      <c r="M193" s="554"/>
      <c r="N193" s="554"/>
      <c r="O193" s="554"/>
      <c r="P193" s="554"/>
      <c r="Q193" s="554"/>
      <c r="R193" s="742"/>
      <c r="S193" s="688" t="s">
        <v>73</v>
      </c>
      <c r="T193" s="92" t="s">
        <v>345</v>
      </c>
      <c r="U193" s="92" t="s">
        <v>346</v>
      </c>
      <c r="V193" s="435"/>
    </row>
    <row r="194" spans="1:22" ht="24" x14ac:dyDescent="0.15">
      <c r="A194" s="10"/>
      <c r="B194" s="824"/>
      <c r="C194" s="1199" t="s">
        <v>507</v>
      </c>
      <c r="D194" s="1074"/>
      <c r="E194" s="498">
        <v>19939.38</v>
      </c>
      <c r="F194" s="502" t="str">
        <f t="shared" si="0"/>
        <v/>
      </c>
      <c r="G194" s="503">
        <f t="shared" si="1"/>
        <v>19939.38</v>
      </c>
      <c r="H194" s="500"/>
      <c r="I194" s="499"/>
      <c r="J194" s="549"/>
      <c r="K194" s="526"/>
      <c r="L194" s="906" t="s">
        <v>508</v>
      </c>
      <c r="M194" s="554"/>
      <c r="N194" s="554"/>
      <c r="O194" s="554"/>
      <c r="P194" s="554"/>
      <c r="Q194" s="554"/>
      <c r="R194" s="742"/>
      <c r="S194" s="688" t="s">
        <v>73</v>
      </c>
      <c r="T194" s="92" t="s">
        <v>345</v>
      </c>
      <c r="U194" s="92" t="s">
        <v>346</v>
      </c>
      <c r="V194" s="435"/>
    </row>
    <row r="195" spans="1:22" ht="24" x14ac:dyDescent="0.15">
      <c r="A195" s="10"/>
      <c r="B195" s="824"/>
      <c r="C195" s="1199">
        <v>5149</v>
      </c>
      <c r="D195" s="1074"/>
      <c r="E195" s="498">
        <v>17718.080000000002</v>
      </c>
      <c r="F195" s="502" t="str">
        <f t="shared" si="0"/>
        <v/>
      </c>
      <c r="G195" s="503">
        <f t="shared" si="1"/>
        <v>17718.080000000002</v>
      </c>
      <c r="H195" s="500"/>
      <c r="I195" s="499"/>
      <c r="J195" s="549"/>
      <c r="K195" s="526"/>
      <c r="L195" s="906" t="s">
        <v>508</v>
      </c>
      <c r="M195" s="554"/>
      <c r="N195" s="554"/>
      <c r="O195" s="554"/>
      <c r="P195" s="554"/>
      <c r="Q195" s="554"/>
      <c r="R195" s="742"/>
      <c r="S195" s="688" t="s">
        <v>73</v>
      </c>
      <c r="T195" s="92" t="s">
        <v>345</v>
      </c>
      <c r="U195" s="92" t="s">
        <v>346</v>
      </c>
      <c r="V195" s="435"/>
    </row>
    <row r="196" spans="1:22" ht="24" x14ac:dyDescent="0.15">
      <c r="A196" s="10"/>
      <c r="B196" s="824"/>
      <c r="C196" s="1199">
        <v>5161</v>
      </c>
      <c r="D196" s="1074"/>
      <c r="E196" s="498">
        <v>136.97999999999999</v>
      </c>
      <c r="F196" s="502" t="str">
        <f t="shared" si="0"/>
        <v/>
      </c>
      <c r="G196" s="503">
        <f t="shared" si="1"/>
        <v>136.97999999999999</v>
      </c>
      <c r="H196" s="500"/>
      <c r="I196" s="499"/>
      <c r="J196" s="549"/>
      <c r="K196" s="526"/>
      <c r="L196" s="906" t="s">
        <v>508</v>
      </c>
      <c r="M196" s="554"/>
      <c r="N196" s="554"/>
      <c r="O196" s="554"/>
      <c r="P196" s="554"/>
      <c r="Q196" s="554"/>
      <c r="R196" s="742"/>
      <c r="S196" s="688" t="s">
        <v>73</v>
      </c>
      <c r="T196" s="92" t="s">
        <v>345</v>
      </c>
      <c r="U196" s="92" t="s">
        <v>346</v>
      </c>
      <c r="V196" s="435"/>
    </row>
    <row r="197" spans="1:22" ht="24" x14ac:dyDescent="0.15">
      <c r="A197" s="10"/>
      <c r="B197" s="824"/>
      <c r="C197" s="1199">
        <v>5216</v>
      </c>
      <c r="D197" s="1074"/>
      <c r="E197" s="498">
        <v>14556.71</v>
      </c>
      <c r="F197" s="502" t="str">
        <f t="shared" si="0"/>
        <v/>
      </c>
      <c r="G197" s="503">
        <f t="shared" si="1"/>
        <v>14556.71</v>
      </c>
      <c r="H197" s="500"/>
      <c r="I197" s="499"/>
      <c r="J197" s="549"/>
      <c r="K197" s="526"/>
      <c r="L197" s="906" t="s">
        <v>508</v>
      </c>
      <c r="M197" s="554"/>
      <c r="N197" s="554"/>
      <c r="O197" s="554"/>
      <c r="P197" s="554"/>
      <c r="Q197" s="554"/>
      <c r="R197" s="742"/>
      <c r="S197" s="688" t="s">
        <v>73</v>
      </c>
      <c r="T197" s="92" t="s">
        <v>345</v>
      </c>
      <c r="U197" s="92" t="s">
        <v>346</v>
      </c>
      <c r="V197" s="435"/>
    </row>
    <row r="198" spans="1:22" ht="25" thickBot="1" x14ac:dyDescent="0.2">
      <c r="A198" s="10"/>
      <c r="B198" s="824"/>
      <c r="C198" s="1199">
        <v>5232</v>
      </c>
      <c r="D198" s="1074"/>
      <c r="E198" s="498">
        <v>5722.29</v>
      </c>
      <c r="F198" s="502" t="str">
        <f t="shared" si="0"/>
        <v/>
      </c>
      <c r="G198" s="503">
        <f t="shared" si="1"/>
        <v>5722.29</v>
      </c>
      <c r="H198" s="500"/>
      <c r="I198" s="499"/>
      <c r="J198" s="549"/>
      <c r="K198" s="526"/>
      <c r="L198" s="906" t="s">
        <v>508</v>
      </c>
      <c r="M198" s="554"/>
      <c r="N198" s="554"/>
      <c r="O198" s="554"/>
      <c r="P198" s="554"/>
      <c r="Q198" s="554"/>
      <c r="R198" s="742"/>
      <c r="S198" s="688" t="s">
        <v>73</v>
      </c>
      <c r="T198" s="92" t="s">
        <v>345</v>
      </c>
      <c r="U198" s="92" t="s">
        <v>346</v>
      </c>
      <c r="V198" s="435"/>
    </row>
    <row r="199" spans="1:22" ht="25" thickTop="1" thickBot="1" x14ac:dyDescent="0.25">
      <c r="A199" s="10"/>
      <c r="B199" s="528"/>
      <c r="C199" s="1155" t="s">
        <v>341</v>
      </c>
      <c r="D199" s="1156"/>
      <c r="E199" s="1157"/>
      <c r="F199" s="811" t="str">
        <f>IF(CurrencyRate=0,"",SUM(F169:F198))</f>
        <v/>
      </c>
      <c r="G199" s="825">
        <f>SUM(G169:G198)</f>
        <v>288632.73</v>
      </c>
      <c r="H199" s="47"/>
      <c r="I199" s="529"/>
      <c r="J199" s="529"/>
      <c r="K199" s="529"/>
      <c r="L199" s="529"/>
      <c r="M199" s="529"/>
      <c r="N199" s="529"/>
      <c r="O199" s="529"/>
      <c r="P199" s="529"/>
      <c r="Q199" s="529"/>
      <c r="R199" s="743"/>
      <c r="S199" s="688"/>
      <c r="T199" s="436"/>
      <c r="U199" s="436"/>
      <c r="V199" s="435"/>
    </row>
    <row r="200" spans="1:22" ht="24" hidden="1" thickTop="1" x14ac:dyDescent="0.2">
      <c r="A200" s="10"/>
      <c r="B200" s="530"/>
      <c r="C200" s="531"/>
      <c r="D200" s="532"/>
      <c r="E200" s="532"/>
      <c r="F200" s="533"/>
      <c r="G200" s="534"/>
      <c r="H200" s="500"/>
      <c r="I200" s="527"/>
      <c r="J200" s="527"/>
      <c r="K200" s="527"/>
      <c r="L200" s="527"/>
      <c r="M200" s="527"/>
      <c r="N200" s="527"/>
      <c r="O200" s="527"/>
      <c r="P200" s="527"/>
      <c r="Q200" s="527"/>
      <c r="R200" s="742"/>
      <c r="S200" s="688"/>
      <c r="T200" s="436"/>
      <c r="U200" s="436"/>
      <c r="V200" s="435" t="s">
        <v>108</v>
      </c>
    </row>
    <row r="201" spans="1:22" ht="25" thickTop="1" x14ac:dyDescent="0.2">
      <c r="A201" s="10"/>
      <c r="B201" s="535" t="s">
        <v>342</v>
      </c>
      <c r="C201" s="1063" t="s">
        <v>309</v>
      </c>
      <c r="D201" s="1064"/>
      <c r="E201" s="55">
        <v>0</v>
      </c>
      <c r="F201" s="536" t="str">
        <f>IF(CurrencyRate=0,"",E201)</f>
        <v/>
      </c>
      <c r="G201" s="641">
        <f>E201*(IF(CurrencyRate=0,1,CurrencyRate))</f>
        <v>0</v>
      </c>
      <c r="H201" s="537"/>
      <c r="I201" s="538"/>
      <c r="J201" s="550"/>
      <c r="K201" s="552"/>
      <c r="L201" s="555"/>
      <c r="M201" s="555"/>
      <c r="N201" s="555"/>
      <c r="O201" s="555"/>
      <c r="P201" s="555"/>
      <c r="Q201" s="555"/>
      <c r="R201" s="744"/>
      <c r="S201" s="688" t="s">
        <v>80</v>
      </c>
      <c r="T201" s="92" t="s">
        <v>345</v>
      </c>
      <c r="U201" s="92" t="s">
        <v>346</v>
      </c>
      <c r="V201" s="435"/>
    </row>
    <row r="202" spans="1:22" ht="25" thickBot="1" x14ac:dyDescent="0.25">
      <c r="A202" s="10"/>
      <c r="B202" s="824"/>
      <c r="C202" s="1073" t="s">
        <v>310</v>
      </c>
      <c r="D202" s="1074"/>
      <c r="E202" s="498">
        <v>0</v>
      </c>
      <c r="F202" s="502" t="str">
        <f>IF(CurrencyRate=0,"",E202)</f>
        <v/>
      </c>
      <c r="G202" s="503">
        <f>E202*(IF(CurrencyRate=0,1,CurrencyRate))</f>
        <v>0</v>
      </c>
      <c r="H202" s="500"/>
      <c r="I202" s="539"/>
      <c r="J202" s="549"/>
      <c r="K202" s="526"/>
      <c r="L202" s="554"/>
      <c r="M202" s="554"/>
      <c r="N202" s="554"/>
      <c r="O202" s="554"/>
      <c r="P202" s="554"/>
      <c r="Q202" s="554"/>
      <c r="R202" s="742"/>
      <c r="S202" s="688" t="s">
        <v>73</v>
      </c>
      <c r="T202" s="92" t="s">
        <v>345</v>
      </c>
      <c r="U202" s="92" t="s">
        <v>346</v>
      </c>
      <c r="V202" s="435"/>
    </row>
    <row r="203" spans="1:22" ht="24" thickTop="1" x14ac:dyDescent="0.2">
      <c r="A203" s="10"/>
      <c r="B203" s="545"/>
      <c r="C203" s="1152" t="s">
        <v>341</v>
      </c>
      <c r="D203" s="1153"/>
      <c r="E203" s="1154"/>
      <c r="F203" s="810" t="str">
        <f>IF(CurrencyRate=0,"",SUM(F200:F202))</f>
        <v/>
      </c>
      <c r="G203" s="826">
        <f>SUM(G200:G202)</f>
        <v>0</v>
      </c>
      <c r="H203" s="475"/>
      <c r="I203" s="546"/>
      <c r="J203" s="529"/>
      <c r="K203" s="529"/>
      <c r="L203" s="529"/>
      <c r="M203" s="529"/>
      <c r="N203" s="529"/>
      <c r="O203" s="540"/>
      <c r="P203" s="540"/>
      <c r="Q203" s="540"/>
      <c r="R203" s="744"/>
      <c r="S203" s="688"/>
      <c r="T203" s="436"/>
      <c r="U203" s="436"/>
      <c r="V203" s="435"/>
    </row>
    <row r="204" spans="1:22" x14ac:dyDescent="0.2">
      <c r="A204" s="541" t="s">
        <v>343</v>
      </c>
      <c r="B204" s="547"/>
      <c r="C204" s="532"/>
      <c r="D204" s="532"/>
      <c r="E204" s="532"/>
      <c r="F204" s="542"/>
      <c r="G204" s="543"/>
      <c r="H204" s="490"/>
      <c r="I204" s="544"/>
      <c r="J204" s="527"/>
      <c r="K204" s="527"/>
      <c r="L204" s="527"/>
      <c r="M204" s="527"/>
      <c r="N204" s="527"/>
      <c r="O204" s="540"/>
      <c r="P204" s="540"/>
      <c r="Q204" s="540"/>
      <c r="R204" s="744"/>
      <c r="S204" s="733" t="s">
        <v>344</v>
      </c>
      <c r="T204" s="436"/>
      <c r="U204" s="436"/>
      <c r="V204" s="435"/>
    </row>
    <row r="205" spans="1:22" ht="24" x14ac:dyDescent="0.2">
      <c r="A205" s="13"/>
      <c r="B205" s="1086" t="s">
        <v>242</v>
      </c>
      <c r="C205" s="1067"/>
      <c r="D205" s="1067"/>
      <c r="E205" s="1100"/>
      <c r="F205" s="815" t="str">
        <f>IF(CurrencyRate=0,"",SUM(F169:F204)/2)</f>
        <v/>
      </c>
      <c r="G205" s="201">
        <f>SUM(G169:G204)/2</f>
        <v>288632.73</v>
      </c>
      <c r="H205" s="159"/>
      <c r="I205" s="159"/>
      <c r="J205" s="159"/>
      <c r="K205" s="159"/>
      <c r="L205" s="159"/>
      <c r="M205" s="159"/>
      <c r="N205" s="159"/>
      <c r="O205" s="159"/>
      <c r="P205" s="159"/>
      <c r="Q205" s="159"/>
      <c r="R205" s="745"/>
      <c r="S205" s="688" t="s">
        <v>286</v>
      </c>
      <c r="T205" s="428"/>
      <c r="U205" s="428"/>
      <c r="V205" s="435"/>
    </row>
    <row r="206" spans="1:22" x14ac:dyDescent="0.2">
      <c r="A206" s="146"/>
      <c r="B206" s="145"/>
      <c r="C206" s="145"/>
      <c r="D206" s="145"/>
      <c r="E206" s="315"/>
      <c r="F206" s="315"/>
      <c r="G206" s="315"/>
      <c r="H206" s="315"/>
      <c r="I206" s="315"/>
      <c r="J206" s="315"/>
      <c r="K206" s="9"/>
      <c r="L206" s="9"/>
      <c r="M206" s="9"/>
      <c r="N206" s="9"/>
      <c r="O206" s="9"/>
      <c r="P206" s="9"/>
      <c r="Q206" s="9"/>
      <c r="R206" s="778"/>
      <c r="S206" s="735"/>
      <c r="T206" s="414"/>
      <c r="U206" s="414"/>
      <c r="V206" s="414"/>
    </row>
    <row r="207" spans="1:22" ht="35" x14ac:dyDescent="0.2">
      <c r="A207" s="181"/>
      <c r="B207" s="1209" t="s">
        <v>234</v>
      </c>
      <c r="C207" s="1209"/>
      <c r="D207" s="1209"/>
      <c r="E207" s="1209"/>
      <c r="F207" s="1209"/>
      <c r="G207" s="1209"/>
      <c r="H207" s="814"/>
      <c r="I207" s="829">
        <f>WP_C1_Total+WP_C2_Total+WP_C3_Total+WP_C4_Total</f>
        <v>288632.73</v>
      </c>
      <c r="J207" s="184"/>
      <c r="K207" s="184"/>
      <c r="L207" s="184"/>
      <c r="M207" s="184"/>
      <c r="N207" s="184"/>
      <c r="O207" s="184"/>
      <c r="P207" s="184"/>
      <c r="Q207" s="184"/>
      <c r="R207" s="779"/>
      <c r="S207" s="774" t="s">
        <v>143</v>
      </c>
      <c r="T207" s="423"/>
      <c r="U207" s="423"/>
      <c r="V207" s="414"/>
    </row>
    <row r="208" spans="1:22" ht="35" x14ac:dyDescent="0.2">
      <c r="A208" s="181" t="s">
        <v>148</v>
      </c>
      <c r="B208" s="236"/>
      <c r="C208" s="236"/>
      <c r="D208" s="236"/>
      <c r="E208" s="236"/>
      <c r="F208" s="236"/>
      <c r="G208" s="236"/>
      <c r="H208" s="236"/>
      <c r="I208" s="183"/>
      <c r="J208" s="184"/>
      <c r="K208" s="184"/>
      <c r="L208" s="184"/>
      <c r="M208" s="184"/>
      <c r="N208" s="184"/>
      <c r="O208" s="184"/>
      <c r="P208" s="184"/>
      <c r="Q208" s="184"/>
      <c r="R208" s="779"/>
      <c r="S208" s="774" t="s">
        <v>143</v>
      </c>
      <c r="T208" s="423"/>
      <c r="U208" s="423"/>
      <c r="V208" s="414"/>
    </row>
    <row r="209" spans="1:22" ht="35" x14ac:dyDescent="0.2">
      <c r="A209" s="96" t="s">
        <v>206</v>
      </c>
      <c r="B209" s="97"/>
      <c r="C209" s="97"/>
      <c r="D209" s="97"/>
      <c r="E209" s="97"/>
      <c r="F209" s="97"/>
      <c r="G209" s="97"/>
      <c r="H209" s="97"/>
      <c r="I209" s="97"/>
      <c r="J209" s="97"/>
      <c r="K209" s="97"/>
      <c r="L209" s="97"/>
      <c r="M209" s="97"/>
      <c r="N209" s="97"/>
      <c r="O209" s="97"/>
      <c r="P209" s="97"/>
      <c r="Q209" s="97"/>
      <c r="R209" s="780"/>
      <c r="S209" s="774" t="s">
        <v>143</v>
      </c>
      <c r="T209" s="423"/>
      <c r="U209" s="423"/>
      <c r="V209" s="414"/>
    </row>
    <row r="210" spans="1:22" ht="31" x14ac:dyDescent="0.2">
      <c r="A210" s="1309"/>
      <c r="B210" s="1021"/>
      <c r="C210" s="1039" t="s">
        <v>176</v>
      </c>
      <c r="D210" s="1040"/>
      <c r="E210" s="1041"/>
      <c r="F210" s="1039" t="s">
        <v>89</v>
      </c>
      <c r="G210" s="1040"/>
      <c r="H210" s="1040"/>
      <c r="I210" s="1041"/>
      <c r="J210" s="1006" t="s">
        <v>113</v>
      </c>
      <c r="K210" s="1019" t="s">
        <v>433</v>
      </c>
      <c r="L210" s="1131" t="s">
        <v>350</v>
      </c>
      <c r="M210" s="1131"/>
      <c r="N210" s="1130" t="s">
        <v>298</v>
      </c>
      <c r="O210" s="1131" t="s">
        <v>351</v>
      </c>
      <c r="P210" s="1163" t="s">
        <v>299</v>
      </c>
      <c r="Q210" s="460"/>
      <c r="R210" s="1207"/>
      <c r="S210" s="774" t="s">
        <v>143</v>
      </c>
      <c r="T210" s="427"/>
      <c r="U210" s="427"/>
      <c r="V210" s="427"/>
    </row>
    <row r="211" spans="1:22" ht="31" x14ac:dyDescent="0.2">
      <c r="A211" s="1310"/>
      <c r="B211" s="1024"/>
      <c r="C211" s="44" t="s">
        <v>349</v>
      </c>
      <c r="D211" s="95" t="s">
        <v>428</v>
      </c>
      <c r="E211" s="95" t="s">
        <v>230</v>
      </c>
      <c r="F211" s="95" t="s">
        <v>4</v>
      </c>
      <c r="G211" s="95" t="s">
        <v>282</v>
      </c>
      <c r="H211" s="43" t="s">
        <v>428</v>
      </c>
      <c r="I211" s="95" t="s">
        <v>230</v>
      </c>
      <c r="J211" s="1005"/>
      <c r="K211" s="1022"/>
      <c r="L211" s="494" t="s">
        <v>454</v>
      </c>
      <c r="M211" s="494" t="s">
        <v>455</v>
      </c>
      <c r="N211" s="1130"/>
      <c r="O211" s="1131"/>
      <c r="P211" s="1163"/>
      <c r="Q211" s="461"/>
      <c r="R211" s="1208"/>
      <c r="S211" s="774" t="s">
        <v>143</v>
      </c>
      <c r="T211" s="427"/>
      <c r="U211" s="427"/>
      <c r="V211" s="427"/>
    </row>
    <row r="212" spans="1:22" x14ac:dyDescent="0.2">
      <c r="A212" s="179" t="s">
        <v>0</v>
      </c>
      <c r="B212" s="87" t="str">
        <f>IDX_WP_Name_1</f>
        <v>MANAGEMENT AND COORDINATION</v>
      </c>
      <c r="C212" s="87"/>
      <c r="D212" s="640"/>
      <c r="E212" s="87"/>
      <c r="F212" s="87"/>
      <c r="G212" s="87"/>
      <c r="H212" s="87"/>
      <c r="I212" s="87"/>
      <c r="J212" s="87"/>
      <c r="K212" s="87"/>
      <c r="L212" s="87"/>
      <c r="M212" s="87"/>
      <c r="N212" s="87"/>
      <c r="O212" s="87"/>
      <c r="P212" s="87"/>
      <c r="Q212" s="87"/>
      <c r="R212" s="741"/>
      <c r="S212" s="734"/>
      <c r="T212" s="428"/>
      <c r="U212" s="428"/>
      <c r="V212" s="437"/>
    </row>
    <row r="213" spans="1:22" ht="24" x14ac:dyDescent="0.2">
      <c r="A213" s="179"/>
      <c r="B213" s="1086" t="s">
        <v>265</v>
      </c>
      <c r="C213" s="1068"/>
      <c r="D213" s="592" t="str">
        <f>IF(TypeCostC1=2,"",IF(CurrencyRate=0,"",E213/CurrencyRate))</f>
        <v/>
      </c>
      <c r="E213" s="198">
        <v>0</v>
      </c>
      <c r="F213" s="87"/>
      <c r="G213" s="87"/>
      <c r="H213" s="87"/>
      <c r="I213" s="87"/>
      <c r="J213" s="87"/>
      <c r="K213" s="87"/>
      <c r="L213" s="87"/>
      <c r="M213" s="87"/>
      <c r="N213" s="87"/>
      <c r="O213" s="87"/>
      <c r="P213" s="87"/>
      <c r="Q213" s="87"/>
      <c r="R213" s="741"/>
      <c r="S213" s="688" t="s">
        <v>286</v>
      </c>
      <c r="T213" s="428"/>
      <c r="U213" s="428"/>
      <c r="V213" s="437" t="s">
        <v>109</v>
      </c>
    </row>
    <row r="214" spans="1:22" ht="24" x14ac:dyDescent="0.2">
      <c r="A214" s="179"/>
      <c r="B214" s="1086" t="s">
        <v>436</v>
      </c>
      <c r="C214" s="1068"/>
      <c r="D214" s="592" t="str">
        <f>IF(TypeCostC1=2,"",IF(CurrencyRate=0,"",E214/CurrencyRate))</f>
        <v/>
      </c>
      <c r="E214" s="198">
        <v>0</v>
      </c>
      <c r="F214" s="87"/>
      <c r="G214" s="87"/>
      <c r="H214" s="87"/>
      <c r="I214" s="87"/>
      <c r="J214" s="87"/>
      <c r="K214" s="87"/>
      <c r="L214" s="87"/>
      <c r="M214" s="87"/>
      <c r="N214" s="87"/>
      <c r="O214" s="87"/>
      <c r="P214" s="87"/>
      <c r="Q214" s="87"/>
      <c r="R214" s="741"/>
      <c r="S214" s="688" t="s">
        <v>286</v>
      </c>
      <c r="T214" s="428"/>
      <c r="U214" s="428"/>
      <c r="V214" s="437" t="s">
        <v>109</v>
      </c>
    </row>
    <row r="215" spans="1:22" ht="24" x14ac:dyDescent="0.2">
      <c r="A215" s="179"/>
      <c r="B215" s="1086" t="s">
        <v>437</v>
      </c>
      <c r="C215" s="1068"/>
      <c r="D215" s="592" t="str">
        <f>IF(TypeCostC1=2,"",IF(CurrencyRate=0,"",E215/CurrencyRate))</f>
        <v/>
      </c>
      <c r="E215" s="198">
        <v>0</v>
      </c>
      <c r="F215" s="87"/>
      <c r="G215" s="87"/>
      <c r="H215" s="87"/>
      <c r="I215" s="87"/>
      <c r="J215" s="87"/>
      <c r="K215" s="87"/>
      <c r="L215" s="87"/>
      <c r="M215" s="87"/>
      <c r="N215" s="87"/>
      <c r="O215" s="87"/>
      <c r="P215" s="87"/>
      <c r="Q215" s="87"/>
      <c r="R215" s="741"/>
      <c r="S215" s="688" t="s">
        <v>286</v>
      </c>
      <c r="T215" s="428"/>
      <c r="U215" s="428"/>
      <c r="V215" s="437" t="s">
        <v>109</v>
      </c>
    </row>
    <row r="216" spans="1:22" ht="24" x14ac:dyDescent="0.2">
      <c r="A216" s="13"/>
      <c r="B216" s="1086" t="s">
        <v>381</v>
      </c>
      <c r="C216" s="1068"/>
      <c r="D216" s="592" t="str">
        <f>IF(TypeCostC1=2,"",IF(CurrencyRate=0,"",E216/CurrencyRate))</f>
        <v/>
      </c>
      <c r="E216" s="201">
        <f>E213+E215+E214</f>
        <v>0</v>
      </c>
      <c r="F216" s="215"/>
      <c r="G216" s="480"/>
      <c r="H216" s="480"/>
      <c r="I216" s="275">
        <v>0</v>
      </c>
      <c r="J216" s="276"/>
      <c r="K216" s="276"/>
      <c r="L216" s="276"/>
      <c r="M216" s="276"/>
      <c r="N216" s="276"/>
      <c r="O216" s="276"/>
      <c r="P216" s="276"/>
      <c r="Q216" s="697"/>
      <c r="R216" s="747"/>
      <c r="S216" s="688" t="s">
        <v>286</v>
      </c>
      <c r="T216" s="428"/>
      <c r="U216" s="428"/>
      <c r="V216" s="435"/>
    </row>
    <row r="217" spans="1:22" x14ac:dyDescent="0.2">
      <c r="A217" s="179" t="s">
        <v>479</v>
      </c>
      <c r="B217" s="87" t="str">
        <f>IDX_WP_Name_2</f>
        <v>DISSEMINATION, TRAINING AND SUPPORT</v>
      </c>
      <c r="C217" s="87"/>
      <c r="D217" s="640"/>
      <c r="E217" s="87"/>
      <c r="F217" s="87"/>
      <c r="G217" s="87"/>
      <c r="H217" s="87"/>
      <c r="I217" s="87"/>
      <c r="J217" s="87"/>
      <c r="K217" s="87"/>
      <c r="L217" s="87"/>
      <c r="M217" s="87"/>
      <c r="N217" s="87"/>
      <c r="O217" s="87"/>
      <c r="P217" s="87"/>
      <c r="Q217" s="87"/>
      <c r="R217" s="741"/>
      <c r="S217" s="734"/>
      <c r="T217" s="428"/>
      <c r="U217" s="428"/>
      <c r="V217" s="437"/>
    </row>
    <row r="218" spans="1:22" ht="24" x14ac:dyDescent="0.2">
      <c r="A218" s="179"/>
      <c r="B218" s="1086" t="s">
        <v>265</v>
      </c>
      <c r="C218" s="1068"/>
      <c r="D218" s="592" t="str">
        <f>IF(TypeCostC1=2,"",IF(CurrencyRate=0,"",E218/CurrencyRate))</f>
        <v/>
      </c>
      <c r="E218" s="198">
        <v>0</v>
      </c>
      <c r="F218" s="87"/>
      <c r="G218" s="87"/>
      <c r="H218" s="87"/>
      <c r="I218" s="87"/>
      <c r="J218" s="87"/>
      <c r="K218" s="87"/>
      <c r="L218" s="87"/>
      <c r="M218" s="87"/>
      <c r="N218" s="87"/>
      <c r="O218" s="87"/>
      <c r="P218" s="87"/>
      <c r="Q218" s="87"/>
      <c r="R218" s="741"/>
      <c r="S218" s="688" t="s">
        <v>286</v>
      </c>
      <c r="T218" s="428"/>
      <c r="U218" s="428"/>
      <c r="V218" s="437" t="s">
        <v>109</v>
      </c>
    </row>
    <row r="219" spans="1:22" ht="24" x14ac:dyDescent="0.2">
      <c r="A219" s="179"/>
      <c r="B219" s="1086" t="s">
        <v>436</v>
      </c>
      <c r="C219" s="1068"/>
      <c r="D219" s="592" t="str">
        <f>IF(TypeCostC1=2,"",IF(CurrencyRate=0,"",E219/CurrencyRate))</f>
        <v/>
      </c>
      <c r="E219" s="198">
        <v>0</v>
      </c>
      <c r="F219" s="87"/>
      <c r="G219" s="87"/>
      <c r="H219" s="87"/>
      <c r="I219" s="87"/>
      <c r="J219" s="87"/>
      <c r="K219" s="87"/>
      <c r="L219" s="87"/>
      <c r="M219" s="87"/>
      <c r="N219" s="87"/>
      <c r="O219" s="87"/>
      <c r="P219" s="87"/>
      <c r="Q219" s="87"/>
      <c r="R219" s="741"/>
      <c r="S219" s="688" t="s">
        <v>286</v>
      </c>
      <c r="T219" s="428"/>
      <c r="U219" s="428"/>
      <c r="V219" s="437" t="s">
        <v>109</v>
      </c>
    </row>
    <row r="220" spans="1:22" ht="24" x14ac:dyDescent="0.2">
      <c r="A220" s="179"/>
      <c r="B220" s="1086" t="s">
        <v>437</v>
      </c>
      <c r="C220" s="1068"/>
      <c r="D220" s="592" t="str">
        <f>IF(TypeCostC1=2,"",IF(CurrencyRate=0,"",E220/CurrencyRate))</f>
        <v/>
      </c>
      <c r="E220" s="198">
        <v>0</v>
      </c>
      <c r="F220" s="87"/>
      <c r="G220" s="87"/>
      <c r="H220" s="87"/>
      <c r="I220" s="87"/>
      <c r="J220" s="87"/>
      <c r="K220" s="87"/>
      <c r="L220" s="87"/>
      <c r="M220" s="87"/>
      <c r="N220" s="87"/>
      <c r="O220" s="87"/>
      <c r="P220" s="87"/>
      <c r="Q220" s="87"/>
      <c r="R220" s="741"/>
      <c r="S220" s="688" t="s">
        <v>286</v>
      </c>
      <c r="T220" s="428"/>
      <c r="U220" s="428"/>
      <c r="V220" s="437" t="s">
        <v>109</v>
      </c>
    </row>
    <row r="221" spans="1:22" ht="24" x14ac:dyDescent="0.2">
      <c r="A221" s="13"/>
      <c r="B221" s="1086" t="s">
        <v>381</v>
      </c>
      <c r="C221" s="1068"/>
      <c r="D221" s="592" t="str">
        <f>IF(TypeCostC1=2,"",IF(CurrencyRate=0,"",E221/CurrencyRate))</f>
        <v/>
      </c>
      <c r="E221" s="201">
        <f>E218+E220+E219</f>
        <v>0</v>
      </c>
      <c r="F221" s="215"/>
      <c r="G221" s="480"/>
      <c r="H221" s="480"/>
      <c r="I221" s="275">
        <v>0</v>
      </c>
      <c r="J221" s="276"/>
      <c r="K221" s="276"/>
      <c r="L221" s="276"/>
      <c r="M221" s="276"/>
      <c r="N221" s="276"/>
      <c r="O221" s="276"/>
      <c r="P221" s="276"/>
      <c r="Q221" s="697"/>
      <c r="R221" s="747"/>
      <c r="S221" s="688" t="s">
        <v>286</v>
      </c>
      <c r="T221" s="428"/>
      <c r="U221" s="428"/>
      <c r="V221" s="435"/>
    </row>
    <row r="222" spans="1:22" x14ac:dyDescent="0.2">
      <c r="A222" s="179" t="s">
        <v>482</v>
      </c>
      <c r="B222" s="87" t="str">
        <f>IDX_WP_Name_3</f>
        <v>EVALUATION AND SUSTAINABILITY</v>
      </c>
      <c r="C222" s="87"/>
      <c r="D222" s="640"/>
      <c r="E222" s="87"/>
      <c r="F222" s="87"/>
      <c r="G222" s="87"/>
      <c r="H222" s="87"/>
      <c r="I222" s="87"/>
      <c r="J222" s="87"/>
      <c r="K222" s="87"/>
      <c r="L222" s="87"/>
      <c r="M222" s="87"/>
      <c r="N222" s="87"/>
      <c r="O222" s="87"/>
      <c r="P222" s="87"/>
      <c r="Q222" s="87"/>
      <c r="R222" s="741"/>
      <c r="S222" s="734"/>
      <c r="T222" s="428"/>
      <c r="U222" s="428"/>
      <c r="V222" s="437"/>
    </row>
    <row r="223" spans="1:22" ht="24" x14ac:dyDescent="0.2">
      <c r="A223" s="179"/>
      <c r="B223" s="1086" t="s">
        <v>265</v>
      </c>
      <c r="C223" s="1068"/>
      <c r="D223" s="592" t="str">
        <f>IF(TypeCostC1=2,"",IF(CurrencyRate=0,"",E223/CurrencyRate))</f>
        <v/>
      </c>
      <c r="E223" s="198">
        <v>0</v>
      </c>
      <c r="F223" s="87"/>
      <c r="G223" s="87"/>
      <c r="H223" s="87"/>
      <c r="I223" s="87"/>
      <c r="J223" s="87"/>
      <c r="K223" s="87"/>
      <c r="L223" s="87"/>
      <c r="M223" s="87"/>
      <c r="N223" s="87"/>
      <c r="O223" s="87"/>
      <c r="P223" s="87"/>
      <c r="Q223" s="87"/>
      <c r="R223" s="741"/>
      <c r="S223" s="688" t="s">
        <v>286</v>
      </c>
      <c r="T223" s="428"/>
      <c r="U223" s="428"/>
      <c r="V223" s="437" t="s">
        <v>109</v>
      </c>
    </row>
    <row r="224" spans="1:22" ht="24" x14ac:dyDescent="0.2">
      <c r="A224" s="179"/>
      <c r="B224" s="1086" t="s">
        <v>436</v>
      </c>
      <c r="C224" s="1068"/>
      <c r="D224" s="592" t="str">
        <f>IF(TypeCostC1=2,"",IF(CurrencyRate=0,"",E224/CurrencyRate))</f>
        <v/>
      </c>
      <c r="E224" s="198">
        <v>0</v>
      </c>
      <c r="F224" s="87"/>
      <c r="G224" s="87"/>
      <c r="H224" s="87"/>
      <c r="I224" s="87"/>
      <c r="J224" s="87"/>
      <c r="K224" s="87"/>
      <c r="L224" s="87"/>
      <c r="M224" s="87"/>
      <c r="N224" s="87"/>
      <c r="O224" s="87"/>
      <c r="P224" s="87"/>
      <c r="Q224" s="87"/>
      <c r="R224" s="741"/>
      <c r="S224" s="688" t="s">
        <v>286</v>
      </c>
      <c r="T224" s="428"/>
      <c r="U224" s="428"/>
      <c r="V224" s="437" t="s">
        <v>109</v>
      </c>
    </row>
    <row r="225" spans="1:22" ht="24" x14ac:dyDescent="0.2">
      <c r="A225" s="179"/>
      <c r="B225" s="1086" t="s">
        <v>437</v>
      </c>
      <c r="C225" s="1068"/>
      <c r="D225" s="592" t="str">
        <f>IF(TypeCostC1=2,"",IF(CurrencyRate=0,"",E225/CurrencyRate))</f>
        <v/>
      </c>
      <c r="E225" s="198">
        <v>0</v>
      </c>
      <c r="F225" s="87"/>
      <c r="G225" s="87"/>
      <c r="H225" s="87"/>
      <c r="I225" s="87"/>
      <c r="J225" s="87"/>
      <c r="K225" s="87"/>
      <c r="L225" s="87"/>
      <c r="M225" s="87"/>
      <c r="N225" s="87"/>
      <c r="O225" s="87"/>
      <c r="P225" s="87"/>
      <c r="Q225" s="87"/>
      <c r="R225" s="741"/>
      <c r="S225" s="688" t="s">
        <v>286</v>
      </c>
      <c r="T225" s="428"/>
      <c r="U225" s="428"/>
      <c r="V225" s="437" t="s">
        <v>109</v>
      </c>
    </row>
    <row r="226" spans="1:22" ht="24" x14ac:dyDescent="0.2">
      <c r="A226" s="13"/>
      <c r="B226" s="1086" t="s">
        <v>381</v>
      </c>
      <c r="C226" s="1068"/>
      <c r="D226" s="592" t="str">
        <f>IF(TypeCostC1=2,"",IF(CurrencyRate=0,"",E226/CurrencyRate))</f>
        <v/>
      </c>
      <c r="E226" s="201">
        <f>E223+E225+E224</f>
        <v>0</v>
      </c>
      <c r="F226" s="215"/>
      <c r="G226" s="480"/>
      <c r="H226" s="480"/>
      <c r="I226" s="275">
        <v>0</v>
      </c>
      <c r="J226" s="276"/>
      <c r="K226" s="276"/>
      <c r="L226" s="276"/>
      <c r="M226" s="276"/>
      <c r="N226" s="276"/>
      <c r="O226" s="276"/>
      <c r="P226" s="276"/>
      <c r="Q226" s="697"/>
      <c r="R226" s="747"/>
      <c r="S226" s="688" t="s">
        <v>286</v>
      </c>
      <c r="T226" s="428"/>
      <c r="U226" s="428"/>
      <c r="V226" s="435"/>
    </row>
    <row r="227" spans="1:22" x14ac:dyDescent="0.2">
      <c r="A227" s="179" t="s">
        <v>485</v>
      </c>
      <c r="B227" s="87" t="str">
        <f>IDX_WP_Name_4</f>
        <v>MAINTENANCE AND DEVELOPMENT</v>
      </c>
      <c r="C227" s="87"/>
      <c r="D227" s="640"/>
      <c r="E227" s="87"/>
      <c r="F227" s="87"/>
      <c r="G227" s="87"/>
      <c r="H227" s="87"/>
      <c r="I227" s="87"/>
      <c r="J227" s="87"/>
      <c r="K227" s="87"/>
      <c r="L227" s="87"/>
      <c r="M227" s="87"/>
      <c r="N227" s="87"/>
      <c r="O227" s="87"/>
      <c r="P227" s="87"/>
      <c r="Q227" s="87"/>
      <c r="R227" s="741"/>
      <c r="S227" s="734"/>
      <c r="T227" s="428"/>
      <c r="U227" s="428"/>
      <c r="V227" s="437"/>
    </row>
    <row r="228" spans="1:22" ht="24" x14ac:dyDescent="0.2">
      <c r="A228" s="179"/>
      <c r="B228" s="1086" t="s">
        <v>265</v>
      </c>
      <c r="C228" s="1068"/>
      <c r="D228" s="592" t="str">
        <f>IF(TypeCostC1=2,"",IF(CurrencyRate=0,"",E228/CurrencyRate))</f>
        <v/>
      </c>
      <c r="E228" s="198">
        <v>0</v>
      </c>
      <c r="F228" s="87"/>
      <c r="G228" s="87"/>
      <c r="H228" s="87"/>
      <c r="I228" s="87"/>
      <c r="J228" s="87"/>
      <c r="K228" s="87"/>
      <c r="L228" s="87"/>
      <c r="M228" s="87"/>
      <c r="N228" s="87"/>
      <c r="O228" s="87"/>
      <c r="P228" s="87"/>
      <c r="Q228" s="87"/>
      <c r="R228" s="741"/>
      <c r="S228" s="688" t="s">
        <v>286</v>
      </c>
      <c r="T228" s="428"/>
      <c r="U228" s="428"/>
      <c r="V228" s="437" t="s">
        <v>109</v>
      </c>
    </row>
    <row r="229" spans="1:22" ht="24" x14ac:dyDescent="0.2">
      <c r="A229" s="179"/>
      <c r="B229" s="1086" t="s">
        <v>436</v>
      </c>
      <c r="C229" s="1068"/>
      <c r="D229" s="592" t="str">
        <f>IF(TypeCostC1=2,"",IF(CurrencyRate=0,"",E229/CurrencyRate))</f>
        <v/>
      </c>
      <c r="E229" s="198">
        <v>0</v>
      </c>
      <c r="F229" s="87"/>
      <c r="G229" s="87"/>
      <c r="H229" s="87"/>
      <c r="I229" s="87"/>
      <c r="J229" s="87"/>
      <c r="K229" s="87"/>
      <c r="L229" s="87"/>
      <c r="M229" s="87"/>
      <c r="N229" s="87"/>
      <c r="O229" s="87"/>
      <c r="P229" s="87"/>
      <c r="Q229" s="87"/>
      <c r="R229" s="741"/>
      <c r="S229" s="688" t="s">
        <v>286</v>
      </c>
      <c r="T229" s="428"/>
      <c r="U229" s="428"/>
      <c r="V229" s="437" t="s">
        <v>109</v>
      </c>
    </row>
    <row r="230" spans="1:22" ht="24" x14ac:dyDescent="0.2">
      <c r="A230" s="179"/>
      <c r="B230" s="1086" t="s">
        <v>437</v>
      </c>
      <c r="C230" s="1068"/>
      <c r="D230" s="592" t="str">
        <f>IF(TypeCostC1=2,"",IF(CurrencyRate=0,"",E230/CurrencyRate))</f>
        <v/>
      </c>
      <c r="E230" s="198">
        <v>0</v>
      </c>
      <c r="F230" s="87"/>
      <c r="G230" s="87"/>
      <c r="H230" s="87"/>
      <c r="I230" s="87"/>
      <c r="J230" s="87"/>
      <c r="K230" s="87"/>
      <c r="L230" s="87"/>
      <c r="M230" s="87"/>
      <c r="N230" s="87"/>
      <c r="O230" s="87"/>
      <c r="P230" s="87"/>
      <c r="Q230" s="87"/>
      <c r="R230" s="741"/>
      <c r="S230" s="688" t="s">
        <v>286</v>
      </c>
      <c r="T230" s="428"/>
      <c r="U230" s="428"/>
      <c r="V230" s="437" t="s">
        <v>109</v>
      </c>
    </row>
    <row r="231" spans="1:22" ht="24" x14ac:dyDescent="0.2">
      <c r="A231" s="13"/>
      <c r="B231" s="1086" t="s">
        <v>381</v>
      </c>
      <c r="C231" s="1068"/>
      <c r="D231" s="592" t="str">
        <f>IF(TypeCostC1=2,"",IF(CurrencyRate=0,"",E231/CurrencyRate))</f>
        <v/>
      </c>
      <c r="E231" s="201">
        <f>E228+E230+E229</f>
        <v>0</v>
      </c>
      <c r="F231" s="215"/>
      <c r="G231" s="480"/>
      <c r="H231" s="480"/>
      <c r="I231" s="275">
        <v>0</v>
      </c>
      <c r="J231" s="276"/>
      <c r="K231" s="276"/>
      <c r="L231" s="276"/>
      <c r="M231" s="276"/>
      <c r="N231" s="276"/>
      <c r="O231" s="276"/>
      <c r="P231" s="276"/>
      <c r="Q231" s="697"/>
      <c r="R231" s="747"/>
      <c r="S231" s="688" t="s">
        <v>286</v>
      </c>
      <c r="T231" s="428"/>
      <c r="U231" s="428"/>
      <c r="V231" s="435"/>
    </row>
    <row r="232" spans="1:22" x14ac:dyDescent="0.2">
      <c r="A232" s="146"/>
      <c r="B232" s="145"/>
      <c r="C232" s="145"/>
      <c r="D232" s="145"/>
      <c r="E232" s="31"/>
      <c r="F232" s="158"/>
      <c r="G232" s="159"/>
      <c r="H232" s="159"/>
      <c r="I232" s="159"/>
      <c r="J232" s="1213"/>
      <c r="K232" s="1213"/>
      <c r="L232" s="1213"/>
      <c r="M232" s="1213"/>
      <c r="N232" s="1213"/>
      <c r="O232" s="1213"/>
      <c r="P232" s="1213"/>
      <c r="Q232" s="1213"/>
      <c r="R232" s="1214"/>
      <c r="S232" s="735"/>
      <c r="T232" s="414"/>
      <c r="U232" s="414"/>
      <c r="V232" s="414"/>
    </row>
    <row r="233" spans="1:22" ht="31" x14ac:dyDescent="0.2">
      <c r="A233" s="356"/>
      <c r="B233" s="357"/>
      <c r="C233" s="357"/>
      <c r="D233" s="357"/>
      <c r="E233" s="357"/>
      <c r="F233" s="1219" t="s">
        <v>279</v>
      </c>
      <c r="G233" s="1012"/>
      <c r="H233" s="813" t="str">
        <f>IF(TypeCostC1=2,"",IF(CurrencyRate=0,"",I233/CurrencyRate))</f>
        <v/>
      </c>
      <c r="I233" s="358">
        <f>WP_B1_1_subTotal+WP_B2_1_subTotal+WP_B3_1_subTotal+WP_B4_1_subTotal</f>
        <v>0</v>
      </c>
      <c r="J233" s="87"/>
      <c r="K233" s="87"/>
      <c r="L233" s="87"/>
      <c r="M233" s="87"/>
      <c r="N233" s="87"/>
      <c r="O233" s="87"/>
      <c r="P233" s="87"/>
      <c r="Q233" s="87"/>
      <c r="R233" s="781"/>
      <c r="S233" s="774" t="s">
        <v>143</v>
      </c>
      <c r="T233" s="428"/>
      <c r="U233" s="428"/>
      <c r="V233" s="429" t="s">
        <v>109</v>
      </c>
    </row>
    <row r="234" spans="1:22" ht="31" x14ac:dyDescent="0.2">
      <c r="A234" s="359"/>
      <c r="B234" s="360"/>
      <c r="C234" s="360"/>
      <c r="D234" s="360"/>
      <c r="E234" s="360"/>
      <c r="F234" s="1311" t="s">
        <v>440</v>
      </c>
      <c r="G234" s="1043"/>
      <c r="H234" s="813" t="str">
        <f>IF(TypeCostC1=2,"",IF(CurrencyRate=0,"",I234/CurrencyRate))</f>
        <v/>
      </c>
      <c r="I234" s="361">
        <f>WP_B1_2_subTotal+WP_B2_2_subTotal+WP_B3_2_subTotal+WP_B4_2_subTotal</f>
        <v>0</v>
      </c>
      <c r="J234" s="87"/>
      <c r="K234" s="87"/>
      <c r="L234" s="87"/>
      <c r="M234" s="87"/>
      <c r="N234" s="87"/>
      <c r="O234" s="87"/>
      <c r="P234" s="87"/>
      <c r="Q234" s="87"/>
      <c r="R234" s="782"/>
      <c r="S234" s="774" t="s">
        <v>143</v>
      </c>
      <c r="T234" s="428"/>
      <c r="U234" s="428"/>
      <c r="V234" s="429" t="s">
        <v>109</v>
      </c>
    </row>
    <row r="235" spans="1:22" ht="31" x14ac:dyDescent="0.2">
      <c r="A235" s="362"/>
      <c r="B235" s="363"/>
      <c r="C235" s="363"/>
      <c r="D235" s="363"/>
      <c r="E235" s="363"/>
      <c r="F235" s="1312" t="s">
        <v>432</v>
      </c>
      <c r="G235" s="1313"/>
      <c r="H235" s="813" t="str">
        <f>IF(TypeCostC1=2,"",IF(CurrencyRate=0,"",I235/CurrencyRate))</f>
        <v/>
      </c>
      <c r="I235" s="364">
        <f>WP_B1_3_subTotal+WP_B2_3_subTotal+WP_B3_3_subTotal+WP_B4_3_subTotal</f>
        <v>0</v>
      </c>
      <c r="J235" s="87"/>
      <c r="K235" s="87"/>
      <c r="L235" s="87"/>
      <c r="M235" s="87"/>
      <c r="N235" s="87"/>
      <c r="O235" s="87"/>
      <c r="P235" s="87"/>
      <c r="Q235" s="87"/>
      <c r="R235" s="782"/>
      <c r="S235" s="774" t="s">
        <v>143</v>
      </c>
      <c r="T235" s="428"/>
      <c r="U235" s="428"/>
      <c r="V235" s="429" t="s">
        <v>109</v>
      </c>
    </row>
    <row r="236" spans="1:22" ht="35" x14ac:dyDescent="0.2">
      <c r="A236" s="277"/>
      <c r="B236" s="1067" t="s">
        <v>233</v>
      </c>
      <c r="C236" s="1067"/>
      <c r="D236" s="1067"/>
      <c r="E236" s="1067"/>
      <c r="F236" s="1067"/>
      <c r="G236" s="1068"/>
      <c r="H236" s="813" t="str">
        <f>IF(TypeCostC1=2,"",IF(CurrencyRate=0,"",I236/CurrencyRate))</f>
        <v/>
      </c>
      <c r="I236" s="198">
        <f>WP_B1_Total+WP_B2_Total+WP_B3_Total</f>
        <v>0</v>
      </c>
      <c r="J236" s="278"/>
      <c r="K236" s="278"/>
      <c r="L236" s="278"/>
      <c r="M236" s="278"/>
      <c r="N236" s="278"/>
      <c r="O236" s="278"/>
      <c r="P236" s="278"/>
      <c r="Q236" s="278"/>
      <c r="R236" s="783"/>
      <c r="S236" s="774" t="s">
        <v>143</v>
      </c>
      <c r="T236" s="430"/>
      <c r="U236" s="430"/>
      <c r="V236" s="431"/>
    </row>
    <row r="237" spans="1:22" ht="31" x14ac:dyDescent="0.2">
      <c r="A237" s="96" t="s">
        <v>207</v>
      </c>
      <c r="B237" s="9"/>
      <c r="C237" s="9"/>
      <c r="D237" s="9"/>
      <c r="E237" s="9"/>
      <c r="F237" s="9"/>
      <c r="G237" s="9"/>
      <c r="H237" s="9"/>
      <c r="I237" s="9"/>
      <c r="J237" s="9"/>
      <c r="K237" s="9"/>
      <c r="L237" s="9"/>
      <c r="M237" s="9"/>
      <c r="N237" s="9"/>
      <c r="O237" s="9"/>
      <c r="P237" s="9"/>
      <c r="Q237" s="9"/>
      <c r="R237" s="778"/>
      <c r="S237" s="774" t="s">
        <v>143</v>
      </c>
      <c r="T237" s="428"/>
      <c r="U237" s="428"/>
      <c r="V237" s="414"/>
    </row>
    <row r="238" spans="1:22" ht="24" x14ac:dyDescent="0.2">
      <c r="A238" s="56" t="s">
        <v>0</v>
      </c>
      <c r="B238" s="136" t="str">
        <f>IDX_WP_Name_1</f>
        <v>MANAGEMENT AND COORDINATION</v>
      </c>
      <c r="C238" s="136"/>
      <c r="D238" s="136"/>
      <c r="E238" s="9"/>
      <c r="F238" s="9"/>
      <c r="G238" s="9"/>
      <c r="H238" s="9"/>
      <c r="I238" s="9"/>
      <c r="J238" s="9"/>
      <c r="K238" s="9"/>
      <c r="L238" s="9"/>
      <c r="M238" s="9"/>
      <c r="N238" s="9"/>
      <c r="O238" s="9"/>
      <c r="P238" s="9"/>
      <c r="Q238" s="9"/>
      <c r="R238" s="677"/>
      <c r="S238" s="688" t="s">
        <v>286</v>
      </c>
      <c r="T238" s="428"/>
      <c r="U238" s="428"/>
      <c r="V238" s="435"/>
    </row>
    <row r="239" spans="1:22" ht="24" x14ac:dyDescent="0.2">
      <c r="A239" s="11"/>
      <c r="B239" s="8" t="s">
        <v>152</v>
      </c>
      <c r="C239" s="1127"/>
      <c r="D239" s="1128"/>
      <c r="E239" s="1128"/>
      <c r="F239" s="1128"/>
      <c r="G239" s="1128"/>
      <c r="H239" s="1128"/>
      <c r="I239" s="1128"/>
      <c r="J239" s="1128"/>
      <c r="K239" s="1128"/>
      <c r="L239" s="1128"/>
      <c r="M239" s="1128"/>
      <c r="N239" s="1128"/>
      <c r="O239" s="1128"/>
      <c r="P239" s="1128"/>
      <c r="Q239" s="1128"/>
      <c r="R239" s="1129"/>
      <c r="S239" s="688" t="s">
        <v>286</v>
      </c>
      <c r="T239" s="428"/>
      <c r="U239" s="428"/>
      <c r="V239" s="435"/>
    </row>
    <row r="240" spans="1:22" x14ac:dyDescent="0.2">
      <c r="A240" s="10"/>
      <c r="B240" s="1090"/>
      <c r="C240" s="486"/>
      <c r="D240" s="1039" t="s">
        <v>176</v>
      </c>
      <c r="E240" s="1040"/>
      <c r="F240" s="1040"/>
      <c r="G240" s="1040"/>
      <c r="H240" s="1040"/>
      <c r="I240" s="1041"/>
      <c r="J240" s="1136" t="s">
        <v>71</v>
      </c>
      <c r="K240" s="1081" t="s">
        <v>25</v>
      </c>
      <c r="L240" s="1131" t="s">
        <v>354</v>
      </c>
      <c r="M240" s="1131" t="s">
        <v>355</v>
      </c>
      <c r="N240" s="1131" t="s">
        <v>356</v>
      </c>
      <c r="O240" s="1131"/>
      <c r="P240" s="1130" t="s">
        <v>306</v>
      </c>
      <c r="Q240" s="1131" t="s">
        <v>307</v>
      </c>
      <c r="R240" s="1132" t="s">
        <v>308</v>
      </c>
      <c r="S240" s="734"/>
      <c r="T240" s="428"/>
      <c r="U240" s="428"/>
      <c r="V240" s="435"/>
    </row>
    <row r="241" spans="1:22" x14ac:dyDescent="0.2">
      <c r="A241" s="10"/>
      <c r="B241" s="1090"/>
      <c r="C241" s="713"/>
      <c r="D241" s="1006" t="s">
        <v>34</v>
      </c>
      <c r="E241" s="1006" t="s">
        <v>33</v>
      </c>
      <c r="F241" s="1006" t="s">
        <v>32</v>
      </c>
      <c r="G241" s="1006" t="s">
        <v>22</v>
      </c>
      <c r="H241" s="1133" t="s">
        <v>428</v>
      </c>
      <c r="I241" s="1006" t="s">
        <v>229</v>
      </c>
      <c r="J241" s="1137"/>
      <c r="K241" s="1082"/>
      <c r="L241" s="1131"/>
      <c r="M241" s="1131"/>
      <c r="N241" s="1131"/>
      <c r="O241" s="1131"/>
      <c r="P241" s="1130"/>
      <c r="Q241" s="1131"/>
      <c r="R241" s="1132"/>
      <c r="S241" s="734"/>
      <c r="T241" s="428"/>
      <c r="U241" s="428"/>
      <c r="V241" s="435"/>
    </row>
    <row r="242" spans="1:22" x14ac:dyDescent="0.2">
      <c r="A242" s="10"/>
      <c r="B242" s="1090"/>
      <c r="C242" s="714"/>
      <c r="D242" s="1016"/>
      <c r="E242" s="1016"/>
      <c r="F242" s="1016"/>
      <c r="G242" s="1016"/>
      <c r="H242" s="1134"/>
      <c r="I242" s="1016"/>
      <c r="J242" s="1137"/>
      <c r="K242" s="1082"/>
      <c r="L242" s="1131"/>
      <c r="M242" s="1131"/>
      <c r="N242" s="1131" t="s">
        <v>454</v>
      </c>
      <c r="O242" s="1131" t="s">
        <v>455</v>
      </c>
      <c r="P242" s="1130"/>
      <c r="Q242" s="1131"/>
      <c r="R242" s="1132"/>
      <c r="S242" s="734"/>
      <c r="T242" s="428"/>
      <c r="U242" s="428"/>
      <c r="V242" s="435"/>
    </row>
    <row r="243" spans="1:22" x14ac:dyDescent="0.2">
      <c r="A243" s="10"/>
      <c r="B243" s="1090"/>
      <c r="C243" s="714"/>
      <c r="D243" s="1005"/>
      <c r="E243" s="1005"/>
      <c r="F243" s="1005"/>
      <c r="G243" s="1005"/>
      <c r="H243" s="1135"/>
      <c r="I243" s="1005"/>
      <c r="J243" s="1137"/>
      <c r="K243" s="1082"/>
      <c r="L243" s="1131"/>
      <c r="M243" s="1131"/>
      <c r="N243" s="1131"/>
      <c r="O243" s="1131"/>
      <c r="P243" s="1130"/>
      <c r="Q243" s="1131"/>
      <c r="R243" s="1132"/>
      <c r="S243" s="734"/>
      <c r="T243" s="428"/>
      <c r="U243" s="428"/>
      <c r="V243" s="435"/>
    </row>
    <row r="244" spans="1:22" x14ac:dyDescent="0.2">
      <c r="A244" s="10"/>
      <c r="B244" s="1090"/>
      <c r="C244" s="725"/>
      <c r="D244" s="725"/>
      <c r="E244" s="44" t="s">
        <v>21</v>
      </c>
      <c r="F244" s="44" t="s">
        <v>30</v>
      </c>
      <c r="G244" s="44" t="s">
        <v>19</v>
      </c>
      <c r="H244" s="44" t="s">
        <v>29</v>
      </c>
      <c r="I244" s="44" t="s">
        <v>28</v>
      </c>
      <c r="J244" s="1138"/>
      <c r="K244" s="1083"/>
      <c r="L244" s="1131"/>
      <c r="M244" s="1131"/>
      <c r="N244" s="1131"/>
      <c r="O244" s="1131"/>
      <c r="P244" s="1130"/>
      <c r="Q244" s="1131"/>
      <c r="R244" s="1132"/>
      <c r="S244" s="734"/>
      <c r="T244" s="428"/>
      <c r="U244" s="428"/>
      <c r="V244" s="435"/>
    </row>
    <row r="245" spans="1:22" ht="14" hidden="1" x14ac:dyDescent="0.2">
      <c r="A245" s="10"/>
      <c r="B245" s="725"/>
      <c r="C245" s="725"/>
      <c r="D245" s="713"/>
      <c r="E245" s="699"/>
      <c r="F245" s="699"/>
      <c r="G245" s="699"/>
      <c r="H245" s="699"/>
      <c r="I245" s="699"/>
      <c r="J245" s="724"/>
      <c r="K245" s="724"/>
      <c r="L245" s="700"/>
      <c r="M245" s="700"/>
      <c r="N245" s="700"/>
      <c r="O245" s="700"/>
      <c r="P245" s="660"/>
      <c r="Q245" s="700"/>
      <c r="R245" s="752"/>
      <c r="S245" s="734"/>
      <c r="T245" s="37"/>
      <c r="U245" s="37"/>
      <c r="V245" s="435" t="s">
        <v>108</v>
      </c>
    </row>
    <row r="246" spans="1:22" ht="24" x14ac:dyDescent="0.2">
      <c r="A246" s="10"/>
      <c r="B246" s="722" t="s">
        <v>27</v>
      </c>
      <c r="C246" s="722" t="s">
        <v>309</v>
      </c>
      <c r="D246" s="655">
        <v>0</v>
      </c>
      <c r="E246" s="656">
        <v>0</v>
      </c>
      <c r="F246" s="655">
        <v>0</v>
      </c>
      <c r="G246" s="657">
        <v>0</v>
      </c>
      <c r="H246" s="658" t="str">
        <f>IF(CurrencyRate=0,"",IF(E246=0,0,((F246/E246)*G246)*D246))</f>
        <v/>
      </c>
      <c r="I246" s="659">
        <f>IF(E246=0,0,(F246/E246)*G246)*D246*(IF(CurrencyRate=0,1,CurrencyRate))</f>
        <v>0</v>
      </c>
      <c r="J246" s="685"/>
      <c r="K246" s="684"/>
      <c r="L246" s="685"/>
      <c r="M246" s="685"/>
      <c r="N246" s="685"/>
      <c r="O246" s="685"/>
      <c r="P246" s="685"/>
      <c r="Q246" s="685"/>
      <c r="R246" s="753"/>
      <c r="S246" s="688" t="s">
        <v>80</v>
      </c>
      <c r="T246" s="92" t="s">
        <v>361</v>
      </c>
      <c r="U246" s="92" t="s">
        <v>362</v>
      </c>
      <c r="V246" s="435"/>
    </row>
    <row r="247" spans="1:22" ht="23" x14ac:dyDescent="0.2">
      <c r="A247" s="10"/>
      <c r="B247" s="1067" t="str">
        <f>"Subtotal equipment"</f>
        <v>Subtotal equipment</v>
      </c>
      <c r="C247" s="1067"/>
      <c r="D247" s="1067"/>
      <c r="E247" s="1067"/>
      <c r="F247" s="1067"/>
      <c r="G247" s="1068"/>
      <c r="H247" s="592" t="str">
        <f>IF(CurrencyRate=0,"",SUM(H245:H246))</f>
        <v/>
      </c>
      <c r="I247" s="198">
        <f>SUM(I245:I246)</f>
        <v>0</v>
      </c>
      <c r="J247" s="308"/>
      <c r="K247" s="309"/>
      <c r="L247" s="309"/>
      <c r="M247" s="309"/>
      <c r="N247" s="309"/>
      <c r="O247" s="309"/>
      <c r="P247" s="594"/>
      <c r="Q247" s="214"/>
      <c r="R247" s="595"/>
      <c r="S247" s="688"/>
      <c r="T247" s="436"/>
      <c r="U247" s="436"/>
      <c r="V247" s="435"/>
    </row>
    <row r="248" spans="1:22" x14ac:dyDescent="0.2">
      <c r="A248" s="593" t="s">
        <v>357</v>
      </c>
      <c r="B248" s="709"/>
      <c r="C248" s="709"/>
      <c r="D248" s="709"/>
      <c r="E248" s="709"/>
      <c r="F248" s="709"/>
      <c r="G248" s="591"/>
      <c r="H248" s="309"/>
      <c r="I248" s="309"/>
      <c r="J248" s="309"/>
      <c r="K248" s="309"/>
      <c r="L248" s="309"/>
      <c r="M248" s="309"/>
      <c r="N248" s="309"/>
      <c r="O248" s="309"/>
      <c r="P248" s="594"/>
      <c r="Q248" s="214"/>
      <c r="R248" s="595"/>
      <c r="S248" s="733" t="s">
        <v>359</v>
      </c>
      <c r="T248" s="436"/>
      <c r="U248" s="436"/>
      <c r="V248" s="435"/>
    </row>
    <row r="249" spans="1:22" ht="14" hidden="1" x14ac:dyDescent="0.2">
      <c r="A249" s="593"/>
      <c r="B249" s="709"/>
      <c r="C249" s="709"/>
      <c r="D249" s="709"/>
      <c r="E249" s="709"/>
      <c r="F249" s="709"/>
      <c r="G249" s="591"/>
      <c r="H249" s="309"/>
      <c r="I249" s="309"/>
      <c r="J249" s="309"/>
      <c r="K249" s="309"/>
      <c r="L249" s="309"/>
      <c r="M249" s="309"/>
      <c r="N249" s="309"/>
      <c r="O249" s="309"/>
      <c r="P249" s="594"/>
      <c r="Q249" s="214"/>
      <c r="R249" s="595"/>
      <c r="S249" s="733"/>
      <c r="T249" s="92"/>
      <c r="U249" s="92"/>
      <c r="V249" s="435" t="s">
        <v>108</v>
      </c>
    </row>
    <row r="250" spans="1:22" ht="24" x14ac:dyDescent="0.2">
      <c r="A250" s="10"/>
      <c r="B250" s="722" t="s">
        <v>104</v>
      </c>
      <c r="C250" s="722" t="s">
        <v>309</v>
      </c>
      <c r="D250" s="112">
        <v>0</v>
      </c>
      <c r="E250" s="1084" t="s">
        <v>460</v>
      </c>
      <c r="F250" s="1085"/>
      <c r="G250" s="1085"/>
      <c r="H250" s="658" t="str">
        <f>IF(CurrencyRate=0,"",D250)</f>
        <v/>
      </c>
      <c r="I250" s="659">
        <f>D250*(IF(CurrencyRate=0,1,CurrencyRate))</f>
        <v>0</v>
      </c>
      <c r="J250" s="685"/>
      <c r="K250" s="685"/>
      <c r="L250" s="685"/>
      <c r="M250" s="685"/>
      <c r="N250" s="685"/>
      <c r="O250" s="685"/>
      <c r="P250" s="685"/>
      <c r="Q250" s="685"/>
      <c r="R250" s="753"/>
      <c r="S250" s="688" t="s">
        <v>80</v>
      </c>
      <c r="T250" s="92" t="s">
        <v>363</v>
      </c>
      <c r="U250" s="92" t="s">
        <v>362</v>
      </c>
      <c r="V250" s="435" t="s">
        <v>132</v>
      </c>
    </row>
    <row r="251" spans="1:22" ht="24" x14ac:dyDescent="0.2">
      <c r="A251" s="10"/>
      <c r="B251" s="1067" t="str">
        <f>"Subtotal equipment"</f>
        <v>Subtotal equipment</v>
      </c>
      <c r="C251" s="1067"/>
      <c r="D251" s="1067"/>
      <c r="E251" s="1067"/>
      <c r="F251" s="1067"/>
      <c r="G251" s="1068"/>
      <c r="H251" s="592" t="str">
        <f>IF(CurrencyRate=0,"",SUM(H249:H250))</f>
        <v/>
      </c>
      <c r="I251" s="198">
        <f>SUM(I249:I250)</f>
        <v>0</v>
      </c>
      <c r="J251" s="308"/>
      <c r="K251" s="309"/>
      <c r="L251" s="309"/>
      <c r="M251" s="309"/>
      <c r="N251" s="309"/>
      <c r="O251" s="309"/>
      <c r="P251" s="594"/>
      <c r="Q251" s="214"/>
      <c r="R251" s="595"/>
      <c r="S251" s="688" t="s">
        <v>286</v>
      </c>
      <c r="T251" s="428"/>
      <c r="U251" s="428"/>
      <c r="V251" s="435"/>
    </row>
    <row r="252" spans="1:22" x14ac:dyDescent="0.2">
      <c r="A252" s="593" t="s">
        <v>357</v>
      </c>
      <c r="B252" s="709"/>
      <c r="C252" s="709"/>
      <c r="D252" s="709"/>
      <c r="E252" s="709"/>
      <c r="F252" s="709"/>
      <c r="G252" s="709"/>
      <c r="H252" s="591"/>
      <c r="I252" s="309"/>
      <c r="J252" s="309"/>
      <c r="K252" s="309"/>
      <c r="L252" s="309"/>
      <c r="M252" s="309"/>
      <c r="N252" s="309"/>
      <c r="O252" s="309"/>
      <c r="P252" s="594"/>
      <c r="Q252" s="214"/>
      <c r="R252" s="595"/>
      <c r="S252" s="733" t="s">
        <v>360</v>
      </c>
      <c r="T252" s="428"/>
      <c r="U252" s="428"/>
      <c r="V252" s="435"/>
    </row>
    <row r="253" spans="1:22" ht="25" x14ac:dyDescent="0.2">
      <c r="A253" s="10"/>
      <c r="B253" s="1086" t="s">
        <v>26</v>
      </c>
      <c r="C253" s="1067"/>
      <c r="D253" s="1067"/>
      <c r="E253" s="1067"/>
      <c r="F253" s="1067"/>
      <c r="G253" s="1067"/>
      <c r="H253" s="592" t="str">
        <f>IF(CurrencyRate=0,"",SUM(H245:H252)/2)</f>
        <v/>
      </c>
      <c r="I253" s="198">
        <f>SUM(I245:I252)/2</f>
        <v>0</v>
      </c>
      <c r="J253" s="433"/>
      <c r="K253" s="214"/>
      <c r="L253" s="214"/>
      <c r="M253" s="214"/>
      <c r="N253" s="214"/>
      <c r="O253" s="214"/>
      <c r="P253" s="214"/>
      <c r="Q253" s="214"/>
      <c r="R253" s="595"/>
      <c r="S253" s="596" t="s">
        <v>358</v>
      </c>
      <c r="T253" s="37"/>
      <c r="U253" s="37"/>
      <c r="V253" s="37" t="s">
        <v>109</v>
      </c>
    </row>
    <row r="254" spans="1:22" ht="24" x14ac:dyDescent="0.2">
      <c r="A254" s="10"/>
      <c r="B254" s="12" t="s">
        <v>178</v>
      </c>
      <c r="C254" s="1127"/>
      <c r="D254" s="1128"/>
      <c r="E254" s="1128"/>
      <c r="F254" s="1128"/>
      <c r="G254" s="1128"/>
      <c r="H254" s="1128"/>
      <c r="I254" s="1128"/>
      <c r="J254" s="1128"/>
      <c r="K254" s="1128"/>
      <c r="L254" s="1128"/>
      <c r="M254" s="1128"/>
      <c r="N254" s="1128"/>
      <c r="O254" s="1128"/>
      <c r="P254" s="1128"/>
      <c r="Q254" s="1128"/>
      <c r="R254" s="1129"/>
      <c r="S254" s="688" t="s">
        <v>286</v>
      </c>
      <c r="T254" s="428"/>
      <c r="U254" s="428"/>
      <c r="V254" s="435"/>
    </row>
    <row r="255" spans="1:22" x14ac:dyDescent="0.2">
      <c r="A255" s="10"/>
      <c r="B255" s="1090"/>
      <c r="C255" s="1160"/>
      <c r="D255" s="1039" t="s">
        <v>176</v>
      </c>
      <c r="E255" s="1040"/>
      <c r="F255" s="1040"/>
      <c r="G255" s="1040"/>
      <c r="H255" s="1040"/>
      <c r="I255" s="1040"/>
      <c r="J255" s="1006" t="s">
        <v>5</v>
      </c>
      <c r="K255" s="1006" t="s">
        <v>25</v>
      </c>
      <c r="L255" s="1142" t="s">
        <v>366</v>
      </c>
      <c r="M255" s="1145" t="s">
        <v>367</v>
      </c>
      <c r="N255" s="1146"/>
      <c r="O255" s="1139" t="s">
        <v>298</v>
      </c>
      <c r="P255" s="1142" t="s">
        <v>351</v>
      </c>
      <c r="Q255" s="1142" t="s">
        <v>308</v>
      </c>
      <c r="R255" s="1007"/>
      <c r="S255" s="734"/>
      <c r="T255" s="428"/>
      <c r="U255" s="428"/>
      <c r="V255" s="435"/>
    </row>
    <row r="256" spans="1:22" ht="24" x14ac:dyDescent="0.2">
      <c r="A256" s="10"/>
      <c r="B256" s="1090"/>
      <c r="C256" s="1161"/>
      <c r="D256" s="699" t="s">
        <v>24</v>
      </c>
      <c r="E256" s="699" t="s">
        <v>23</v>
      </c>
      <c r="F256" s="1019" t="s">
        <v>364</v>
      </c>
      <c r="G256" s="1021"/>
      <c r="H256" s="837" t="s">
        <v>428</v>
      </c>
      <c r="I256" s="699" t="s">
        <v>229</v>
      </c>
      <c r="J256" s="1016"/>
      <c r="K256" s="1016"/>
      <c r="L256" s="1143"/>
      <c r="M256" s="1147"/>
      <c r="N256" s="1148"/>
      <c r="O256" s="1140"/>
      <c r="P256" s="1143"/>
      <c r="Q256" s="1143"/>
      <c r="R256" s="1159"/>
      <c r="S256" s="734"/>
      <c r="T256" s="428"/>
      <c r="U256" s="428"/>
      <c r="V256" s="435"/>
    </row>
    <row r="257" spans="1:22" x14ac:dyDescent="0.2">
      <c r="A257" s="10"/>
      <c r="B257" s="1090"/>
      <c r="C257" s="1162"/>
      <c r="D257" s="44" t="s">
        <v>21</v>
      </c>
      <c r="E257" s="44" t="s">
        <v>20</v>
      </c>
      <c r="F257" s="1039" t="s">
        <v>365</v>
      </c>
      <c r="G257" s="1041"/>
      <c r="H257" s="1039" t="s">
        <v>18</v>
      </c>
      <c r="I257" s="1041"/>
      <c r="J257" s="1005"/>
      <c r="K257" s="1005"/>
      <c r="L257" s="1144"/>
      <c r="M257" s="494" t="s">
        <v>454</v>
      </c>
      <c r="N257" s="494" t="s">
        <v>455</v>
      </c>
      <c r="O257" s="1141"/>
      <c r="P257" s="1144"/>
      <c r="Q257" s="1144"/>
      <c r="R257" s="1008"/>
      <c r="S257" s="734"/>
      <c r="T257" s="428"/>
      <c r="U257" s="428"/>
      <c r="V257" s="435"/>
    </row>
    <row r="258" spans="1:22" ht="14" hidden="1" x14ac:dyDescent="0.2">
      <c r="A258" s="10"/>
      <c r="B258" s="725"/>
      <c r="C258" s="715"/>
      <c r="D258" s="44"/>
      <c r="E258" s="44"/>
      <c r="F258" s="696"/>
      <c r="G258" s="698"/>
      <c r="H258" s="460"/>
      <c r="I258" s="698"/>
      <c r="J258" s="695"/>
      <c r="K258" s="695"/>
      <c r="L258" s="716"/>
      <c r="M258" s="700"/>
      <c r="N258" s="700"/>
      <c r="O258" s="661"/>
      <c r="P258" s="716"/>
      <c r="Q258" s="716"/>
      <c r="R258" s="720"/>
      <c r="S258" s="734"/>
      <c r="T258" s="37"/>
      <c r="U258" s="37"/>
      <c r="V258" s="435" t="s">
        <v>108</v>
      </c>
    </row>
    <row r="259" spans="1:22" ht="24" x14ac:dyDescent="0.2">
      <c r="A259" s="10"/>
      <c r="B259" s="722" t="s">
        <v>27</v>
      </c>
      <c r="C259" s="722" t="s">
        <v>309</v>
      </c>
      <c r="D259" s="112">
        <v>0</v>
      </c>
      <c r="E259" s="112">
        <v>0</v>
      </c>
      <c r="F259" s="1092">
        <v>0</v>
      </c>
      <c r="G259" s="1093"/>
      <c r="H259" s="658" t="str">
        <f>IF(CurrencyRate=0,"",D259*E259*F259)</f>
        <v/>
      </c>
      <c r="I259" s="111">
        <f>D259*E259*F259*(IF(CurrencyRate=0,1,CurrencyRate))</f>
        <v>0</v>
      </c>
      <c r="J259" s="685"/>
      <c r="K259" s="684"/>
      <c r="L259" s="685"/>
      <c r="M259" s="685"/>
      <c r="N259" s="685"/>
      <c r="O259" s="685"/>
      <c r="P259" s="685"/>
      <c r="Q259" s="685"/>
      <c r="R259" s="595"/>
      <c r="S259" s="688" t="s">
        <v>80</v>
      </c>
      <c r="T259" s="92" t="s">
        <v>361</v>
      </c>
      <c r="U259" s="92" t="s">
        <v>362</v>
      </c>
      <c r="V259" s="435"/>
    </row>
    <row r="260" spans="1:22" ht="23" x14ac:dyDescent="0.2">
      <c r="A260" s="10"/>
      <c r="B260" s="1067" t="str">
        <f>"Subtotal equipment"</f>
        <v>Subtotal equipment</v>
      </c>
      <c r="C260" s="1067"/>
      <c r="D260" s="1067"/>
      <c r="E260" s="1067"/>
      <c r="F260" s="1067"/>
      <c r="G260" s="1068"/>
      <c r="H260" s="592" t="str">
        <f>IF(CurrencyRate=0,"",SUM(H258:H259))</f>
        <v/>
      </c>
      <c r="I260" s="198">
        <f>SUM(I258:I259)</f>
        <v>0</v>
      </c>
      <c r="J260" s="308"/>
      <c r="K260" s="309"/>
      <c r="L260" s="309"/>
      <c r="M260" s="309"/>
      <c r="N260" s="309"/>
      <c r="O260" s="309"/>
      <c r="P260" s="594"/>
      <c r="Q260" s="214"/>
      <c r="R260" s="595"/>
      <c r="S260" s="688"/>
      <c r="T260" s="436"/>
      <c r="U260" s="436"/>
      <c r="V260" s="435"/>
    </row>
    <row r="261" spans="1:22" x14ac:dyDescent="0.2">
      <c r="A261" s="593" t="s">
        <v>357</v>
      </c>
      <c r="B261" s="709"/>
      <c r="C261" s="709"/>
      <c r="D261" s="709"/>
      <c r="E261" s="709"/>
      <c r="F261" s="709"/>
      <c r="G261" s="709"/>
      <c r="H261" s="591"/>
      <c r="I261" s="309"/>
      <c r="J261" s="309"/>
      <c r="K261" s="309"/>
      <c r="L261" s="309"/>
      <c r="M261" s="309"/>
      <c r="N261" s="309"/>
      <c r="O261" s="309"/>
      <c r="P261" s="594"/>
      <c r="Q261" s="214"/>
      <c r="R261" s="595"/>
      <c r="S261" s="733" t="s">
        <v>368</v>
      </c>
      <c r="T261" s="428"/>
      <c r="U261" s="428"/>
      <c r="V261" s="435"/>
    </row>
    <row r="262" spans="1:22" ht="14" hidden="1" x14ac:dyDescent="0.2">
      <c r="A262" s="593"/>
      <c r="B262" s="709"/>
      <c r="C262" s="709"/>
      <c r="D262" s="709"/>
      <c r="E262" s="709"/>
      <c r="F262" s="709"/>
      <c r="G262" s="709"/>
      <c r="H262" s="591"/>
      <c r="I262" s="309"/>
      <c r="J262" s="309"/>
      <c r="K262" s="309"/>
      <c r="L262" s="309"/>
      <c r="M262" s="309"/>
      <c r="N262" s="309"/>
      <c r="O262" s="309"/>
      <c r="P262" s="594"/>
      <c r="Q262" s="214"/>
      <c r="R262" s="595"/>
      <c r="S262" s="733"/>
      <c r="T262" s="37"/>
      <c r="U262" s="37"/>
      <c r="V262" s="435" t="s">
        <v>108</v>
      </c>
    </row>
    <row r="263" spans="1:22" ht="24" x14ac:dyDescent="0.2">
      <c r="A263" s="10"/>
      <c r="B263" s="722" t="s">
        <v>104</v>
      </c>
      <c r="C263" s="722" t="s">
        <v>309</v>
      </c>
      <c r="D263" s="112">
        <v>0</v>
      </c>
      <c r="E263" s="1084" t="s">
        <v>460</v>
      </c>
      <c r="F263" s="1085"/>
      <c r="G263" s="1085"/>
      <c r="H263" s="658" t="str">
        <f>IF(CurrencyRate=0,"",D263)</f>
        <v/>
      </c>
      <c r="I263" s="111">
        <f>D263*(IF(CurrencyRate=0,1,CurrencyRate))</f>
        <v>0</v>
      </c>
      <c r="J263" s="685"/>
      <c r="K263" s="684"/>
      <c r="L263" s="685"/>
      <c r="M263" s="685"/>
      <c r="N263" s="685"/>
      <c r="O263" s="685"/>
      <c r="P263" s="685"/>
      <c r="Q263" s="685"/>
      <c r="R263" s="595"/>
      <c r="S263" s="688" t="s">
        <v>80</v>
      </c>
      <c r="T263" s="92" t="s">
        <v>363</v>
      </c>
      <c r="U263" s="92" t="s">
        <v>362</v>
      </c>
      <c r="V263" s="435"/>
    </row>
    <row r="264" spans="1:22" ht="23" x14ac:dyDescent="0.2">
      <c r="A264" s="10"/>
      <c r="B264" s="1067" t="str">
        <f>"Subtotal equipment"</f>
        <v>Subtotal equipment</v>
      </c>
      <c r="C264" s="1067"/>
      <c r="D264" s="1067"/>
      <c r="E264" s="1067"/>
      <c r="F264" s="1067"/>
      <c r="G264" s="1068"/>
      <c r="H264" s="592" t="str">
        <f>IF(CurrencyRate=0,"",SUM(H262:H263))</f>
        <v/>
      </c>
      <c r="I264" s="198">
        <f>SUM(I262:I263)</f>
        <v>0</v>
      </c>
      <c r="J264" s="308"/>
      <c r="K264" s="309"/>
      <c r="L264" s="309"/>
      <c r="M264" s="309"/>
      <c r="N264" s="309"/>
      <c r="O264" s="309"/>
      <c r="P264" s="594"/>
      <c r="Q264" s="214"/>
      <c r="R264" s="595"/>
      <c r="S264" s="688"/>
      <c r="T264" s="92"/>
      <c r="U264" s="92"/>
      <c r="V264" s="435"/>
    </row>
    <row r="265" spans="1:22" x14ac:dyDescent="0.2">
      <c r="A265" s="593" t="s">
        <v>357</v>
      </c>
      <c r="B265" s="709"/>
      <c r="C265" s="709"/>
      <c r="D265" s="709"/>
      <c r="E265" s="709"/>
      <c r="F265" s="709"/>
      <c r="G265" s="709"/>
      <c r="H265" s="591"/>
      <c r="I265" s="309"/>
      <c r="J265" s="309"/>
      <c r="K265" s="309"/>
      <c r="L265" s="309"/>
      <c r="M265" s="309"/>
      <c r="N265" s="309"/>
      <c r="O265" s="309"/>
      <c r="P265" s="594"/>
      <c r="Q265" s="214"/>
      <c r="R265" s="595"/>
      <c r="S265" s="733" t="s">
        <v>369</v>
      </c>
      <c r="T265" s="428"/>
      <c r="U265" s="428"/>
      <c r="V265" s="435"/>
    </row>
    <row r="266" spans="1:22" ht="24" x14ac:dyDescent="0.2">
      <c r="A266" s="10"/>
      <c r="B266" s="1086" t="s">
        <v>179</v>
      </c>
      <c r="C266" s="1067"/>
      <c r="D266" s="1067"/>
      <c r="E266" s="1067"/>
      <c r="F266" s="1067"/>
      <c r="G266" s="1067"/>
      <c r="H266" s="592" t="str">
        <f>IF(CurrencyRate=0,"",SUM(H258:H265)/2)</f>
        <v/>
      </c>
      <c r="I266" s="198">
        <f>SUM(I258:I265)/2</f>
        <v>0</v>
      </c>
      <c r="J266" s="308"/>
      <c r="K266" s="309"/>
      <c r="L266" s="309"/>
      <c r="M266" s="309"/>
      <c r="N266" s="309"/>
      <c r="O266" s="309"/>
      <c r="P266" s="594"/>
      <c r="Q266" s="214"/>
      <c r="R266" s="595"/>
      <c r="S266" s="688" t="s">
        <v>286</v>
      </c>
      <c r="T266" s="428"/>
      <c r="U266" s="428"/>
      <c r="V266" s="435"/>
    </row>
    <row r="267" spans="1:22" ht="24" x14ac:dyDescent="0.2">
      <c r="A267" s="13"/>
      <c r="B267" s="1086" t="s">
        <v>167</v>
      </c>
      <c r="C267" s="1067"/>
      <c r="D267" s="1067"/>
      <c r="E267" s="1067"/>
      <c r="F267" s="1067"/>
      <c r="G267" s="1067"/>
      <c r="H267" s="592" t="str">
        <f>IF(CurrencyRate=0,"",H266+H253)</f>
        <v/>
      </c>
      <c r="I267" s="200">
        <f>SUM(I266+I253)</f>
        <v>0</v>
      </c>
      <c r="J267" s="309"/>
      <c r="K267" s="309"/>
      <c r="L267" s="309"/>
      <c r="M267" s="309"/>
      <c r="N267" s="309"/>
      <c r="O267" s="309"/>
      <c r="P267" s="594"/>
      <c r="Q267" s="214"/>
      <c r="R267" s="595"/>
      <c r="S267" s="688" t="s">
        <v>286</v>
      </c>
      <c r="T267" s="428"/>
      <c r="U267" s="428"/>
      <c r="V267" s="435"/>
    </row>
    <row r="268" spans="1:22" ht="24" x14ac:dyDescent="0.2">
      <c r="A268" s="56" t="s">
        <v>479</v>
      </c>
      <c r="B268" s="136" t="str">
        <f>IDX_WP_Name_2</f>
        <v>DISSEMINATION, TRAINING AND SUPPORT</v>
      </c>
      <c r="C268" s="136"/>
      <c r="D268" s="136"/>
      <c r="E268" s="9"/>
      <c r="F268" s="9"/>
      <c r="G268" s="9"/>
      <c r="H268" s="9"/>
      <c r="I268" s="9"/>
      <c r="J268" s="9"/>
      <c r="K268" s="9"/>
      <c r="L268" s="9"/>
      <c r="M268" s="9"/>
      <c r="N268" s="9"/>
      <c r="O268" s="9"/>
      <c r="P268" s="9"/>
      <c r="Q268" s="9"/>
      <c r="R268" s="677"/>
      <c r="S268" s="688" t="s">
        <v>286</v>
      </c>
      <c r="T268" s="428"/>
      <c r="U268" s="428"/>
      <c r="V268" s="435"/>
    </row>
    <row r="269" spans="1:22" ht="24" x14ac:dyDescent="0.2">
      <c r="A269" s="11"/>
      <c r="B269" s="8" t="s">
        <v>152</v>
      </c>
      <c r="C269" s="1127"/>
      <c r="D269" s="1128"/>
      <c r="E269" s="1128"/>
      <c r="F269" s="1128"/>
      <c r="G269" s="1128"/>
      <c r="H269" s="1128"/>
      <c r="I269" s="1128"/>
      <c r="J269" s="1128"/>
      <c r="K269" s="1128"/>
      <c r="L269" s="1128"/>
      <c r="M269" s="1128"/>
      <c r="N269" s="1128"/>
      <c r="O269" s="1128"/>
      <c r="P269" s="1128"/>
      <c r="Q269" s="1128"/>
      <c r="R269" s="1129"/>
      <c r="S269" s="688" t="s">
        <v>286</v>
      </c>
      <c r="T269" s="428"/>
      <c r="U269" s="428"/>
      <c r="V269" s="435"/>
    </row>
    <row r="270" spans="1:22" x14ac:dyDescent="0.2">
      <c r="A270" s="10"/>
      <c r="B270" s="1090"/>
      <c r="C270" s="486"/>
      <c r="D270" s="1039" t="s">
        <v>176</v>
      </c>
      <c r="E270" s="1040"/>
      <c r="F270" s="1040"/>
      <c r="G270" s="1040"/>
      <c r="H270" s="1040"/>
      <c r="I270" s="1041"/>
      <c r="J270" s="1136" t="s">
        <v>71</v>
      </c>
      <c r="K270" s="1081" t="s">
        <v>25</v>
      </c>
      <c r="L270" s="1131" t="s">
        <v>354</v>
      </c>
      <c r="M270" s="1131" t="s">
        <v>355</v>
      </c>
      <c r="N270" s="1131" t="s">
        <v>356</v>
      </c>
      <c r="O270" s="1131"/>
      <c r="P270" s="1130" t="s">
        <v>306</v>
      </c>
      <c r="Q270" s="1131" t="s">
        <v>307</v>
      </c>
      <c r="R270" s="1132" t="s">
        <v>308</v>
      </c>
      <c r="S270" s="734"/>
      <c r="T270" s="428"/>
      <c r="U270" s="428"/>
      <c r="V270" s="435"/>
    </row>
    <row r="271" spans="1:22" x14ac:dyDescent="0.2">
      <c r="A271" s="10"/>
      <c r="B271" s="1090"/>
      <c r="C271" s="713"/>
      <c r="D271" s="1006" t="s">
        <v>34</v>
      </c>
      <c r="E271" s="1006" t="s">
        <v>33</v>
      </c>
      <c r="F271" s="1006" t="s">
        <v>32</v>
      </c>
      <c r="G271" s="1006" t="s">
        <v>22</v>
      </c>
      <c r="H271" s="1133" t="s">
        <v>428</v>
      </c>
      <c r="I271" s="1006" t="s">
        <v>229</v>
      </c>
      <c r="J271" s="1137"/>
      <c r="K271" s="1082"/>
      <c r="L271" s="1131"/>
      <c r="M271" s="1131"/>
      <c r="N271" s="1131"/>
      <c r="O271" s="1131"/>
      <c r="P271" s="1130"/>
      <c r="Q271" s="1131"/>
      <c r="R271" s="1132"/>
      <c r="S271" s="734"/>
      <c r="T271" s="428"/>
      <c r="U271" s="428"/>
      <c r="V271" s="435"/>
    </row>
    <row r="272" spans="1:22" x14ac:dyDescent="0.2">
      <c r="A272" s="10"/>
      <c r="B272" s="1090"/>
      <c r="C272" s="714"/>
      <c r="D272" s="1016"/>
      <c r="E272" s="1016"/>
      <c r="F272" s="1016"/>
      <c r="G272" s="1016"/>
      <c r="H272" s="1134"/>
      <c r="I272" s="1016"/>
      <c r="J272" s="1137"/>
      <c r="K272" s="1082"/>
      <c r="L272" s="1131"/>
      <c r="M272" s="1131"/>
      <c r="N272" s="1131" t="s">
        <v>454</v>
      </c>
      <c r="O272" s="1131" t="s">
        <v>455</v>
      </c>
      <c r="P272" s="1130"/>
      <c r="Q272" s="1131"/>
      <c r="R272" s="1132"/>
      <c r="S272" s="734"/>
      <c r="T272" s="428"/>
      <c r="U272" s="428"/>
      <c r="V272" s="435"/>
    </row>
    <row r="273" spans="1:22" x14ac:dyDescent="0.2">
      <c r="A273" s="10"/>
      <c r="B273" s="1090"/>
      <c r="C273" s="714"/>
      <c r="D273" s="1005"/>
      <c r="E273" s="1005"/>
      <c r="F273" s="1005"/>
      <c r="G273" s="1005"/>
      <c r="H273" s="1135"/>
      <c r="I273" s="1005"/>
      <c r="J273" s="1137"/>
      <c r="K273" s="1082"/>
      <c r="L273" s="1131"/>
      <c r="M273" s="1131"/>
      <c r="N273" s="1131"/>
      <c r="O273" s="1131"/>
      <c r="P273" s="1130"/>
      <c r="Q273" s="1131"/>
      <c r="R273" s="1132"/>
      <c r="S273" s="734"/>
      <c r="T273" s="428"/>
      <c r="U273" s="428"/>
      <c r="V273" s="435"/>
    </row>
    <row r="274" spans="1:22" x14ac:dyDescent="0.2">
      <c r="A274" s="10"/>
      <c r="B274" s="1090"/>
      <c r="C274" s="725"/>
      <c r="D274" s="725"/>
      <c r="E274" s="44" t="s">
        <v>21</v>
      </c>
      <c r="F274" s="44" t="s">
        <v>30</v>
      </c>
      <c r="G274" s="44" t="s">
        <v>19</v>
      </c>
      <c r="H274" s="44" t="s">
        <v>29</v>
      </c>
      <c r="I274" s="44" t="s">
        <v>28</v>
      </c>
      <c r="J274" s="1138"/>
      <c r="K274" s="1083"/>
      <c r="L274" s="1131"/>
      <c r="M274" s="1131"/>
      <c r="N274" s="1131"/>
      <c r="O274" s="1131"/>
      <c r="P274" s="1130"/>
      <c r="Q274" s="1131"/>
      <c r="R274" s="1132"/>
      <c r="S274" s="734"/>
      <c r="T274" s="428"/>
      <c r="U274" s="428"/>
      <c r="V274" s="435"/>
    </row>
    <row r="275" spans="1:22" ht="14" hidden="1" x14ac:dyDescent="0.2">
      <c r="A275" s="10"/>
      <c r="B275" s="725"/>
      <c r="C275" s="725"/>
      <c r="D275" s="713"/>
      <c r="E275" s="699"/>
      <c r="F275" s="699"/>
      <c r="G275" s="699"/>
      <c r="H275" s="699"/>
      <c r="I275" s="699"/>
      <c r="J275" s="724"/>
      <c r="K275" s="724"/>
      <c r="L275" s="700"/>
      <c r="M275" s="700"/>
      <c r="N275" s="700"/>
      <c r="O275" s="700"/>
      <c r="P275" s="660"/>
      <c r="Q275" s="700"/>
      <c r="R275" s="752"/>
      <c r="S275" s="734"/>
      <c r="T275" s="37"/>
      <c r="U275" s="37"/>
      <c r="V275" s="435" t="s">
        <v>108</v>
      </c>
    </row>
    <row r="276" spans="1:22" ht="24" x14ac:dyDescent="0.2">
      <c r="A276" s="10"/>
      <c r="B276" s="722" t="s">
        <v>27</v>
      </c>
      <c r="C276" s="722" t="s">
        <v>309</v>
      </c>
      <c r="D276" s="655">
        <v>0</v>
      </c>
      <c r="E276" s="656">
        <v>0</v>
      </c>
      <c r="F276" s="655">
        <v>0</v>
      </c>
      <c r="G276" s="657">
        <v>0</v>
      </c>
      <c r="H276" s="658" t="str">
        <f>IF(CurrencyRate=0,"",IF(E276=0,0,((F276/E276)*G276)*D276))</f>
        <v/>
      </c>
      <c r="I276" s="659">
        <f>IF(E276=0,0,(F276/E276)*G276)*D276*(IF(CurrencyRate=0,1,CurrencyRate))</f>
        <v>0</v>
      </c>
      <c r="J276" s="685"/>
      <c r="K276" s="684"/>
      <c r="L276" s="685"/>
      <c r="M276" s="685"/>
      <c r="N276" s="685"/>
      <c r="O276" s="685"/>
      <c r="P276" s="685"/>
      <c r="Q276" s="685"/>
      <c r="R276" s="753"/>
      <c r="S276" s="688" t="s">
        <v>80</v>
      </c>
      <c r="T276" s="92" t="s">
        <v>361</v>
      </c>
      <c r="U276" s="92" t="s">
        <v>362</v>
      </c>
      <c r="V276" s="435"/>
    </row>
    <row r="277" spans="1:22" ht="23" x14ac:dyDescent="0.2">
      <c r="A277" s="10"/>
      <c r="B277" s="1067" t="str">
        <f>"Subtotal equipment"</f>
        <v>Subtotal equipment</v>
      </c>
      <c r="C277" s="1067"/>
      <c r="D277" s="1067"/>
      <c r="E277" s="1067"/>
      <c r="F277" s="1067"/>
      <c r="G277" s="1068"/>
      <c r="H277" s="592" t="str">
        <f>IF(CurrencyRate=0,"",SUM(H275:H276))</f>
        <v/>
      </c>
      <c r="I277" s="198">
        <f>SUM(I275:I276)</f>
        <v>0</v>
      </c>
      <c r="J277" s="308"/>
      <c r="K277" s="309"/>
      <c r="L277" s="309"/>
      <c r="M277" s="309"/>
      <c r="N277" s="309"/>
      <c r="O277" s="309"/>
      <c r="P277" s="594"/>
      <c r="Q277" s="214"/>
      <c r="R277" s="595"/>
      <c r="S277" s="688"/>
      <c r="T277" s="436"/>
      <c r="U277" s="436"/>
      <c r="V277" s="435"/>
    </row>
    <row r="278" spans="1:22" x14ac:dyDescent="0.2">
      <c r="A278" s="593" t="s">
        <v>357</v>
      </c>
      <c r="B278" s="709"/>
      <c r="C278" s="709"/>
      <c r="D278" s="709"/>
      <c r="E278" s="709"/>
      <c r="F278" s="709"/>
      <c r="G278" s="591"/>
      <c r="H278" s="309"/>
      <c r="I278" s="309"/>
      <c r="J278" s="309"/>
      <c r="K278" s="309"/>
      <c r="L278" s="309"/>
      <c r="M278" s="309"/>
      <c r="N278" s="309"/>
      <c r="O278" s="309"/>
      <c r="P278" s="594"/>
      <c r="Q278" s="214"/>
      <c r="R278" s="595"/>
      <c r="S278" s="733" t="s">
        <v>359</v>
      </c>
      <c r="T278" s="436"/>
      <c r="U278" s="436"/>
      <c r="V278" s="435"/>
    </row>
    <row r="279" spans="1:22" ht="14" hidden="1" x14ac:dyDescent="0.2">
      <c r="A279" s="593"/>
      <c r="B279" s="709"/>
      <c r="C279" s="709"/>
      <c r="D279" s="709"/>
      <c r="E279" s="709"/>
      <c r="F279" s="709"/>
      <c r="G279" s="591"/>
      <c r="H279" s="309"/>
      <c r="I279" s="309"/>
      <c r="J279" s="309"/>
      <c r="K279" s="309"/>
      <c r="L279" s="309"/>
      <c r="M279" s="309"/>
      <c r="N279" s="309"/>
      <c r="O279" s="309"/>
      <c r="P279" s="594"/>
      <c r="Q279" s="214"/>
      <c r="R279" s="595"/>
      <c r="S279" s="733"/>
      <c r="T279" s="92"/>
      <c r="U279" s="92"/>
      <c r="V279" s="435" t="s">
        <v>108</v>
      </c>
    </row>
    <row r="280" spans="1:22" ht="24" x14ac:dyDescent="0.2">
      <c r="A280" s="10"/>
      <c r="B280" s="722" t="s">
        <v>104</v>
      </c>
      <c r="C280" s="722" t="s">
        <v>309</v>
      </c>
      <c r="D280" s="112">
        <v>0</v>
      </c>
      <c r="E280" s="1084" t="s">
        <v>460</v>
      </c>
      <c r="F280" s="1085"/>
      <c r="G280" s="1085"/>
      <c r="H280" s="658" t="str">
        <f>IF(CurrencyRate=0,"",D280)</f>
        <v/>
      </c>
      <c r="I280" s="659">
        <f>D280*(IF(CurrencyRate=0,1,CurrencyRate))</f>
        <v>0</v>
      </c>
      <c r="J280" s="685"/>
      <c r="K280" s="685"/>
      <c r="L280" s="685"/>
      <c r="M280" s="685"/>
      <c r="N280" s="685"/>
      <c r="O280" s="685"/>
      <c r="P280" s="685"/>
      <c r="Q280" s="685"/>
      <c r="R280" s="753"/>
      <c r="S280" s="688" t="s">
        <v>80</v>
      </c>
      <c r="T280" s="92" t="s">
        <v>363</v>
      </c>
      <c r="U280" s="92" t="s">
        <v>362</v>
      </c>
      <c r="V280" s="435" t="s">
        <v>132</v>
      </c>
    </row>
    <row r="281" spans="1:22" ht="24" x14ac:dyDescent="0.2">
      <c r="A281" s="10"/>
      <c r="B281" s="1067" t="str">
        <f>"Subtotal equipment"</f>
        <v>Subtotal equipment</v>
      </c>
      <c r="C281" s="1067"/>
      <c r="D281" s="1067"/>
      <c r="E281" s="1067"/>
      <c r="F281" s="1067"/>
      <c r="G281" s="1068"/>
      <c r="H281" s="592" t="str">
        <f>IF(CurrencyRate=0,"",SUM(H279:H280))</f>
        <v/>
      </c>
      <c r="I281" s="198">
        <f>SUM(I279:I280)</f>
        <v>0</v>
      </c>
      <c r="J281" s="308"/>
      <c r="K281" s="309"/>
      <c r="L281" s="309"/>
      <c r="M281" s="309"/>
      <c r="N281" s="309"/>
      <c r="O281" s="309"/>
      <c r="P281" s="594"/>
      <c r="Q281" s="214"/>
      <c r="R281" s="595"/>
      <c r="S281" s="688" t="s">
        <v>286</v>
      </c>
      <c r="T281" s="428"/>
      <c r="U281" s="428"/>
      <c r="V281" s="435"/>
    </row>
    <row r="282" spans="1:22" x14ac:dyDescent="0.2">
      <c r="A282" s="593" t="s">
        <v>357</v>
      </c>
      <c r="B282" s="709"/>
      <c r="C282" s="709"/>
      <c r="D282" s="709"/>
      <c r="E282" s="709"/>
      <c r="F282" s="709"/>
      <c r="G282" s="709"/>
      <c r="H282" s="591"/>
      <c r="I282" s="309"/>
      <c r="J282" s="309"/>
      <c r="K282" s="309"/>
      <c r="L282" s="309"/>
      <c r="M282" s="309"/>
      <c r="N282" s="309"/>
      <c r="O282" s="309"/>
      <c r="P282" s="594"/>
      <c r="Q282" s="214"/>
      <c r="R282" s="595"/>
      <c r="S282" s="733" t="s">
        <v>360</v>
      </c>
      <c r="T282" s="428"/>
      <c r="U282" s="428"/>
      <c r="V282" s="435"/>
    </row>
    <row r="283" spans="1:22" ht="25" x14ac:dyDescent="0.2">
      <c r="A283" s="10"/>
      <c r="B283" s="1086" t="s">
        <v>26</v>
      </c>
      <c r="C283" s="1067"/>
      <c r="D283" s="1067"/>
      <c r="E283" s="1067"/>
      <c r="F283" s="1067"/>
      <c r="G283" s="1067"/>
      <c r="H283" s="592" t="str">
        <f>IF(CurrencyRate=0,"",SUM(H275:H282)/2)</f>
        <v/>
      </c>
      <c r="I283" s="198">
        <f>SUM(I275:I282)/2</f>
        <v>0</v>
      </c>
      <c r="J283" s="433"/>
      <c r="K283" s="214"/>
      <c r="L283" s="214"/>
      <c r="M283" s="214"/>
      <c r="N283" s="214"/>
      <c r="O283" s="214"/>
      <c r="P283" s="214"/>
      <c r="Q283" s="214"/>
      <c r="R283" s="595"/>
      <c r="S283" s="596" t="s">
        <v>358</v>
      </c>
      <c r="T283" s="37"/>
      <c r="U283" s="37"/>
      <c r="V283" s="37" t="s">
        <v>109</v>
      </c>
    </row>
    <row r="284" spans="1:22" ht="24" x14ac:dyDescent="0.2">
      <c r="A284" s="10"/>
      <c r="B284" s="12" t="s">
        <v>178</v>
      </c>
      <c r="C284" s="1127"/>
      <c r="D284" s="1128"/>
      <c r="E284" s="1128"/>
      <c r="F284" s="1128"/>
      <c r="G284" s="1128"/>
      <c r="H284" s="1128"/>
      <c r="I284" s="1128"/>
      <c r="J284" s="1128"/>
      <c r="K284" s="1128"/>
      <c r="L284" s="1128"/>
      <c r="M284" s="1128"/>
      <c r="N284" s="1128"/>
      <c r="O284" s="1128"/>
      <c r="P284" s="1128"/>
      <c r="Q284" s="1128"/>
      <c r="R284" s="1129"/>
      <c r="S284" s="688" t="s">
        <v>286</v>
      </c>
      <c r="T284" s="428"/>
      <c r="U284" s="428"/>
      <c r="V284" s="435"/>
    </row>
    <row r="285" spans="1:22" x14ac:dyDescent="0.2">
      <c r="A285" s="10"/>
      <c r="B285" s="1090"/>
      <c r="C285" s="1160"/>
      <c r="D285" s="1039" t="s">
        <v>176</v>
      </c>
      <c r="E285" s="1040"/>
      <c r="F285" s="1040"/>
      <c r="G285" s="1040"/>
      <c r="H285" s="1040"/>
      <c r="I285" s="1040"/>
      <c r="J285" s="1006" t="s">
        <v>5</v>
      </c>
      <c r="K285" s="1006" t="s">
        <v>25</v>
      </c>
      <c r="L285" s="1142" t="s">
        <v>366</v>
      </c>
      <c r="M285" s="1145" t="s">
        <v>367</v>
      </c>
      <c r="N285" s="1146"/>
      <c r="O285" s="1139" t="s">
        <v>298</v>
      </c>
      <c r="P285" s="1142" t="s">
        <v>351</v>
      </c>
      <c r="Q285" s="1142" t="s">
        <v>308</v>
      </c>
      <c r="R285" s="1007"/>
      <c r="S285" s="734"/>
      <c r="T285" s="428"/>
      <c r="U285" s="428"/>
      <c r="V285" s="435"/>
    </row>
    <row r="286" spans="1:22" ht="24" x14ac:dyDescent="0.2">
      <c r="A286" s="10"/>
      <c r="B286" s="1090"/>
      <c r="C286" s="1161"/>
      <c r="D286" s="699" t="s">
        <v>24</v>
      </c>
      <c r="E286" s="699" t="s">
        <v>23</v>
      </c>
      <c r="F286" s="1019" t="s">
        <v>364</v>
      </c>
      <c r="G286" s="1021"/>
      <c r="H286" s="837" t="s">
        <v>428</v>
      </c>
      <c r="I286" s="699" t="s">
        <v>229</v>
      </c>
      <c r="J286" s="1016"/>
      <c r="K286" s="1016"/>
      <c r="L286" s="1143"/>
      <c r="M286" s="1147"/>
      <c r="N286" s="1148"/>
      <c r="O286" s="1140"/>
      <c r="P286" s="1143"/>
      <c r="Q286" s="1143"/>
      <c r="R286" s="1159"/>
      <c r="S286" s="734"/>
      <c r="T286" s="428"/>
      <c r="U286" s="428"/>
      <c r="V286" s="435"/>
    </row>
    <row r="287" spans="1:22" x14ac:dyDescent="0.2">
      <c r="A287" s="10"/>
      <c r="B287" s="1090"/>
      <c r="C287" s="1162"/>
      <c r="D287" s="44" t="s">
        <v>21</v>
      </c>
      <c r="E287" s="44" t="s">
        <v>20</v>
      </c>
      <c r="F287" s="1039" t="s">
        <v>365</v>
      </c>
      <c r="G287" s="1041"/>
      <c r="H287" s="1039" t="s">
        <v>18</v>
      </c>
      <c r="I287" s="1041"/>
      <c r="J287" s="1005"/>
      <c r="K287" s="1005"/>
      <c r="L287" s="1144"/>
      <c r="M287" s="494" t="s">
        <v>454</v>
      </c>
      <c r="N287" s="494" t="s">
        <v>455</v>
      </c>
      <c r="O287" s="1141"/>
      <c r="P287" s="1144"/>
      <c r="Q287" s="1144"/>
      <c r="R287" s="1008"/>
      <c r="S287" s="734"/>
      <c r="T287" s="428"/>
      <c r="U287" s="428"/>
      <c r="V287" s="435"/>
    </row>
    <row r="288" spans="1:22" ht="14" hidden="1" x14ac:dyDescent="0.2">
      <c r="A288" s="10"/>
      <c r="B288" s="725"/>
      <c r="C288" s="715"/>
      <c r="D288" s="44"/>
      <c r="E288" s="44"/>
      <c r="F288" s="696"/>
      <c r="G288" s="698"/>
      <c r="H288" s="460"/>
      <c r="I288" s="698"/>
      <c r="J288" s="695"/>
      <c r="K288" s="695"/>
      <c r="L288" s="716"/>
      <c r="M288" s="700"/>
      <c r="N288" s="700"/>
      <c r="O288" s="661"/>
      <c r="P288" s="716"/>
      <c r="Q288" s="716"/>
      <c r="R288" s="720"/>
      <c r="S288" s="734"/>
      <c r="T288" s="37"/>
      <c r="U288" s="37"/>
      <c r="V288" s="435" t="s">
        <v>108</v>
      </c>
    </row>
    <row r="289" spans="1:22" ht="24" x14ac:dyDescent="0.2">
      <c r="A289" s="10"/>
      <c r="B289" s="722" t="s">
        <v>27</v>
      </c>
      <c r="C289" s="722" t="s">
        <v>309</v>
      </c>
      <c r="D289" s="112">
        <v>0</v>
      </c>
      <c r="E289" s="112">
        <v>0</v>
      </c>
      <c r="F289" s="1092">
        <v>0</v>
      </c>
      <c r="G289" s="1093"/>
      <c r="H289" s="658" t="str">
        <f>IF(CurrencyRate=0,"",D289*E289*F289)</f>
        <v/>
      </c>
      <c r="I289" s="111">
        <f>D289*E289*F289*(IF(CurrencyRate=0,1,CurrencyRate))</f>
        <v>0</v>
      </c>
      <c r="J289" s="685"/>
      <c r="K289" s="684"/>
      <c r="L289" s="685"/>
      <c r="M289" s="685"/>
      <c r="N289" s="685"/>
      <c r="O289" s="685"/>
      <c r="P289" s="685"/>
      <c r="Q289" s="685"/>
      <c r="R289" s="595"/>
      <c r="S289" s="688" t="s">
        <v>80</v>
      </c>
      <c r="T289" s="92" t="s">
        <v>361</v>
      </c>
      <c r="U289" s="92" t="s">
        <v>362</v>
      </c>
      <c r="V289" s="435"/>
    </row>
    <row r="290" spans="1:22" ht="23" x14ac:dyDescent="0.2">
      <c r="A290" s="10"/>
      <c r="B290" s="1067" t="str">
        <f>"Subtotal equipment"</f>
        <v>Subtotal equipment</v>
      </c>
      <c r="C290" s="1067"/>
      <c r="D290" s="1067"/>
      <c r="E290" s="1067"/>
      <c r="F290" s="1067"/>
      <c r="G290" s="1068"/>
      <c r="H290" s="592" t="str">
        <f>IF(CurrencyRate=0,"",SUM(H288:H289))</f>
        <v/>
      </c>
      <c r="I290" s="198">
        <f>SUM(I288:I289)</f>
        <v>0</v>
      </c>
      <c r="J290" s="308"/>
      <c r="K290" s="309"/>
      <c r="L290" s="309"/>
      <c r="M290" s="309"/>
      <c r="N290" s="309"/>
      <c r="O290" s="309"/>
      <c r="P290" s="594"/>
      <c r="Q290" s="214"/>
      <c r="R290" s="595"/>
      <c r="S290" s="688"/>
      <c r="T290" s="436"/>
      <c r="U290" s="436"/>
      <c r="V290" s="435"/>
    </row>
    <row r="291" spans="1:22" x14ac:dyDescent="0.2">
      <c r="A291" s="593" t="s">
        <v>357</v>
      </c>
      <c r="B291" s="709"/>
      <c r="C291" s="709"/>
      <c r="D291" s="709"/>
      <c r="E291" s="709"/>
      <c r="F291" s="709"/>
      <c r="G291" s="709"/>
      <c r="H291" s="591"/>
      <c r="I291" s="309"/>
      <c r="J291" s="309"/>
      <c r="K291" s="309"/>
      <c r="L291" s="309"/>
      <c r="M291" s="309"/>
      <c r="N291" s="309"/>
      <c r="O291" s="309"/>
      <c r="P291" s="594"/>
      <c r="Q291" s="214"/>
      <c r="R291" s="595"/>
      <c r="S291" s="733" t="s">
        <v>368</v>
      </c>
      <c r="T291" s="428"/>
      <c r="U291" s="428"/>
      <c r="V291" s="435"/>
    </row>
    <row r="292" spans="1:22" ht="14" hidden="1" x14ac:dyDescent="0.2">
      <c r="A292" s="593"/>
      <c r="B292" s="709"/>
      <c r="C292" s="709"/>
      <c r="D292" s="709"/>
      <c r="E292" s="709"/>
      <c r="F292" s="709"/>
      <c r="G292" s="709"/>
      <c r="H292" s="591"/>
      <c r="I292" s="309"/>
      <c r="J292" s="309"/>
      <c r="K292" s="309"/>
      <c r="L292" s="309"/>
      <c r="M292" s="309"/>
      <c r="N292" s="309"/>
      <c r="O292" s="309"/>
      <c r="P292" s="594"/>
      <c r="Q292" s="214"/>
      <c r="R292" s="595"/>
      <c r="S292" s="733"/>
      <c r="T292" s="37"/>
      <c r="U292" s="37"/>
      <c r="V292" s="435" t="s">
        <v>108</v>
      </c>
    </row>
    <row r="293" spans="1:22" ht="24" x14ac:dyDescent="0.2">
      <c r="A293" s="10"/>
      <c r="B293" s="722" t="s">
        <v>104</v>
      </c>
      <c r="C293" s="722" t="s">
        <v>309</v>
      </c>
      <c r="D293" s="112">
        <v>0</v>
      </c>
      <c r="E293" s="1084" t="s">
        <v>460</v>
      </c>
      <c r="F293" s="1085"/>
      <c r="G293" s="1085"/>
      <c r="H293" s="658" t="str">
        <f>IF(CurrencyRate=0,"",D293)</f>
        <v/>
      </c>
      <c r="I293" s="111">
        <f>D293*(IF(CurrencyRate=0,1,CurrencyRate))</f>
        <v>0</v>
      </c>
      <c r="J293" s="685"/>
      <c r="K293" s="684"/>
      <c r="L293" s="685"/>
      <c r="M293" s="685"/>
      <c r="N293" s="685"/>
      <c r="O293" s="685"/>
      <c r="P293" s="685"/>
      <c r="Q293" s="685"/>
      <c r="R293" s="595"/>
      <c r="S293" s="688" t="s">
        <v>80</v>
      </c>
      <c r="T293" s="92" t="s">
        <v>363</v>
      </c>
      <c r="U293" s="92" t="s">
        <v>362</v>
      </c>
      <c r="V293" s="435"/>
    </row>
    <row r="294" spans="1:22" ht="23" x14ac:dyDescent="0.2">
      <c r="A294" s="10"/>
      <c r="B294" s="1067" t="str">
        <f>"Subtotal equipment"</f>
        <v>Subtotal equipment</v>
      </c>
      <c r="C294" s="1067"/>
      <c r="D294" s="1067"/>
      <c r="E294" s="1067"/>
      <c r="F294" s="1067"/>
      <c r="G294" s="1068"/>
      <c r="H294" s="592" t="str">
        <f>IF(CurrencyRate=0,"",SUM(H292:H293))</f>
        <v/>
      </c>
      <c r="I294" s="198">
        <f>SUM(I292:I293)</f>
        <v>0</v>
      </c>
      <c r="J294" s="308"/>
      <c r="K294" s="309"/>
      <c r="L294" s="309"/>
      <c r="M294" s="309"/>
      <c r="N294" s="309"/>
      <c r="O294" s="309"/>
      <c r="P294" s="594"/>
      <c r="Q294" s="214"/>
      <c r="R294" s="595"/>
      <c r="S294" s="688"/>
      <c r="T294" s="92"/>
      <c r="U294" s="92"/>
      <c r="V294" s="435"/>
    </row>
    <row r="295" spans="1:22" x14ac:dyDescent="0.2">
      <c r="A295" s="593" t="s">
        <v>357</v>
      </c>
      <c r="B295" s="709"/>
      <c r="C295" s="709"/>
      <c r="D295" s="709"/>
      <c r="E295" s="709"/>
      <c r="F295" s="709"/>
      <c r="G295" s="709"/>
      <c r="H295" s="591"/>
      <c r="I295" s="309"/>
      <c r="J295" s="309"/>
      <c r="K295" s="309"/>
      <c r="L295" s="309"/>
      <c r="M295" s="309"/>
      <c r="N295" s="309"/>
      <c r="O295" s="309"/>
      <c r="P295" s="594"/>
      <c r="Q295" s="214"/>
      <c r="R295" s="595"/>
      <c r="S295" s="733" t="s">
        <v>369</v>
      </c>
      <c r="T295" s="428"/>
      <c r="U295" s="428"/>
      <c r="V295" s="435"/>
    </row>
    <row r="296" spans="1:22" ht="24" x14ac:dyDescent="0.2">
      <c r="A296" s="10"/>
      <c r="B296" s="1086" t="s">
        <v>179</v>
      </c>
      <c r="C296" s="1067"/>
      <c r="D296" s="1067"/>
      <c r="E296" s="1067"/>
      <c r="F296" s="1067"/>
      <c r="G296" s="1067"/>
      <c r="H296" s="592" t="str">
        <f>IF(CurrencyRate=0,"",SUM(H288:H295)/2)</f>
        <v/>
      </c>
      <c r="I296" s="198">
        <f>SUM(I288:I295)/2</f>
        <v>0</v>
      </c>
      <c r="J296" s="308"/>
      <c r="K296" s="309"/>
      <c r="L296" s="309"/>
      <c r="M296" s="309"/>
      <c r="N296" s="309"/>
      <c r="O296" s="309"/>
      <c r="P296" s="594"/>
      <c r="Q296" s="214"/>
      <c r="R296" s="595"/>
      <c r="S296" s="688" t="s">
        <v>286</v>
      </c>
      <c r="T296" s="428"/>
      <c r="U296" s="428"/>
      <c r="V296" s="435"/>
    </row>
    <row r="297" spans="1:22" ht="24" x14ac:dyDescent="0.2">
      <c r="A297" s="13"/>
      <c r="B297" s="1086" t="s">
        <v>167</v>
      </c>
      <c r="C297" s="1067"/>
      <c r="D297" s="1067"/>
      <c r="E297" s="1067"/>
      <c r="F297" s="1067"/>
      <c r="G297" s="1067"/>
      <c r="H297" s="592" t="str">
        <f>IF(CurrencyRate=0,"",H296+H283)</f>
        <v/>
      </c>
      <c r="I297" s="200">
        <f>SUM(I296+I283)</f>
        <v>0</v>
      </c>
      <c r="J297" s="309"/>
      <c r="K297" s="309"/>
      <c r="L297" s="309"/>
      <c r="M297" s="309"/>
      <c r="N297" s="309"/>
      <c r="O297" s="309"/>
      <c r="P297" s="594"/>
      <c r="Q297" s="214"/>
      <c r="R297" s="595"/>
      <c r="S297" s="688" t="s">
        <v>286</v>
      </c>
      <c r="T297" s="428"/>
      <c r="U297" s="428"/>
      <c r="V297" s="435"/>
    </row>
    <row r="298" spans="1:22" ht="24" x14ac:dyDescent="0.2">
      <c r="A298" s="56" t="s">
        <v>482</v>
      </c>
      <c r="B298" s="136" t="str">
        <f>IDX_WP_Name_3</f>
        <v>EVALUATION AND SUSTAINABILITY</v>
      </c>
      <c r="C298" s="136"/>
      <c r="D298" s="136"/>
      <c r="E298" s="9"/>
      <c r="F298" s="9"/>
      <c r="G298" s="9"/>
      <c r="H298" s="9"/>
      <c r="I298" s="9"/>
      <c r="J298" s="9"/>
      <c r="K298" s="9"/>
      <c r="L298" s="9"/>
      <c r="M298" s="9"/>
      <c r="N298" s="9"/>
      <c r="O298" s="9"/>
      <c r="P298" s="9"/>
      <c r="Q298" s="9"/>
      <c r="R298" s="677"/>
      <c r="S298" s="688" t="s">
        <v>286</v>
      </c>
      <c r="T298" s="428"/>
      <c r="U298" s="428"/>
      <c r="V298" s="435"/>
    </row>
    <row r="299" spans="1:22" ht="24" x14ac:dyDescent="0.2">
      <c r="A299" s="11"/>
      <c r="B299" s="8" t="s">
        <v>152</v>
      </c>
      <c r="C299" s="1127"/>
      <c r="D299" s="1128"/>
      <c r="E299" s="1128"/>
      <c r="F299" s="1128"/>
      <c r="G299" s="1128"/>
      <c r="H299" s="1128"/>
      <c r="I299" s="1128"/>
      <c r="J299" s="1128"/>
      <c r="K299" s="1128"/>
      <c r="L299" s="1128"/>
      <c r="M299" s="1128"/>
      <c r="N299" s="1128"/>
      <c r="O299" s="1128"/>
      <c r="P299" s="1128"/>
      <c r="Q299" s="1128"/>
      <c r="R299" s="1129"/>
      <c r="S299" s="688" t="s">
        <v>286</v>
      </c>
      <c r="T299" s="428"/>
      <c r="U299" s="428"/>
      <c r="V299" s="435"/>
    </row>
    <row r="300" spans="1:22" x14ac:dyDescent="0.2">
      <c r="A300" s="10"/>
      <c r="B300" s="1090"/>
      <c r="C300" s="486"/>
      <c r="D300" s="1039" t="s">
        <v>176</v>
      </c>
      <c r="E300" s="1040"/>
      <c r="F300" s="1040"/>
      <c r="G300" s="1040"/>
      <c r="H300" s="1040"/>
      <c r="I300" s="1041"/>
      <c r="J300" s="1136" t="s">
        <v>71</v>
      </c>
      <c r="K300" s="1081" t="s">
        <v>25</v>
      </c>
      <c r="L300" s="1131" t="s">
        <v>354</v>
      </c>
      <c r="M300" s="1131" t="s">
        <v>355</v>
      </c>
      <c r="N300" s="1131" t="s">
        <v>356</v>
      </c>
      <c r="O300" s="1131"/>
      <c r="P300" s="1130" t="s">
        <v>306</v>
      </c>
      <c r="Q300" s="1131" t="s">
        <v>307</v>
      </c>
      <c r="R300" s="1132" t="s">
        <v>308</v>
      </c>
      <c r="S300" s="734"/>
      <c r="T300" s="428"/>
      <c r="U300" s="428"/>
      <c r="V300" s="435"/>
    </row>
    <row r="301" spans="1:22" x14ac:dyDescent="0.2">
      <c r="A301" s="10"/>
      <c r="B301" s="1090"/>
      <c r="C301" s="713"/>
      <c r="D301" s="1006" t="s">
        <v>34</v>
      </c>
      <c r="E301" s="1006" t="s">
        <v>33</v>
      </c>
      <c r="F301" s="1006" t="s">
        <v>32</v>
      </c>
      <c r="G301" s="1006" t="s">
        <v>22</v>
      </c>
      <c r="H301" s="1133" t="s">
        <v>428</v>
      </c>
      <c r="I301" s="1006" t="s">
        <v>229</v>
      </c>
      <c r="J301" s="1137"/>
      <c r="K301" s="1082"/>
      <c r="L301" s="1131"/>
      <c r="M301" s="1131"/>
      <c r="N301" s="1131"/>
      <c r="O301" s="1131"/>
      <c r="P301" s="1130"/>
      <c r="Q301" s="1131"/>
      <c r="R301" s="1132"/>
      <c r="S301" s="734"/>
      <c r="T301" s="428"/>
      <c r="U301" s="428"/>
      <c r="V301" s="435"/>
    </row>
    <row r="302" spans="1:22" x14ac:dyDescent="0.2">
      <c r="A302" s="10"/>
      <c r="B302" s="1090"/>
      <c r="C302" s="714"/>
      <c r="D302" s="1016"/>
      <c r="E302" s="1016"/>
      <c r="F302" s="1016"/>
      <c r="G302" s="1016"/>
      <c r="H302" s="1134"/>
      <c r="I302" s="1016"/>
      <c r="J302" s="1137"/>
      <c r="K302" s="1082"/>
      <c r="L302" s="1131"/>
      <c r="M302" s="1131"/>
      <c r="N302" s="1131" t="s">
        <v>454</v>
      </c>
      <c r="O302" s="1131" t="s">
        <v>455</v>
      </c>
      <c r="P302" s="1130"/>
      <c r="Q302" s="1131"/>
      <c r="R302" s="1132"/>
      <c r="S302" s="734"/>
      <c r="T302" s="428"/>
      <c r="U302" s="428"/>
      <c r="V302" s="435"/>
    </row>
    <row r="303" spans="1:22" x14ac:dyDescent="0.2">
      <c r="A303" s="10"/>
      <c r="B303" s="1090"/>
      <c r="C303" s="714"/>
      <c r="D303" s="1005"/>
      <c r="E303" s="1005"/>
      <c r="F303" s="1005"/>
      <c r="G303" s="1005"/>
      <c r="H303" s="1135"/>
      <c r="I303" s="1005"/>
      <c r="J303" s="1137"/>
      <c r="K303" s="1082"/>
      <c r="L303" s="1131"/>
      <c r="M303" s="1131"/>
      <c r="N303" s="1131"/>
      <c r="O303" s="1131"/>
      <c r="P303" s="1130"/>
      <c r="Q303" s="1131"/>
      <c r="R303" s="1132"/>
      <c r="S303" s="734"/>
      <c r="T303" s="428"/>
      <c r="U303" s="428"/>
      <c r="V303" s="435"/>
    </row>
    <row r="304" spans="1:22" x14ac:dyDescent="0.2">
      <c r="A304" s="10"/>
      <c r="B304" s="1090"/>
      <c r="C304" s="725"/>
      <c r="D304" s="725"/>
      <c r="E304" s="44" t="s">
        <v>21</v>
      </c>
      <c r="F304" s="44" t="s">
        <v>30</v>
      </c>
      <c r="G304" s="44" t="s">
        <v>19</v>
      </c>
      <c r="H304" s="44" t="s">
        <v>29</v>
      </c>
      <c r="I304" s="44" t="s">
        <v>28</v>
      </c>
      <c r="J304" s="1138"/>
      <c r="K304" s="1083"/>
      <c r="L304" s="1131"/>
      <c r="M304" s="1131"/>
      <c r="N304" s="1131"/>
      <c r="O304" s="1131"/>
      <c r="P304" s="1130"/>
      <c r="Q304" s="1131"/>
      <c r="R304" s="1132"/>
      <c r="S304" s="734"/>
      <c r="T304" s="428"/>
      <c r="U304" s="428"/>
      <c r="V304" s="435"/>
    </row>
    <row r="305" spans="1:22" ht="14" hidden="1" x14ac:dyDescent="0.2">
      <c r="A305" s="10"/>
      <c r="B305" s="725"/>
      <c r="C305" s="725"/>
      <c r="D305" s="713"/>
      <c r="E305" s="699"/>
      <c r="F305" s="699"/>
      <c r="G305" s="699"/>
      <c r="H305" s="699"/>
      <c r="I305" s="699"/>
      <c r="J305" s="724"/>
      <c r="K305" s="724"/>
      <c r="L305" s="700"/>
      <c r="M305" s="700"/>
      <c r="N305" s="700"/>
      <c r="O305" s="700"/>
      <c r="P305" s="660"/>
      <c r="Q305" s="700"/>
      <c r="R305" s="752"/>
      <c r="S305" s="734"/>
      <c r="T305" s="37"/>
      <c r="U305" s="37"/>
      <c r="V305" s="435" t="s">
        <v>108</v>
      </c>
    </row>
    <row r="306" spans="1:22" ht="24" x14ac:dyDescent="0.2">
      <c r="A306" s="10"/>
      <c r="B306" s="722" t="s">
        <v>27</v>
      </c>
      <c r="C306" s="722" t="s">
        <v>309</v>
      </c>
      <c r="D306" s="655">
        <v>0</v>
      </c>
      <c r="E306" s="656">
        <v>0</v>
      </c>
      <c r="F306" s="655">
        <v>0</v>
      </c>
      <c r="G306" s="657">
        <v>0</v>
      </c>
      <c r="H306" s="658" t="str">
        <f>IF(CurrencyRate=0,"",IF(E306=0,0,((F306/E306)*G306)*D306))</f>
        <v/>
      </c>
      <c r="I306" s="659">
        <f>IF(E306=0,0,(F306/E306)*G306)*D306*(IF(CurrencyRate=0,1,CurrencyRate))</f>
        <v>0</v>
      </c>
      <c r="J306" s="685"/>
      <c r="K306" s="684"/>
      <c r="L306" s="685"/>
      <c r="M306" s="685"/>
      <c r="N306" s="685"/>
      <c r="O306" s="685"/>
      <c r="P306" s="685"/>
      <c r="Q306" s="685"/>
      <c r="R306" s="753"/>
      <c r="S306" s="688" t="s">
        <v>80</v>
      </c>
      <c r="T306" s="92" t="s">
        <v>361</v>
      </c>
      <c r="U306" s="92" t="s">
        <v>362</v>
      </c>
      <c r="V306" s="435"/>
    </row>
    <row r="307" spans="1:22" ht="23" x14ac:dyDescent="0.2">
      <c r="A307" s="10"/>
      <c r="B307" s="1067" t="str">
        <f>"Subtotal equipment"</f>
        <v>Subtotal equipment</v>
      </c>
      <c r="C307" s="1067"/>
      <c r="D307" s="1067"/>
      <c r="E307" s="1067"/>
      <c r="F307" s="1067"/>
      <c r="G307" s="1068"/>
      <c r="H307" s="592" t="str">
        <f>IF(CurrencyRate=0,"",SUM(H305:H306))</f>
        <v/>
      </c>
      <c r="I307" s="198">
        <f>SUM(I305:I306)</f>
        <v>0</v>
      </c>
      <c r="J307" s="308"/>
      <c r="K307" s="309"/>
      <c r="L307" s="309"/>
      <c r="M307" s="309"/>
      <c r="N307" s="309"/>
      <c r="O307" s="309"/>
      <c r="P307" s="594"/>
      <c r="Q307" s="214"/>
      <c r="R307" s="595"/>
      <c r="S307" s="688"/>
      <c r="T307" s="436"/>
      <c r="U307" s="436"/>
      <c r="V307" s="435"/>
    </row>
    <row r="308" spans="1:22" x14ac:dyDescent="0.2">
      <c r="A308" s="593" t="s">
        <v>357</v>
      </c>
      <c r="B308" s="709"/>
      <c r="C308" s="709"/>
      <c r="D308" s="709"/>
      <c r="E308" s="709"/>
      <c r="F308" s="709"/>
      <c r="G308" s="591"/>
      <c r="H308" s="309"/>
      <c r="I308" s="309"/>
      <c r="J308" s="309"/>
      <c r="K308" s="309"/>
      <c r="L308" s="309"/>
      <c r="M308" s="309"/>
      <c r="N308" s="309"/>
      <c r="O308" s="309"/>
      <c r="P308" s="594"/>
      <c r="Q308" s="214"/>
      <c r="R308" s="595"/>
      <c r="S308" s="733" t="s">
        <v>359</v>
      </c>
      <c r="T308" s="436"/>
      <c r="U308" s="436"/>
      <c r="V308" s="435"/>
    </row>
    <row r="309" spans="1:22" ht="14" hidden="1" x14ac:dyDescent="0.2">
      <c r="A309" s="593"/>
      <c r="B309" s="709"/>
      <c r="C309" s="709"/>
      <c r="D309" s="709"/>
      <c r="E309" s="709"/>
      <c r="F309" s="709"/>
      <c r="G309" s="591"/>
      <c r="H309" s="309"/>
      <c r="I309" s="309"/>
      <c r="J309" s="309"/>
      <c r="K309" s="309"/>
      <c r="L309" s="309"/>
      <c r="M309" s="309"/>
      <c r="N309" s="309"/>
      <c r="O309" s="309"/>
      <c r="P309" s="594"/>
      <c r="Q309" s="214"/>
      <c r="R309" s="595"/>
      <c r="S309" s="733"/>
      <c r="T309" s="92"/>
      <c r="U309" s="92"/>
      <c r="V309" s="435" t="s">
        <v>108</v>
      </c>
    </row>
    <row r="310" spans="1:22" ht="24" x14ac:dyDescent="0.2">
      <c r="A310" s="10"/>
      <c r="B310" s="722" t="s">
        <v>104</v>
      </c>
      <c r="C310" s="722" t="s">
        <v>309</v>
      </c>
      <c r="D310" s="112">
        <v>0</v>
      </c>
      <c r="E310" s="1084" t="s">
        <v>460</v>
      </c>
      <c r="F310" s="1085"/>
      <c r="G310" s="1085"/>
      <c r="H310" s="658" t="str">
        <f>IF(CurrencyRate=0,"",D310)</f>
        <v/>
      </c>
      <c r="I310" s="659">
        <f>D310*(IF(CurrencyRate=0,1,CurrencyRate))</f>
        <v>0</v>
      </c>
      <c r="J310" s="685"/>
      <c r="K310" s="685"/>
      <c r="L310" s="685"/>
      <c r="M310" s="685"/>
      <c r="N310" s="685"/>
      <c r="O310" s="685"/>
      <c r="P310" s="685"/>
      <c r="Q310" s="685"/>
      <c r="R310" s="753"/>
      <c r="S310" s="688" t="s">
        <v>80</v>
      </c>
      <c r="T310" s="92" t="s">
        <v>363</v>
      </c>
      <c r="U310" s="92" t="s">
        <v>362</v>
      </c>
      <c r="V310" s="435" t="s">
        <v>132</v>
      </c>
    </row>
    <row r="311" spans="1:22" ht="24" x14ac:dyDescent="0.2">
      <c r="A311" s="10"/>
      <c r="B311" s="1067" t="str">
        <f>"Subtotal equipment"</f>
        <v>Subtotal equipment</v>
      </c>
      <c r="C311" s="1067"/>
      <c r="D311" s="1067"/>
      <c r="E311" s="1067"/>
      <c r="F311" s="1067"/>
      <c r="G311" s="1068"/>
      <c r="H311" s="592" t="str">
        <f>IF(CurrencyRate=0,"",SUM(H309:H310))</f>
        <v/>
      </c>
      <c r="I311" s="198">
        <f>SUM(I309:I310)</f>
        <v>0</v>
      </c>
      <c r="J311" s="308"/>
      <c r="K311" s="309"/>
      <c r="L311" s="309"/>
      <c r="M311" s="309"/>
      <c r="N311" s="309"/>
      <c r="O311" s="309"/>
      <c r="P311" s="594"/>
      <c r="Q311" s="214"/>
      <c r="R311" s="595"/>
      <c r="S311" s="688" t="s">
        <v>286</v>
      </c>
      <c r="T311" s="428"/>
      <c r="U311" s="428"/>
      <c r="V311" s="435"/>
    </row>
    <row r="312" spans="1:22" x14ac:dyDescent="0.2">
      <c r="A312" s="593" t="s">
        <v>357</v>
      </c>
      <c r="B312" s="709"/>
      <c r="C312" s="709"/>
      <c r="D312" s="709"/>
      <c r="E312" s="709"/>
      <c r="F312" s="709"/>
      <c r="G312" s="709"/>
      <c r="H312" s="591"/>
      <c r="I312" s="309"/>
      <c r="J312" s="309"/>
      <c r="K312" s="309"/>
      <c r="L312" s="309"/>
      <c r="M312" s="309"/>
      <c r="N312" s="309"/>
      <c r="O312" s="309"/>
      <c r="P312" s="594"/>
      <c r="Q312" s="214"/>
      <c r="R312" s="595"/>
      <c r="S312" s="733" t="s">
        <v>360</v>
      </c>
      <c r="T312" s="428"/>
      <c r="U312" s="428"/>
      <c r="V312" s="435"/>
    </row>
    <row r="313" spans="1:22" ht="25" x14ac:dyDescent="0.2">
      <c r="A313" s="10"/>
      <c r="B313" s="1086" t="s">
        <v>26</v>
      </c>
      <c r="C313" s="1067"/>
      <c r="D313" s="1067"/>
      <c r="E313" s="1067"/>
      <c r="F313" s="1067"/>
      <c r="G313" s="1067"/>
      <c r="H313" s="592" t="str">
        <f>IF(CurrencyRate=0,"",SUM(H305:H312)/2)</f>
        <v/>
      </c>
      <c r="I313" s="198">
        <f>SUM(I305:I312)/2</f>
        <v>0</v>
      </c>
      <c r="J313" s="433"/>
      <c r="K313" s="214"/>
      <c r="L313" s="214"/>
      <c r="M313" s="214"/>
      <c r="N313" s="214"/>
      <c r="O313" s="214"/>
      <c r="P313" s="214"/>
      <c r="Q313" s="214"/>
      <c r="R313" s="595"/>
      <c r="S313" s="596" t="s">
        <v>358</v>
      </c>
      <c r="T313" s="37"/>
      <c r="U313" s="37"/>
      <c r="V313" s="37" t="s">
        <v>109</v>
      </c>
    </row>
    <row r="314" spans="1:22" ht="24" x14ac:dyDescent="0.2">
      <c r="A314" s="10"/>
      <c r="B314" s="12" t="s">
        <v>178</v>
      </c>
      <c r="C314" s="1127"/>
      <c r="D314" s="1128"/>
      <c r="E314" s="1128"/>
      <c r="F314" s="1128"/>
      <c r="G314" s="1128"/>
      <c r="H314" s="1128"/>
      <c r="I314" s="1128"/>
      <c r="J314" s="1128"/>
      <c r="K314" s="1128"/>
      <c r="L314" s="1128"/>
      <c r="M314" s="1128"/>
      <c r="N314" s="1128"/>
      <c r="O314" s="1128"/>
      <c r="P314" s="1128"/>
      <c r="Q314" s="1128"/>
      <c r="R314" s="1129"/>
      <c r="S314" s="688" t="s">
        <v>286</v>
      </c>
      <c r="T314" s="428"/>
      <c r="U314" s="428"/>
      <c r="V314" s="435"/>
    </row>
    <row r="315" spans="1:22" x14ac:dyDescent="0.2">
      <c r="A315" s="10"/>
      <c r="B315" s="1090"/>
      <c r="C315" s="1160"/>
      <c r="D315" s="1039" t="s">
        <v>176</v>
      </c>
      <c r="E315" s="1040"/>
      <c r="F315" s="1040"/>
      <c r="G315" s="1040"/>
      <c r="H315" s="1040"/>
      <c r="I315" s="1040"/>
      <c r="J315" s="1006" t="s">
        <v>5</v>
      </c>
      <c r="K315" s="1006" t="s">
        <v>25</v>
      </c>
      <c r="L315" s="1142" t="s">
        <v>366</v>
      </c>
      <c r="M315" s="1145" t="s">
        <v>367</v>
      </c>
      <c r="N315" s="1146"/>
      <c r="O315" s="1139" t="s">
        <v>298</v>
      </c>
      <c r="P315" s="1142" t="s">
        <v>351</v>
      </c>
      <c r="Q315" s="1142" t="s">
        <v>308</v>
      </c>
      <c r="R315" s="1007"/>
      <c r="S315" s="734"/>
      <c r="T315" s="428"/>
      <c r="U315" s="428"/>
      <c r="V315" s="435"/>
    </row>
    <row r="316" spans="1:22" ht="24" x14ac:dyDescent="0.2">
      <c r="A316" s="10"/>
      <c r="B316" s="1090"/>
      <c r="C316" s="1161"/>
      <c r="D316" s="699" t="s">
        <v>24</v>
      </c>
      <c r="E316" s="699" t="s">
        <v>23</v>
      </c>
      <c r="F316" s="1019" t="s">
        <v>364</v>
      </c>
      <c r="G316" s="1021"/>
      <c r="H316" s="837" t="s">
        <v>428</v>
      </c>
      <c r="I316" s="699" t="s">
        <v>229</v>
      </c>
      <c r="J316" s="1016"/>
      <c r="K316" s="1016"/>
      <c r="L316" s="1143"/>
      <c r="M316" s="1147"/>
      <c r="N316" s="1148"/>
      <c r="O316" s="1140"/>
      <c r="P316" s="1143"/>
      <c r="Q316" s="1143"/>
      <c r="R316" s="1159"/>
      <c r="S316" s="734"/>
      <c r="T316" s="428"/>
      <c r="U316" s="428"/>
      <c r="V316" s="435"/>
    </row>
    <row r="317" spans="1:22" x14ac:dyDescent="0.2">
      <c r="A317" s="10"/>
      <c r="B317" s="1090"/>
      <c r="C317" s="1162"/>
      <c r="D317" s="44" t="s">
        <v>21</v>
      </c>
      <c r="E317" s="44" t="s">
        <v>20</v>
      </c>
      <c r="F317" s="1039" t="s">
        <v>365</v>
      </c>
      <c r="G317" s="1041"/>
      <c r="H317" s="1039" t="s">
        <v>18</v>
      </c>
      <c r="I317" s="1041"/>
      <c r="J317" s="1005"/>
      <c r="K317" s="1005"/>
      <c r="L317" s="1144"/>
      <c r="M317" s="494" t="s">
        <v>454</v>
      </c>
      <c r="N317" s="494" t="s">
        <v>455</v>
      </c>
      <c r="O317" s="1141"/>
      <c r="P317" s="1144"/>
      <c r="Q317" s="1144"/>
      <c r="R317" s="1008"/>
      <c r="S317" s="734"/>
      <c r="T317" s="428"/>
      <c r="U317" s="428"/>
      <c r="V317" s="435"/>
    </row>
    <row r="318" spans="1:22" ht="14" hidden="1" x14ac:dyDescent="0.2">
      <c r="A318" s="10"/>
      <c r="B318" s="725"/>
      <c r="C318" s="715"/>
      <c r="D318" s="44"/>
      <c r="E318" s="44"/>
      <c r="F318" s="696"/>
      <c r="G318" s="698"/>
      <c r="H318" s="460"/>
      <c r="I318" s="698"/>
      <c r="J318" s="695"/>
      <c r="K318" s="695"/>
      <c r="L318" s="716"/>
      <c r="M318" s="700"/>
      <c r="N318" s="700"/>
      <c r="O318" s="661"/>
      <c r="P318" s="716"/>
      <c r="Q318" s="716"/>
      <c r="R318" s="720"/>
      <c r="S318" s="734"/>
      <c r="T318" s="37"/>
      <c r="U318" s="37"/>
      <c r="V318" s="435" t="s">
        <v>108</v>
      </c>
    </row>
    <row r="319" spans="1:22" ht="24" x14ac:dyDescent="0.2">
      <c r="A319" s="10"/>
      <c r="B319" s="722" t="s">
        <v>27</v>
      </c>
      <c r="C319" s="722" t="s">
        <v>309</v>
      </c>
      <c r="D319" s="112">
        <v>0</v>
      </c>
      <c r="E319" s="112">
        <v>0</v>
      </c>
      <c r="F319" s="1092">
        <v>0</v>
      </c>
      <c r="G319" s="1093"/>
      <c r="H319" s="658" t="str">
        <f>IF(CurrencyRate=0,"",D319*E319*F319)</f>
        <v/>
      </c>
      <c r="I319" s="111">
        <f>D319*E319*F319*(IF(CurrencyRate=0,1,CurrencyRate))</f>
        <v>0</v>
      </c>
      <c r="J319" s="685"/>
      <c r="K319" s="684"/>
      <c r="L319" s="685"/>
      <c r="M319" s="685"/>
      <c r="N319" s="685"/>
      <c r="O319" s="685"/>
      <c r="P319" s="685"/>
      <c r="Q319" s="685"/>
      <c r="R319" s="595"/>
      <c r="S319" s="688" t="s">
        <v>80</v>
      </c>
      <c r="T319" s="92" t="s">
        <v>361</v>
      </c>
      <c r="U319" s="92" t="s">
        <v>362</v>
      </c>
      <c r="V319" s="435"/>
    </row>
    <row r="320" spans="1:22" ht="23" x14ac:dyDescent="0.2">
      <c r="A320" s="10"/>
      <c r="B320" s="1067" t="str">
        <f>"Subtotal equipment"</f>
        <v>Subtotal equipment</v>
      </c>
      <c r="C320" s="1067"/>
      <c r="D320" s="1067"/>
      <c r="E320" s="1067"/>
      <c r="F320" s="1067"/>
      <c r="G320" s="1068"/>
      <c r="H320" s="592" t="str">
        <f>IF(CurrencyRate=0,"",SUM(H318:H319))</f>
        <v/>
      </c>
      <c r="I320" s="198">
        <f>SUM(I318:I319)</f>
        <v>0</v>
      </c>
      <c r="J320" s="308"/>
      <c r="K320" s="309"/>
      <c r="L320" s="309"/>
      <c r="M320" s="309"/>
      <c r="N320" s="309"/>
      <c r="O320" s="309"/>
      <c r="P320" s="594"/>
      <c r="Q320" s="214"/>
      <c r="R320" s="595"/>
      <c r="S320" s="688"/>
      <c r="T320" s="436"/>
      <c r="U320" s="436"/>
      <c r="V320" s="435"/>
    </row>
    <row r="321" spans="1:22" x14ac:dyDescent="0.2">
      <c r="A321" s="593" t="s">
        <v>357</v>
      </c>
      <c r="B321" s="709"/>
      <c r="C321" s="709"/>
      <c r="D321" s="709"/>
      <c r="E321" s="709"/>
      <c r="F321" s="709"/>
      <c r="G321" s="709"/>
      <c r="H321" s="591"/>
      <c r="I321" s="309"/>
      <c r="J321" s="309"/>
      <c r="K321" s="309"/>
      <c r="L321" s="309"/>
      <c r="M321" s="309"/>
      <c r="N321" s="309"/>
      <c r="O321" s="309"/>
      <c r="P321" s="594"/>
      <c r="Q321" s="214"/>
      <c r="R321" s="595"/>
      <c r="S321" s="733" t="s">
        <v>368</v>
      </c>
      <c r="T321" s="428"/>
      <c r="U321" s="428"/>
      <c r="V321" s="435"/>
    </row>
    <row r="322" spans="1:22" ht="14" hidden="1" x14ac:dyDescent="0.2">
      <c r="A322" s="593"/>
      <c r="B322" s="709"/>
      <c r="C322" s="709"/>
      <c r="D322" s="709"/>
      <c r="E322" s="709"/>
      <c r="F322" s="709"/>
      <c r="G322" s="709"/>
      <c r="H322" s="591"/>
      <c r="I322" s="309"/>
      <c r="J322" s="309"/>
      <c r="K322" s="309"/>
      <c r="L322" s="309"/>
      <c r="M322" s="309"/>
      <c r="N322" s="309"/>
      <c r="O322" s="309"/>
      <c r="P322" s="594"/>
      <c r="Q322" s="214"/>
      <c r="R322" s="595"/>
      <c r="S322" s="733"/>
      <c r="T322" s="37"/>
      <c r="U322" s="37"/>
      <c r="V322" s="435" t="s">
        <v>108</v>
      </c>
    </row>
    <row r="323" spans="1:22" ht="24" x14ac:dyDescent="0.2">
      <c r="A323" s="10"/>
      <c r="B323" s="722" t="s">
        <v>104</v>
      </c>
      <c r="C323" s="722" t="s">
        <v>309</v>
      </c>
      <c r="D323" s="112">
        <v>0</v>
      </c>
      <c r="E323" s="1084" t="s">
        <v>460</v>
      </c>
      <c r="F323" s="1085"/>
      <c r="G323" s="1085"/>
      <c r="H323" s="658" t="str">
        <f>IF(CurrencyRate=0,"",D323)</f>
        <v/>
      </c>
      <c r="I323" s="111">
        <f>D323*(IF(CurrencyRate=0,1,CurrencyRate))</f>
        <v>0</v>
      </c>
      <c r="J323" s="685"/>
      <c r="K323" s="684"/>
      <c r="L323" s="685"/>
      <c r="M323" s="685"/>
      <c r="N323" s="685"/>
      <c r="O323" s="685"/>
      <c r="P323" s="685"/>
      <c r="Q323" s="685"/>
      <c r="R323" s="595"/>
      <c r="S323" s="688" t="s">
        <v>80</v>
      </c>
      <c r="T323" s="92" t="s">
        <v>363</v>
      </c>
      <c r="U323" s="92" t="s">
        <v>362</v>
      </c>
      <c r="V323" s="435"/>
    </row>
    <row r="324" spans="1:22" ht="23" x14ac:dyDescent="0.2">
      <c r="A324" s="10"/>
      <c r="B324" s="1067" t="str">
        <f>"Subtotal equipment"</f>
        <v>Subtotal equipment</v>
      </c>
      <c r="C324" s="1067"/>
      <c r="D324" s="1067"/>
      <c r="E324" s="1067"/>
      <c r="F324" s="1067"/>
      <c r="G324" s="1068"/>
      <c r="H324" s="592" t="str">
        <f>IF(CurrencyRate=0,"",SUM(H322:H323))</f>
        <v/>
      </c>
      <c r="I324" s="198">
        <f>SUM(I322:I323)</f>
        <v>0</v>
      </c>
      <c r="J324" s="308"/>
      <c r="K324" s="309"/>
      <c r="L324" s="309"/>
      <c r="M324" s="309"/>
      <c r="N324" s="309"/>
      <c r="O324" s="309"/>
      <c r="P324" s="594"/>
      <c r="Q324" s="214"/>
      <c r="R324" s="595"/>
      <c r="S324" s="688"/>
      <c r="T324" s="92"/>
      <c r="U324" s="92"/>
      <c r="V324" s="435"/>
    </row>
    <row r="325" spans="1:22" x14ac:dyDescent="0.2">
      <c r="A325" s="593" t="s">
        <v>357</v>
      </c>
      <c r="B325" s="709"/>
      <c r="C325" s="709"/>
      <c r="D325" s="709"/>
      <c r="E325" s="709"/>
      <c r="F325" s="709"/>
      <c r="G325" s="709"/>
      <c r="H325" s="591"/>
      <c r="I325" s="309"/>
      <c r="J325" s="309"/>
      <c r="K325" s="309"/>
      <c r="L325" s="309"/>
      <c r="M325" s="309"/>
      <c r="N325" s="309"/>
      <c r="O325" s="309"/>
      <c r="P325" s="594"/>
      <c r="Q325" s="214"/>
      <c r="R325" s="595"/>
      <c r="S325" s="733" t="s">
        <v>369</v>
      </c>
      <c r="T325" s="428"/>
      <c r="U325" s="428"/>
      <c r="V325" s="435"/>
    </row>
    <row r="326" spans="1:22" ht="24" x14ac:dyDescent="0.2">
      <c r="A326" s="10"/>
      <c r="B326" s="1086" t="s">
        <v>179</v>
      </c>
      <c r="C326" s="1067"/>
      <c r="D326" s="1067"/>
      <c r="E326" s="1067"/>
      <c r="F326" s="1067"/>
      <c r="G326" s="1067"/>
      <c r="H326" s="592" t="str">
        <f>IF(CurrencyRate=0,"",SUM(H318:H325)/2)</f>
        <v/>
      </c>
      <c r="I326" s="198">
        <f>SUM(I318:I325)/2</f>
        <v>0</v>
      </c>
      <c r="J326" s="308"/>
      <c r="K326" s="309"/>
      <c r="L326" s="309"/>
      <c r="M326" s="309"/>
      <c r="N326" s="309"/>
      <c r="O326" s="309"/>
      <c r="P326" s="594"/>
      <c r="Q326" s="214"/>
      <c r="R326" s="595"/>
      <c r="S326" s="688" t="s">
        <v>286</v>
      </c>
      <c r="T326" s="428"/>
      <c r="U326" s="428"/>
      <c r="V326" s="435"/>
    </row>
    <row r="327" spans="1:22" ht="24" x14ac:dyDescent="0.2">
      <c r="A327" s="13"/>
      <c r="B327" s="1086" t="s">
        <v>167</v>
      </c>
      <c r="C327" s="1067"/>
      <c r="D327" s="1067"/>
      <c r="E327" s="1067"/>
      <c r="F327" s="1067"/>
      <c r="G327" s="1067"/>
      <c r="H327" s="592" t="str">
        <f>IF(CurrencyRate=0,"",H326+H313)</f>
        <v/>
      </c>
      <c r="I327" s="200">
        <f>SUM(I326+I313)</f>
        <v>0</v>
      </c>
      <c r="J327" s="309"/>
      <c r="K327" s="309"/>
      <c r="L327" s="309"/>
      <c r="M327" s="309"/>
      <c r="N327" s="309"/>
      <c r="O327" s="309"/>
      <c r="P327" s="594"/>
      <c r="Q327" s="214"/>
      <c r="R327" s="595"/>
      <c r="S327" s="688" t="s">
        <v>286</v>
      </c>
      <c r="T327" s="428"/>
      <c r="U327" s="428"/>
      <c r="V327" s="435"/>
    </row>
    <row r="328" spans="1:22" ht="24" x14ac:dyDescent="0.2">
      <c r="A328" s="56" t="s">
        <v>485</v>
      </c>
      <c r="B328" s="136" t="str">
        <f>IDX_WP_Name_4</f>
        <v>MAINTENANCE AND DEVELOPMENT</v>
      </c>
      <c r="C328" s="136"/>
      <c r="D328" s="136"/>
      <c r="E328" s="9"/>
      <c r="F328" s="9"/>
      <c r="G328" s="9"/>
      <c r="H328" s="9"/>
      <c r="I328" s="9"/>
      <c r="J328" s="9"/>
      <c r="K328" s="9"/>
      <c r="L328" s="9"/>
      <c r="M328" s="9"/>
      <c r="N328" s="9"/>
      <c r="O328" s="9"/>
      <c r="P328" s="9"/>
      <c r="Q328" s="9"/>
      <c r="R328" s="677"/>
      <c r="S328" s="688" t="s">
        <v>286</v>
      </c>
      <c r="T328" s="428"/>
      <c r="U328" s="428"/>
      <c r="V328" s="435"/>
    </row>
    <row r="329" spans="1:22" ht="24" x14ac:dyDescent="0.2">
      <c r="A329" s="11"/>
      <c r="B329" s="8" t="s">
        <v>152</v>
      </c>
      <c r="C329" s="1127"/>
      <c r="D329" s="1128"/>
      <c r="E329" s="1128"/>
      <c r="F329" s="1128"/>
      <c r="G329" s="1128"/>
      <c r="H329" s="1128"/>
      <c r="I329" s="1128"/>
      <c r="J329" s="1128"/>
      <c r="K329" s="1128"/>
      <c r="L329" s="1128"/>
      <c r="M329" s="1128"/>
      <c r="N329" s="1128"/>
      <c r="O329" s="1128"/>
      <c r="P329" s="1128"/>
      <c r="Q329" s="1128"/>
      <c r="R329" s="1129"/>
      <c r="S329" s="688" t="s">
        <v>286</v>
      </c>
      <c r="T329" s="428"/>
      <c r="U329" s="428"/>
      <c r="V329" s="435"/>
    </row>
    <row r="330" spans="1:22" x14ac:dyDescent="0.2">
      <c r="A330" s="10"/>
      <c r="B330" s="1090"/>
      <c r="C330" s="486"/>
      <c r="D330" s="1039" t="s">
        <v>176</v>
      </c>
      <c r="E330" s="1040"/>
      <c r="F330" s="1040"/>
      <c r="G330" s="1040"/>
      <c r="H330" s="1040"/>
      <c r="I330" s="1041"/>
      <c r="J330" s="1136" t="s">
        <v>71</v>
      </c>
      <c r="K330" s="1081" t="s">
        <v>25</v>
      </c>
      <c r="L330" s="1131" t="s">
        <v>354</v>
      </c>
      <c r="M330" s="1131" t="s">
        <v>355</v>
      </c>
      <c r="N330" s="1131" t="s">
        <v>356</v>
      </c>
      <c r="O330" s="1131"/>
      <c r="P330" s="1130" t="s">
        <v>306</v>
      </c>
      <c r="Q330" s="1131" t="s">
        <v>307</v>
      </c>
      <c r="R330" s="1132" t="s">
        <v>308</v>
      </c>
      <c r="S330" s="734"/>
      <c r="T330" s="428"/>
      <c r="U330" s="428"/>
      <c r="V330" s="435"/>
    </row>
    <row r="331" spans="1:22" x14ac:dyDescent="0.2">
      <c r="A331" s="10"/>
      <c r="B331" s="1090"/>
      <c r="C331" s="713"/>
      <c r="D331" s="1006" t="s">
        <v>34</v>
      </c>
      <c r="E331" s="1006" t="s">
        <v>33</v>
      </c>
      <c r="F331" s="1006" t="s">
        <v>32</v>
      </c>
      <c r="G331" s="1006" t="s">
        <v>22</v>
      </c>
      <c r="H331" s="1133" t="s">
        <v>428</v>
      </c>
      <c r="I331" s="1006" t="s">
        <v>229</v>
      </c>
      <c r="J331" s="1137"/>
      <c r="K331" s="1082"/>
      <c r="L331" s="1131"/>
      <c r="M331" s="1131"/>
      <c r="N331" s="1131"/>
      <c r="O331" s="1131"/>
      <c r="P331" s="1130"/>
      <c r="Q331" s="1131"/>
      <c r="R331" s="1132"/>
      <c r="S331" s="734"/>
      <c r="T331" s="428"/>
      <c r="U331" s="428"/>
      <c r="V331" s="435"/>
    </row>
    <row r="332" spans="1:22" x14ac:dyDescent="0.2">
      <c r="A332" s="10"/>
      <c r="B332" s="1090"/>
      <c r="C332" s="714"/>
      <c r="D332" s="1016"/>
      <c r="E332" s="1016"/>
      <c r="F332" s="1016"/>
      <c r="G332" s="1016"/>
      <c r="H332" s="1134"/>
      <c r="I332" s="1016"/>
      <c r="J332" s="1137"/>
      <c r="K332" s="1082"/>
      <c r="L332" s="1131"/>
      <c r="M332" s="1131"/>
      <c r="N332" s="1131" t="s">
        <v>454</v>
      </c>
      <c r="O332" s="1131" t="s">
        <v>455</v>
      </c>
      <c r="P332" s="1130"/>
      <c r="Q332" s="1131"/>
      <c r="R332" s="1132"/>
      <c r="S332" s="734"/>
      <c r="T332" s="428"/>
      <c r="U332" s="428"/>
      <c r="V332" s="435"/>
    </row>
    <row r="333" spans="1:22" x14ac:dyDescent="0.2">
      <c r="A333" s="10"/>
      <c r="B333" s="1090"/>
      <c r="C333" s="714"/>
      <c r="D333" s="1005"/>
      <c r="E333" s="1005"/>
      <c r="F333" s="1005"/>
      <c r="G333" s="1005"/>
      <c r="H333" s="1135"/>
      <c r="I333" s="1005"/>
      <c r="J333" s="1137"/>
      <c r="K333" s="1082"/>
      <c r="L333" s="1131"/>
      <c r="M333" s="1131"/>
      <c r="N333" s="1131"/>
      <c r="O333" s="1131"/>
      <c r="P333" s="1130"/>
      <c r="Q333" s="1131"/>
      <c r="R333" s="1132"/>
      <c r="S333" s="734"/>
      <c r="T333" s="428"/>
      <c r="U333" s="428"/>
      <c r="V333" s="435"/>
    </row>
    <row r="334" spans="1:22" x14ac:dyDescent="0.2">
      <c r="A334" s="10"/>
      <c r="B334" s="1090"/>
      <c r="C334" s="725"/>
      <c r="D334" s="725"/>
      <c r="E334" s="44" t="s">
        <v>21</v>
      </c>
      <c r="F334" s="44" t="s">
        <v>30</v>
      </c>
      <c r="G334" s="44" t="s">
        <v>19</v>
      </c>
      <c r="H334" s="44" t="s">
        <v>29</v>
      </c>
      <c r="I334" s="44" t="s">
        <v>28</v>
      </c>
      <c r="J334" s="1138"/>
      <c r="K334" s="1083"/>
      <c r="L334" s="1131"/>
      <c r="M334" s="1131"/>
      <c r="N334" s="1131"/>
      <c r="O334" s="1131"/>
      <c r="P334" s="1130"/>
      <c r="Q334" s="1131"/>
      <c r="R334" s="1132"/>
      <c r="S334" s="734"/>
      <c r="T334" s="428"/>
      <c r="U334" s="428"/>
      <c r="V334" s="435"/>
    </row>
    <row r="335" spans="1:22" ht="14" hidden="1" x14ac:dyDescent="0.2">
      <c r="A335" s="10"/>
      <c r="B335" s="725"/>
      <c r="C335" s="725"/>
      <c r="D335" s="713"/>
      <c r="E335" s="699"/>
      <c r="F335" s="699"/>
      <c r="G335" s="699"/>
      <c r="H335" s="699"/>
      <c r="I335" s="699"/>
      <c r="J335" s="724"/>
      <c r="K335" s="724"/>
      <c r="L335" s="700"/>
      <c r="M335" s="700"/>
      <c r="N335" s="700"/>
      <c r="O335" s="700"/>
      <c r="P335" s="660"/>
      <c r="Q335" s="700"/>
      <c r="R335" s="752"/>
      <c r="S335" s="734"/>
      <c r="T335" s="37"/>
      <c r="U335" s="37"/>
      <c r="V335" s="435" t="s">
        <v>108</v>
      </c>
    </row>
    <row r="336" spans="1:22" ht="24" x14ac:dyDescent="0.2">
      <c r="A336" s="10"/>
      <c r="B336" s="722" t="s">
        <v>27</v>
      </c>
      <c r="C336" s="722" t="s">
        <v>309</v>
      </c>
      <c r="D336" s="655">
        <v>0</v>
      </c>
      <c r="E336" s="656">
        <v>0</v>
      </c>
      <c r="F336" s="655">
        <v>0</v>
      </c>
      <c r="G336" s="657">
        <v>0</v>
      </c>
      <c r="H336" s="658" t="str">
        <f>IF(CurrencyRate=0,"",IF(E336=0,0,((F336/E336)*G336)*D336))</f>
        <v/>
      </c>
      <c r="I336" s="659">
        <f>IF(E336=0,0,(F336/E336)*G336)*D336*(IF(CurrencyRate=0,1,CurrencyRate))</f>
        <v>0</v>
      </c>
      <c r="J336" s="685"/>
      <c r="K336" s="684"/>
      <c r="L336" s="685"/>
      <c r="M336" s="685"/>
      <c r="N336" s="685"/>
      <c r="O336" s="685"/>
      <c r="P336" s="685"/>
      <c r="Q336" s="685"/>
      <c r="R336" s="753"/>
      <c r="S336" s="688" t="s">
        <v>80</v>
      </c>
      <c r="T336" s="92" t="s">
        <v>361</v>
      </c>
      <c r="U336" s="92" t="s">
        <v>362</v>
      </c>
      <c r="V336" s="435"/>
    </row>
    <row r="337" spans="1:22" ht="23" x14ac:dyDescent="0.2">
      <c r="A337" s="10"/>
      <c r="B337" s="1067" t="str">
        <f>"Subtotal equipment"</f>
        <v>Subtotal equipment</v>
      </c>
      <c r="C337" s="1067"/>
      <c r="D337" s="1067"/>
      <c r="E337" s="1067"/>
      <c r="F337" s="1067"/>
      <c r="G337" s="1068"/>
      <c r="H337" s="592" t="str">
        <f>IF(CurrencyRate=0,"",SUM(H335:H336))</f>
        <v/>
      </c>
      <c r="I337" s="198">
        <f>SUM(I335:I336)</f>
        <v>0</v>
      </c>
      <c r="J337" s="308"/>
      <c r="K337" s="309"/>
      <c r="L337" s="309"/>
      <c r="M337" s="309"/>
      <c r="N337" s="309"/>
      <c r="O337" s="309"/>
      <c r="P337" s="594"/>
      <c r="Q337" s="214"/>
      <c r="R337" s="595"/>
      <c r="S337" s="688"/>
      <c r="T337" s="436"/>
      <c r="U337" s="436"/>
      <c r="V337" s="435"/>
    </row>
    <row r="338" spans="1:22" x14ac:dyDescent="0.2">
      <c r="A338" s="593" t="s">
        <v>357</v>
      </c>
      <c r="B338" s="709"/>
      <c r="C338" s="709"/>
      <c r="D338" s="709"/>
      <c r="E338" s="709"/>
      <c r="F338" s="709"/>
      <c r="G338" s="591"/>
      <c r="H338" s="309"/>
      <c r="I338" s="309"/>
      <c r="J338" s="309"/>
      <c r="K338" s="309"/>
      <c r="L338" s="309"/>
      <c r="M338" s="309"/>
      <c r="N338" s="309"/>
      <c r="O338" s="309"/>
      <c r="P338" s="594"/>
      <c r="Q338" s="214"/>
      <c r="R338" s="595"/>
      <c r="S338" s="733" t="s">
        <v>359</v>
      </c>
      <c r="T338" s="436"/>
      <c r="U338" s="436"/>
      <c r="V338" s="435"/>
    </row>
    <row r="339" spans="1:22" ht="14" hidden="1" x14ac:dyDescent="0.2">
      <c r="A339" s="593"/>
      <c r="B339" s="709"/>
      <c r="C339" s="709"/>
      <c r="D339" s="709"/>
      <c r="E339" s="709"/>
      <c r="F339" s="709"/>
      <c r="G339" s="591"/>
      <c r="H339" s="309"/>
      <c r="I339" s="309"/>
      <c r="J339" s="309"/>
      <c r="K339" s="309"/>
      <c r="L339" s="309"/>
      <c r="M339" s="309"/>
      <c r="N339" s="309"/>
      <c r="O339" s="309"/>
      <c r="P339" s="594"/>
      <c r="Q339" s="214"/>
      <c r="R339" s="595"/>
      <c r="S339" s="733"/>
      <c r="T339" s="92"/>
      <c r="U339" s="92"/>
      <c r="V339" s="435" t="s">
        <v>108</v>
      </c>
    </row>
    <row r="340" spans="1:22" ht="24" x14ac:dyDescent="0.2">
      <c r="A340" s="10"/>
      <c r="B340" s="722" t="s">
        <v>104</v>
      </c>
      <c r="C340" s="722" t="s">
        <v>309</v>
      </c>
      <c r="D340" s="112">
        <v>0</v>
      </c>
      <c r="E340" s="1084" t="s">
        <v>460</v>
      </c>
      <c r="F340" s="1085"/>
      <c r="G340" s="1085"/>
      <c r="H340" s="658" t="str">
        <f>IF(CurrencyRate=0,"",D340)</f>
        <v/>
      </c>
      <c r="I340" s="659">
        <f>D340*(IF(CurrencyRate=0,1,CurrencyRate))</f>
        <v>0</v>
      </c>
      <c r="J340" s="685"/>
      <c r="K340" s="685"/>
      <c r="L340" s="685"/>
      <c r="M340" s="685"/>
      <c r="N340" s="685"/>
      <c r="O340" s="685"/>
      <c r="P340" s="685"/>
      <c r="Q340" s="685"/>
      <c r="R340" s="753"/>
      <c r="S340" s="688" t="s">
        <v>80</v>
      </c>
      <c r="T340" s="92" t="s">
        <v>363</v>
      </c>
      <c r="U340" s="92" t="s">
        <v>362</v>
      </c>
      <c r="V340" s="435" t="s">
        <v>132</v>
      </c>
    </row>
    <row r="341" spans="1:22" ht="24" x14ac:dyDescent="0.2">
      <c r="A341" s="10"/>
      <c r="B341" s="1067" t="str">
        <f>"Subtotal equipment"</f>
        <v>Subtotal equipment</v>
      </c>
      <c r="C341" s="1067"/>
      <c r="D341" s="1067"/>
      <c r="E341" s="1067"/>
      <c r="F341" s="1067"/>
      <c r="G341" s="1068"/>
      <c r="H341" s="592" t="str">
        <f>IF(CurrencyRate=0,"",SUM(H339:H340))</f>
        <v/>
      </c>
      <c r="I341" s="198">
        <f>SUM(I339:I340)</f>
        <v>0</v>
      </c>
      <c r="J341" s="308"/>
      <c r="K341" s="309"/>
      <c r="L341" s="309"/>
      <c r="M341" s="309"/>
      <c r="N341" s="309"/>
      <c r="O341" s="309"/>
      <c r="P341" s="594"/>
      <c r="Q341" s="214"/>
      <c r="R341" s="595"/>
      <c r="S341" s="688" t="s">
        <v>286</v>
      </c>
      <c r="T341" s="428"/>
      <c r="U341" s="428"/>
      <c r="V341" s="435"/>
    </row>
    <row r="342" spans="1:22" x14ac:dyDescent="0.2">
      <c r="A342" s="593" t="s">
        <v>357</v>
      </c>
      <c r="B342" s="709"/>
      <c r="C342" s="709"/>
      <c r="D342" s="709"/>
      <c r="E342" s="709"/>
      <c r="F342" s="709"/>
      <c r="G342" s="709"/>
      <c r="H342" s="591"/>
      <c r="I342" s="309"/>
      <c r="J342" s="309"/>
      <c r="K342" s="309"/>
      <c r="L342" s="309"/>
      <c r="M342" s="309"/>
      <c r="N342" s="309"/>
      <c r="O342" s="309"/>
      <c r="P342" s="594"/>
      <c r="Q342" s="214"/>
      <c r="R342" s="595"/>
      <c r="S342" s="733" t="s">
        <v>360</v>
      </c>
      <c r="T342" s="428"/>
      <c r="U342" s="428"/>
      <c r="V342" s="435"/>
    </row>
    <row r="343" spans="1:22" ht="25" x14ac:dyDescent="0.2">
      <c r="A343" s="10"/>
      <c r="B343" s="1086" t="s">
        <v>26</v>
      </c>
      <c r="C343" s="1067"/>
      <c r="D343" s="1067"/>
      <c r="E343" s="1067"/>
      <c r="F343" s="1067"/>
      <c r="G343" s="1067"/>
      <c r="H343" s="592" t="str">
        <f>IF(CurrencyRate=0,"",SUM(H335:H342)/2)</f>
        <v/>
      </c>
      <c r="I343" s="198">
        <f>SUM(I335:I342)/2</f>
        <v>0</v>
      </c>
      <c r="J343" s="433"/>
      <c r="K343" s="214"/>
      <c r="L343" s="214"/>
      <c r="M343" s="214"/>
      <c r="N343" s="214"/>
      <c r="O343" s="214"/>
      <c r="P343" s="214"/>
      <c r="Q343" s="214"/>
      <c r="R343" s="595"/>
      <c r="S343" s="596" t="s">
        <v>358</v>
      </c>
      <c r="T343" s="37"/>
      <c r="U343" s="37"/>
      <c r="V343" s="37" t="s">
        <v>109</v>
      </c>
    </row>
    <row r="344" spans="1:22" ht="24" x14ac:dyDescent="0.2">
      <c r="A344" s="10"/>
      <c r="B344" s="12" t="s">
        <v>178</v>
      </c>
      <c r="C344" s="1127"/>
      <c r="D344" s="1128"/>
      <c r="E344" s="1128"/>
      <c r="F344" s="1128"/>
      <c r="G344" s="1128"/>
      <c r="H344" s="1128"/>
      <c r="I344" s="1128"/>
      <c r="J344" s="1128"/>
      <c r="K344" s="1128"/>
      <c r="L344" s="1128"/>
      <c r="M344" s="1128"/>
      <c r="N344" s="1128"/>
      <c r="O344" s="1128"/>
      <c r="P344" s="1128"/>
      <c r="Q344" s="1128"/>
      <c r="R344" s="1129"/>
      <c r="S344" s="688" t="s">
        <v>286</v>
      </c>
      <c r="T344" s="428"/>
      <c r="U344" s="428"/>
      <c r="V344" s="435"/>
    </row>
    <row r="345" spans="1:22" x14ac:dyDescent="0.2">
      <c r="A345" s="10"/>
      <c r="B345" s="1090"/>
      <c r="C345" s="1160"/>
      <c r="D345" s="1039" t="s">
        <v>176</v>
      </c>
      <c r="E345" s="1040"/>
      <c r="F345" s="1040"/>
      <c r="G345" s="1040"/>
      <c r="H345" s="1040"/>
      <c r="I345" s="1040"/>
      <c r="J345" s="1006" t="s">
        <v>5</v>
      </c>
      <c r="K345" s="1006" t="s">
        <v>25</v>
      </c>
      <c r="L345" s="1142" t="s">
        <v>366</v>
      </c>
      <c r="M345" s="1145" t="s">
        <v>367</v>
      </c>
      <c r="N345" s="1146"/>
      <c r="O345" s="1139" t="s">
        <v>298</v>
      </c>
      <c r="P345" s="1142" t="s">
        <v>351</v>
      </c>
      <c r="Q345" s="1142" t="s">
        <v>308</v>
      </c>
      <c r="R345" s="1007"/>
      <c r="S345" s="734"/>
      <c r="T345" s="428"/>
      <c r="U345" s="428"/>
      <c r="V345" s="435"/>
    </row>
    <row r="346" spans="1:22" ht="24" x14ac:dyDescent="0.2">
      <c r="A346" s="10"/>
      <c r="B346" s="1090"/>
      <c r="C346" s="1161"/>
      <c r="D346" s="699" t="s">
        <v>24</v>
      </c>
      <c r="E346" s="699" t="s">
        <v>23</v>
      </c>
      <c r="F346" s="1019" t="s">
        <v>364</v>
      </c>
      <c r="G346" s="1021"/>
      <c r="H346" s="837" t="s">
        <v>428</v>
      </c>
      <c r="I346" s="699" t="s">
        <v>229</v>
      </c>
      <c r="J346" s="1016"/>
      <c r="K346" s="1016"/>
      <c r="L346" s="1143"/>
      <c r="M346" s="1147"/>
      <c r="N346" s="1148"/>
      <c r="O346" s="1140"/>
      <c r="P346" s="1143"/>
      <c r="Q346" s="1143"/>
      <c r="R346" s="1159"/>
      <c r="S346" s="734"/>
      <c r="T346" s="428"/>
      <c r="U346" s="428"/>
      <c r="V346" s="435"/>
    </row>
    <row r="347" spans="1:22" x14ac:dyDescent="0.2">
      <c r="A347" s="10"/>
      <c r="B347" s="1090"/>
      <c r="C347" s="1162"/>
      <c r="D347" s="44" t="s">
        <v>21</v>
      </c>
      <c r="E347" s="44" t="s">
        <v>20</v>
      </c>
      <c r="F347" s="1039" t="s">
        <v>365</v>
      </c>
      <c r="G347" s="1041"/>
      <c r="H347" s="1039" t="s">
        <v>18</v>
      </c>
      <c r="I347" s="1041"/>
      <c r="J347" s="1005"/>
      <c r="K347" s="1005"/>
      <c r="L347" s="1144"/>
      <c r="M347" s="494" t="s">
        <v>454</v>
      </c>
      <c r="N347" s="494" t="s">
        <v>455</v>
      </c>
      <c r="O347" s="1141"/>
      <c r="P347" s="1144"/>
      <c r="Q347" s="1144"/>
      <c r="R347" s="1008"/>
      <c r="S347" s="734"/>
      <c r="T347" s="428"/>
      <c r="U347" s="428"/>
      <c r="V347" s="435"/>
    </row>
    <row r="348" spans="1:22" ht="14" hidden="1" x14ac:dyDescent="0.2">
      <c r="A348" s="10"/>
      <c r="B348" s="725"/>
      <c r="C348" s="715"/>
      <c r="D348" s="44"/>
      <c r="E348" s="44"/>
      <c r="F348" s="696"/>
      <c r="G348" s="698"/>
      <c r="H348" s="460"/>
      <c r="I348" s="698"/>
      <c r="J348" s="695"/>
      <c r="K348" s="695"/>
      <c r="L348" s="716"/>
      <c r="M348" s="700"/>
      <c r="N348" s="700"/>
      <c r="O348" s="661"/>
      <c r="P348" s="716"/>
      <c r="Q348" s="716"/>
      <c r="R348" s="720"/>
      <c r="S348" s="734"/>
      <c r="T348" s="37"/>
      <c r="U348" s="37"/>
      <c r="V348" s="435" t="s">
        <v>108</v>
      </c>
    </row>
    <row r="349" spans="1:22" ht="24" x14ac:dyDescent="0.2">
      <c r="A349" s="10"/>
      <c r="B349" s="722" t="s">
        <v>27</v>
      </c>
      <c r="C349" s="722" t="s">
        <v>309</v>
      </c>
      <c r="D349" s="112">
        <v>0</v>
      </c>
      <c r="E349" s="112">
        <v>0</v>
      </c>
      <c r="F349" s="1092">
        <v>0</v>
      </c>
      <c r="G349" s="1093"/>
      <c r="H349" s="658" t="str">
        <f>IF(CurrencyRate=0,"",D349*E349*F349)</f>
        <v/>
      </c>
      <c r="I349" s="111">
        <f>D349*E349*F349*(IF(CurrencyRate=0,1,CurrencyRate))</f>
        <v>0</v>
      </c>
      <c r="J349" s="685"/>
      <c r="K349" s="684"/>
      <c r="L349" s="685"/>
      <c r="M349" s="685"/>
      <c r="N349" s="685"/>
      <c r="O349" s="685"/>
      <c r="P349" s="685"/>
      <c r="Q349" s="685"/>
      <c r="R349" s="595"/>
      <c r="S349" s="688" t="s">
        <v>80</v>
      </c>
      <c r="T349" s="92" t="s">
        <v>361</v>
      </c>
      <c r="U349" s="92" t="s">
        <v>362</v>
      </c>
      <c r="V349" s="435"/>
    </row>
    <row r="350" spans="1:22" ht="23" x14ac:dyDescent="0.2">
      <c r="A350" s="10"/>
      <c r="B350" s="1067" t="str">
        <f>"Subtotal equipment"</f>
        <v>Subtotal equipment</v>
      </c>
      <c r="C350" s="1067"/>
      <c r="D350" s="1067"/>
      <c r="E350" s="1067"/>
      <c r="F350" s="1067"/>
      <c r="G350" s="1068"/>
      <c r="H350" s="592" t="str">
        <f>IF(CurrencyRate=0,"",SUM(H348:H349))</f>
        <v/>
      </c>
      <c r="I350" s="198">
        <f>SUM(I348:I349)</f>
        <v>0</v>
      </c>
      <c r="J350" s="308"/>
      <c r="K350" s="309"/>
      <c r="L350" s="309"/>
      <c r="M350" s="309"/>
      <c r="N350" s="309"/>
      <c r="O350" s="309"/>
      <c r="P350" s="594"/>
      <c r="Q350" s="214"/>
      <c r="R350" s="595"/>
      <c r="S350" s="688"/>
      <c r="T350" s="436"/>
      <c r="U350" s="436"/>
      <c r="V350" s="435"/>
    </row>
    <row r="351" spans="1:22" x14ac:dyDescent="0.2">
      <c r="A351" s="593" t="s">
        <v>357</v>
      </c>
      <c r="B351" s="709"/>
      <c r="C351" s="709"/>
      <c r="D351" s="709"/>
      <c r="E351" s="709"/>
      <c r="F351" s="709"/>
      <c r="G351" s="709"/>
      <c r="H351" s="591"/>
      <c r="I351" s="309"/>
      <c r="J351" s="309"/>
      <c r="K351" s="309"/>
      <c r="L351" s="309"/>
      <c r="M351" s="309"/>
      <c r="N351" s="309"/>
      <c r="O351" s="309"/>
      <c r="P351" s="594"/>
      <c r="Q351" s="214"/>
      <c r="R351" s="595"/>
      <c r="S351" s="733" t="s">
        <v>368</v>
      </c>
      <c r="T351" s="428"/>
      <c r="U351" s="428"/>
      <c r="V351" s="435"/>
    </row>
    <row r="352" spans="1:22" ht="14" hidden="1" x14ac:dyDescent="0.2">
      <c r="A352" s="593"/>
      <c r="B352" s="709"/>
      <c r="C352" s="709"/>
      <c r="D352" s="709"/>
      <c r="E352" s="709"/>
      <c r="F352" s="709"/>
      <c r="G352" s="709"/>
      <c r="H352" s="591"/>
      <c r="I352" s="309"/>
      <c r="J352" s="309"/>
      <c r="K352" s="309"/>
      <c r="L352" s="309"/>
      <c r="M352" s="309"/>
      <c r="N352" s="309"/>
      <c r="O352" s="309"/>
      <c r="P352" s="594"/>
      <c r="Q352" s="214"/>
      <c r="R352" s="595"/>
      <c r="S352" s="733"/>
      <c r="T352" s="37"/>
      <c r="U352" s="37"/>
      <c r="V352" s="435" t="s">
        <v>108</v>
      </c>
    </row>
    <row r="353" spans="1:22" ht="24" x14ac:dyDescent="0.2">
      <c r="A353" s="10"/>
      <c r="B353" s="722" t="s">
        <v>104</v>
      </c>
      <c r="C353" s="722" t="s">
        <v>309</v>
      </c>
      <c r="D353" s="112">
        <v>0</v>
      </c>
      <c r="E353" s="1084" t="s">
        <v>460</v>
      </c>
      <c r="F353" s="1085"/>
      <c r="G353" s="1085"/>
      <c r="H353" s="658" t="str">
        <f>IF(CurrencyRate=0,"",D353)</f>
        <v/>
      </c>
      <c r="I353" s="111">
        <f>D353*(IF(CurrencyRate=0,1,CurrencyRate))</f>
        <v>0</v>
      </c>
      <c r="J353" s="685"/>
      <c r="K353" s="684"/>
      <c r="L353" s="685"/>
      <c r="M353" s="685"/>
      <c r="N353" s="685"/>
      <c r="O353" s="685"/>
      <c r="P353" s="685"/>
      <c r="Q353" s="685"/>
      <c r="R353" s="595"/>
      <c r="S353" s="688" t="s">
        <v>80</v>
      </c>
      <c r="T353" s="92" t="s">
        <v>363</v>
      </c>
      <c r="U353" s="92" t="s">
        <v>362</v>
      </c>
      <c r="V353" s="435"/>
    </row>
    <row r="354" spans="1:22" ht="23" x14ac:dyDescent="0.2">
      <c r="A354" s="10"/>
      <c r="B354" s="1067" t="str">
        <f>"Subtotal equipment"</f>
        <v>Subtotal equipment</v>
      </c>
      <c r="C354" s="1067"/>
      <c r="D354" s="1067"/>
      <c r="E354" s="1067"/>
      <c r="F354" s="1067"/>
      <c r="G354" s="1068"/>
      <c r="H354" s="592" t="str">
        <f>IF(CurrencyRate=0,"",SUM(H352:H353))</f>
        <v/>
      </c>
      <c r="I354" s="198">
        <f>SUM(I352:I353)</f>
        <v>0</v>
      </c>
      <c r="J354" s="308"/>
      <c r="K354" s="309"/>
      <c r="L354" s="309"/>
      <c r="M354" s="309"/>
      <c r="N354" s="309"/>
      <c r="O354" s="309"/>
      <c r="P354" s="594"/>
      <c r="Q354" s="214"/>
      <c r="R354" s="595"/>
      <c r="S354" s="688"/>
      <c r="T354" s="92"/>
      <c r="U354" s="92"/>
      <c r="V354" s="435"/>
    </row>
    <row r="355" spans="1:22" x14ac:dyDescent="0.2">
      <c r="A355" s="593" t="s">
        <v>357</v>
      </c>
      <c r="B355" s="709"/>
      <c r="C355" s="709"/>
      <c r="D355" s="709"/>
      <c r="E355" s="709"/>
      <c r="F355" s="709"/>
      <c r="G355" s="709"/>
      <c r="H355" s="591"/>
      <c r="I355" s="309"/>
      <c r="J355" s="309"/>
      <c r="K355" s="309"/>
      <c r="L355" s="309"/>
      <c r="M355" s="309"/>
      <c r="N355" s="309"/>
      <c r="O355" s="309"/>
      <c r="P355" s="594"/>
      <c r="Q355" s="214"/>
      <c r="R355" s="595"/>
      <c r="S355" s="733" t="s">
        <v>369</v>
      </c>
      <c r="T355" s="428"/>
      <c r="U355" s="428"/>
      <c r="V355" s="435"/>
    </row>
    <row r="356" spans="1:22" ht="24" x14ac:dyDescent="0.2">
      <c r="A356" s="10"/>
      <c r="B356" s="1086" t="s">
        <v>179</v>
      </c>
      <c r="C356" s="1067"/>
      <c r="D356" s="1067"/>
      <c r="E356" s="1067"/>
      <c r="F356" s="1067"/>
      <c r="G356" s="1067"/>
      <c r="H356" s="592" t="str">
        <f>IF(CurrencyRate=0,"",SUM(H348:H355)/2)</f>
        <v/>
      </c>
      <c r="I356" s="198">
        <f>SUM(I348:I355)/2</f>
        <v>0</v>
      </c>
      <c r="J356" s="308"/>
      <c r="K356" s="309"/>
      <c r="L356" s="309"/>
      <c r="M356" s="309"/>
      <c r="N356" s="309"/>
      <c r="O356" s="309"/>
      <c r="P356" s="594"/>
      <c r="Q356" s="214"/>
      <c r="R356" s="595"/>
      <c r="S356" s="688" t="s">
        <v>286</v>
      </c>
      <c r="T356" s="428"/>
      <c r="U356" s="428"/>
      <c r="V356" s="435"/>
    </row>
    <row r="357" spans="1:22" ht="24" x14ac:dyDescent="0.2">
      <c r="A357" s="13"/>
      <c r="B357" s="1086" t="s">
        <v>167</v>
      </c>
      <c r="C357" s="1067"/>
      <c r="D357" s="1067"/>
      <c r="E357" s="1067"/>
      <c r="F357" s="1067"/>
      <c r="G357" s="1067"/>
      <c r="H357" s="592" t="str">
        <f>IF(CurrencyRate=0,"",H356+H343)</f>
        <v/>
      </c>
      <c r="I357" s="200">
        <f>SUM(I356+I343)</f>
        <v>0</v>
      </c>
      <c r="J357" s="309"/>
      <c r="K357" s="309"/>
      <c r="L357" s="309"/>
      <c r="M357" s="309"/>
      <c r="N357" s="309"/>
      <c r="O357" s="309"/>
      <c r="P357" s="594"/>
      <c r="Q357" s="214"/>
      <c r="R357" s="595"/>
      <c r="S357" s="688" t="s">
        <v>286</v>
      </c>
      <c r="T357" s="428"/>
      <c r="U357" s="428"/>
      <c r="V357" s="435"/>
    </row>
    <row r="358" spans="1:22" x14ac:dyDescent="0.2">
      <c r="A358" s="32"/>
      <c r="B358" s="136"/>
      <c r="C358" s="136"/>
      <c r="D358" s="136"/>
      <c r="E358" s="9"/>
      <c r="F358" s="9"/>
      <c r="G358" s="9"/>
      <c r="H358" s="9"/>
      <c r="I358" s="9"/>
      <c r="J358" s="9"/>
      <c r="K358" s="1128"/>
      <c r="L358" s="1128"/>
      <c r="M358" s="1128"/>
      <c r="N358" s="1128"/>
      <c r="O358" s="1128"/>
      <c r="P358" s="1128"/>
      <c r="Q358" s="1128"/>
      <c r="R358" s="1306"/>
      <c r="S358" s="784"/>
      <c r="T358" s="428"/>
      <c r="U358" s="428"/>
      <c r="V358" s="414"/>
    </row>
    <row r="359" spans="1:22" ht="31" x14ac:dyDescent="0.2">
      <c r="A359" s="1210" t="s">
        <v>17</v>
      </c>
      <c r="B359" s="1067"/>
      <c r="C359" s="1067"/>
      <c r="D359" s="1067"/>
      <c r="E359" s="1067"/>
      <c r="F359" s="1067"/>
      <c r="G359" s="1067"/>
      <c r="H359" s="813" t="str">
        <f>IF(CurrencyRate=0,"",I359/CurrencyRate)</f>
        <v/>
      </c>
      <c r="I359" s="198">
        <f>WP_E11_Total+WP_E12_Total+WP_E13_Total+WP_E14_Total</f>
        <v>0</v>
      </c>
      <c r="J359" s="9"/>
      <c r="K359" s="1211"/>
      <c r="L359" s="1211"/>
      <c r="M359" s="1211"/>
      <c r="N359" s="1211"/>
      <c r="O359" s="1211"/>
      <c r="P359" s="1211"/>
      <c r="Q359" s="1211"/>
      <c r="R359" s="1212"/>
      <c r="S359" s="774" t="s">
        <v>143</v>
      </c>
      <c r="T359" s="428"/>
      <c r="U359" s="428"/>
      <c r="V359" s="414"/>
    </row>
    <row r="360" spans="1:22" ht="31" x14ac:dyDescent="0.2">
      <c r="A360" s="96" t="s">
        <v>250</v>
      </c>
      <c r="B360" s="97"/>
      <c r="C360" s="97"/>
      <c r="D360" s="97"/>
      <c r="E360" s="97"/>
      <c r="F360" s="97"/>
      <c r="G360" s="97"/>
      <c r="H360" s="97"/>
      <c r="I360" s="97"/>
      <c r="J360" s="97"/>
      <c r="K360" s="97"/>
      <c r="L360" s="97"/>
      <c r="M360" s="97"/>
      <c r="N360" s="97"/>
      <c r="O360" s="97"/>
      <c r="P360" s="97"/>
      <c r="Q360" s="97"/>
      <c r="R360" s="780"/>
      <c r="S360" s="774" t="s">
        <v>143</v>
      </c>
      <c r="T360" s="428"/>
      <c r="U360" s="428"/>
      <c r="V360" s="414"/>
    </row>
    <row r="361" spans="1:22" ht="24" x14ac:dyDescent="0.2">
      <c r="A361" s="14" t="s">
        <v>0</v>
      </c>
      <c r="B361" s="723" t="str">
        <f>IDX_WP_Name_1</f>
        <v>MANAGEMENT AND COORDINATION</v>
      </c>
      <c r="C361" s="136"/>
      <c r="D361" s="136"/>
      <c r="E361" s="9"/>
      <c r="F361" s="9"/>
      <c r="G361" s="9"/>
      <c r="H361" s="9"/>
      <c r="I361" s="9"/>
      <c r="J361" s="9"/>
      <c r="K361" s="9"/>
      <c r="L361" s="9"/>
      <c r="M361" s="9"/>
      <c r="N361" s="9"/>
      <c r="O361" s="9"/>
      <c r="P361" s="9"/>
      <c r="Q361" s="9"/>
      <c r="R361" s="677"/>
      <c r="S361" s="688" t="s">
        <v>286</v>
      </c>
      <c r="T361" s="428"/>
      <c r="U361" s="428"/>
      <c r="V361" s="435"/>
    </row>
    <row r="362" spans="1:22" x14ac:dyDescent="0.2">
      <c r="A362" s="1091"/>
      <c r="B362" s="1035"/>
      <c r="C362" s="1019"/>
      <c r="D362" s="1021"/>
      <c r="E362" s="1006" t="s">
        <v>249</v>
      </c>
      <c r="F362" s="1078" t="s">
        <v>428</v>
      </c>
      <c r="G362" s="1006" t="s">
        <v>303</v>
      </c>
      <c r="H362" s="178"/>
      <c r="I362" s="29"/>
      <c r="J362" s="1006" t="s">
        <v>5</v>
      </c>
      <c r="K362" s="1020" t="s">
        <v>16</v>
      </c>
      <c r="L362" s="1163" t="s">
        <v>356</v>
      </c>
      <c r="M362" s="1164"/>
      <c r="N362" s="1139" t="s">
        <v>306</v>
      </c>
      <c r="O362" s="1142" t="s">
        <v>307</v>
      </c>
      <c r="P362" s="1142" t="s">
        <v>308</v>
      </c>
      <c r="Q362" s="664"/>
      <c r="R362" s="755"/>
      <c r="S362" s="37"/>
      <c r="T362" s="37"/>
      <c r="U362" s="37"/>
      <c r="V362" s="37"/>
    </row>
    <row r="363" spans="1:22" ht="29" x14ac:dyDescent="0.2">
      <c r="A363" s="1091"/>
      <c r="B363" s="1006"/>
      <c r="C363" s="1065"/>
      <c r="D363" s="1066"/>
      <c r="E363" s="1016"/>
      <c r="F363" s="1079"/>
      <c r="G363" s="1016"/>
      <c r="H363" s="295"/>
      <c r="I363" s="105"/>
      <c r="J363" s="1016"/>
      <c r="K363" s="1158"/>
      <c r="L363" s="701" t="s">
        <v>454</v>
      </c>
      <c r="M363" s="701" t="s">
        <v>455</v>
      </c>
      <c r="N363" s="1141"/>
      <c r="O363" s="1144"/>
      <c r="P363" s="1144"/>
      <c r="Q363" s="665"/>
      <c r="R363" s="756"/>
      <c r="S363" s="597" t="s">
        <v>133</v>
      </c>
      <c r="T363" s="37"/>
      <c r="U363" s="37"/>
      <c r="V363" s="37"/>
    </row>
    <row r="364" spans="1:22" ht="25" x14ac:dyDescent="0.2">
      <c r="A364" s="11"/>
      <c r="B364" s="217" t="s">
        <v>15</v>
      </c>
      <c r="C364" s="1069"/>
      <c r="D364" s="1069"/>
      <c r="E364" s="1069"/>
      <c r="F364" s="214"/>
      <c r="G364" s="214"/>
      <c r="H364" s="480"/>
      <c r="I364" s="480"/>
      <c r="J364" s="480"/>
      <c r="K364" s="480"/>
      <c r="L364" s="480"/>
      <c r="M364" s="480"/>
      <c r="N364" s="480"/>
      <c r="O364" s="480"/>
      <c r="P364" s="480"/>
      <c r="Q364" s="216"/>
      <c r="R364" s="757"/>
      <c r="S364" s="596" t="s">
        <v>358</v>
      </c>
      <c r="T364" s="37"/>
      <c r="U364" s="37"/>
      <c r="V364" s="37"/>
    </row>
    <row r="365" spans="1:22" ht="25" x14ac:dyDescent="0.2">
      <c r="A365" s="10"/>
      <c r="B365" s="598" t="s">
        <v>371</v>
      </c>
      <c r="C365" s="1061" t="s">
        <v>309</v>
      </c>
      <c r="D365" s="1062"/>
      <c r="E365" s="224">
        <v>0</v>
      </c>
      <c r="F365" s="599" t="str">
        <f>IF(CurrencyRate=0,"",E365)</f>
        <v/>
      </c>
      <c r="G365" s="600">
        <f>E365*(IF(CurrencyRate=0,1,CurrencyRate))</f>
        <v>0</v>
      </c>
      <c r="H365" s="484"/>
      <c r="I365" s="484"/>
      <c r="J365" s="690"/>
      <c r="K365" s="691"/>
      <c r="L365" s="692"/>
      <c r="M365" s="692"/>
      <c r="N365" s="692"/>
      <c r="O365" s="692"/>
      <c r="P365" s="692"/>
      <c r="Q365" s="666"/>
      <c r="R365" s="758"/>
      <c r="S365" s="601" t="s">
        <v>80</v>
      </c>
      <c r="T365" s="602" t="s">
        <v>345</v>
      </c>
      <c r="U365" s="37" t="s">
        <v>346</v>
      </c>
      <c r="V365" s="37" t="s">
        <v>109</v>
      </c>
    </row>
    <row r="366" spans="1:22" ht="25" x14ac:dyDescent="0.2">
      <c r="A366" s="10"/>
      <c r="B366" s="722" t="s">
        <v>372</v>
      </c>
      <c r="C366" s="1061" t="s">
        <v>309</v>
      </c>
      <c r="D366" s="1062"/>
      <c r="E366" s="498">
        <v>0</v>
      </c>
      <c r="F366" s="603" t="str">
        <f>IF(CurrencyRate=0,"",E366)</f>
        <v/>
      </c>
      <c r="G366" s="111">
        <f>E366*(IF(CurrencyRate=0,1,CurrencyRate))</f>
        <v>0</v>
      </c>
      <c r="H366" s="484"/>
      <c r="I366" s="484"/>
      <c r="J366" s="693"/>
      <c r="K366" s="694"/>
      <c r="L366" s="506"/>
      <c r="M366" s="506"/>
      <c r="N366" s="506"/>
      <c r="O366" s="506"/>
      <c r="P366" s="506"/>
      <c r="Q366" s="666"/>
      <c r="R366" s="758"/>
      <c r="S366" s="601" t="s">
        <v>80</v>
      </c>
      <c r="T366" s="602" t="s">
        <v>345</v>
      </c>
      <c r="U366" s="37" t="s">
        <v>346</v>
      </c>
      <c r="V366" s="37" t="s">
        <v>109</v>
      </c>
    </row>
    <row r="367" spans="1:22" ht="25" x14ac:dyDescent="0.2">
      <c r="A367" s="10"/>
      <c r="B367" s="722" t="s">
        <v>387</v>
      </c>
      <c r="C367" s="1061" t="s">
        <v>309</v>
      </c>
      <c r="D367" s="1062"/>
      <c r="E367" s="498">
        <v>0</v>
      </c>
      <c r="F367" s="603" t="str">
        <f>IF(CurrencyRate=0,"",E367)</f>
        <v/>
      </c>
      <c r="G367" s="111">
        <f>E367*(IF(CurrencyRate=0,1,CurrencyRate))</f>
        <v>0</v>
      </c>
      <c r="H367" s="484"/>
      <c r="I367" s="484"/>
      <c r="J367" s="693"/>
      <c r="K367" s="694"/>
      <c r="L367" s="506"/>
      <c r="M367" s="506"/>
      <c r="N367" s="506"/>
      <c r="O367" s="506"/>
      <c r="P367" s="506"/>
      <c r="Q367" s="666"/>
      <c r="R367" s="758"/>
      <c r="S367" s="601" t="s">
        <v>80</v>
      </c>
      <c r="T367" s="602" t="s">
        <v>345</v>
      </c>
      <c r="U367" s="37" t="s">
        <v>346</v>
      </c>
      <c r="V367" s="37" t="s">
        <v>109</v>
      </c>
    </row>
    <row r="368" spans="1:22" ht="25" x14ac:dyDescent="0.2">
      <c r="A368" s="10"/>
      <c r="B368" s="722" t="s">
        <v>388</v>
      </c>
      <c r="C368" s="1061" t="s">
        <v>309</v>
      </c>
      <c r="D368" s="1062"/>
      <c r="E368" s="498">
        <v>0</v>
      </c>
      <c r="F368" s="604" t="str">
        <f>IF(CurrencyRate=0,"",E368)</f>
        <v/>
      </c>
      <c r="G368" s="605">
        <f>E368*(IF(CurrencyRate=0,1,CurrencyRate))</f>
        <v>0</v>
      </c>
      <c r="H368" s="484"/>
      <c r="I368" s="484"/>
      <c r="J368" s="693"/>
      <c r="K368" s="694"/>
      <c r="L368" s="507"/>
      <c r="M368" s="507"/>
      <c r="N368" s="507"/>
      <c r="O368" s="507"/>
      <c r="P368" s="507"/>
      <c r="Q368" s="666"/>
      <c r="R368" s="758"/>
      <c r="S368" s="601" t="s">
        <v>80</v>
      </c>
      <c r="T368" s="602" t="s">
        <v>345</v>
      </c>
      <c r="U368" s="37" t="s">
        <v>346</v>
      </c>
      <c r="V368" s="37" t="s">
        <v>109</v>
      </c>
    </row>
    <row r="369" spans="1:22" ht="25" x14ac:dyDescent="0.2">
      <c r="A369" s="10"/>
      <c r="B369" s="217" t="s">
        <v>14</v>
      </c>
      <c r="C369" s="1069"/>
      <c r="D369" s="1069"/>
      <c r="E369" s="1069">
        <v>0</v>
      </c>
      <c r="F369" s="480"/>
      <c r="G369" s="480"/>
      <c r="H369" s="480"/>
      <c r="I369" s="480"/>
      <c r="J369" s="480"/>
      <c r="K369" s="480"/>
      <c r="L369" s="480"/>
      <c r="M369" s="480"/>
      <c r="N369" s="480"/>
      <c r="O369" s="480"/>
      <c r="P369" s="480"/>
      <c r="Q369" s="686"/>
      <c r="R369" s="759"/>
      <c r="S369" s="596" t="s">
        <v>358</v>
      </c>
      <c r="T369" s="37"/>
      <c r="U369" s="37"/>
      <c r="V369" s="37" t="s">
        <v>109</v>
      </c>
    </row>
    <row r="370" spans="1:22" ht="25" x14ac:dyDescent="0.2">
      <c r="A370" s="10"/>
      <c r="B370" s="598" t="s">
        <v>373</v>
      </c>
      <c r="C370" s="1061" t="s">
        <v>309</v>
      </c>
      <c r="D370" s="1062"/>
      <c r="E370" s="224">
        <v>0</v>
      </c>
      <c r="F370" s="599" t="str">
        <f>IF(CurrencyRate=0,"",E370)</f>
        <v/>
      </c>
      <c r="G370" s="600">
        <f>E370*(IF(CurrencyRate=0,1,CurrencyRate))</f>
        <v>0</v>
      </c>
      <c r="H370" s="484"/>
      <c r="I370" s="484"/>
      <c r="J370" s="690"/>
      <c r="K370" s="691"/>
      <c r="L370" s="692"/>
      <c r="M370" s="692"/>
      <c r="N370" s="692"/>
      <c r="O370" s="692"/>
      <c r="P370" s="692"/>
      <c r="Q370" s="666"/>
      <c r="R370" s="758"/>
      <c r="S370" s="601" t="s">
        <v>80</v>
      </c>
      <c r="T370" s="602" t="s">
        <v>345</v>
      </c>
      <c r="U370" s="37" t="s">
        <v>346</v>
      </c>
      <c r="V370" s="37" t="s">
        <v>109</v>
      </c>
    </row>
    <row r="371" spans="1:22" ht="25" x14ac:dyDescent="0.2">
      <c r="A371" s="10"/>
      <c r="B371" s="598" t="s">
        <v>374</v>
      </c>
      <c r="C371" s="1061" t="s">
        <v>309</v>
      </c>
      <c r="D371" s="1062"/>
      <c r="E371" s="498">
        <v>0</v>
      </c>
      <c r="F371" s="603" t="str">
        <f>IF(CurrencyRate=0,"",E371)</f>
        <v/>
      </c>
      <c r="G371" s="111">
        <f>E371*(IF(CurrencyRate=0,1,CurrencyRate))</f>
        <v>0</v>
      </c>
      <c r="H371" s="484"/>
      <c r="I371" s="484"/>
      <c r="J371" s="693"/>
      <c r="K371" s="694"/>
      <c r="L371" s="506"/>
      <c r="M371" s="506"/>
      <c r="N371" s="506"/>
      <c r="O371" s="506"/>
      <c r="P371" s="506"/>
      <c r="Q371" s="666"/>
      <c r="R371" s="758"/>
      <c r="S371" s="601" t="s">
        <v>80</v>
      </c>
      <c r="T371" s="602" t="s">
        <v>345</v>
      </c>
      <c r="U371" s="37" t="s">
        <v>346</v>
      </c>
      <c r="V371" s="37" t="s">
        <v>109</v>
      </c>
    </row>
    <row r="372" spans="1:22" ht="25" x14ac:dyDescent="0.2">
      <c r="A372" s="10"/>
      <c r="B372" s="598" t="s">
        <v>389</v>
      </c>
      <c r="C372" s="1061" t="s">
        <v>309</v>
      </c>
      <c r="D372" s="1062"/>
      <c r="E372" s="498">
        <v>0</v>
      </c>
      <c r="F372" s="603" t="str">
        <f>IF(CurrencyRate=0,"",E372)</f>
        <v/>
      </c>
      <c r="G372" s="111">
        <f>E372*(IF(CurrencyRate=0,1,CurrencyRate))</f>
        <v>0</v>
      </c>
      <c r="H372" s="484"/>
      <c r="I372" s="484"/>
      <c r="J372" s="693"/>
      <c r="K372" s="694"/>
      <c r="L372" s="506"/>
      <c r="M372" s="506"/>
      <c r="N372" s="506"/>
      <c r="O372" s="506"/>
      <c r="P372" s="506"/>
      <c r="Q372" s="666"/>
      <c r="R372" s="758"/>
      <c r="S372" s="601" t="s">
        <v>80</v>
      </c>
      <c r="T372" s="602" t="s">
        <v>345</v>
      </c>
      <c r="U372" s="37" t="s">
        <v>346</v>
      </c>
      <c r="V372" s="37" t="s">
        <v>109</v>
      </c>
    </row>
    <row r="373" spans="1:22" ht="25" x14ac:dyDescent="0.2">
      <c r="A373" s="10"/>
      <c r="B373" s="598" t="s">
        <v>390</v>
      </c>
      <c r="C373" s="1061" t="s">
        <v>309</v>
      </c>
      <c r="D373" s="1062"/>
      <c r="E373" s="498">
        <v>0</v>
      </c>
      <c r="F373" s="604" t="str">
        <f>IF(CurrencyRate=0,"",E373)</f>
        <v/>
      </c>
      <c r="G373" s="605">
        <f>E373*(IF(CurrencyRate=0,1,CurrencyRate))</f>
        <v>0</v>
      </c>
      <c r="H373" s="484"/>
      <c r="I373" s="484"/>
      <c r="J373" s="693"/>
      <c r="K373" s="694"/>
      <c r="L373" s="507"/>
      <c r="M373" s="507"/>
      <c r="N373" s="507"/>
      <c r="O373" s="507"/>
      <c r="P373" s="507"/>
      <c r="Q373" s="666"/>
      <c r="R373" s="758"/>
      <c r="S373" s="601" t="s">
        <v>80</v>
      </c>
      <c r="T373" s="602" t="s">
        <v>345</v>
      </c>
      <c r="U373" s="37" t="s">
        <v>346</v>
      </c>
      <c r="V373" s="37" t="s">
        <v>109</v>
      </c>
    </row>
    <row r="374" spans="1:22" ht="25" x14ac:dyDescent="0.2">
      <c r="A374" s="10"/>
      <c r="B374" s="217" t="s">
        <v>13</v>
      </c>
      <c r="C374" s="1069"/>
      <c r="D374" s="1069"/>
      <c r="E374" s="1069">
        <v>0</v>
      </c>
      <c r="F374" s="480"/>
      <c r="G374" s="480"/>
      <c r="H374" s="480"/>
      <c r="I374" s="480"/>
      <c r="J374" s="480"/>
      <c r="K374" s="480"/>
      <c r="L374" s="480"/>
      <c r="M374" s="480"/>
      <c r="N374" s="480"/>
      <c r="O374" s="480"/>
      <c r="P374" s="480"/>
      <c r="Q374" s="216"/>
      <c r="R374" s="757"/>
      <c r="S374" s="596" t="s">
        <v>358</v>
      </c>
      <c r="T374" s="37"/>
      <c r="U374" s="37"/>
      <c r="V374" s="37" t="s">
        <v>109</v>
      </c>
    </row>
    <row r="375" spans="1:22" ht="25" x14ac:dyDescent="0.2">
      <c r="A375" s="10"/>
      <c r="B375" s="722" t="s">
        <v>375</v>
      </c>
      <c r="C375" s="1063" t="s">
        <v>353</v>
      </c>
      <c r="D375" s="1064"/>
      <c r="E375" s="479">
        <v>0</v>
      </c>
      <c r="F375" s="606" t="str">
        <f>IF(CurrencyRate=0,"",E375)</f>
        <v/>
      </c>
      <c r="G375" s="607">
        <f>E375*(IF(CurrencyRate=0,1,CurrencyRate))</f>
        <v>0</v>
      </c>
      <c r="H375" s="484"/>
      <c r="I375" s="608"/>
      <c r="J375" s="693"/>
      <c r="K375" s="694"/>
      <c r="L375" s="507"/>
      <c r="M375" s="507"/>
      <c r="N375" s="507"/>
      <c r="O375" s="507"/>
      <c r="P375" s="507"/>
      <c r="Q375" s="666"/>
      <c r="R375" s="758"/>
      <c r="S375" s="601" t="s">
        <v>80</v>
      </c>
      <c r="T375" s="602" t="s">
        <v>345</v>
      </c>
      <c r="U375" s="37" t="s">
        <v>346</v>
      </c>
      <c r="V375" s="37" t="s">
        <v>109</v>
      </c>
    </row>
    <row r="376" spans="1:22" ht="25" x14ac:dyDescent="0.2">
      <c r="A376" s="10"/>
      <c r="B376" s="217" t="s">
        <v>12</v>
      </c>
      <c r="C376" s="33"/>
      <c r="D376" s="33"/>
      <c r="E376" s="225"/>
      <c r="F376" s="480"/>
      <c r="G376" s="480"/>
      <c r="H376" s="480"/>
      <c r="I376" s="480"/>
      <c r="J376" s="222"/>
      <c r="K376" s="434"/>
      <c r="L376" s="434"/>
      <c r="M376" s="434"/>
      <c r="N376" s="434"/>
      <c r="O376" s="434"/>
      <c r="P376" s="434"/>
      <c r="Q376" s="687"/>
      <c r="R376" s="759"/>
      <c r="S376" s="596" t="s">
        <v>358</v>
      </c>
      <c r="T376" s="37"/>
      <c r="U376" s="37"/>
      <c r="V376" s="37" t="s">
        <v>109</v>
      </c>
    </row>
    <row r="377" spans="1:22" ht="25" x14ac:dyDescent="0.2">
      <c r="A377" s="10"/>
      <c r="B377" s="609" t="s">
        <v>11</v>
      </c>
      <c r="C377" s="33"/>
      <c r="D377" s="33"/>
      <c r="E377" s="225"/>
      <c r="F377" s="480"/>
      <c r="G377" s="480"/>
      <c r="H377" s="480"/>
      <c r="I377" s="480"/>
      <c r="J377" s="480"/>
      <c r="K377" s="480"/>
      <c r="L377" s="480"/>
      <c r="M377" s="480"/>
      <c r="N377" s="480"/>
      <c r="O377" s="480"/>
      <c r="P377" s="480"/>
      <c r="Q377" s="480"/>
      <c r="R377" s="758"/>
      <c r="S377" s="596" t="s">
        <v>358</v>
      </c>
      <c r="T377" s="37"/>
      <c r="U377" s="37"/>
      <c r="V377" s="37" t="s">
        <v>109</v>
      </c>
    </row>
    <row r="378" spans="1:22" ht="25" x14ac:dyDescent="0.2">
      <c r="A378" s="10"/>
      <c r="B378" s="107"/>
      <c r="C378" s="1070" t="s">
        <v>309</v>
      </c>
      <c r="D378" s="1070"/>
      <c r="E378" s="479">
        <v>0</v>
      </c>
      <c r="F378" s="599" t="str">
        <f>IF(CurrencyRate=0,"",E378)</f>
        <v/>
      </c>
      <c r="G378" s="600">
        <f>E378*(IF(CurrencyRate=0,1,CurrencyRate))</f>
        <v>0</v>
      </c>
      <c r="H378" s="484"/>
      <c r="I378" s="484"/>
      <c r="J378" s="693"/>
      <c r="K378" s="694"/>
      <c r="L378" s="507"/>
      <c r="M378" s="507"/>
      <c r="N378" s="507"/>
      <c r="O378" s="507"/>
      <c r="P378" s="507"/>
      <c r="Q378" s="666"/>
      <c r="R378" s="758"/>
      <c r="S378" s="601" t="s">
        <v>80</v>
      </c>
      <c r="T378" s="602" t="s">
        <v>345</v>
      </c>
      <c r="U378" s="37" t="s">
        <v>346</v>
      </c>
      <c r="V378" s="37" t="s">
        <v>109</v>
      </c>
    </row>
    <row r="379" spans="1:22" ht="24" x14ac:dyDescent="0.2">
      <c r="A379" s="10"/>
      <c r="B379" s="610"/>
      <c r="C379" s="1070" t="s">
        <v>310</v>
      </c>
      <c r="D379" s="1070"/>
      <c r="E379" s="479">
        <v>0</v>
      </c>
      <c r="F379" s="604" t="str">
        <f>IF(CurrencyRate=0,"",E379)</f>
        <v/>
      </c>
      <c r="G379" s="605">
        <f>E379*(IF(CurrencyRate=0,1,CurrencyRate))</f>
        <v>0</v>
      </c>
      <c r="H379" s="484"/>
      <c r="I379" s="484"/>
      <c r="J379" s="693"/>
      <c r="K379" s="694"/>
      <c r="L379" s="507"/>
      <c r="M379" s="507"/>
      <c r="N379" s="507"/>
      <c r="O379" s="507"/>
      <c r="P379" s="507"/>
      <c r="Q379" s="666"/>
      <c r="R379" s="758"/>
      <c r="S379" s="688" t="s">
        <v>73</v>
      </c>
      <c r="T379" s="37"/>
      <c r="U379" s="37"/>
      <c r="V379" s="37" t="s">
        <v>109</v>
      </c>
    </row>
    <row r="380" spans="1:22" ht="25" x14ac:dyDescent="0.2">
      <c r="A380" s="10"/>
      <c r="B380" s="609" t="s">
        <v>10</v>
      </c>
      <c r="C380" s="33"/>
      <c r="D380" s="33"/>
      <c r="E380" s="689"/>
      <c r="F380" s="480"/>
      <c r="G380" s="480"/>
      <c r="H380" s="480"/>
      <c r="I380" s="480"/>
      <c r="J380" s="480"/>
      <c r="K380" s="480"/>
      <c r="L380" s="480"/>
      <c r="M380" s="480"/>
      <c r="N380" s="480"/>
      <c r="O380" s="480"/>
      <c r="P380" s="480"/>
      <c r="Q380" s="480"/>
      <c r="R380" s="758"/>
      <c r="S380" s="596" t="s">
        <v>358</v>
      </c>
      <c r="T380" s="37"/>
      <c r="U380" s="37"/>
      <c r="V380" s="37" t="s">
        <v>109</v>
      </c>
    </row>
    <row r="381" spans="1:22" ht="25" x14ac:dyDescent="0.2">
      <c r="A381" s="10"/>
      <c r="B381" s="107"/>
      <c r="C381" s="1063" t="s">
        <v>353</v>
      </c>
      <c r="D381" s="1064"/>
      <c r="E381" s="55">
        <v>0</v>
      </c>
      <c r="F381" s="603" t="str">
        <f>IF(CurrencyRate=0,"",E381)</f>
        <v/>
      </c>
      <c r="G381" s="111">
        <f>E381*(IF(CurrencyRate=0,1,CurrencyRate))</f>
        <v>0</v>
      </c>
      <c r="H381" s="480"/>
      <c r="I381" s="480"/>
      <c r="J381" s="838"/>
      <c r="K381" s="729"/>
      <c r="L381" s="506"/>
      <c r="M381" s="506"/>
      <c r="N381" s="506"/>
      <c r="O381" s="506"/>
      <c r="P381" s="506"/>
      <c r="Q381" s="666"/>
      <c r="R381" s="758"/>
      <c r="S381" s="601" t="s">
        <v>80</v>
      </c>
      <c r="T381" s="602" t="s">
        <v>345</v>
      </c>
      <c r="U381" s="37" t="s">
        <v>346</v>
      </c>
      <c r="V381" s="37" t="s">
        <v>109</v>
      </c>
    </row>
    <row r="382" spans="1:22" ht="25" x14ac:dyDescent="0.2">
      <c r="A382" s="10"/>
      <c r="B382" s="609" t="s">
        <v>9</v>
      </c>
      <c r="C382" s="33"/>
      <c r="D382" s="33"/>
      <c r="E382" s="689"/>
      <c r="F382" s="480"/>
      <c r="G382" s="480"/>
      <c r="H382" s="480"/>
      <c r="I382" s="480"/>
      <c r="J382" s="480"/>
      <c r="K382" s="480"/>
      <c r="L382" s="480"/>
      <c r="M382" s="480"/>
      <c r="N382" s="480"/>
      <c r="O382" s="480"/>
      <c r="P382" s="480"/>
      <c r="Q382" s="480"/>
      <c r="R382" s="758"/>
      <c r="S382" s="596" t="s">
        <v>358</v>
      </c>
      <c r="T382" s="37"/>
      <c r="U382" s="37"/>
      <c r="V382" s="37" t="s">
        <v>109</v>
      </c>
    </row>
    <row r="383" spans="1:22" ht="25" x14ac:dyDescent="0.2">
      <c r="A383" s="10"/>
      <c r="B383" s="107"/>
      <c r="C383" s="1063" t="s">
        <v>353</v>
      </c>
      <c r="D383" s="1064"/>
      <c r="E383" s="55">
        <v>0</v>
      </c>
      <c r="F383" s="603" t="str">
        <f>IF(CurrencyRate=0,"",E383)</f>
        <v/>
      </c>
      <c r="G383" s="111">
        <f>E383*(IF(CurrencyRate=0,1,CurrencyRate))</f>
        <v>0</v>
      </c>
      <c r="H383" s="480"/>
      <c r="I383" s="480"/>
      <c r="J383" s="838"/>
      <c r="K383" s="729"/>
      <c r="L383" s="506"/>
      <c r="M383" s="506"/>
      <c r="N383" s="506"/>
      <c r="O383" s="506"/>
      <c r="P383" s="506"/>
      <c r="Q383" s="666"/>
      <c r="R383" s="758"/>
      <c r="S383" s="601" t="s">
        <v>80</v>
      </c>
      <c r="T383" s="602" t="s">
        <v>345</v>
      </c>
      <c r="U383" s="37" t="s">
        <v>346</v>
      </c>
      <c r="V383" s="37" t="s">
        <v>109</v>
      </c>
    </row>
    <row r="384" spans="1:22" ht="25" x14ac:dyDescent="0.2">
      <c r="A384" s="10"/>
      <c r="B384" s="609" t="s">
        <v>8</v>
      </c>
      <c r="C384" s="33"/>
      <c r="D384" s="33"/>
      <c r="E384" s="689"/>
      <c r="F384" s="480"/>
      <c r="G384" s="480"/>
      <c r="H384" s="480"/>
      <c r="I384" s="480"/>
      <c r="J384" s="480"/>
      <c r="K384" s="480"/>
      <c r="L384" s="480"/>
      <c r="M384" s="480"/>
      <c r="N384" s="480"/>
      <c r="O384" s="480"/>
      <c r="P384" s="480"/>
      <c r="Q384" s="480"/>
      <c r="R384" s="758"/>
      <c r="S384" s="596" t="s">
        <v>358</v>
      </c>
      <c r="T384" s="37"/>
      <c r="U384" s="37"/>
      <c r="V384" s="37" t="s">
        <v>109</v>
      </c>
    </row>
    <row r="385" spans="1:22" ht="25" x14ac:dyDescent="0.2">
      <c r="A385" s="10"/>
      <c r="B385" s="107"/>
      <c r="C385" s="1063" t="s">
        <v>353</v>
      </c>
      <c r="D385" s="1064"/>
      <c r="E385" s="55">
        <v>0</v>
      </c>
      <c r="F385" s="603" t="str">
        <f>IF(CurrencyRate=0,"",E385)</f>
        <v/>
      </c>
      <c r="G385" s="111">
        <f>E385*(IF(CurrencyRate=0,1,CurrencyRate))</f>
        <v>0</v>
      </c>
      <c r="H385" s="480"/>
      <c r="I385" s="480"/>
      <c r="J385" s="838"/>
      <c r="K385" s="729"/>
      <c r="L385" s="506"/>
      <c r="M385" s="506"/>
      <c r="N385" s="506"/>
      <c r="O385" s="506"/>
      <c r="P385" s="506"/>
      <c r="Q385" s="666"/>
      <c r="R385" s="758"/>
      <c r="S385" s="601" t="s">
        <v>80</v>
      </c>
      <c r="T385" s="602" t="s">
        <v>345</v>
      </c>
      <c r="U385" s="37" t="s">
        <v>346</v>
      </c>
      <c r="V385" s="37" t="s">
        <v>109</v>
      </c>
    </row>
    <row r="386" spans="1:22" ht="25" x14ac:dyDescent="0.2">
      <c r="A386" s="10"/>
      <c r="B386" s="722" t="s">
        <v>7</v>
      </c>
      <c r="C386" s="217"/>
      <c r="D386" s="33"/>
      <c r="E386" s="689"/>
      <c r="F386" s="480"/>
      <c r="G386" s="480"/>
      <c r="H386" s="480"/>
      <c r="I386" s="480"/>
      <c r="J386" s="480"/>
      <c r="K386" s="480"/>
      <c r="L386" s="480"/>
      <c r="M386" s="480"/>
      <c r="N386" s="480"/>
      <c r="O386" s="480"/>
      <c r="P386" s="480"/>
      <c r="Q386" s="480"/>
      <c r="R386" s="758"/>
      <c r="S386" s="596" t="s">
        <v>358</v>
      </c>
      <c r="T386" s="602" t="s">
        <v>345</v>
      </c>
      <c r="U386" s="37" t="s">
        <v>346</v>
      </c>
      <c r="V386" s="37" t="s">
        <v>109</v>
      </c>
    </row>
    <row r="387" spans="1:22" ht="25" x14ac:dyDescent="0.2">
      <c r="A387" s="10"/>
      <c r="B387" s="612"/>
      <c r="C387" s="1061" t="s">
        <v>309</v>
      </c>
      <c r="D387" s="1062"/>
      <c r="E387" s="613">
        <v>0</v>
      </c>
      <c r="F387" s="599" t="str">
        <f>IF(CurrencyRate=0,"",E387)</f>
        <v/>
      </c>
      <c r="G387" s="600">
        <f>E387*(IF(CurrencyRate=0,1,CurrencyRate))</f>
        <v>0</v>
      </c>
      <c r="H387" s="484"/>
      <c r="I387" s="608"/>
      <c r="J387" s="693"/>
      <c r="K387" s="694"/>
      <c r="L387" s="507"/>
      <c r="M387" s="507"/>
      <c r="N387" s="507"/>
      <c r="O387" s="507"/>
      <c r="P387" s="507"/>
      <c r="Q387" s="666"/>
      <c r="R387" s="758"/>
      <c r="S387" s="601" t="s">
        <v>80</v>
      </c>
      <c r="T387" s="602" t="s">
        <v>345</v>
      </c>
      <c r="U387" s="37" t="s">
        <v>346</v>
      </c>
      <c r="V387" s="37" t="s">
        <v>109</v>
      </c>
    </row>
    <row r="388" spans="1:22" ht="25" x14ac:dyDescent="0.2">
      <c r="A388" s="10"/>
      <c r="B388" s="612"/>
      <c r="C388" s="1073" t="s">
        <v>310</v>
      </c>
      <c r="D388" s="1074"/>
      <c r="E388" s="611">
        <v>0</v>
      </c>
      <c r="F388" s="604" t="str">
        <f>IF(CurrencyRate=0,"",E388)</f>
        <v/>
      </c>
      <c r="G388" s="605">
        <f>E388*(IF(CurrencyRate=0,1,CurrencyRate))</f>
        <v>0</v>
      </c>
      <c r="H388" s="484"/>
      <c r="I388" s="608"/>
      <c r="J388" s="693"/>
      <c r="K388" s="694"/>
      <c r="L388" s="507"/>
      <c r="M388" s="507"/>
      <c r="N388" s="507"/>
      <c r="O388" s="507"/>
      <c r="P388" s="507"/>
      <c r="Q388" s="666"/>
      <c r="R388" s="758"/>
      <c r="S388" s="601" t="s">
        <v>80</v>
      </c>
      <c r="T388" s="602" t="s">
        <v>345</v>
      </c>
      <c r="U388" s="37" t="s">
        <v>346</v>
      </c>
      <c r="V388" s="37" t="s">
        <v>109</v>
      </c>
    </row>
    <row r="389" spans="1:22" ht="25" x14ac:dyDescent="0.2">
      <c r="A389" s="10"/>
      <c r="B389" s="722" t="s">
        <v>77</v>
      </c>
      <c r="C389" s="217"/>
      <c r="D389" s="33"/>
      <c r="E389" s="689"/>
      <c r="F389" s="480"/>
      <c r="G389" s="480"/>
      <c r="H389" s="480"/>
      <c r="I389" s="480"/>
      <c r="J389" s="480"/>
      <c r="K389" s="480"/>
      <c r="L389" s="480"/>
      <c r="M389" s="480"/>
      <c r="N389" s="480"/>
      <c r="O389" s="480"/>
      <c r="P389" s="480"/>
      <c r="Q389" s="480"/>
      <c r="R389" s="758"/>
      <c r="S389" s="596" t="s">
        <v>358</v>
      </c>
      <c r="T389" s="92"/>
      <c r="U389" s="92"/>
      <c r="V389" s="37" t="s">
        <v>109</v>
      </c>
    </row>
    <row r="390" spans="1:22" ht="25" x14ac:dyDescent="0.2">
      <c r="A390" s="10"/>
      <c r="B390" s="612"/>
      <c r="C390" s="1061" t="s">
        <v>309</v>
      </c>
      <c r="D390" s="1062"/>
      <c r="E390" s="613">
        <v>0</v>
      </c>
      <c r="F390" s="599" t="str">
        <f>IF(CurrencyRate=0,"",E390)</f>
        <v/>
      </c>
      <c r="G390" s="600">
        <f>E390*(IF(CurrencyRate=0,1,CurrencyRate))</f>
        <v>0</v>
      </c>
      <c r="H390" s="484"/>
      <c r="I390" s="484"/>
      <c r="J390" s="693"/>
      <c r="K390" s="694"/>
      <c r="L390" s="507"/>
      <c r="M390" s="507"/>
      <c r="N390" s="507"/>
      <c r="O390" s="507"/>
      <c r="P390" s="507"/>
      <c r="Q390" s="666"/>
      <c r="R390" s="758"/>
      <c r="S390" s="601" t="s">
        <v>80</v>
      </c>
      <c r="T390" s="602" t="s">
        <v>345</v>
      </c>
      <c r="U390" s="37" t="s">
        <v>346</v>
      </c>
      <c r="V390" s="37" t="s">
        <v>109</v>
      </c>
    </row>
    <row r="391" spans="1:22" ht="25" x14ac:dyDescent="0.2">
      <c r="A391" s="10"/>
      <c r="B391" s="612"/>
      <c r="C391" s="1073" t="s">
        <v>310</v>
      </c>
      <c r="D391" s="1074"/>
      <c r="E391" s="611">
        <v>0</v>
      </c>
      <c r="F391" s="603" t="str">
        <f>IF(CurrencyRate=0,"",E391)</f>
        <v/>
      </c>
      <c r="G391" s="111">
        <f>E391*(IF(CurrencyRate=0,1,CurrencyRate))</f>
        <v>0</v>
      </c>
      <c r="H391" s="223"/>
      <c r="I391" s="608"/>
      <c r="J391" s="693"/>
      <c r="K391" s="694"/>
      <c r="L391" s="507"/>
      <c r="M391" s="507"/>
      <c r="N391" s="507"/>
      <c r="O391" s="507"/>
      <c r="P391" s="507"/>
      <c r="Q391" s="666"/>
      <c r="R391" s="758"/>
      <c r="S391" s="601" t="s">
        <v>80</v>
      </c>
      <c r="T391" s="602" t="s">
        <v>345</v>
      </c>
      <c r="U391" s="37" t="s">
        <v>346</v>
      </c>
      <c r="V391" s="37" t="s">
        <v>109</v>
      </c>
    </row>
    <row r="392" spans="1:22" ht="24" x14ac:dyDescent="0.2">
      <c r="A392" s="1075" t="s">
        <v>180</v>
      </c>
      <c r="B392" s="1076"/>
      <c r="C392" s="1076"/>
      <c r="D392" s="1076"/>
      <c r="E392" s="1077"/>
      <c r="F392" s="604" t="str">
        <f>IF(CurrencyRate=0,"",SUM(F364:F391))</f>
        <v/>
      </c>
      <c r="G392" s="311">
        <f>SUM(G364:G391)</f>
        <v>0</v>
      </c>
      <c r="H392" s="663"/>
      <c r="I392" s="663"/>
      <c r="J392" s="663"/>
      <c r="K392" s="663"/>
      <c r="L392" s="663"/>
      <c r="M392" s="663"/>
      <c r="N392" s="663"/>
      <c r="O392" s="663"/>
      <c r="P392" s="663"/>
      <c r="Q392" s="663"/>
      <c r="R392" s="760"/>
      <c r="S392" s="688" t="s">
        <v>286</v>
      </c>
      <c r="T392" s="428"/>
      <c r="U392" s="428"/>
      <c r="V392" s="435"/>
    </row>
    <row r="393" spans="1:22" ht="24" x14ac:dyDescent="0.2">
      <c r="A393" s="14" t="s">
        <v>479</v>
      </c>
      <c r="B393" s="723" t="str">
        <f>IDX_WP_Name_2</f>
        <v>DISSEMINATION, TRAINING AND SUPPORT</v>
      </c>
      <c r="C393" s="136"/>
      <c r="D393" s="136"/>
      <c r="E393" s="9"/>
      <c r="F393" s="9"/>
      <c r="G393" s="9"/>
      <c r="H393" s="9"/>
      <c r="I393" s="9"/>
      <c r="J393" s="9"/>
      <c r="K393" s="9"/>
      <c r="L393" s="9"/>
      <c r="M393" s="9"/>
      <c r="N393" s="9"/>
      <c r="O393" s="9"/>
      <c r="P393" s="9"/>
      <c r="Q393" s="9"/>
      <c r="R393" s="677"/>
      <c r="S393" s="688" t="s">
        <v>286</v>
      </c>
      <c r="T393" s="428"/>
      <c r="U393" s="428"/>
      <c r="V393" s="435"/>
    </row>
    <row r="394" spans="1:22" x14ac:dyDescent="0.2">
      <c r="A394" s="1091"/>
      <c r="B394" s="1035"/>
      <c r="C394" s="1019"/>
      <c r="D394" s="1021"/>
      <c r="E394" s="1006" t="s">
        <v>249</v>
      </c>
      <c r="F394" s="1078" t="s">
        <v>428</v>
      </c>
      <c r="G394" s="1006" t="s">
        <v>303</v>
      </c>
      <c r="H394" s="178"/>
      <c r="I394" s="29"/>
      <c r="J394" s="1006" t="s">
        <v>5</v>
      </c>
      <c r="K394" s="1020" t="s">
        <v>16</v>
      </c>
      <c r="L394" s="1163" t="s">
        <v>356</v>
      </c>
      <c r="M394" s="1164"/>
      <c r="N394" s="1139" t="s">
        <v>306</v>
      </c>
      <c r="O394" s="1142" t="s">
        <v>307</v>
      </c>
      <c r="P394" s="1142" t="s">
        <v>308</v>
      </c>
      <c r="Q394" s="664"/>
      <c r="R394" s="755"/>
      <c r="S394" s="37"/>
      <c r="T394" s="37"/>
      <c r="U394" s="37"/>
      <c r="V394" s="37"/>
    </row>
    <row r="395" spans="1:22" ht="29" x14ac:dyDescent="0.2">
      <c r="A395" s="1091"/>
      <c r="B395" s="1006"/>
      <c r="C395" s="1065"/>
      <c r="D395" s="1066"/>
      <c r="E395" s="1016"/>
      <c r="F395" s="1079"/>
      <c r="G395" s="1016"/>
      <c r="H395" s="295"/>
      <c r="I395" s="105"/>
      <c r="J395" s="1016"/>
      <c r="K395" s="1158"/>
      <c r="L395" s="701" t="s">
        <v>454</v>
      </c>
      <c r="M395" s="701" t="s">
        <v>455</v>
      </c>
      <c r="N395" s="1141"/>
      <c r="O395" s="1144"/>
      <c r="P395" s="1144"/>
      <c r="Q395" s="665"/>
      <c r="R395" s="756"/>
      <c r="S395" s="597" t="s">
        <v>133</v>
      </c>
      <c r="T395" s="37"/>
      <c r="U395" s="37"/>
      <c r="V395" s="37"/>
    </row>
    <row r="396" spans="1:22" ht="25" x14ac:dyDescent="0.2">
      <c r="A396" s="11"/>
      <c r="B396" s="217" t="s">
        <v>15</v>
      </c>
      <c r="C396" s="1069"/>
      <c r="D396" s="1069"/>
      <c r="E396" s="1069"/>
      <c r="F396" s="214"/>
      <c r="G396" s="214"/>
      <c r="H396" s="480"/>
      <c r="I396" s="480"/>
      <c r="J396" s="480"/>
      <c r="K396" s="480"/>
      <c r="L396" s="480"/>
      <c r="M396" s="480"/>
      <c r="N396" s="480"/>
      <c r="O396" s="480"/>
      <c r="P396" s="480"/>
      <c r="Q396" s="216"/>
      <c r="R396" s="757"/>
      <c r="S396" s="596" t="s">
        <v>358</v>
      </c>
      <c r="T396" s="37"/>
      <c r="U396" s="37"/>
      <c r="V396" s="37"/>
    </row>
    <row r="397" spans="1:22" ht="25" x14ac:dyDescent="0.2">
      <c r="A397" s="10"/>
      <c r="B397" s="598" t="s">
        <v>371</v>
      </c>
      <c r="C397" s="1061" t="s">
        <v>309</v>
      </c>
      <c r="D397" s="1062"/>
      <c r="E397" s="224">
        <v>0</v>
      </c>
      <c r="F397" s="599" t="str">
        <f>IF(CurrencyRate=0,"",E397)</f>
        <v/>
      </c>
      <c r="G397" s="600">
        <f>E397*(IF(CurrencyRate=0,1,CurrencyRate))</f>
        <v>0</v>
      </c>
      <c r="H397" s="484"/>
      <c r="I397" s="484"/>
      <c r="J397" s="690"/>
      <c r="K397" s="691"/>
      <c r="L397" s="692"/>
      <c r="M397" s="692"/>
      <c r="N397" s="692"/>
      <c r="O397" s="692"/>
      <c r="P397" s="692"/>
      <c r="Q397" s="666"/>
      <c r="R397" s="758"/>
      <c r="S397" s="601" t="s">
        <v>80</v>
      </c>
      <c r="T397" s="602" t="s">
        <v>345</v>
      </c>
      <c r="U397" s="37" t="s">
        <v>346</v>
      </c>
      <c r="V397" s="37" t="s">
        <v>109</v>
      </c>
    </row>
    <row r="398" spans="1:22" ht="25" x14ac:dyDescent="0.2">
      <c r="A398" s="10"/>
      <c r="B398" s="722" t="s">
        <v>372</v>
      </c>
      <c r="C398" s="1061" t="s">
        <v>309</v>
      </c>
      <c r="D398" s="1062"/>
      <c r="E398" s="498">
        <v>0</v>
      </c>
      <c r="F398" s="603" t="str">
        <f>IF(CurrencyRate=0,"",E398)</f>
        <v/>
      </c>
      <c r="G398" s="111">
        <f>E398*(IF(CurrencyRate=0,1,CurrencyRate))</f>
        <v>0</v>
      </c>
      <c r="H398" s="484"/>
      <c r="I398" s="484"/>
      <c r="J398" s="693"/>
      <c r="K398" s="694"/>
      <c r="L398" s="506"/>
      <c r="M398" s="506"/>
      <c r="N398" s="506"/>
      <c r="O398" s="506"/>
      <c r="P398" s="506"/>
      <c r="Q398" s="666"/>
      <c r="R398" s="758"/>
      <c r="S398" s="601" t="s">
        <v>80</v>
      </c>
      <c r="T398" s="602" t="s">
        <v>345</v>
      </c>
      <c r="U398" s="37" t="s">
        <v>346</v>
      </c>
      <c r="V398" s="37" t="s">
        <v>109</v>
      </c>
    </row>
    <row r="399" spans="1:22" ht="25" x14ac:dyDescent="0.2">
      <c r="A399" s="10"/>
      <c r="B399" s="722" t="s">
        <v>387</v>
      </c>
      <c r="C399" s="1061" t="s">
        <v>309</v>
      </c>
      <c r="D399" s="1062"/>
      <c r="E399" s="498">
        <v>0</v>
      </c>
      <c r="F399" s="603" t="str">
        <f>IF(CurrencyRate=0,"",E399)</f>
        <v/>
      </c>
      <c r="G399" s="111">
        <f>E399*(IF(CurrencyRate=0,1,CurrencyRate))</f>
        <v>0</v>
      </c>
      <c r="H399" s="484"/>
      <c r="I399" s="484"/>
      <c r="J399" s="693"/>
      <c r="K399" s="694"/>
      <c r="L399" s="506"/>
      <c r="M399" s="506"/>
      <c r="N399" s="506"/>
      <c r="O399" s="506"/>
      <c r="P399" s="506"/>
      <c r="Q399" s="666"/>
      <c r="R399" s="758"/>
      <c r="S399" s="601" t="s">
        <v>80</v>
      </c>
      <c r="T399" s="602" t="s">
        <v>345</v>
      </c>
      <c r="U399" s="37" t="s">
        <v>346</v>
      </c>
      <c r="V399" s="37" t="s">
        <v>109</v>
      </c>
    </row>
    <row r="400" spans="1:22" ht="25" x14ac:dyDescent="0.2">
      <c r="A400" s="10"/>
      <c r="B400" s="722" t="s">
        <v>388</v>
      </c>
      <c r="C400" s="1061" t="s">
        <v>309</v>
      </c>
      <c r="D400" s="1062"/>
      <c r="E400" s="498">
        <v>0</v>
      </c>
      <c r="F400" s="604" t="str">
        <f>IF(CurrencyRate=0,"",E400)</f>
        <v/>
      </c>
      <c r="G400" s="605">
        <f>E400*(IF(CurrencyRate=0,1,CurrencyRate))</f>
        <v>0</v>
      </c>
      <c r="H400" s="484"/>
      <c r="I400" s="484"/>
      <c r="J400" s="693"/>
      <c r="K400" s="694"/>
      <c r="L400" s="507"/>
      <c r="M400" s="507"/>
      <c r="N400" s="507"/>
      <c r="O400" s="507"/>
      <c r="P400" s="507"/>
      <c r="Q400" s="666"/>
      <c r="R400" s="758"/>
      <c r="S400" s="601" t="s">
        <v>80</v>
      </c>
      <c r="T400" s="602" t="s">
        <v>345</v>
      </c>
      <c r="U400" s="37" t="s">
        <v>346</v>
      </c>
      <c r="V400" s="37" t="s">
        <v>109</v>
      </c>
    </row>
    <row r="401" spans="1:22" ht="25" x14ac:dyDescent="0.2">
      <c r="A401" s="10"/>
      <c r="B401" s="217" t="s">
        <v>14</v>
      </c>
      <c r="C401" s="1069"/>
      <c r="D401" s="1069"/>
      <c r="E401" s="1069">
        <v>0</v>
      </c>
      <c r="F401" s="480"/>
      <c r="G401" s="480"/>
      <c r="H401" s="480"/>
      <c r="I401" s="480"/>
      <c r="J401" s="480"/>
      <c r="K401" s="480"/>
      <c r="L401" s="480"/>
      <c r="M401" s="480"/>
      <c r="N401" s="480"/>
      <c r="O401" s="480"/>
      <c r="P401" s="480"/>
      <c r="Q401" s="686"/>
      <c r="R401" s="759"/>
      <c r="S401" s="596" t="s">
        <v>358</v>
      </c>
      <c r="T401" s="37"/>
      <c r="U401" s="37"/>
      <c r="V401" s="37" t="s">
        <v>109</v>
      </c>
    </row>
    <row r="402" spans="1:22" ht="25" x14ac:dyDescent="0.2">
      <c r="A402" s="10"/>
      <c r="B402" s="598" t="s">
        <v>373</v>
      </c>
      <c r="C402" s="1061" t="s">
        <v>309</v>
      </c>
      <c r="D402" s="1062"/>
      <c r="E402" s="224">
        <v>0</v>
      </c>
      <c r="F402" s="599" t="str">
        <f>IF(CurrencyRate=0,"",E402)</f>
        <v/>
      </c>
      <c r="G402" s="600">
        <f>E402*(IF(CurrencyRate=0,1,CurrencyRate))</f>
        <v>0</v>
      </c>
      <c r="H402" s="484"/>
      <c r="I402" s="484"/>
      <c r="J402" s="690"/>
      <c r="K402" s="691"/>
      <c r="L402" s="692"/>
      <c r="M402" s="692"/>
      <c r="N402" s="692"/>
      <c r="O402" s="692"/>
      <c r="P402" s="692"/>
      <c r="Q402" s="666"/>
      <c r="R402" s="758"/>
      <c r="S402" s="601" t="s">
        <v>80</v>
      </c>
      <c r="T402" s="602" t="s">
        <v>345</v>
      </c>
      <c r="U402" s="37" t="s">
        <v>346</v>
      </c>
      <c r="V402" s="37" t="s">
        <v>109</v>
      </c>
    </row>
    <row r="403" spans="1:22" ht="25" x14ac:dyDescent="0.2">
      <c r="A403" s="10"/>
      <c r="B403" s="598" t="s">
        <v>374</v>
      </c>
      <c r="C403" s="1061" t="s">
        <v>309</v>
      </c>
      <c r="D403" s="1062"/>
      <c r="E403" s="498">
        <v>0</v>
      </c>
      <c r="F403" s="603" t="str">
        <f>IF(CurrencyRate=0,"",E403)</f>
        <v/>
      </c>
      <c r="G403" s="111">
        <f>E403*(IF(CurrencyRate=0,1,CurrencyRate))</f>
        <v>0</v>
      </c>
      <c r="H403" s="484"/>
      <c r="I403" s="484"/>
      <c r="J403" s="693"/>
      <c r="K403" s="694"/>
      <c r="L403" s="506"/>
      <c r="M403" s="506"/>
      <c r="N403" s="506"/>
      <c r="O403" s="506"/>
      <c r="P403" s="506"/>
      <c r="Q403" s="666"/>
      <c r="R403" s="758"/>
      <c r="S403" s="601" t="s">
        <v>80</v>
      </c>
      <c r="T403" s="602" t="s">
        <v>345</v>
      </c>
      <c r="U403" s="37" t="s">
        <v>346</v>
      </c>
      <c r="V403" s="37" t="s">
        <v>109</v>
      </c>
    </row>
    <row r="404" spans="1:22" ht="25" x14ac:dyDescent="0.2">
      <c r="A404" s="10"/>
      <c r="B404" s="598" t="s">
        <v>389</v>
      </c>
      <c r="C404" s="1061" t="s">
        <v>309</v>
      </c>
      <c r="D404" s="1062"/>
      <c r="E404" s="498">
        <v>0</v>
      </c>
      <c r="F404" s="603" t="str">
        <f>IF(CurrencyRate=0,"",E404)</f>
        <v/>
      </c>
      <c r="G404" s="111">
        <f>E404*(IF(CurrencyRate=0,1,CurrencyRate))</f>
        <v>0</v>
      </c>
      <c r="H404" s="484"/>
      <c r="I404" s="484"/>
      <c r="J404" s="693"/>
      <c r="K404" s="694"/>
      <c r="L404" s="506"/>
      <c r="M404" s="506"/>
      <c r="N404" s="506"/>
      <c r="O404" s="506"/>
      <c r="P404" s="506"/>
      <c r="Q404" s="666"/>
      <c r="R404" s="758"/>
      <c r="S404" s="601" t="s">
        <v>80</v>
      </c>
      <c r="T404" s="602" t="s">
        <v>345</v>
      </c>
      <c r="U404" s="37" t="s">
        <v>346</v>
      </c>
      <c r="V404" s="37" t="s">
        <v>109</v>
      </c>
    </row>
    <row r="405" spans="1:22" ht="25" x14ac:dyDescent="0.2">
      <c r="A405" s="10"/>
      <c r="B405" s="598" t="s">
        <v>390</v>
      </c>
      <c r="C405" s="1061" t="s">
        <v>309</v>
      </c>
      <c r="D405" s="1062"/>
      <c r="E405" s="498">
        <v>0</v>
      </c>
      <c r="F405" s="604" t="str">
        <f>IF(CurrencyRate=0,"",E405)</f>
        <v/>
      </c>
      <c r="G405" s="605">
        <f>E405*(IF(CurrencyRate=0,1,CurrencyRate))</f>
        <v>0</v>
      </c>
      <c r="H405" s="484"/>
      <c r="I405" s="484"/>
      <c r="J405" s="693"/>
      <c r="K405" s="694"/>
      <c r="L405" s="507"/>
      <c r="M405" s="507"/>
      <c r="N405" s="507"/>
      <c r="O405" s="507"/>
      <c r="P405" s="507"/>
      <c r="Q405" s="666"/>
      <c r="R405" s="758"/>
      <c r="S405" s="601" t="s">
        <v>80</v>
      </c>
      <c r="T405" s="602" t="s">
        <v>345</v>
      </c>
      <c r="U405" s="37" t="s">
        <v>346</v>
      </c>
      <c r="V405" s="37" t="s">
        <v>109</v>
      </c>
    </row>
    <row r="406" spans="1:22" ht="25" x14ac:dyDescent="0.2">
      <c r="A406" s="10"/>
      <c r="B406" s="217" t="s">
        <v>13</v>
      </c>
      <c r="C406" s="1069"/>
      <c r="D406" s="1069"/>
      <c r="E406" s="1069">
        <v>0</v>
      </c>
      <c r="F406" s="480"/>
      <c r="G406" s="480"/>
      <c r="H406" s="480"/>
      <c r="I406" s="480"/>
      <c r="J406" s="480"/>
      <c r="K406" s="480"/>
      <c r="L406" s="480"/>
      <c r="M406" s="480"/>
      <c r="N406" s="480"/>
      <c r="O406" s="480"/>
      <c r="P406" s="480"/>
      <c r="Q406" s="216"/>
      <c r="R406" s="757"/>
      <c r="S406" s="596" t="s">
        <v>358</v>
      </c>
      <c r="T406" s="37"/>
      <c r="U406" s="37"/>
      <c r="V406" s="37" t="s">
        <v>109</v>
      </c>
    </row>
    <row r="407" spans="1:22" ht="25" x14ac:dyDescent="0.2">
      <c r="A407" s="10"/>
      <c r="B407" s="722" t="s">
        <v>375</v>
      </c>
      <c r="C407" s="1063" t="s">
        <v>353</v>
      </c>
      <c r="D407" s="1064"/>
      <c r="E407" s="479">
        <v>0</v>
      </c>
      <c r="F407" s="606" t="str">
        <f>IF(CurrencyRate=0,"",E407)</f>
        <v/>
      </c>
      <c r="G407" s="607">
        <f>E407*(IF(CurrencyRate=0,1,CurrencyRate))</f>
        <v>0</v>
      </c>
      <c r="H407" s="484"/>
      <c r="I407" s="608"/>
      <c r="J407" s="693"/>
      <c r="K407" s="694"/>
      <c r="L407" s="507"/>
      <c r="M407" s="507"/>
      <c r="N407" s="507"/>
      <c r="O407" s="507"/>
      <c r="P407" s="507"/>
      <c r="Q407" s="666"/>
      <c r="R407" s="758"/>
      <c r="S407" s="601" t="s">
        <v>80</v>
      </c>
      <c r="T407" s="602" t="s">
        <v>345</v>
      </c>
      <c r="U407" s="37" t="s">
        <v>346</v>
      </c>
      <c r="V407" s="37" t="s">
        <v>109</v>
      </c>
    </row>
    <row r="408" spans="1:22" ht="25" x14ac:dyDescent="0.2">
      <c r="A408" s="10"/>
      <c r="B408" s="217" t="s">
        <v>12</v>
      </c>
      <c r="C408" s="33"/>
      <c r="D408" s="33"/>
      <c r="E408" s="225"/>
      <c r="F408" s="480"/>
      <c r="G408" s="480"/>
      <c r="H408" s="480"/>
      <c r="I408" s="480"/>
      <c r="J408" s="222"/>
      <c r="K408" s="434"/>
      <c r="L408" s="434"/>
      <c r="M408" s="434"/>
      <c r="N408" s="434"/>
      <c r="O408" s="434"/>
      <c r="P408" s="434"/>
      <c r="Q408" s="687"/>
      <c r="R408" s="759"/>
      <c r="S408" s="596" t="s">
        <v>358</v>
      </c>
      <c r="T408" s="37"/>
      <c r="U408" s="37"/>
      <c r="V408" s="37" t="s">
        <v>109</v>
      </c>
    </row>
    <row r="409" spans="1:22" ht="25" x14ac:dyDescent="0.2">
      <c r="A409" s="10"/>
      <c r="B409" s="609" t="s">
        <v>11</v>
      </c>
      <c r="C409" s="33"/>
      <c r="D409" s="33"/>
      <c r="E409" s="225"/>
      <c r="F409" s="480"/>
      <c r="G409" s="480"/>
      <c r="H409" s="480"/>
      <c r="I409" s="480"/>
      <c r="J409" s="480"/>
      <c r="K409" s="480"/>
      <c r="L409" s="480"/>
      <c r="M409" s="480"/>
      <c r="N409" s="480"/>
      <c r="O409" s="480"/>
      <c r="P409" s="480"/>
      <c r="Q409" s="480"/>
      <c r="R409" s="758"/>
      <c r="S409" s="596" t="s">
        <v>358</v>
      </c>
      <c r="T409" s="37"/>
      <c r="U409" s="37"/>
      <c r="V409" s="37" t="s">
        <v>109</v>
      </c>
    </row>
    <row r="410" spans="1:22" ht="25" x14ac:dyDescent="0.2">
      <c r="A410" s="10"/>
      <c r="B410" s="107"/>
      <c r="C410" s="1070" t="s">
        <v>309</v>
      </c>
      <c r="D410" s="1070"/>
      <c r="E410" s="479">
        <v>0</v>
      </c>
      <c r="F410" s="599" t="str">
        <f>IF(CurrencyRate=0,"",E410)</f>
        <v/>
      </c>
      <c r="G410" s="600">
        <f>E410*(IF(CurrencyRate=0,1,CurrencyRate))</f>
        <v>0</v>
      </c>
      <c r="H410" s="484"/>
      <c r="I410" s="484"/>
      <c r="J410" s="693"/>
      <c r="K410" s="694"/>
      <c r="L410" s="507"/>
      <c r="M410" s="507"/>
      <c r="N410" s="507"/>
      <c r="O410" s="507"/>
      <c r="P410" s="507"/>
      <c r="Q410" s="666"/>
      <c r="R410" s="758"/>
      <c r="S410" s="601" t="s">
        <v>80</v>
      </c>
      <c r="T410" s="602" t="s">
        <v>345</v>
      </c>
      <c r="U410" s="37" t="s">
        <v>346</v>
      </c>
      <c r="V410" s="37" t="s">
        <v>109</v>
      </c>
    </row>
    <row r="411" spans="1:22" ht="24" x14ac:dyDescent="0.2">
      <c r="A411" s="10"/>
      <c r="B411" s="610"/>
      <c r="C411" s="1070" t="s">
        <v>310</v>
      </c>
      <c r="D411" s="1070"/>
      <c r="E411" s="479">
        <v>0</v>
      </c>
      <c r="F411" s="604" t="str">
        <f>IF(CurrencyRate=0,"",E411)</f>
        <v/>
      </c>
      <c r="G411" s="605">
        <f>E411*(IF(CurrencyRate=0,1,CurrencyRate))</f>
        <v>0</v>
      </c>
      <c r="H411" s="484"/>
      <c r="I411" s="484"/>
      <c r="J411" s="693"/>
      <c r="K411" s="694"/>
      <c r="L411" s="507"/>
      <c r="M411" s="507"/>
      <c r="N411" s="507"/>
      <c r="O411" s="507"/>
      <c r="P411" s="507"/>
      <c r="Q411" s="666"/>
      <c r="R411" s="758"/>
      <c r="S411" s="688" t="s">
        <v>73</v>
      </c>
      <c r="T411" s="37"/>
      <c r="U411" s="37"/>
      <c r="V411" s="37" t="s">
        <v>109</v>
      </c>
    </row>
    <row r="412" spans="1:22" ht="25" x14ac:dyDescent="0.2">
      <c r="A412" s="10"/>
      <c r="B412" s="609" t="s">
        <v>10</v>
      </c>
      <c r="C412" s="33"/>
      <c r="D412" s="33"/>
      <c r="E412" s="689"/>
      <c r="F412" s="480"/>
      <c r="G412" s="480"/>
      <c r="H412" s="480"/>
      <c r="I412" s="480"/>
      <c r="J412" s="480"/>
      <c r="K412" s="480"/>
      <c r="L412" s="480"/>
      <c r="M412" s="480"/>
      <c r="N412" s="480"/>
      <c r="O412" s="480"/>
      <c r="P412" s="480"/>
      <c r="Q412" s="480"/>
      <c r="R412" s="758"/>
      <c r="S412" s="596" t="s">
        <v>358</v>
      </c>
      <c r="T412" s="37"/>
      <c r="U412" s="37"/>
      <c r="V412" s="37" t="s">
        <v>109</v>
      </c>
    </row>
    <row r="413" spans="1:22" ht="25" x14ac:dyDescent="0.2">
      <c r="A413" s="10"/>
      <c r="B413" s="107"/>
      <c r="C413" s="1063" t="s">
        <v>353</v>
      </c>
      <c r="D413" s="1064"/>
      <c r="E413" s="55">
        <v>0</v>
      </c>
      <c r="F413" s="603" t="str">
        <f>IF(CurrencyRate=0,"",E413)</f>
        <v/>
      </c>
      <c r="G413" s="111">
        <f>E413*(IF(CurrencyRate=0,1,CurrencyRate))</f>
        <v>0</v>
      </c>
      <c r="H413" s="480"/>
      <c r="I413" s="480"/>
      <c r="J413" s="838"/>
      <c r="K413" s="729"/>
      <c r="L413" s="506"/>
      <c r="M413" s="506"/>
      <c r="N413" s="506"/>
      <c r="O413" s="506"/>
      <c r="P413" s="506"/>
      <c r="Q413" s="666"/>
      <c r="R413" s="758"/>
      <c r="S413" s="601" t="s">
        <v>80</v>
      </c>
      <c r="T413" s="602" t="s">
        <v>345</v>
      </c>
      <c r="U413" s="37" t="s">
        <v>346</v>
      </c>
      <c r="V413" s="37" t="s">
        <v>109</v>
      </c>
    </row>
    <row r="414" spans="1:22" ht="25" x14ac:dyDescent="0.2">
      <c r="A414" s="10"/>
      <c r="B414" s="609" t="s">
        <v>9</v>
      </c>
      <c r="C414" s="33"/>
      <c r="D414" s="33"/>
      <c r="E414" s="689"/>
      <c r="F414" s="480"/>
      <c r="G414" s="480"/>
      <c r="H414" s="480"/>
      <c r="I414" s="480"/>
      <c r="J414" s="480"/>
      <c r="K414" s="480"/>
      <c r="L414" s="480"/>
      <c r="M414" s="480"/>
      <c r="N414" s="480"/>
      <c r="O414" s="480"/>
      <c r="P414" s="480"/>
      <c r="Q414" s="480"/>
      <c r="R414" s="758"/>
      <c r="S414" s="596" t="s">
        <v>358</v>
      </c>
      <c r="T414" s="37"/>
      <c r="U414" s="37"/>
      <c r="V414" s="37" t="s">
        <v>109</v>
      </c>
    </row>
    <row r="415" spans="1:22" ht="25" x14ac:dyDescent="0.2">
      <c r="A415" s="10"/>
      <c r="B415" s="107"/>
      <c r="C415" s="1063" t="s">
        <v>353</v>
      </c>
      <c r="D415" s="1064"/>
      <c r="E415" s="55">
        <v>0</v>
      </c>
      <c r="F415" s="603" t="str">
        <f>IF(CurrencyRate=0,"",E415)</f>
        <v/>
      </c>
      <c r="G415" s="111">
        <f>E415*(IF(CurrencyRate=0,1,CurrencyRate))</f>
        <v>0</v>
      </c>
      <c r="H415" s="480"/>
      <c r="I415" s="480"/>
      <c r="J415" s="838"/>
      <c r="K415" s="729"/>
      <c r="L415" s="506"/>
      <c r="M415" s="506"/>
      <c r="N415" s="506"/>
      <c r="O415" s="506"/>
      <c r="P415" s="506"/>
      <c r="Q415" s="666"/>
      <c r="R415" s="758"/>
      <c r="S415" s="601" t="s">
        <v>80</v>
      </c>
      <c r="T415" s="602" t="s">
        <v>345</v>
      </c>
      <c r="U415" s="37" t="s">
        <v>346</v>
      </c>
      <c r="V415" s="37" t="s">
        <v>109</v>
      </c>
    </row>
    <row r="416" spans="1:22" ht="25" x14ac:dyDescent="0.2">
      <c r="A416" s="10"/>
      <c r="B416" s="609" t="s">
        <v>8</v>
      </c>
      <c r="C416" s="33"/>
      <c r="D416" s="33"/>
      <c r="E416" s="689"/>
      <c r="F416" s="480"/>
      <c r="G416" s="480"/>
      <c r="H416" s="480"/>
      <c r="I416" s="480"/>
      <c r="J416" s="480"/>
      <c r="K416" s="480"/>
      <c r="L416" s="480"/>
      <c r="M416" s="480"/>
      <c r="N416" s="480"/>
      <c r="O416" s="480"/>
      <c r="P416" s="480"/>
      <c r="Q416" s="480"/>
      <c r="R416" s="758"/>
      <c r="S416" s="596" t="s">
        <v>358</v>
      </c>
      <c r="T416" s="37"/>
      <c r="U416" s="37"/>
      <c r="V416" s="37" t="s">
        <v>109</v>
      </c>
    </row>
    <row r="417" spans="1:22" ht="25" x14ac:dyDescent="0.2">
      <c r="A417" s="10"/>
      <c r="B417" s="107"/>
      <c r="C417" s="1063" t="s">
        <v>353</v>
      </c>
      <c r="D417" s="1064"/>
      <c r="E417" s="55">
        <v>0</v>
      </c>
      <c r="F417" s="603" t="str">
        <f>IF(CurrencyRate=0,"",E417)</f>
        <v/>
      </c>
      <c r="G417" s="111">
        <f>E417*(IF(CurrencyRate=0,1,CurrencyRate))</f>
        <v>0</v>
      </c>
      <c r="H417" s="480"/>
      <c r="I417" s="480"/>
      <c r="J417" s="838"/>
      <c r="K417" s="729"/>
      <c r="L417" s="506"/>
      <c r="M417" s="506"/>
      <c r="N417" s="506"/>
      <c r="O417" s="506"/>
      <c r="P417" s="506"/>
      <c r="Q417" s="666"/>
      <c r="R417" s="758"/>
      <c r="S417" s="601" t="s">
        <v>80</v>
      </c>
      <c r="T417" s="602" t="s">
        <v>345</v>
      </c>
      <c r="U417" s="37" t="s">
        <v>346</v>
      </c>
      <c r="V417" s="37" t="s">
        <v>109</v>
      </c>
    </row>
    <row r="418" spans="1:22" ht="25" x14ac:dyDescent="0.2">
      <c r="A418" s="10"/>
      <c r="B418" s="722" t="s">
        <v>7</v>
      </c>
      <c r="C418" s="217"/>
      <c r="D418" s="33"/>
      <c r="E418" s="689"/>
      <c r="F418" s="480"/>
      <c r="G418" s="480"/>
      <c r="H418" s="480"/>
      <c r="I418" s="480"/>
      <c r="J418" s="480"/>
      <c r="K418" s="480"/>
      <c r="L418" s="480"/>
      <c r="M418" s="480"/>
      <c r="N418" s="480"/>
      <c r="O418" s="480"/>
      <c r="P418" s="480"/>
      <c r="Q418" s="480"/>
      <c r="R418" s="758"/>
      <c r="S418" s="596" t="s">
        <v>358</v>
      </c>
      <c r="T418" s="602" t="s">
        <v>345</v>
      </c>
      <c r="U418" s="37" t="s">
        <v>346</v>
      </c>
      <c r="V418" s="37" t="s">
        <v>109</v>
      </c>
    </row>
    <row r="419" spans="1:22" ht="25" x14ac:dyDescent="0.2">
      <c r="A419" s="10"/>
      <c r="B419" s="612"/>
      <c r="C419" s="1061" t="s">
        <v>309</v>
      </c>
      <c r="D419" s="1062"/>
      <c r="E419" s="613">
        <v>0</v>
      </c>
      <c r="F419" s="599" t="str">
        <f>IF(CurrencyRate=0,"",E419)</f>
        <v/>
      </c>
      <c r="G419" s="600">
        <f>E419*(IF(CurrencyRate=0,1,CurrencyRate))</f>
        <v>0</v>
      </c>
      <c r="H419" s="484"/>
      <c r="I419" s="608"/>
      <c r="J419" s="693"/>
      <c r="K419" s="694"/>
      <c r="L419" s="507"/>
      <c r="M419" s="507"/>
      <c r="N419" s="507"/>
      <c r="O419" s="507"/>
      <c r="P419" s="507"/>
      <c r="Q419" s="666"/>
      <c r="R419" s="758"/>
      <c r="S419" s="601" t="s">
        <v>80</v>
      </c>
      <c r="T419" s="602" t="s">
        <v>345</v>
      </c>
      <c r="U419" s="37" t="s">
        <v>346</v>
      </c>
      <c r="V419" s="37" t="s">
        <v>109</v>
      </c>
    </row>
    <row r="420" spans="1:22" ht="25" x14ac:dyDescent="0.2">
      <c r="A420" s="10"/>
      <c r="B420" s="612"/>
      <c r="C420" s="1073" t="s">
        <v>310</v>
      </c>
      <c r="D420" s="1074"/>
      <c r="E420" s="611">
        <v>0</v>
      </c>
      <c r="F420" s="604" t="str">
        <f>IF(CurrencyRate=0,"",E420)</f>
        <v/>
      </c>
      <c r="G420" s="605">
        <f>E420*(IF(CurrencyRate=0,1,CurrencyRate))</f>
        <v>0</v>
      </c>
      <c r="H420" s="484"/>
      <c r="I420" s="608"/>
      <c r="J420" s="693"/>
      <c r="K420" s="694"/>
      <c r="L420" s="507"/>
      <c r="M420" s="507"/>
      <c r="N420" s="507"/>
      <c r="O420" s="507"/>
      <c r="P420" s="507"/>
      <c r="Q420" s="666"/>
      <c r="R420" s="758"/>
      <c r="S420" s="601" t="s">
        <v>80</v>
      </c>
      <c r="T420" s="602" t="s">
        <v>345</v>
      </c>
      <c r="U420" s="37" t="s">
        <v>346</v>
      </c>
      <c r="V420" s="37" t="s">
        <v>109</v>
      </c>
    </row>
    <row r="421" spans="1:22" ht="25" x14ac:dyDescent="0.2">
      <c r="A421" s="10"/>
      <c r="B421" s="722" t="s">
        <v>77</v>
      </c>
      <c r="C421" s="217"/>
      <c r="D421" s="33"/>
      <c r="E421" s="689"/>
      <c r="F421" s="480"/>
      <c r="G421" s="480"/>
      <c r="H421" s="480"/>
      <c r="I421" s="480"/>
      <c r="J421" s="480"/>
      <c r="K421" s="480"/>
      <c r="L421" s="480"/>
      <c r="M421" s="480"/>
      <c r="N421" s="480"/>
      <c r="O421" s="480"/>
      <c r="P421" s="480"/>
      <c r="Q421" s="480"/>
      <c r="R421" s="758"/>
      <c r="S421" s="596" t="s">
        <v>358</v>
      </c>
      <c r="T421" s="92"/>
      <c r="U421" s="92"/>
      <c r="V421" s="37" t="s">
        <v>109</v>
      </c>
    </row>
    <row r="422" spans="1:22" ht="25" x14ac:dyDescent="0.2">
      <c r="A422" s="10"/>
      <c r="B422" s="612"/>
      <c r="C422" s="1061" t="s">
        <v>309</v>
      </c>
      <c r="D422" s="1062"/>
      <c r="E422" s="613">
        <v>0</v>
      </c>
      <c r="F422" s="599" t="str">
        <f>IF(CurrencyRate=0,"",E422)</f>
        <v/>
      </c>
      <c r="G422" s="600">
        <f>E422*(IF(CurrencyRate=0,1,CurrencyRate))</f>
        <v>0</v>
      </c>
      <c r="H422" s="484"/>
      <c r="I422" s="484"/>
      <c r="J422" s="693"/>
      <c r="K422" s="694"/>
      <c r="L422" s="507"/>
      <c r="M422" s="507"/>
      <c r="N422" s="507"/>
      <c r="O422" s="507"/>
      <c r="P422" s="507"/>
      <c r="Q422" s="666"/>
      <c r="R422" s="758"/>
      <c r="S422" s="601" t="s">
        <v>80</v>
      </c>
      <c r="T422" s="602" t="s">
        <v>345</v>
      </c>
      <c r="U422" s="37" t="s">
        <v>346</v>
      </c>
      <c r="V422" s="37" t="s">
        <v>109</v>
      </c>
    </row>
    <row r="423" spans="1:22" ht="25" x14ac:dyDescent="0.2">
      <c r="A423" s="10"/>
      <c r="B423" s="612"/>
      <c r="C423" s="1073" t="s">
        <v>310</v>
      </c>
      <c r="D423" s="1074"/>
      <c r="E423" s="611">
        <v>0</v>
      </c>
      <c r="F423" s="603" t="str">
        <f>IF(CurrencyRate=0,"",E423)</f>
        <v/>
      </c>
      <c r="G423" s="111">
        <f>E423*(IF(CurrencyRate=0,1,CurrencyRate))</f>
        <v>0</v>
      </c>
      <c r="H423" s="223"/>
      <c r="I423" s="608"/>
      <c r="J423" s="693"/>
      <c r="K423" s="694"/>
      <c r="L423" s="507"/>
      <c r="M423" s="507"/>
      <c r="N423" s="507"/>
      <c r="O423" s="507"/>
      <c r="P423" s="507"/>
      <c r="Q423" s="666"/>
      <c r="R423" s="758"/>
      <c r="S423" s="601" t="s">
        <v>80</v>
      </c>
      <c r="T423" s="602" t="s">
        <v>345</v>
      </c>
      <c r="U423" s="37" t="s">
        <v>346</v>
      </c>
      <c r="V423" s="37" t="s">
        <v>109</v>
      </c>
    </row>
    <row r="424" spans="1:22" ht="24" x14ac:dyDescent="0.2">
      <c r="A424" s="1075" t="s">
        <v>180</v>
      </c>
      <c r="B424" s="1076"/>
      <c r="C424" s="1076"/>
      <c r="D424" s="1076"/>
      <c r="E424" s="1077"/>
      <c r="F424" s="604" t="str">
        <f>IF(CurrencyRate=0,"",SUM(F396:F423))</f>
        <v/>
      </c>
      <c r="G424" s="311">
        <f>SUM(G396:G423)</f>
        <v>0</v>
      </c>
      <c r="H424" s="663"/>
      <c r="I424" s="663"/>
      <c r="J424" s="663"/>
      <c r="K424" s="663"/>
      <c r="L424" s="663"/>
      <c r="M424" s="663"/>
      <c r="N424" s="663"/>
      <c r="O424" s="663"/>
      <c r="P424" s="663"/>
      <c r="Q424" s="663"/>
      <c r="R424" s="760"/>
      <c r="S424" s="688" t="s">
        <v>286</v>
      </c>
      <c r="T424" s="428"/>
      <c r="U424" s="428"/>
      <c r="V424" s="435"/>
    </row>
    <row r="425" spans="1:22" ht="24" x14ac:dyDescent="0.2">
      <c r="A425" s="14" t="s">
        <v>482</v>
      </c>
      <c r="B425" s="723" t="str">
        <f>IDX_WP_Name_3</f>
        <v>EVALUATION AND SUSTAINABILITY</v>
      </c>
      <c r="C425" s="136"/>
      <c r="D425" s="136"/>
      <c r="E425" s="9"/>
      <c r="F425" s="9"/>
      <c r="G425" s="9"/>
      <c r="H425" s="9"/>
      <c r="I425" s="9"/>
      <c r="J425" s="9"/>
      <c r="K425" s="9"/>
      <c r="L425" s="9"/>
      <c r="M425" s="9"/>
      <c r="N425" s="9"/>
      <c r="O425" s="9"/>
      <c r="P425" s="9"/>
      <c r="Q425" s="9"/>
      <c r="R425" s="677"/>
      <c r="S425" s="688" t="s">
        <v>286</v>
      </c>
      <c r="T425" s="428"/>
      <c r="U425" s="428"/>
      <c r="V425" s="435"/>
    </row>
    <row r="426" spans="1:22" x14ac:dyDescent="0.2">
      <c r="A426" s="1091"/>
      <c r="B426" s="1035"/>
      <c r="C426" s="1019"/>
      <c r="D426" s="1021"/>
      <c r="E426" s="1006" t="s">
        <v>249</v>
      </c>
      <c r="F426" s="1078" t="s">
        <v>428</v>
      </c>
      <c r="G426" s="1006" t="s">
        <v>303</v>
      </c>
      <c r="H426" s="178"/>
      <c r="I426" s="29"/>
      <c r="J426" s="1006" t="s">
        <v>5</v>
      </c>
      <c r="K426" s="1020" t="s">
        <v>16</v>
      </c>
      <c r="L426" s="1163" t="s">
        <v>356</v>
      </c>
      <c r="M426" s="1164"/>
      <c r="N426" s="1139" t="s">
        <v>306</v>
      </c>
      <c r="O426" s="1142" t="s">
        <v>307</v>
      </c>
      <c r="P426" s="1142" t="s">
        <v>308</v>
      </c>
      <c r="Q426" s="664"/>
      <c r="R426" s="755"/>
      <c r="S426" s="37"/>
      <c r="T426" s="37"/>
      <c r="U426" s="37"/>
      <c r="V426" s="37"/>
    </row>
    <row r="427" spans="1:22" ht="29" x14ac:dyDescent="0.2">
      <c r="A427" s="1091"/>
      <c r="B427" s="1006"/>
      <c r="C427" s="1065"/>
      <c r="D427" s="1066"/>
      <c r="E427" s="1016"/>
      <c r="F427" s="1079"/>
      <c r="G427" s="1016"/>
      <c r="H427" s="295"/>
      <c r="I427" s="105"/>
      <c r="J427" s="1016"/>
      <c r="K427" s="1158"/>
      <c r="L427" s="701" t="s">
        <v>454</v>
      </c>
      <c r="M427" s="701" t="s">
        <v>455</v>
      </c>
      <c r="N427" s="1141"/>
      <c r="O427" s="1144"/>
      <c r="P427" s="1144"/>
      <c r="Q427" s="665"/>
      <c r="R427" s="756"/>
      <c r="S427" s="597" t="s">
        <v>133</v>
      </c>
      <c r="T427" s="37"/>
      <c r="U427" s="37"/>
      <c r="V427" s="37"/>
    </row>
    <row r="428" spans="1:22" ht="25" x14ac:dyDescent="0.2">
      <c r="A428" s="11"/>
      <c r="B428" s="217" t="s">
        <v>15</v>
      </c>
      <c r="C428" s="1069"/>
      <c r="D428" s="1069"/>
      <c r="E428" s="1069"/>
      <c r="F428" s="214"/>
      <c r="G428" s="214"/>
      <c r="H428" s="480"/>
      <c r="I428" s="480"/>
      <c r="J428" s="480"/>
      <c r="K428" s="480"/>
      <c r="L428" s="480"/>
      <c r="M428" s="480"/>
      <c r="N428" s="480"/>
      <c r="O428" s="480"/>
      <c r="P428" s="480"/>
      <c r="Q428" s="216"/>
      <c r="R428" s="757"/>
      <c r="S428" s="596" t="s">
        <v>358</v>
      </c>
      <c r="T428" s="37"/>
      <c r="U428" s="37"/>
      <c r="V428" s="37"/>
    </row>
    <row r="429" spans="1:22" ht="25" x14ac:dyDescent="0.2">
      <c r="A429" s="10"/>
      <c r="B429" s="598" t="s">
        <v>371</v>
      </c>
      <c r="C429" s="1061" t="s">
        <v>309</v>
      </c>
      <c r="D429" s="1062"/>
      <c r="E429" s="224">
        <v>0</v>
      </c>
      <c r="F429" s="599" t="str">
        <f>IF(CurrencyRate=0,"",E429)</f>
        <v/>
      </c>
      <c r="G429" s="600">
        <f>E429*(IF(CurrencyRate=0,1,CurrencyRate))</f>
        <v>0</v>
      </c>
      <c r="H429" s="484"/>
      <c r="I429" s="484"/>
      <c r="J429" s="690"/>
      <c r="K429" s="691"/>
      <c r="L429" s="692"/>
      <c r="M429" s="692"/>
      <c r="N429" s="692"/>
      <c r="O429" s="692"/>
      <c r="P429" s="692"/>
      <c r="Q429" s="666"/>
      <c r="R429" s="758"/>
      <c r="S429" s="601" t="s">
        <v>80</v>
      </c>
      <c r="T429" s="602" t="s">
        <v>345</v>
      </c>
      <c r="U429" s="37" t="s">
        <v>346</v>
      </c>
      <c r="V429" s="37" t="s">
        <v>109</v>
      </c>
    </row>
    <row r="430" spans="1:22" ht="25" x14ac:dyDescent="0.2">
      <c r="A430" s="10"/>
      <c r="B430" s="722" t="s">
        <v>372</v>
      </c>
      <c r="C430" s="1061" t="s">
        <v>309</v>
      </c>
      <c r="D430" s="1062"/>
      <c r="E430" s="498">
        <v>0</v>
      </c>
      <c r="F430" s="603" t="str">
        <f>IF(CurrencyRate=0,"",E430)</f>
        <v/>
      </c>
      <c r="G430" s="111">
        <f>E430*(IF(CurrencyRate=0,1,CurrencyRate))</f>
        <v>0</v>
      </c>
      <c r="H430" s="484"/>
      <c r="I430" s="484"/>
      <c r="J430" s="693"/>
      <c r="K430" s="694"/>
      <c r="L430" s="506"/>
      <c r="M430" s="506"/>
      <c r="N430" s="506"/>
      <c r="O430" s="506"/>
      <c r="P430" s="506"/>
      <c r="Q430" s="666"/>
      <c r="R430" s="758"/>
      <c r="S430" s="601" t="s">
        <v>80</v>
      </c>
      <c r="T430" s="602" t="s">
        <v>345</v>
      </c>
      <c r="U430" s="37" t="s">
        <v>346</v>
      </c>
      <c r="V430" s="37" t="s">
        <v>109</v>
      </c>
    </row>
    <row r="431" spans="1:22" ht="25" x14ac:dyDescent="0.2">
      <c r="A431" s="10"/>
      <c r="B431" s="722" t="s">
        <v>387</v>
      </c>
      <c r="C431" s="1061" t="s">
        <v>309</v>
      </c>
      <c r="D431" s="1062"/>
      <c r="E431" s="498">
        <v>0</v>
      </c>
      <c r="F431" s="603" t="str">
        <f>IF(CurrencyRate=0,"",E431)</f>
        <v/>
      </c>
      <c r="G431" s="111">
        <f>E431*(IF(CurrencyRate=0,1,CurrencyRate))</f>
        <v>0</v>
      </c>
      <c r="H431" s="484"/>
      <c r="I431" s="484"/>
      <c r="J431" s="693"/>
      <c r="K431" s="694"/>
      <c r="L431" s="506"/>
      <c r="M431" s="506"/>
      <c r="N431" s="506"/>
      <c r="O431" s="506"/>
      <c r="P431" s="506"/>
      <c r="Q431" s="666"/>
      <c r="R431" s="758"/>
      <c r="S431" s="601" t="s">
        <v>80</v>
      </c>
      <c r="T431" s="602" t="s">
        <v>345</v>
      </c>
      <c r="U431" s="37" t="s">
        <v>346</v>
      </c>
      <c r="V431" s="37" t="s">
        <v>109</v>
      </c>
    </row>
    <row r="432" spans="1:22" ht="25" x14ac:dyDescent="0.2">
      <c r="A432" s="10"/>
      <c r="B432" s="722" t="s">
        <v>388</v>
      </c>
      <c r="C432" s="1061" t="s">
        <v>309</v>
      </c>
      <c r="D432" s="1062"/>
      <c r="E432" s="498">
        <v>0</v>
      </c>
      <c r="F432" s="604" t="str">
        <f>IF(CurrencyRate=0,"",E432)</f>
        <v/>
      </c>
      <c r="G432" s="605">
        <f>E432*(IF(CurrencyRate=0,1,CurrencyRate))</f>
        <v>0</v>
      </c>
      <c r="H432" s="484"/>
      <c r="I432" s="484"/>
      <c r="J432" s="693"/>
      <c r="K432" s="694"/>
      <c r="L432" s="507"/>
      <c r="M432" s="507"/>
      <c r="N432" s="507"/>
      <c r="O432" s="507"/>
      <c r="P432" s="507"/>
      <c r="Q432" s="666"/>
      <c r="R432" s="758"/>
      <c r="S432" s="601" t="s">
        <v>80</v>
      </c>
      <c r="T432" s="602" t="s">
        <v>345</v>
      </c>
      <c r="U432" s="37" t="s">
        <v>346</v>
      </c>
      <c r="V432" s="37" t="s">
        <v>109</v>
      </c>
    </row>
    <row r="433" spans="1:22" ht="25" x14ac:dyDescent="0.2">
      <c r="A433" s="10"/>
      <c r="B433" s="217" t="s">
        <v>14</v>
      </c>
      <c r="C433" s="1069"/>
      <c r="D433" s="1069"/>
      <c r="E433" s="1069">
        <v>0</v>
      </c>
      <c r="F433" s="480"/>
      <c r="G433" s="480"/>
      <c r="H433" s="480"/>
      <c r="I433" s="480"/>
      <c r="J433" s="480"/>
      <c r="K433" s="480"/>
      <c r="L433" s="480"/>
      <c r="M433" s="480"/>
      <c r="N433" s="480"/>
      <c r="O433" s="480"/>
      <c r="P433" s="480"/>
      <c r="Q433" s="686"/>
      <c r="R433" s="759"/>
      <c r="S433" s="596" t="s">
        <v>358</v>
      </c>
      <c r="T433" s="37"/>
      <c r="U433" s="37"/>
      <c r="V433" s="37" t="s">
        <v>109</v>
      </c>
    </row>
    <row r="434" spans="1:22" ht="25" x14ac:dyDescent="0.2">
      <c r="A434" s="10"/>
      <c r="B434" s="598" t="s">
        <v>373</v>
      </c>
      <c r="C434" s="1061" t="s">
        <v>309</v>
      </c>
      <c r="D434" s="1062"/>
      <c r="E434" s="224">
        <v>0</v>
      </c>
      <c r="F434" s="599" t="str">
        <f>IF(CurrencyRate=0,"",E434)</f>
        <v/>
      </c>
      <c r="G434" s="600">
        <f>E434*(IF(CurrencyRate=0,1,CurrencyRate))</f>
        <v>0</v>
      </c>
      <c r="H434" s="484"/>
      <c r="I434" s="484"/>
      <c r="J434" s="690"/>
      <c r="K434" s="691"/>
      <c r="L434" s="692"/>
      <c r="M434" s="692"/>
      <c r="N434" s="692"/>
      <c r="O434" s="692"/>
      <c r="P434" s="692"/>
      <c r="Q434" s="666"/>
      <c r="R434" s="758"/>
      <c r="S434" s="601" t="s">
        <v>80</v>
      </c>
      <c r="T434" s="602" t="s">
        <v>345</v>
      </c>
      <c r="U434" s="37" t="s">
        <v>346</v>
      </c>
      <c r="V434" s="37" t="s">
        <v>109</v>
      </c>
    </row>
    <row r="435" spans="1:22" ht="25" x14ac:dyDescent="0.2">
      <c r="A435" s="10"/>
      <c r="B435" s="598" t="s">
        <v>374</v>
      </c>
      <c r="C435" s="1061" t="s">
        <v>309</v>
      </c>
      <c r="D435" s="1062"/>
      <c r="E435" s="498">
        <v>0</v>
      </c>
      <c r="F435" s="603" t="str">
        <f>IF(CurrencyRate=0,"",E435)</f>
        <v/>
      </c>
      <c r="G435" s="111">
        <f>E435*(IF(CurrencyRate=0,1,CurrencyRate))</f>
        <v>0</v>
      </c>
      <c r="H435" s="484"/>
      <c r="I435" s="484"/>
      <c r="J435" s="693"/>
      <c r="K435" s="694"/>
      <c r="L435" s="506"/>
      <c r="M435" s="506"/>
      <c r="N435" s="506"/>
      <c r="O435" s="506"/>
      <c r="P435" s="506"/>
      <c r="Q435" s="666"/>
      <c r="R435" s="758"/>
      <c r="S435" s="601" t="s">
        <v>80</v>
      </c>
      <c r="T435" s="602" t="s">
        <v>345</v>
      </c>
      <c r="U435" s="37" t="s">
        <v>346</v>
      </c>
      <c r="V435" s="37" t="s">
        <v>109</v>
      </c>
    </row>
    <row r="436" spans="1:22" ht="25" x14ac:dyDescent="0.2">
      <c r="A436" s="10"/>
      <c r="B436" s="598" t="s">
        <v>389</v>
      </c>
      <c r="C436" s="1061" t="s">
        <v>309</v>
      </c>
      <c r="D436" s="1062"/>
      <c r="E436" s="498">
        <v>0</v>
      </c>
      <c r="F436" s="603" t="str">
        <f>IF(CurrencyRate=0,"",E436)</f>
        <v/>
      </c>
      <c r="G436" s="111">
        <f>E436*(IF(CurrencyRate=0,1,CurrencyRate))</f>
        <v>0</v>
      </c>
      <c r="H436" s="484"/>
      <c r="I436" s="484"/>
      <c r="J436" s="693"/>
      <c r="K436" s="694"/>
      <c r="L436" s="506"/>
      <c r="M436" s="506"/>
      <c r="N436" s="506"/>
      <c r="O436" s="506"/>
      <c r="P436" s="506"/>
      <c r="Q436" s="666"/>
      <c r="R436" s="758"/>
      <c r="S436" s="601" t="s">
        <v>80</v>
      </c>
      <c r="T436" s="602" t="s">
        <v>345</v>
      </c>
      <c r="U436" s="37" t="s">
        <v>346</v>
      </c>
      <c r="V436" s="37" t="s">
        <v>109</v>
      </c>
    </row>
    <row r="437" spans="1:22" ht="25" x14ac:dyDescent="0.2">
      <c r="A437" s="10"/>
      <c r="B437" s="598" t="s">
        <v>390</v>
      </c>
      <c r="C437" s="1061" t="s">
        <v>309</v>
      </c>
      <c r="D437" s="1062"/>
      <c r="E437" s="498">
        <v>0</v>
      </c>
      <c r="F437" s="604" t="str">
        <f>IF(CurrencyRate=0,"",E437)</f>
        <v/>
      </c>
      <c r="G437" s="605">
        <f>E437*(IF(CurrencyRate=0,1,CurrencyRate))</f>
        <v>0</v>
      </c>
      <c r="H437" s="484"/>
      <c r="I437" s="484"/>
      <c r="J437" s="693"/>
      <c r="K437" s="694"/>
      <c r="L437" s="507"/>
      <c r="M437" s="507"/>
      <c r="N437" s="507"/>
      <c r="O437" s="507"/>
      <c r="P437" s="507"/>
      <c r="Q437" s="666"/>
      <c r="R437" s="758"/>
      <c r="S437" s="601" t="s">
        <v>80</v>
      </c>
      <c r="T437" s="602" t="s">
        <v>345</v>
      </c>
      <c r="U437" s="37" t="s">
        <v>346</v>
      </c>
      <c r="V437" s="37" t="s">
        <v>109</v>
      </c>
    </row>
    <row r="438" spans="1:22" ht="25" x14ac:dyDescent="0.2">
      <c r="A438" s="10"/>
      <c r="B438" s="217" t="s">
        <v>13</v>
      </c>
      <c r="C438" s="1069"/>
      <c r="D438" s="1069"/>
      <c r="E438" s="1069">
        <v>0</v>
      </c>
      <c r="F438" s="480"/>
      <c r="G438" s="480"/>
      <c r="H438" s="480"/>
      <c r="I438" s="480"/>
      <c r="J438" s="480"/>
      <c r="K438" s="480"/>
      <c r="L438" s="480"/>
      <c r="M438" s="480"/>
      <c r="N438" s="480"/>
      <c r="O438" s="480"/>
      <c r="P438" s="480"/>
      <c r="Q438" s="216"/>
      <c r="R438" s="757"/>
      <c r="S438" s="596" t="s">
        <v>358</v>
      </c>
      <c r="T438" s="37"/>
      <c r="U438" s="37"/>
      <c r="V438" s="37" t="s">
        <v>109</v>
      </c>
    </row>
    <row r="439" spans="1:22" ht="25" x14ac:dyDescent="0.2">
      <c r="A439" s="10"/>
      <c r="B439" s="722" t="s">
        <v>375</v>
      </c>
      <c r="C439" s="1063" t="s">
        <v>353</v>
      </c>
      <c r="D439" s="1064"/>
      <c r="E439" s="479">
        <v>0</v>
      </c>
      <c r="F439" s="606" t="str">
        <f>IF(CurrencyRate=0,"",E439)</f>
        <v/>
      </c>
      <c r="G439" s="607">
        <f>E439*(IF(CurrencyRate=0,1,CurrencyRate))</f>
        <v>0</v>
      </c>
      <c r="H439" s="484"/>
      <c r="I439" s="608"/>
      <c r="J439" s="693"/>
      <c r="K439" s="694"/>
      <c r="L439" s="507"/>
      <c r="M439" s="507"/>
      <c r="N439" s="507"/>
      <c r="O439" s="507"/>
      <c r="P439" s="507"/>
      <c r="Q439" s="666"/>
      <c r="R439" s="758"/>
      <c r="S439" s="601" t="s">
        <v>80</v>
      </c>
      <c r="T439" s="602" t="s">
        <v>345</v>
      </c>
      <c r="U439" s="37" t="s">
        <v>346</v>
      </c>
      <c r="V439" s="37" t="s">
        <v>109</v>
      </c>
    </row>
    <row r="440" spans="1:22" ht="25" x14ac:dyDescent="0.2">
      <c r="A440" s="10"/>
      <c r="B440" s="217" t="s">
        <v>12</v>
      </c>
      <c r="C440" s="33"/>
      <c r="D440" s="33"/>
      <c r="E440" s="225"/>
      <c r="F440" s="480"/>
      <c r="G440" s="480"/>
      <c r="H440" s="480"/>
      <c r="I440" s="480"/>
      <c r="J440" s="222"/>
      <c r="K440" s="434"/>
      <c r="L440" s="434"/>
      <c r="M440" s="434"/>
      <c r="N440" s="434"/>
      <c r="O440" s="434"/>
      <c r="P440" s="434"/>
      <c r="Q440" s="687"/>
      <c r="R440" s="759"/>
      <c r="S440" s="596" t="s">
        <v>358</v>
      </c>
      <c r="T440" s="37"/>
      <c r="U440" s="37"/>
      <c r="V440" s="37" t="s">
        <v>109</v>
      </c>
    </row>
    <row r="441" spans="1:22" ht="25" x14ac:dyDescent="0.2">
      <c r="A441" s="10"/>
      <c r="B441" s="609" t="s">
        <v>11</v>
      </c>
      <c r="C441" s="33"/>
      <c r="D441" s="33"/>
      <c r="E441" s="225"/>
      <c r="F441" s="480"/>
      <c r="G441" s="480"/>
      <c r="H441" s="480"/>
      <c r="I441" s="480"/>
      <c r="J441" s="480"/>
      <c r="K441" s="480"/>
      <c r="L441" s="480"/>
      <c r="M441" s="480"/>
      <c r="N441" s="480"/>
      <c r="O441" s="480"/>
      <c r="P441" s="480"/>
      <c r="Q441" s="480"/>
      <c r="R441" s="758"/>
      <c r="S441" s="596" t="s">
        <v>358</v>
      </c>
      <c r="T441" s="37"/>
      <c r="U441" s="37"/>
      <c r="V441" s="37" t="s">
        <v>109</v>
      </c>
    </row>
    <row r="442" spans="1:22" ht="25" x14ac:dyDescent="0.2">
      <c r="A442" s="10"/>
      <c r="B442" s="107"/>
      <c r="C442" s="1070" t="s">
        <v>309</v>
      </c>
      <c r="D442" s="1070"/>
      <c r="E442" s="479">
        <v>0</v>
      </c>
      <c r="F442" s="599" t="str">
        <f>IF(CurrencyRate=0,"",E442)</f>
        <v/>
      </c>
      <c r="G442" s="600">
        <f>E442*(IF(CurrencyRate=0,1,CurrencyRate))</f>
        <v>0</v>
      </c>
      <c r="H442" s="484"/>
      <c r="I442" s="484"/>
      <c r="J442" s="693"/>
      <c r="K442" s="694"/>
      <c r="L442" s="507"/>
      <c r="M442" s="507"/>
      <c r="N442" s="507"/>
      <c r="O442" s="507"/>
      <c r="P442" s="507"/>
      <c r="Q442" s="666"/>
      <c r="R442" s="758"/>
      <c r="S442" s="601" t="s">
        <v>80</v>
      </c>
      <c r="T442" s="602" t="s">
        <v>345</v>
      </c>
      <c r="U442" s="37" t="s">
        <v>346</v>
      </c>
      <c r="V442" s="37" t="s">
        <v>109</v>
      </c>
    </row>
    <row r="443" spans="1:22" ht="24" x14ac:dyDescent="0.2">
      <c r="A443" s="10"/>
      <c r="B443" s="610"/>
      <c r="C443" s="1070" t="s">
        <v>310</v>
      </c>
      <c r="D443" s="1070"/>
      <c r="E443" s="479">
        <v>0</v>
      </c>
      <c r="F443" s="604" t="str">
        <f>IF(CurrencyRate=0,"",E443)</f>
        <v/>
      </c>
      <c r="G443" s="605">
        <f>E443*(IF(CurrencyRate=0,1,CurrencyRate))</f>
        <v>0</v>
      </c>
      <c r="H443" s="484"/>
      <c r="I443" s="484"/>
      <c r="J443" s="693"/>
      <c r="K443" s="694"/>
      <c r="L443" s="507"/>
      <c r="M443" s="507"/>
      <c r="N443" s="507"/>
      <c r="O443" s="507"/>
      <c r="P443" s="507"/>
      <c r="Q443" s="666"/>
      <c r="R443" s="758"/>
      <c r="S443" s="688" t="s">
        <v>73</v>
      </c>
      <c r="T443" s="37"/>
      <c r="U443" s="37"/>
      <c r="V443" s="37" t="s">
        <v>109</v>
      </c>
    </row>
    <row r="444" spans="1:22" ht="25" x14ac:dyDescent="0.2">
      <c r="A444" s="10"/>
      <c r="B444" s="609" t="s">
        <v>10</v>
      </c>
      <c r="C444" s="33"/>
      <c r="D444" s="33"/>
      <c r="E444" s="689"/>
      <c r="F444" s="480"/>
      <c r="G444" s="480"/>
      <c r="H444" s="480"/>
      <c r="I444" s="480"/>
      <c r="J444" s="480"/>
      <c r="K444" s="480"/>
      <c r="L444" s="480"/>
      <c r="M444" s="480"/>
      <c r="N444" s="480"/>
      <c r="O444" s="480"/>
      <c r="P444" s="480"/>
      <c r="Q444" s="480"/>
      <c r="R444" s="758"/>
      <c r="S444" s="596" t="s">
        <v>358</v>
      </c>
      <c r="T444" s="37"/>
      <c r="U444" s="37"/>
      <c r="V444" s="37" t="s">
        <v>109</v>
      </c>
    </row>
    <row r="445" spans="1:22" ht="25" x14ac:dyDescent="0.2">
      <c r="A445" s="10"/>
      <c r="B445" s="107"/>
      <c r="C445" s="1063" t="s">
        <v>353</v>
      </c>
      <c r="D445" s="1064"/>
      <c r="E445" s="55">
        <v>0</v>
      </c>
      <c r="F445" s="603" t="str">
        <f>IF(CurrencyRate=0,"",E445)</f>
        <v/>
      </c>
      <c r="G445" s="111">
        <f>E445*(IF(CurrencyRate=0,1,CurrencyRate))</f>
        <v>0</v>
      </c>
      <c r="H445" s="480"/>
      <c r="I445" s="480"/>
      <c r="J445" s="838"/>
      <c r="K445" s="729"/>
      <c r="L445" s="506"/>
      <c r="M445" s="506"/>
      <c r="N445" s="506"/>
      <c r="O445" s="506"/>
      <c r="P445" s="506"/>
      <c r="Q445" s="666"/>
      <c r="R445" s="758"/>
      <c r="S445" s="601" t="s">
        <v>80</v>
      </c>
      <c r="T445" s="602" t="s">
        <v>345</v>
      </c>
      <c r="U445" s="37" t="s">
        <v>346</v>
      </c>
      <c r="V445" s="37" t="s">
        <v>109</v>
      </c>
    </row>
    <row r="446" spans="1:22" ht="25" x14ac:dyDescent="0.2">
      <c r="A446" s="10"/>
      <c r="B446" s="609" t="s">
        <v>9</v>
      </c>
      <c r="C446" s="33"/>
      <c r="D446" s="33"/>
      <c r="E446" s="689"/>
      <c r="F446" s="480"/>
      <c r="G446" s="480"/>
      <c r="H446" s="480"/>
      <c r="I446" s="480"/>
      <c r="J446" s="480"/>
      <c r="K446" s="480"/>
      <c r="L446" s="480"/>
      <c r="M446" s="480"/>
      <c r="N446" s="480"/>
      <c r="O446" s="480"/>
      <c r="P446" s="480"/>
      <c r="Q446" s="480"/>
      <c r="R446" s="758"/>
      <c r="S446" s="596" t="s">
        <v>358</v>
      </c>
      <c r="T446" s="37"/>
      <c r="U446" s="37"/>
      <c r="V446" s="37" t="s">
        <v>109</v>
      </c>
    </row>
    <row r="447" spans="1:22" ht="25" x14ac:dyDescent="0.2">
      <c r="A447" s="10"/>
      <c r="B447" s="107"/>
      <c r="C447" s="1063" t="s">
        <v>353</v>
      </c>
      <c r="D447" s="1064"/>
      <c r="E447" s="55">
        <v>0</v>
      </c>
      <c r="F447" s="603" t="str">
        <f>IF(CurrencyRate=0,"",E447)</f>
        <v/>
      </c>
      <c r="G447" s="111">
        <f>E447*(IF(CurrencyRate=0,1,CurrencyRate))</f>
        <v>0</v>
      </c>
      <c r="H447" s="480"/>
      <c r="I447" s="480"/>
      <c r="J447" s="838"/>
      <c r="K447" s="729"/>
      <c r="L447" s="506"/>
      <c r="M447" s="506"/>
      <c r="N447" s="506"/>
      <c r="O447" s="506"/>
      <c r="P447" s="506"/>
      <c r="Q447" s="666"/>
      <c r="R447" s="758"/>
      <c r="S447" s="601" t="s">
        <v>80</v>
      </c>
      <c r="T447" s="602" t="s">
        <v>345</v>
      </c>
      <c r="U447" s="37" t="s">
        <v>346</v>
      </c>
      <c r="V447" s="37" t="s">
        <v>109</v>
      </c>
    </row>
    <row r="448" spans="1:22" ht="25" x14ac:dyDescent="0.2">
      <c r="A448" s="10"/>
      <c r="B448" s="609" t="s">
        <v>8</v>
      </c>
      <c r="C448" s="33"/>
      <c r="D448" s="33"/>
      <c r="E448" s="689"/>
      <c r="F448" s="480"/>
      <c r="G448" s="480"/>
      <c r="H448" s="480"/>
      <c r="I448" s="480"/>
      <c r="J448" s="480"/>
      <c r="K448" s="480"/>
      <c r="L448" s="480"/>
      <c r="M448" s="480"/>
      <c r="N448" s="480"/>
      <c r="O448" s="480"/>
      <c r="P448" s="480"/>
      <c r="Q448" s="480"/>
      <c r="R448" s="758"/>
      <c r="S448" s="596" t="s">
        <v>358</v>
      </c>
      <c r="T448" s="37"/>
      <c r="U448" s="37"/>
      <c r="V448" s="37" t="s">
        <v>109</v>
      </c>
    </row>
    <row r="449" spans="1:22" ht="25" x14ac:dyDescent="0.2">
      <c r="A449" s="10"/>
      <c r="B449" s="107"/>
      <c r="C449" s="1063" t="s">
        <v>353</v>
      </c>
      <c r="D449" s="1064"/>
      <c r="E449" s="55">
        <v>0</v>
      </c>
      <c r="F449" s="603" t="str">
        <f>IF(CurrencyRate=0,"",E449)</f>
        <v/>
      </c>
      <c r="G449" s="111">
        <f>E449*(IF(CurrencyRate=0,1,CurrencyRate))</f>
        <v>0</v>
      </c>
      <c r="H449" s="480"/>
      <c r="I449" s="480"/>
      <c r="J449" s="838"/>
      <c r="K449" s="729"/>
      <c r="L449" s="506"/>
      <c r="M449" s="506"/>
      <c r="N449" s="506"/>
      <c r="O449" s="506"/>
      <c r="P449" s="506"/>
      <c r="Q449" s="666"/>
      <c r="R449" s="758"/>
      <c r="S449" s="601" t="s">
        <v>80</v>
      </c>
      <c r="T449" s="602" t="s">
        <v>345</v>
      </c>
      <c r="U449" s="37" t="s">
        <v>346</v>
      </c>
      <c r="V449" s="37" t="s">
        <v>109</v>
      </c>
    </row>
    <row r="450" spans="1:22" ht="25" x14ac:dyDescent="0.2">
      <c r="A450" s="10"/>
      <c r="B450" s="722" t="s">
        <v>7</v>
      </c>
      <c r="C450" s="217"/>
      <c r="D450" s="33"/>
      <c r="E450" s="689"/>
      <c r="F450" s="480"/>
      <c r="G450" s="480"/>
      <c r="H450" s="480"/>
      <c r="I450" s="480"/>
      <c r="J450" s="480"/>
      <c r="K450" s="480"/>
      <c r="L450" s="480"/>
      <c r="M450" s="480"/>
      <c r="N450" s="480"/>
      <c r="O450" s="480"/>
      <c r="P450" s="480"/>
      <c r="Q450" s="480"/>
      <c r="R450" s="758"/>
      <c r="S450" s="596" t="s">
        <v>358</v>
      </c>
      <c r="T450" s="602" t="s">
        <v>345</v>
      </c>
      <c r="U450" s="37" t="s">
        <v>346</v>
      </c>
      <c r="V450" s="37" t="s">
        <v>109</v>
      </c>
    </row>
    <row r="451" spans="1:22" ht="25" x14ac:dyDescent="0.2">
      <c r="A451" s="10"/>
      <c r="B451" s="612"/>
      <c r="C451" s="1061" t="s">
        <v>309</v>
      </c>
      <c r="D451" s="1062"/>
      <c r="E451" s="613">
        <v>0</v>
      </c>
      <c r="F451" s="599" t="str">
        <f>IF(CurrencyRate=0,"",E451)</f>
        <v/>
      </c>
      <c r="G451" s="600">
        <f>E451*(IF(CurrencyRate=0,1,CurrencyRate))</f>
        <v>0</v>
      </c>
      <c r="H451" s="484"/>
      <c r="I451" s="608"/>
      <c r="J451" s="693"/>
      <c r="K451" s="694"/>
      <c r="L451" s="507"/>
      <c r="M451" s="507"/>
      <c r="N451" s="507"/>
      <c r="O451" s="507"/>
      <c r="P451" s="507"/>
      <c r="Q451" s="666"/>
      <c r="R451" s="758"/>
      <c r="S451" s="601" t="s">
        <v>80</v>
      </c>
      <c r="T451" s="602" t="s">
        <v>345</v>
      </c>
      <c r="U451" s="37" t="s">
        <v>346</v>
      </c>
      <c r="V451" s="37" t="s">
        <v>109</v>
      </c>
    </row>
    <row r="452" spans="1:22" ht="25" x14ac:dyDescent="0.2">
      <c r="A452" s="10"/>
      <c r="B452" s="612"/>
      <c r="C452" s="1073" t="s">
        <v>310</v>
      </c>
      <c r="D452" s="1074"/>
      <c r="E452" s="611">
        <v>0</v>
      </c>
      <c r="F452" s="604" t="str">
        <f>IF(CurrencyRate=0,"",E452)</f>
        <v/>
      </c>
      <c r="G452" s="605">
        <f>E452*(IF(CurrencyRate=0,1,CurrencyRate))</f>
        <v>0</v>
      </c>
      <c r="H452" s="484"/>
      <c r="I452" s="608"/>
      <c r="J452" s="693"/>
      <c r="K452" s="694"/>
      <c r="L452" s="507"/>
      <c r="M452" s="507"/>
      <c r="N452" s="507"/>
      <c r="O452" s="507"/>
      <c r="P452" s="507"/>
      <c r="Q452" s="666"/>
      <c r="R452" s="758"/>
      <c r="S452" s="601" t="s">
        <v>80</v>
      </c>
      <c r="T452" s="602" t="s">
        <v>345</v>
      </c>
      <c r="U452" s="37" t="s">
        <v>346</v>
      </c>
      <c r="V452" s="37" t="s">
        <v>109</v>
      </c>
    </row>
    <row r="453" spans="1:22" ht="25" x14ac:dyDescent="0.2">
      <c r="A453" s="10"/>
      <c r="B453" s="722" t="s">
        <v>77</v>
      </c>
      <c r="C453" s="217"/>
      <c r="D453" s="33"/>
      <c r="E453" s="689"/>
      <c r="F453" s="480"/>
      <c r="G453" s="480"/>
      <c r="H453" s="480"/>
      <c r="I453" s="480"/>
      <c r="J453" s="480"/>
      <c r="K453" s="480"/>
      <c r="L453" s="480"/>
      <c r="M453" s="480"/>
      <c r="N453" s="480"/>
      <c r="O453" s="480"/>
      <c r="P453" s="480"/>
      <c r="Q453" s="480"/>
      <c r="R453" s="758"/>
      <c r="S453" s="596" t="s">
        <v>358</v>
      </c>
      <c r="T453" s="92"/>
      <c r="U453" s="92"/>
      <c r="V453" s="37" t="s">
        <v>109</v>
      </c>
    </row>
    <row r="454" spans="1:22" ht="25" x14ac:dyDescent="0.2">
      <c r="A454" s="10"/>
      <c r="B454" s="612"/>
      <c r="C454" s="1061" t="s">
        <v>309</v>
      </c>
      <c r="D454" s="1062"/>
      <c r="E454" s="613">
        <v>0</v>
      </c>
      <c r="F454" s="599" t="str">
        <f>IF(CurrencyRate=0,"",E454)</f>
        <v/>
      </c>
      <c r="G454" s="600">
        <f>E454*(IF(CurrencyRate=0,1,CurrencyRate))</f>
        <v>0</v>
      </c>
      <c r="H454" s="484"/>
      <c r="I454" s="484"/>
      <c r="J454" s="693"/>
      <c r="K454" s="694"/>
      <c r="L454" s="507"/>
      <c r="M454" s="507"/>
      <c r="N454" s="507"/>
      <c r="O454" s="507"/>
      <c r="P454" s="507"/>
      <c r="Q454" s="666"/>
      <c r="R454" s="758"/>
      <c r="S454" s="601" t="s">
        <v>80</v>
      </c>
      <c r="T454" s="602" t="s">
        <v>345</v>
      </c>
      <c r="U454" s="37" t="s">
        <v>346</v>
      </c>
      <c r="V454" s="37" t="s">
        <v>109</v>
      </c>
    </row>
    <row r="455" spans="1:22" ht="25" x14ac:dyDescent="0.2">
      <c r="A455" s="10"/>
      <c r="B455" s="612"/>
      <c r="C455" s="1073" t="s">
        <v>310</v>
      </c>
      <c r="D455" s="1074"/>
      <c r="E455" s="611">
        <v>0</v>
      </c>
      <c r="F455" s="603" t="str">
        <f>IF(CurrencyRate=0,"",E455)</f>
        <v/>
      </c>
      <c r="G455" s="111">
        <f>E455*(IF(CurrencyRate=0,1,CurrencyRate))</f>
        <v>0</v>
      </c>
      <c r="H455" s="223"/>
      <c r="I455" s="608"/>
      <c r="J455" s="693"/>
      <c r="K455" s="694"/>
      <c r="L455" s="507"/>
      <c r="M455" s="507"/>
      <c r="N455" s="507"/>
      <c r="O455" s="507"/>
      <c r="P455" s="507"/>
      <c r="Q455" s="666"/>
      <c r="R455" s="758"/>
      <c r="S455" s="601" t="s">
        <v>80</v>
      </c>
      <c r="T455" s="602" t="s">
        <v>345</v>
      </c>
      <c r="U455" s="37" t="s">
        <v>346</v>
      </c>
      <c r="V455" s="37" t="s">
        <v>109</v>
      </c>
    </row>
    <row r="456" spans="1:22" ht="24" x14ac:dyDescent="0.2">
      <c r="A456" s="1075" t="s">
        <v>180</v>
      </c>
      <c r="B456" s="1076"/>
      <c r="C456" s="1076"/>
      <c r="D456" s="1076"/>
      <c r="E456" s="1077"/>
      <c r="F456" s="604" t="str">
        <f>IF(CurrencyRate=0,"",SUM(F428:F455))</f>
        <v/>
      </c>
      <c r="G456" s="311">
        <f>SUM(G428:G455)</f>
        <v>0</v>
      </c>
      <c r="H456" s="663"/>
      <c r="I456" s="663"/>
      <c r="J456" s="663"/>
      <c r="K456" s="663"/>
      <c r="L456" s="663"/>
      <c r="M456" s="663"/>
      <c r="N456" s="663"/>
      <c r="O456" s="663"/>
      <c r="P456" s="663"/>
      <c r="Q456" s="663"/>
      <c r="R456" s="760"/>
      <c r="S456" s="688" t="s">
        <v>286</v>
      </c>
      <c r="T456" s="428"/>
      <c r="U456" s="428"/>
      <c r="V456" s="435"/>
    </row>
    <row r="457" spans="1:22" ht="24" x14ac:dyDescent="0.2">
      <c r="A457" s="14" t="s">
        <v>485</v>
      </c>
      <c r="B457" s="723" t="str">
        <f>IDX_WP_Name_4</f>
        <v>MAINTENANCE AND DEVELOPMENT</v>
      </c>
      <c r="C457" s="136"/>
      <c r="D457" s="136"/>
      <c r="E457" s="9"/>
      <c r="F457" s="9"/>
      <c r="G457" s="9"/>
      <c r="H457" s="9"/>
      <c r="I457" s="9"/>
      <c r="J457" s="9"/>
      <c r="K457" s="9"/>
      <c r="L457" s="9"/>
      <c r="M457" s="9"/>
      <c r="N457" s="9"/>
      <c r="O457" s="9"/>
      <c r="P457" s="9"/>
      <c r="Q457" s="9"/>
      <c r="R457" s="677"/>
      <c r="S457" s="688" t="s">
        <v>286</v>
      </c>
      <c r="T457" s="428"/>
      <c r="U457" s="428"/>
      <c r="V457" s="435"/>
    </row>
    <row r="458" spans="1:22" x14ac:dyDescent="0.2">
      <c r="A458" s="1091"/>
      <c r="B458" s="1035"/>
      <c r="C458" s="1019"/>
      <c r="D458" s="1021"/>
      <c r="E458" s="1006" t="s">
        <v>249</v>
      </c>
      <c r="F458" s="1078" t="s">
        <v>428</v>
      </c>
      <c r="G458" s="1006" t="s">
        <v>303</v>
      </c>
      <c r="H458" s="178"/>
      <c r="I458" s="29"/>
      <c r="J458" s="1006" t="s">
        <v>5</v>
      </c>
      <c r="K458" s="1020" t="s">
        <v>16</v>
      </c>
      <c r="L458" s="1163" t="s">
        <v>356</v>
      </c>
      <c r="M458" s="1164"/>
      <c r="N458" s="1139" t="s">
        <v>306</v>
      </c>
      <c r="O458" s="1142" t="s">
        <v>307</v>
      </c>
      <c r="P458" s="1142" t="s">
        <v>308</v>
      </c>
      <c r="Q458" s="664"/>
      <c r="R458" s="755"/>
      <c r="S458" s="37"/>
      <c r="T458" s="37"/>
      <c r="U458" s="37"/>
      <c r="V458" s="37"/>
    </row>
    <row r="459" spans="1:22" ht="29" x14ac:dyDescent="0.2">
      <c r="A459" s="1091"/>
      <c r="B459" s="1006"/>
      <c r="C459" s="1065"/>
      <c r="D459" s="1066"/>
      <c r="E459" s="1016"/>
      <c r="F459" s="1079"/>
      <c r="G459" s="1016"/>
      <c r="H459" s="295"/>
      <c r="I459" s="105"/>
      <c r="J459" s="1016"/>
      <c r="K459" s="1158"/>
      <c r="L459" s="701" t="s">
        <v>454</v>
      </c>
      <c r="M459" s="701" t="s">
        <v>455</v>
      </c>
      <c r="N459" s="1141"/>
      <c r="O459" s="1144"/>
      <c r="P459" s="1144"/>
      <c r="Q459" s="665"/>
      <c r="R459" s="756"/>
      <c r="S459" s="597" t="s">
        <v>133</v>
      </c>
      <c r="T459" s="37"/>
      <c r="U459" s="37"/>
      <c r="V459" s="37"/>
    </row>
    <row r="460" spans="1:22" ht="25" x14ac:dyDescent="0.2">
      <c r="A460" s="11"/>
      <c r="B460" s="217" t="s">
        <v>15</v>
      </c>
      <c r="C460" s="1069"/>
      <c r="D460" s="1069"/>
      <c r="E460" s="1069"/>
      <c r="F460" s="214"/>
      <c r="G460" s="214"/>
      <c r="H460" s="480"/>
      <c r="I460" s="480"/>
      <c r="J460" s="480"/>
      <c r="K460" s="480"/>
      <c r="L460" s="480"/>
      <c r="M460" s="480"/>
      <c r="N460" s="480"/>
      <c r="O460" s="480"/>
      <c r="P460" s="480"/>
      <c r="Q460" s="216"/>
      <c r="R460" s="757"/>
      <c r="S460" s="596" t="s">
        <v>358</v>
      </c>
      <c r="T460" s="37"/>
      <c r="U460" s="37"/>
      <c r="V460" s="37"/>
    </row>
    <row r="461" spans="1:22" ht="25" x14ac:dyDescent="0.2">
      <c r="A461" s="10"/>
      <c r="B461" s="598" t="s">
        <v>371</v>
      </c>
      <c r="C461" s="1061" t="s">
        <v>309</v>
      </c>
      <c r="D461" s="1062"/>
      <c r="E461" s="224">
        <v>0</v>
      </c>
      <c r="F461" s="599" t="str">
        <f>IF(CurrencyRate=0,"",E461)</f>
        <v/>
      </c>
      <c r="G461" s="600">
        <f>E461*(IF(CurrencyRate=0,1,CurrencyRate))</f>
        <v>0</v>
      </c>
      <c r="H461" s="484"/>
      <c r="I461" s="484"/>
      <c r="J461" s="690"/>
      <c r="K461" s="691"/>
      <c r="L461" s="692"/>
      <c r="M461" s="692"/>
      <c r="N461" s="692"/>
      <c r="O461" s="692"/>
      <c r="P461" s="692"/>
      <c r="Q461" s="666"/>
      <c r="R461" s="758"/>
      <c r="S461" s="601" t="s">
        <v>80</v>
      </c>
      <c r="T461" s="602" t="s">
        <v>345</v>
      </c>
      <c r="U461" s="37" t="s">
        <v>346</v>
      </c>
      <c r="V461" s="37" t="s">
        <v>109</v>
      </c>
    </row>
    <row r="462" spans="1:22" ht="25" x14ac:dyDescent="0.2">
      <c r="A462" s="10"/>
      <c r="B462" s="722" t="s">
        <v>372</v>
      </c>
      <c r="C462" s="1061" t="s">
        <v>309</v>
      </c>
      <c r="D462" s="1062"/>
      <c r="E462" s="498">
        <v>0</v>
      </c>
      <c r="F462" s="603" t="str">
        <f>IF(CurrencyRate=0,"",E462)</f>
        <v/>
      </c>
      <c r="G462" s="111">
        <f>E462*(IF(CurrencyRate=0,1,CurrencyRate))</f>
        <v>0</v>
      </c>
      <c r="H462" s="484"/>
      <c r="I462" s="484"/>
      <c r="J462" s="693"/>
      <c r="K462" s="694"/>
      <c r="L462" s="506"/>
      <c r="M462" s="506"/>
      <c r="N462" s="506"/>
      <c r="O462" s="506"/>
      <c r="P462" s="506"/>
      <c r="Q462" s="666"/>
      <c r="R462" s="758"/>
      <c r="S462" s="601" t="s">
        <v>80</v>
      </c>
      <c r="T462" s="602" t="s">
        <v>345</v>
      </c>
      <c r="U462" s="37" t="s">
        <v>346</v>
      </c>
      <c r="V462" s="37" t="s">
        <v>109</v>
      </c>
    </row>
    <row r="463" spans="1:22" ht="25" x14ac:dyDescent="0.2">
      <c r="A463" s="10"/>
      <c r="B463" s="722" t="s">
        <v>387</v>
      </c>
      <c r="C463" s="1061" t="s">
        <v>309</v>
      </c>
      <c r="D463" s="1062"/>
      <c r="E463" s="498">
        <v>0</v>
      </c>
      <c r="F463" s="603" t="str">
        <f>IF(CurrencyRate=0,"",E463)</f>
        <v/>
      </c>
      <c r="G463" s="111">
        <f>E463*(IF(CurrencyRate=0,1,CurrencyRate))</f>
        <v>0</v>
      </c>
      <c r="H463" s="484"/>
      <c r="I463" s="484"/>
      <c r="J463" s="693"/>
      <c r="K463" s="694"/>
      <c r="L463" s="506"/>
      <c r="M463" s="506"/>
      <c r="N463" s="506"/>
      <c r="O463" s="506"/>
      <c r="P463" s="506"/>
      <c r="Q463" s="666"/>
      <c r="R463" s="758"/>
      <c r="S463" s="601" t="s">
        <v>80</v>
      </c>
      <c r="T463" s="602" t="s">
        <v>345</v>
      </c>
      <c r="U463" s="37" t="s">
        <v>346</v>
      </c>
      <c r="V463" s="37" t="s">
        <v>109</v>
      </c>
    </row>
    <row r="464" spans="1:22" ht="25" x14ac:dyDescent="0.2">
      <c r="A464" s="10"/>
      <c r="B464" s="722" t="s">
        <v>388</v>
      </c>
      <c r="C464" s="1061" t="s">
        <v>309</v>
      </c>
      <c r="D464" s="1062"/>
      <c r="E464" s="498">
        <v>0</v>
      </c>
      <c r="F464" s="604" t="str">
        <f>IF(CurrencyRate=0,"",E464)</f>
        <v/>
      </c>
      <c r="G464" s="605">
        <f>E464*(IF(CurrencyRate=0,1,CurrencyRate))</f>
        <v>0</v>
      </c>
      <c r="H464" s="484"/>
      <c r="I464" s="484"/>
      <c r="J464" s="693"/>
      <c r="K464" s="694"/>
      <c r="L464" s="507"/>
      <c r="M464" s="507"/>
      <c r="N464" s="507"/>
      <c r="O464" s="507"/>
      <c r="P464" s="507"/>
      <c r="Q464" s="666"/>
      <c r="R464" s="758"/>
      <c r="S464" s="601" t="s">
        <v>80</v>
      </c>
      <c r="T464" s="602" t="s">
        <v>345</v>
      </c>
      <c r="U464" s="37" t="s">
        <v>346</v>
      </c>
      <c r="V464" s="37" t="s">
        <v>109</v>
      </c>
    </row>
    <row r="465" spans="1:22" ht="25" x14ac:dyDescent="0.2">
      <c r="A465" s="10"/>
      <c r="B465" s="217" t="s">
        <v>14</v>
      </c>
      <c r="C465" s="1069"/>
      <c r="D465" s="1069"/>
      <c r="E465" s="1069">
        <v>0</v>
      </c>
      <c r="F465" s="480"/>
      <c r="G465" s="480"/>
      <c r="H465" s="480"/>
      <c r="I465" s="480"/>
      <c r="J465" s="480"/>
      <c r="K465" s="480"/>
      <c r="L465" s="480"/>
      <c r="M465" s="480"/>
      <c r="N465" s="480"/>
      <c r="O465" s="480"/>
      <c r="P465" s="480"/>
      <c r="Q465" s="686"/>
      <c r="R465" s="759"/>
      <c r="S465" s="596" t="s">
        <v>358</v>
      </c>
      <c r="T465" s="37"/>
      <c r="U465" s="37"/>
      <c r="V465" s="37" t="s">
        <v>109</v>
      </c>
    </row>
    <row r="466" spans="1:22" ht="25" x14ac:dyDescent="0.2">
      <c r="A466" s="10"/>
      <c r="B466" s="598" t="s">
        <v>373</v>
      </c>
      <c r="C466" s="1061" t="s">
        <v>309</v>
      </c>
      <c r="D466" s="1062"/>
      <c r="E466" s="224">
        <v>0</v>
      </c>
      <c r="F466" s="599" t="str">
        <f>IF(CurrencyRate=0,"",E466)</f>
        <v/>
      </c>
      <c r="G466" s="600">
        <f>E466*(IF(CurrencyRate=0,1,CurrencyRate))</f>
        <v>0</v>
      </c>
      <c r="H466" s="484"/>
      <c r="I466" s="484"/>
      <c r="J466" s="690"/>
      <c r="K466" s="691"/>
      <c r="L466" s="692"/>
      <c r="M466" s="692"/>
      <c r="N466" s="692"/>
      <c r="O466" s="692"/>
      <c r="P466" s="692"/>
      <c r="Q466" s="666"/>
      <c r="R466" s="758"/>
      <c r="S466" s="601" t="s">
        <v>80</v>
      </c>
      <c r="T466" s="602" t="s">
        <v>345</v>
      </c>
      <c r="U466" s="37" t="s">
        <v>346</v>
      </c>
      <c r="V466" s="37" t="s">
        <v>109</v>
      </c>
    </row>
    <row r="467" spans="1:22" ht="25" x14ac:dyDescent="0.2">
      <c r="A467" s="10"/>
      <c r="B467" s="598" t="s">
        <v>374</v>
      </c>
      <c r="C467" s="1061" t="s">
        <v>309</v>
      </c>
      <c r="D467" s="1062"/>
      <c r="E467" s="498">
        <v>0</v>
      </c>
      <c r="F467" s="603" t="str">
        <f>IF(CurrencyRate=0,"",E467)</f>
        <v/>
      </c>
      <c r="G467" s="111">
        <f>E467*(IF(CurrencyRate=0,1,CurrencyRate))</f>
        <v>0</v>
      </c>
      <c r="H467" s="484"/>
      <c r="I467" s="484"/>
      <c r="J467" s="693"/>
      <c r="K467" s="694"/>
      <c r="L467" s="506"/>
      <c r="M467" s="506"/>
      <c r="N467" s="506"/>
      <c r="O467" s="506"/>
      <c r="P467" s="506"/>
      <c r="Q467" s="666"/>
      <c r="R467" s="758"/>
      <c r="S467" s="601" t="s">
        <v>80</v>
      </c>
      <c r="T467" s="602" t="s">
        <v>345</v>
      </c>
      <c r="U467" s="37" t="s">
        <v>346</v>
      </c>
      <c r="V467" s="37" t="s">
        <v>109</v>
      </c>
    </row>
    <row r="468" spans="1:22" ht="25" x14ac:dyDescent="0.2">
      <c r="A468" s="10"/>
      <c r="B468" s="598" t="s">
        <v>389</v>
      </c>
      <c r="C468" s="1061" t="s">
        <v>309</v>
      </c>
      <c r="D468" s="1062"/>
      <c r="E468" s="498">
        <v>0</v>
      </c>
      <c r="F468" s="603" t="str">
        <f>IF(CurrencyRate=0,"",E468)</f>
        <v/>
      </c>
      <c r="G468" s="111">
        <f>E468*(IF(CurrencyRate=0,1,CurrencyRate))</f>
        <v>0</v>
      </c>
      <c r="H468" s="484"/>
      <c r="I468" s="484"/>
      <c r="J468" s="693"/>
      <c r="K468" s="694"/>
      <c r="L468" s="506"/>
      <c r="M468" s="506"/>
      <c r="N468" s="506"/>
      <c r="O468" s="506"/>
      <c r="P468" s="506"/>
      <c r="Q468" s="666"/>
      <c r="R468" s="758"/>
      <c r="S468" s="601" t="s">
        <v>80</v>
      </c>
      <c r="T468" s="602" t="s">
        <v>345</v>
      </c>
      <c r="U468" s="37" t="s">
        <v>346</v>
      </c>
      <c r="V468" s="37" t="s">
        <v>109</v>
      </c>
    </row>
    <row r="469" spans="1:22" ht="25" x14ac:dyDescent="0.2">
      <c r="A469" s="10"/>
      <c r="B469" s="598" t="s">
        <v>390</v>
      </c>
      <c r="C469" s="1061" t="s">
        <v>309</v>
      </c>
      <c r="D469" s="1062"/>
      <c r="E469" s="498">
        <v>0</v>
      </c>
      <c r="F469" s="604" t="str">
        <f>IF(CurrencyRate=0,"",E469)</f>
        <v/>
      </c>
      <c r="G469" s="605">
        <f>E469*(IF(CurrencyRate=0,1,CurrencyRate))</f>
        <v>0</v>
      </c>
      <c r="H469" s="484"/>
      <c r="I469" s="484"/>
      <c r="J469" s="693"/>
      <c r="K469" s="694"/>
      <c r="L469" s="507"/>
      <c r="M469" s="507"/>
      <c r="N469" s="507"/>
      <c r="O469" s="507"/>
      <c r="P469" s="507"/>
      <c r="Q469" s="666"/>
      <c r="R469" s="758"/>
      <c r="S469" s="601" t="s">
        <v>80</v>
      </c>
      <c r="T469" s="602" t="s">
        <v>345</v>
      </c>
      <c r="U469" s="37" t="s">
        <v>346</v>
      </c>
      <c r="V469" s="37" t="s">
        <v>109</v>
      </c>
    </row>
    <row r="470" spans="1:22" ht="25" x14ac:dyDescent="0.2">
      <c r="A470" s="10"/>
      <c r="B470" s="217" t="s">
        <v>13</v>
      </c>
      <c r="C470" s="1069"/>
      <c r="D470" s="1069"/>
      <c r="E470" s="1069">
        <v>0</v>
      </c>
      <c r="F470" s="480"/>
      <c r="G470" s="480"/>
      <c r="H470" s="480"/>
      <c r="I470" s="480"/>
      <c r="J470" s="480"/>
      <c r="K470" s="480"/>
      <c r="L470" s="480"/>
      <c r="M470" s="480"/>
      <c r="N470" s="480"/>
      <c r="O470" s="480"/>
      <c r="P470" s="480"/>
      <c r="Q470" s="216"/>
      <c r="R470" s="757"/>
      <c r="S470" s="596" t="s">
        <v>358</v>
      </c>
      <c r="T470" s="37"/>
      <c r="U470" s="37"/>
      <c r="V470" s="37" t="s">
        <v>109</v>
      </c>
    </row>
    <row r="471" spans="1:22" ht="25" x14ac:dyDescent="0.2">
      <c r="A471" s="10"/>
      <c r="B471" s="722" t="s">
        <v>375</v>
      </c>
      <c r="C471" s="1063" t="s">
        <v>353</v>
      </c>
      <c r="D471" s="1064"/>
      <c r="E471" s="479">
        <v>0</v>
      </c>
      <c r="F471" s="606" t="str">
        <f>IF(CurrencyRate=0,"",E471)</f>
        <v/>
      </c>
      <c r="G471" s="607">
        <f>E471*(IF(CurrencyRate=0,1,CurrencyRate))</f>
        <v>0</v>
      </c>
      <c r="H471" s="484"/>
      <c r="I471" s="608"/>
      <c r="J471" s="693"/>
      <c r="K471" s="694"/>
      <c r="L471" s="507"/>
      <c r="M471" s="507"/>
      <c r="N471" s="507"/>
      <c r="O471" s="507"/>
      <c r="P471" s="507"/>
      <c r="Q471" s="666"/>
      <c r="R471" s="758"/>
      <c r="S471" s="601" t="s">
        <v>80</v>
      </c>
      <c r="T471" s="602" t="s">
        <v>345</v>
      </c>
      <c r="U471" s="37" t="s">
        <v>346</v>
      </c>
      <c r="V471" s="37" t="s">
        <v>109</v>
      </c>
    </row>
    <row r="472" spans="1:22" ht="25" x14ac:dyDescent="0.2">
      <c r="A472" s="10"/>
      <c r="B472" s="217" t="s">
        <v>12</v>
      </c>
      <c r="C472" s="33"/>
      <c r="D472" s="33"/>
      <c r="E472" s="225"/>
      <c r="F472" s="480"/>
      <c r="G472" s="480"/>
      <c r="H472" s="480"/>
      <c r="I472" s="480"/>
      <c r="J472" s="222"/>
      <c r="K472" s="434"/>
      <c r="L472" s="434"/>
      <c r="M472" s="434"/>
      <c r="N472" s="434"/>
      <c r="O472" s="434"/>
      <c r="P472" s="434"/>
      <c r="Q472" s="687"/>
      <c r="R472" s="759"/>
      <c r="S472" s="596" t="s">
        <v>358</v>
      </c>
      <c r="T472" s="37"/>
      <c r="U472" s="37"/>
      <c r="V472" s="37" t="s">
        <v>109</v>
      </c>
    </row>
    <row r="473" spans="1:22" ht="25" x14ac:dyDescent="0.2">
      <c r="A473" s="10"/>
      <c r="B473" s="609" t="s">
        <v>11</v>
      </c>
      <c r="C473" s="33"/>
      <c r="D473" s="33"/>
      <c r="E473" s="225"/>
      <c r="F473" s="480"/>
      <c r="G473" s="480"/>
      <c r="H473" s="480"/>
      <c r="I473" s="480"/>
      <c r="J473" s="480"/>
      <c r="K473" s="480"/>
      <c r="L473" s="480"/>
      <c r="M473" s="480"/>
      <c r="N473" s="480"/>
      <c r="O473" s="480"/>
      <c r="P473" s="480"/>
      <c r="Q473" s="480"/>
      <c r="R473" s="758"/>
      <c r="S473" s="596" t="s">
        <v>358</v>
      </c>
      <c r="T473" s="37"/>
      <c r="U473" s="37"/>
      <c r="V473" s="37" t="s">
        <v>109</v>
      </c>
    </row>
    <row r="474" spans="1:22" ht="25" x14ac:dyDescent="0.2">
      <c r="A474" s="10"/>
      <c r="B474" s="107"/>
      <c r="C474" s="1070" t="s">
        <v>309</v>
      </c>
      <c r="D474" s="1070"/>
      <c r="E474" s="479">
        <v>0</v>
      </c>
      <c r="F474" s="599" t="str">
        <f>IF(CurrencyRate=0,"",E474)</f>
        <v/>
      </c>
      <c r="G474" s="600">
        <f>E474*(IF(CurrencyRate=0,1,CurrencyRate))</f>
        <v>0</v>
      </c>
      <c r="H474" s="484"/>
      <c r="I474" s="484"/>
      <c r="J474" s="693"/>
      <c r="K474" s="694"/>
      <c r="L474" s="507"/>
      <c r="M474" s="507"/>
      <c r="N474" s="507"/>
      <c r="O474" s="507"/>
      <c r="P474" s="507"/>
      <c r="Q474" s="666"/>
      <c r="R474" s="758"/>
      <c r="S474" s="601" t="s">
        <v>80</v>
      </c>
      <c r="T474" s="602" t="s">
        <v>345</v>
      </c>
      <c r="U474" s="37" t="s">
        <v>346</v>
      </c>
      <c r="V474" s="37" t="s">
        <v>109</v>
      </c>
    </row>
    <row r="475" spans="1:22" ht="24" x14ac:dyDescent="0.2">
      <c r="A475" s="10"/>
      <c r="B475" s="610"/>
      <c r="C475" s="1070" t="s">
        <v>310</v>
      </c>
      <c r="D475" s="1070"/>
      <c r="E475" s="479">
        <v>0</v>
      </c>
      <c r="F475" s="604" t="str">
        <f>IF(CurrencyRate=0,"",E475)</f>
        <v/>
      </c>
      <c r="G475" s="605">
        <f>E475*(IF(CurrencyRate=0,1,CurrencyRate))</f>
        <v>0</v>
      </c>
      <c r="H475" s="484"/>
      <c r="I475" s="484"/>
      <c r="J475" s="693"/>
      <c r="K475" s="694"/>
      <c r="L475" s="507"/>
      <c r="M475" s="507"/>
      <c r="N475" s="507"/>
      <c r="O475" s="507"/>
      <c r="P475" s="507"/>
      <c r="Q475" s="666"/>
      <c r="R475" s="758"/>
      <c r="S475" s="688" t="s">
        <v>73</v>
      </c>
      <c r="T475" s="37"/>
      <c r="U475" s="37"/>
      <c r="V475" s="37" t="s">
        <v>109</v>
      </c>
    </row>
    <row r="476" spans="1:22" ht="25" x14ac:dyDescent="0.2">
      <c r="A476" s="10"/>
      <c r="B476" s="609" t="s">
        <v>10</v>
      </c>
      <c r="C476" s="33"/>
      <c r="D476" s="33"/>
      <c r="E476" s="689"/>
      <c r="F476" s="480"/>
      <c r="G476" s="480"/>
      <c r="H476" s="480"/>
      <c r="I476" s="480"/>
      <c r="J476" s="480"/>
      <c r="K476" s="480"/>
      <c r="L476" s="480"/>
      <c r="M476" s="480"/>
      <c r="N476" s="480"/>
      <c r="O476" s="480"/>
      <c r="P476" s="480"/>
      <c r="Q476" s="480"/>
      <c r="R476" s="758"/>
      <c r="S476" s="596" t="s">
        <v>358</v>
      </c>
      <c r="T476" s="37"/>
      <c r="U476" s="37"/>
      <c r="V476" s="37" t="s">
        <v>109</v>
      </c>
    </row>
    <row r="477" spans="1:22" ht="25" x14ac:dyDescent="0.2">
      <c r="A477" s="10"/>
      <c r="B477" s="107"/>
      <c r="C477" s="1063" t="s">
        <v>353</v>
      </c>
      <c r="D477" s="1064"/>
      <c r="E477" s="55">
        <v>0</v>
      </c>
      <c r="F477" s="603" t="str">
        <f>IF(CurrencyRate=0,"",E477)</f>
        <v/>
      </c>
      <c r="G477" s="111">
        <f>E477*(IF(CurrencyRate=0,1,CurrencyRate))</f>
        <v>0</v>
      </c>
      <c r="H477" s="480"/>
      <c r="I477" s="480"/>
      <c r="J477" s="838"/>
      <c r="K477" s="729"/>
      <c r="L477" s="506"/>
      <c r="M477" s="506"/>
      <c r="N477" s="506"/>
      <c r="O477" s="506"/>
      <c r="P477" s="506"/>
      <c r="Q477" s="666"/>
      <c r="R477" s="758"/>
      <c r="S477" s="601" t="s">
        <v>80</v>
      </c>
      <c r="T477" s="602" t="s">
        <v>345</v>
      </c>
      <c r="U477" s="37" t="s">
        <v>346</v>
      </c>
      <c r="V477" s="37" t="s">
        <v>109</v>
      </c>
    </row>
    <row r="478" spans="1:22" ht="25" x14ac:dyDescent="0.2">
      <c r="A478" s="10"/>
      <c r="B478" s="609" t="s">
        <v>9</v>
      </c>
      <c r="C478" s="33"/>
      <c r="D478" s="33"/>
      <c r="E478" s="689"/>
      <c r="F478" s="480"/>
      <c r="G478" s="480"/>
      <c r="H478" s="480"/>
      <c r="I478" s="480"/>
      <c r="J478" s="480"/>
      <c r="K478" s="480"/>
      <c r="L478" s="480"/>
      <c r="M478" s="480"/>
      <c r="N478" s="480"/>
      <c r="O478" s="480"/>
      <c r="P478" s="480"/>
      <c r="Q478" s="480"/>
      <c r="R478" s="758"/>
      <c r="S478" s="596" t="s">
        <v>358</v>
      </c>
      <c r="T478" s="37"/>
      <c r="U478" s="37"/>
      <c r="V478" s="37" t="s">
        <v>109</v>
      </c>
    </row>
    <row r="479" spans="1:22" ht="25" x14ac:dyDescent="0.2">
      <c r="A479" s="10"/>
      <c r="B479" s="107"/>
      <c r="C479" s="1063" t="s">
        <v>353</v>
      </c>
      <c r="D479" s="1064"/>
      <c r="E479" s="55">
        <v>0</v>
      </c>
      <c r="F479" s="603" t="str">
        <f>IF(CurrencyRate=0,"",E479)</f>
        <v/>
      </c>
      <c r="G479" s="111">
        <f>E479*(IF(CurrencyRate=0,1,CurrencyRate))</f>
        <v>0</v>
      </c>
      <c r="H479" s="480"/>
      <c r="I479" s="480"/>
      <c r="J479" s="838"/>
      <c r="K479" s="729"/>
      <c r="L479" s="506"/>
      <c r="M479" s="506"/>
      <c r="N479" s="506"/>
      <c r="O479" s="506"/>
      <c r="P479" s="506"/>
      <c r="Q479" s="666"/>
      <c r="R479" s="758"/>
      <c r="S479" s="601" t="s">
        <v>80</v>
      </c>
      <c r="T479" s="602" t="s">
        <v>345</v>
      </c>
      <c r="U479" s="37" t="s">
        <v>346</v>
      </c>
      <c r="V479" s="37" t="s">
        <v>109</v>
      </c>
    </row>
    <row r="480" spans="1:22" ht="25" x14ac:dyDescent="0.2">
      <c r="A480" s="10"/>
      <c r="B480" s="609" t="s">
        <v>8</v>
      </c>
      <c r="C480" s="33"/>
      <c r="D480" s="33"/>
      <c r="E480" s="689"/>
      <c r="F480" s="480"/>
      <c r="G480" s="480"/>
      <c r="H480" s="480"/>
      <c r="I480" s="480"/>
      <c r="J480" s="480"/>
      <c r="K480" s="480"/>
      <c r="L480" s="480"/>
      <c r="M480" s="480"/>
      <c r="N480" s="480"/>
      <c r="O480" s="480"/>
      <c r="P480" s="480"/>
      <c r="Q480" s="480"/>
      <c r="R480" s="758"/>
      <c r="S480" s="596" t="s">
        <v>358</v>
      </c>
      <c r="T480" s="37"/>
      <c r="U480" s="37"/>
      <c r="V480" s="37" t="s">
        <v>109</v>
      </c>
    </row>
    <row r="481" spans="1:22" ht="25" x14ac:dyDescent="0.2">
      <c r="A481" s="10"/>
      <c r="B481" s="107"/>
      <c r="C481" s="1063" t="s">
        <v>353</v>
      </c>
      <c r="D481" s="1064"/>
      <c r="E481" s="55">
        <v>0</v>
      </c>
      <c r="F481" s="603" t="str">
        <f>IF(CurrencyRate=0,"",E481)</f>
        <v/>
      </c>
      <c r="G481" s="111">
        <f>E481*(IF(CurrencyRate=0,1,CurrencyRate))</f>
        <v>0</v>
      </c>
      <c r="H481" s="480"/>
      <c r="I481" s="480"/>
      <c r="J481" s="838"/>
      <c r="K481" s="729"/>
      <c r="L481" s="506"/>
      <c r="M481" s="506"/>
      <c r="N481" s="506"/>
      <c r="O481" s="506"/>
      <c r="P481" s="506"/>
      <c r="Q481" s="666"/>
      <c r="R481" s="758"/>
      <c r="S481" s="601" t="s">
        <v>80</v>
      </c>
      <c r="T481" s="602" t="s">
        <v>345</v>
      </c>
      <c r="U481" s="37" t="s">
        <v>346</v>
      </c>
      <c r="V481" s="37" t="s">
        <v>109</v>
      </c>
    </row>
    <row r="482" spans="1:22" ht="25" x14ac:dyDescent="0.2">
      <c r="A482" s="10"/>
      <c r="B482" s="722" t="s">
        <v>7</v>
      </c>
      <c r="C482" s="217"/>
      <c r="D482" s="33"/>
      <c r="E482" s="689"/>
      <c r="F482" s="480"/>
      <c r="G482" s="480"/>
      <c r="H482" s="480"/>
      <c r="I482" s="480"/>
      <c r="J482" s="480"/>
      <c r="K482" s="480"/>
      <c r="L482" s="480"/>
      <c r="M482" s="480"/>
      <c r="N482" s="480"/>
      <c r="O482" s="480"/>
      <c r="P482" s="480"/>
      <c r="Q482" s="480"/>
      <c r="R482" s="758"/>
      <c r="S482" s="596" t="s">
        <v>358</v>
      </c>
      <c r="T482" s="602" t="s">
        <v>345</v>
      </c>
      <c r="U482" s="37" t="s">
        <v>346</v>
      </c>
      <c r="V482" s="37" t="s">
        <v>109</v>
      </c>
    </row>
    <row r="483" spans="1:22" ht="25" x14ac:dyDescent="0.2">
      <c r="A483" s="10"/>
      <c r="B483" s="612"/>
      <c r="C483" s="1061" t="s">
        <v>309</v>
      </c>
      <c r="D483" s="1062"/>
      <c r="E483" s="613">
        <v>0</v>
      </c>
      <c r="F483" s="599" t="str">
        <f>IF(CurrencyRate=0,"",E483)</f>
        <v/>
      </c>
      <c r="G483" s="600">
        <f>E483*(IF(CurrencyRate=0,1,CurrencyRate))</f>
        <v>0</v>
      </c>
      <c r="H483" s="484"/>
      <c r="I483" s="608"/>
      <c r="J483" s="693"/>
      <c r="K483" s="694"/>
      <c r="L483" s="507"/>
      <c r="M483" s="507"/>
      <c r="N483" s="507"/>
      <c r="O483" s="507"/>
      <c r="P483" s="507"/>
      <c r="Q483" s="666"/>
      <c r="R483" s="758"/>
      <c r="S483" s="601" t="s">
        <v>80</v>
      </c>
      <c r="T483" s="602" t="s">
        <v>345</v>
      </c>
      <c r="U483" s="37" t="s">
        <v>346</v>
      </c>
      <c r="V483" s="37" t="s">
        <v>109</v>
      </c>
    </row>
    <row r="484" spans="1:22" ht="25" x14ac:dyDescent="0.2">
      <c r="A484" s="10"/>
      <c r="B484" s="612"/>
      <c r="C484" s="1073" t="s">
        <v>310</v>
      </c>
      <c r="D484" s="1074"/>
      <c r="E484" s="611">
        <v>0</v>
      </c>
      <c r="F484" s="604" t="str">
        <f>IF(CurrencyRate=0,"",E484)</f>
        <v/>
      </c>
      <c r="G484" s="605">
        <f>E484*(IF(CurrencyRate=0,1,CurrencyRate))</f>
        <v>0</v>
      </c>
      <c r="H484" s="484"/>
      <c r="I484" s="608"/>
      <c r="J484" s="693"/>
      <c r="K484" s="694"/>
      <c r="L484" s="507"/>
      <c r="M484" s="507"/>
      <c r="N484" s="507"/>
      <c r="O484" s="507"/>
      <c r="P484" s="507"/>
      <c r="Q484" s="666"/>
      <c r="R484" s="758"/>
      <c r="S484" s="601" t="s">
        <v>80</v>
      </c>
      <c r="T484" s="602" t="s">
        <v>345</v>
      </c>
      <c r="U484" s="37" t="s">
        <v>346</v>
      </c>
      <c r="V484" s="37" t="s">
        <v>109</v>
      </c>
    </row>
    <row r="485" spans="1:22" ht="25" x14ac:dyDescent="0.2">
      <c r="A485" s="10"/>
      <c r="B485" s="722" t="s">
        <v>77</v>
      </c>
      <c r="C485" s="217"/>
      <c r="D485" s="33"/>
      <c r="E485" s="689"/>
      <c r="F485" s="480"/>
      <c r="G485" s="480"/>
      <c r="H485" s="480"/>
      <c r="I485" s="480"/>
      <c r="J485" s="480"/>
      <c r="K485" s="480"/>
      <c r="L485" s="480"/>
      <c r="M485" s="480"/>
      <c r="N485" s="480"/>
      <c r="O485" s="480"/>
      <c r="P485" s="480"/>
      <c r="Q485" s="480"/>
      <c r="R485" s="758"/>
      <c r="S485" s="596" t="s">
        <v>358</v>
      </c>
      <c r="T485" s="92"/>
      <c r="U485" s="92"/>
      <c r="V485" s="37" t="s">
        <v>109</v>
      </c>
    </row>
    <row r="486" spans="1:22" ht="25" x14ac:dyDescent="0.2">
      <c r="A486" s="10"/>
      <c r="B486" s="612"/>
      <c r="C486" s="1061" t="s">
        <v>309</v>
      </c>
      <c r="D486" s="1062"/>
      <c r="E486" s="613">
        <v>0</v>
      </c>
      <c r="F486" s="599" t="str">
        <f>IF(CurrencyRate=0,"",E486)</f>
        <v/>
      </c>
      <c r="G486" s="600">
        <f>E486*(IF(CurrencyRate=0,1,CurrencyRate))</f>
        <v>0</v>
      </c>
      <c r="H486" s="484"/>
      <c r="I486" s="484"/>
      <c r="J486" s="693"/>
      <c r="K486" s="694"/>
      <c r="L486" s="507"/>
      <c r="M486" s="507"/>
      <c r="N486" s="507"/>
      <c r="O486" s="507"/>
      <c r="P486" s="507"/>
      <c r="Q486" s="666"/>
      <c r="R486" s="758"/>
      <c r="S486" s="601" t="s">
        <v>80</v>
      </c>
      <c r="T486" s="602" t="s">
        <v>345</v>
      </c>
      <c r="U486" s="37" t="s">
        <v>346</v>
      </c>
      <c r="V486" s="37" t="s">
        <v>109</v>
      </c>
    </row>
    <row r="487" spans="1:22" ht="25" x14ac:dyDescent="0.2">
      <c r="A487" s="10"/>
      <c r="B487" s="612"/>
      <c r="C487" s="1073" t="s">
        <v>310</v>
      </c>
      <c r="D487" s="1074"/>
      <c r="E487" s="611">
        <v>0</v>
      </c>
      <c r="F487" s="603" t="str">
        <f>IF(CurrencyRate=0,"",E487)</f>
        <v/>
      </c>
      <c r="G487" s="111">
        <f>E487*(IF(CurrencyRate=0,1,CurrencyRate))</f>
        <v>0</v>
      </c>
      <c r="H487" s="223"/>
      <c r="I487" s="608"/>
      <c r="J487" s="693"/>
      <c r="K487" s="694"/>
      <c r="L487" s="507"/>
      <c r="M487" s="507"/>
      <c r="N487" s="507"/>
      <c r="O487" s="507"/>
      <c r="P487" s="507"/>
      <c r="Q487" s="666"/>
      <c r="R487" s="758"/>
      <c r="S487" s="601" t="s">
        <v>80</v>
      </c>
      <c r="T487" s="602" t="s">
        <v>345</v>
      </c>
      <c r="U487" s="37" t="s">
        <v>346</v>
      </c>
      <c r="V487" s="37" t="s">
        <v>109</v>
      </c>
    </row>
    <row r="488" spans="1:22" ht="24" x14ac:dyDescent="0.2">
      <c r="A488" s="1075" t="s">
        <v>180</v>
      </c>
      <c r="B488" s="1076"/>
      <c r="C488" s="1076"/>
      <c r="D488" s="1076"/>
      <c r="E488" s="1077"/>
      <c r="F488" s="604" t="str">
        <f>IF(CurrencyRate=0,"",SUM(F460:F487))</f>
        <v/>
      </c>
      <c r="G488" s="311">
        <f>SUM(G460:G487)</f>
        <v>0</v>
      </c>
      <c r="H488" s="663"/>
      <c r="I488" s="663"/>
      <c r="J488" s="663"/>
      <c r="K488" s="663"/>
      <c r="L488" s="663"/>
      <c r="M488" s="663"/>
      <c r="N488" s="663"/>
      <c r="O488" s="663"/>
      <c r="P488" s="663"/>
      <c r="Q488" s="663"/>
      <c r="R488" s="760"/>
      <c r="S488" s="688" t="s">
        <v>286</v>
      </c>
      <c r="T488" s="428"/>
      <c r="U488" s="428"/>
      <c r="V488" s="435"/>
    </row>
    <row r="489" spans="1:22" x14ac:dyDescent="0.2">
      <c r="A489" s="1305"/>
      <c r="B489" s="1128"/>
      <c r="C489" s="1128"/>
      <c r="D489" s="1128"/>
      <c r="E489" s="1128"/>
      <c r="F489" s="1128"/>
      <c r="G489" s="1128"/>
      <c r="H489" s="1128"/>
      <c r="I489" s="1128"/>
      <c r="J489" s="1128"/>
      <c r="K489" s="1128"/>
      <c r="L489" s="1128"/>
      <c r="M489" s="1128"/>
      <c r="N489" s="1128"/>
      <c r="O489" s="1128"/>
      <c r="P489" s="1128"/>
      <c r="Q489" s="1128"/>
      <c r="R489" s="1306"/>
      <c r="S489" s="735"/>
      <c r="T489" s="414"/>
      <c r="U489" s="414"/>
      <c r="V489" s="414"/>
    </row>
    <row r="490" spans="1:22" ht="31" x14ac:dyDescent="0.2">
      <c r="A490" s="32"/>
      <c r="B490" s="1067" t="s">
        <v>181</v>
      </c>
      <c r="C490" s="1067"/>
      <c r="D490" s="1067"/>
      <c r="E490" s="1067"/>
      <c r="F490" s="1067"/>
      <c r="G490" s="1067"/>
      <c r="H490" s="813"/>
      <c r="I490" s="198">
        <f>WP_E21_Total+WP_E22_Total+WP_E23_Total+WP_E24_Total</f>
        <v>0</v>
      </c>
      <c r="J490" s="662"/>
      <c r="K490" s="662"/>
      <c r="L490" s="662"/>
      <c r="M490" s="662"/>
      <c r="N490" s="662"/>
      <c r="O490" s="662"/>
      <c r="P490" s="662"/>
      <c r="Q490" s="662"/>
      <c r="R490" s="785"/>
      <c r="S490" s="774" t="s">
        <v>143</v>
      </c>
      <c r="T490" s="414"/>
      <c r="U490" s="414"/>
      <c r="V490" s="414"/>
    </row>
    <row r="491" spans="1:22" ht="31" hidden="1" x14ac:dyDescent="0.2">
      <c r="A491" s="96" t="s">
        <v>116</v>
      </c>
      <c r="B491" s="97" t="s">
        <v>105</v>
      </c>
      <c r="C491" s="97"/>
      <c r="D491" s="97"/>
      <c r="E491" s="97"/>
      <c r="F491" s="97"/>
      <c r="G491" s="97"/>
      <c r="H491" s="97"/>
      <c r="I491" s="97"/>
      <c r="J491" s="97"/>
      <c r="K491" s="97"/>
      <c r="L491" s="97"/>
      <c r="M491" s="97"/>
      <c r="N491" s="97"/>
      <c r="O491" s="97"/>
      <c r="P491" s="97"/>
      <c r="Q491" s="97"/>
      <c r="R491" s="780"/>
      <c r="S491" s="774" t="s">
        <v>143</v>
      </c>
      <c r="T491" s="428"/>
      <c r="U491" s="428"/>
      <c r="V491" s="428" t="s">
        <v>108</v>
      </c>
    </row>
    <row r="492" spans="1:22" ht="14" hidden="1" x14ac:dyDescent="0.2">
      <c r="A492" s="32"/>
      <c r="B492" s="9"/>
      <c r="C492" s="9"/>
      <c r="D492" s="9"/>
      <c r="E492" s="9"/>
      <c r="F492" s="9"/>
      <c r="G492" s="9"/>
      <c r="H492" s="9"/>
      <c r="I492" s="9"/>
      <c r="J492" s="9"/>
      <c r="K492" s="9"/>
      <c r="L492" s="9"/>
      <c r="M492" s="9"/>
      <c r="N492" s="9"/>
      <c r="O492" s="9"/>
      <c r="P492" s="9"/>
      <c r="Q492" s="9"/>
      <c r="R492" s="778"/>
      <c r="S492" s="735"/>
      <c r="T492" s="414"/>
      <c r="U492" s="414"/>
      <c r="V492" s="428" t="s">
        <v>108</v>
      </c>
    </row>
    <row r="493" spans="1:22" ht="14" hidden="1" x14ac:dyDescent="0.2">
      <c r="A493" s="32"/>
      <c r="B493" s="9"/>
      <c r="C493" s="9"/>
      <c r="D493" s="9"/>
      <c r="E493" s="1067" t="s">
        <v>97</v>
      </c>
      <c r="F493" s="1068"/>
      <c r="G493" s="47">
        <v>0</v>
      </c>
      <c r="H493" s="47"/>
      <c r="I493" s="475"/>
      <c r="J493" s="9"/>
      <c r="K493" s="9"/>
      <c r="L493" s="9"/>
      <c r="M493" s="9"/>
      <c r="N493" s="9"/>
      <c r="O493" s="9"/>
      <c r="P493" s="9"/>
      <c r="Q493" s="9"/>
      <c r="R493" s="778"/>
      <c r="S493" s="735"/>
      <c r="T493" s="414"/>
      <c r="U493" s="414"/>
      <c r="V493" s="428" t="s">
        <v>108</v>
      </c>
    </row>
    <row r="494" spans="1:22" ht="35" x14ac:dyDescent="0.2">
      <c r="A494" s="188"/>
      <c r="B494" s="189"/>
      <c r="C494" s="189"/>
      <c r="D494" s="189"/>
      <c r="E494" s="1307" t="s">
        <v>168</v>
      </c>
      <c r="F494" s="1308"/>
      <c r="G494" s="1308"/>
      <c r="H494" s="814"/>
      <c r="I494" s="48">
        <f>WP_E1_Total+WP_E2_Total+WP_B_Total</f>
        <v>0</v>
      </c>
      <c r="J494" s="189"/>
      <c r="K494" s="189"/>
      <c r="L494" s="189"/>
      <c r="M494" s="189"/>
      <c r="N494" s="189"/>
      <c r="O494" s="189"/>
      <c r="P494" s="189"/>
      <c r="Q494" s="189"/>
      <c r="R494" s="786"/>
      <c r="S494" s="774" t="s">
        <v>143</v>
      </c>
      <c r="T494" s="423"/>
      <c r="U494" s="423"/>
      <c r="V494" s="414"/>
    </row>
    <row r="495" spans="1:22" ht="35" x14ac:dyDescent="0.2">
      <c r="A495" s="242" t="s">
        <v>153</v>
      </c>
      <c r="B495" s="243"/>
      <c r="C495" s="243"/>
      <c r="D495" s="243"/>
      <c r="E495" s="243"/>
      <c r="F495" s="138"/>
      <c r="G495" s="138"/>
      <c r="H495" s="138"/>
      <c r="I495" s="138"/>
      <c r="J495" s="138"/>
      <c r="K495" s="138"/>
      <c r="L495" s="138"/>
      <c r="M495" s="138"/>
      <c r="N495" s="138"/>
      <c r="O495" s="138"/>
      <c r="P495" s="138"/>
      <c r="Q495" s="138"/>
      <c r="R495" s="777"/>
      <c r="S495" s="774" t="s">
        <v>143</v>
      </c>
      <c r="T495" s="423"/>
      <c r="U495" s="423"/>
      <c r="V495" s="414"/>
    </row>
    <row r="496" spans="1:22" ht="31" x14ac:dyDescent="0.2">
      <c r="A496" s="96" t="s">
        <v>219</v>
      </c>
      <c r="B496" s="9"/>
      <c r="C496" s="9"/>
      <c r="D496" s="9"/>
      <c r="E496" s="9"/>
      <c r="F496" s="9"/>
      <c r="G496" s="9"/>
      <c r="H496" s="9"/>
      <c r="I496" s="9"/>
      <c r="J496" s="9"/>
      <c r="K496" s="9"/>
      <c r="L496" s="9"/>
      <c r="M496" s="9"/>
      <c r="N496" s="9"/>
      <c r="O496" s="9"/>
      <c r="P496" s="9"/>
      <c r="Q496" s="9"/>
      <c r="R496" s="778"/>
      <c r="S496" s="774" t="s">
        <v>143</v>
      </c>
      <c r="T496" s="428"/>
      <c r="U496" s="428"/>
      <c r="V496" s="414" t="s">
        <v>109</v>
      </c>
    </row>
    <row r="497" spans="1:22" ht="24" x14ac:dyDescent="0.2">
      <c r="A497" s="56" t="s">
        <v>0</v>
      </c>
      <c r="B497" s="723" t="str">
        <f>IDX_WP_Name_1</f>
        <v>MANAGEMENT AND COORDINATION</v>
      </c>
      <c r="C497" s="136"/>
      <c r="D497" s="136"/>
      <c r="E497" s="265"/>
      <c r="F497" s="265"/>
      <c r="G497" s="214"/>
      <c r="H497" s="214"/>
      <c r="I497" s="214"/>
      <c r="J497" s="265"/>
      <c r="K497" s="265"/>
      <c r="L497" s="265"/>
      <c r="M497" s="265"/>
      <c r="N497" s="265"/>
      <c r="O497" s="265"/>
      <c r="P497" s="265"/>
      <c r="Q497" s="265"/>
      <c r="R497" s="761"/>
      <c r="S497" s="688" t="s">
        <v>286</v>
      </c>
      <c r="T497" s="428"/>
      <c r="U497" s="428"/>
      <c r="V497" s="435" t="s">
        <v>109</v>
      </c>
    </row>
    <row r="498" spans="1:22" ht="24" x14ac:dyDescent="0.2">
      <c r="A498" s="196"/>
      <c r="B498" s="492"/>
      <c r="C498" s="492"/>
      <c r="D498" s="1078" t="s">
        <v>428</v>
      </c>
      <c r="E498" s="1006" t="s">
        <v>429</v>
      </c>
      <c r="F498" s="1019"/>
      <c r="G498" s="1020"/>
      <c r="H498" s="1020"/>
      <c r="I498" s="1020"/>
      <c r="J498" s="1006" t="s">
        <v>5</v>
      </c>
      <c r="K498" s="1006" t="s">
        <v>16</v>
      </c>
      <c r="L498" s="1163" t="s">
        <v>356</v>
      </c>
      <c r="M498" s="1164"/>
      <c r="N498" s="1139" t="s">
        <v>306</v>
      </c>
      <c r="O498" s="1142" t="s">
        <v>307</v>
      </c>
      <c r="P498" s="1142" t="s">
        <v>308</v>
      </c>
      <c r="Q498" s="1020"/>
      <c r="R498" s="1109"/>
      <c r="S498" s="688" t="s">
        <v>286</v>
      </c>
      <c r="T498" s="414"/>
      <c r="U498" s="414"/>
      <c r="V498" s="438" t="s">
        <v>109</v>
      </c>
    </row>
    <row r="499" spans="1:22" ht="24" x14ac:dyDescent="0.2">
      <c r="A499" s="237"/>
      <c r="B499" s="491" t="s">
        <v>221</v>
      </c>
      <c r="C499" s="42" t="s">
        <v>248</v>
      </c>
      <c r="D499" s="1079"/>
      <c r="E499" s="1016"/>
      <c r="F499" s="1071"/>
      <c r="G499" s="1112"/>
      <c r="H499" s="704"/>
      <c r="I499" s="1112"/>
      <c r="J499" s="1016"/>
      <c r="K499" s="1016"/>
      <c r="L499" s="1142" t="s">
        <v>300</v>
      </c>
      <c r="M499" s="1142" t="s">
        <v>301</v>
      </c>
      <c r="N499" s="1140"/>
      <c r="O499" s="1143"/>
      <c r="P499" s="1143"/>
      <c r="Q499" s="1158"/>
      <c r="R499" s="1110"/>
      <c r="S499" s="688" t="s">
        <v>286</v>
      </c>
      <c r="T499" s="414"/>
      <c r="U499" s="414"/>
      <c r="V499" s="438" t="s">
        <v>109</v>
      </c>
    </row>
    <row r="500" spans="1:22" ht="24" x14ac:dyDescent="0.2">
      <c r="A500" s="98"/>
      <c r="B500" s="493"/>
      <c r="C500" s="493"/>
      <c r="D500" s="1080"/>
      <c r="E500" s="1005"/>
      <c r="F500" s="1072"/>
      <c r="G500" s="1113"/>
      <c r="H500" s="705"/>
      <c r="I500" s="1113"/>
      <c r="J500" s="1005"/>
      <c r="K500" s="1005"/>
      <c r="L500" s="1144"/>
      <c r="M500" s="1144"/>
      <c r="N500" s="1141"/>
      <c r="O500" s="1144"/>
      <c r="P500" s="1144"/>
      <c r="Q500" s="1023"/>
      <c r="R500" s="1111"/>
      <c r="S500" s="688" t="s">
        <v>286</v>
      </c>
      <c r="T500" s="414"/>
      <c r="U500" s="414"/>
      <c r="V500" s="438" t="s">
        <v>109</v>
      </c>
    </row>
    <row r="501" spans="1:22" ht="24" x14ac:dyDescent="0.2">
      <c r="A501" s="10"/>
      <c r="B501" s="54" t="s">
        <v>103</v>
      </c>
      <c r="C501" s="86">
        <v>0</v>
      </c>
      <c r="D501" s="614" t="str">
        <f>IF(CurrencyRate=0,"",C501)</f>
        <v/>
      </c>
      <c r="E501" s="615">
        <f>C501*(IF(CurrencyRate=0,1,CurrencyRate))</f>
        <v>0</v>
      </c>
      <c r="F501" s="9"/>
      <c r="G501" s="9"/>
      <c r="H501" s="9"/>
      <c r="I501" s="9"/>
      <c r="J501" s="506"/>
      <c r="K501" s="729"/>
      <c r="L501" s="506"/>
      <c r="M501" s="506"/>
      <c r="N501" s="506"/>
      <c r="O501" s="506"/>
      <c r="P501" s="506"/>
      <c r="Q501" s="727"/>
      <c r="R501" s="762"/>
      <c r="S501" s="688" t="s">
        <v>80</v>
      </c>
      <c r="T501" s="92" t="s">
        <v>76</v>
      </c>
      <c r="U501" s="92" t="s">
        <v>382</v>
      </c>
      <c r="V501" s="438" t="s">
        <v>109</v>
      </c>
    </row>
    <row r="502" spans="1:22" ht="24" x14ac:dyDescent="0.2">
      <c r="A502" s="10"/>
      <c r="B502" s="54" t="s">
        <v>103</v>
      </c>
      <c r="C502" s="86">
        <v>0</v>
      </c>
      <c r="D502" s="614" t="str">
        <f>IF(CurrencyRate=0,"",C502)</f>
        <v/>
      </c>
      <c r="E502" s="615">
        <f>C502*(IF(CurrencyRate=0,1,CurrencyRate))</f>
        <v>0</v>
      </c>
      <c r="F502" s="9"/>
      <c r="G502" s="9"/>
      <c r="H502" s="9"/>
      <c r="I502" s="9"/>
      <c r="J502" s="506"/>
      <c r="K502" s="729"/>
      <c r="L502" s="506"/>
      <c r="M502" s="506"/>
      <c r="N502" s="506"/>
      <c r="O502" s="506"/>
      <c r="P502" s="506"/>
      <c r="Q502" s="727"/>
      <c r="R502" s="762"/>
      <c r="S502" s="688" t="s">
        <v>80</v>
      </c>
      <c r="T502" s="92" t="s">
        <v>76</v>
      </c>
      <c r="U502" s="92" t="s">
        <v>382</v>
      </c>
      <c r="V502" s="439" t="s">
        <v>109</v>
      </c>
    </row>
    <row r="503" spans="1:22" ht="24" x14ac:dyDescent="0.2">
      <c r="A503" s="237"/>
      <c r="B503" s="113" t="s">
        <v>376</v>
      </c>
      <c r="C503" s="9"/>
      <c r="D503" s="614" t="str">
        <f>IF(CurrencyRate=0,"",SUM(D501:D502))</f>
        <v/>
      </c>
      <c r="E503" s="111">
        <f>SUM(E500:E502)</f>
        <v>0</v>
      </c>
      <c r="F503" s="9"/>
      <c r="G503" s="9"/>
      <c r="H503" s="9"/>
      <c r="I503" s="9"/>
      <c r="J503" s="1094"/>
      <c r="K503" s="1095"/>
      <c r="L503" s="1095"/>
      <c r="M503" s="1095"/>
      <c r="N503" s="1095"/>
      <c r="O503" s="1095"/>
      <c r="P503" s="1095"/>
      <c r="Q503" s="1095"/>
      <c r="R503" s="1096"/>
      <c r="S503" s="688" t="s">
        <v>286</v>
      </c>
      <c r="T503" s="436"/>
      <c r="U503" s="436"/>
      <c r="V503" s="439" t="s">
        <v>109</v>
      </c>
    </row>
    <row r="504" spans="1:22" ht="24" hidden="1" x14ac:dyDescent="0.2">
      <c r="A504" s="196"/>
      <c r="B504" s="618"/>
      <c r="C504" s="492"/>
      <c r="D504" s="492"/>
      <c r="E504" s="702"/>
      <c r="F504" s="1039" t="s">
        <v>281</v>
      </c>
      <c r="G504" s="1040"/>
      <c r="H504" s="1040"/>
      <c r="I504" s="1041"/>
      <c r="J504" s="1006" t="s">
        <v>5</v>
      </c>
      <c r="K504" s="1006" t="s">
        <v>16</v>
      </c>
      <c r="L504" s="1163" t="s">
        <v>356</v>
      </c>
      <c r="M504" s="1164"/>
      <c r="N504" s="1139" t="s">
        <v>306</v>
      </c>
      <c r="O504" s="1142" t="s">
        <v>307</v>
      </c>
      <c r="P504" s="1142" t="s">
        <v>308</v>
      </c>
      <c r="Q504" s="1145"/>
      <c r="R504" s="755"/>
      <c r="S504" s="688" t="s">
        <v>286</v>
      </c>
      <c r="T504" s="414"/>
      <c r="U504" s="414"/>
      <c r="V504" s="440" t="s">
        <v>108</v>
      </c>
    </row>
    <row r="505" spans="1:22" ht="24" hidden="1" x14ac:dyDescent="0.2">
      <c r="A505" s="237"/>
      <c r="B505" s="491" t="s">
        <v>221</v>
      </c>
      <c r="C505" s="491"/>
      <c r="D505" s="491"/>
      <c r="E505" s="263" t="s">
        <v>78</v>
      </c>
      <c r="F505" s="1081" t="s">
        <v>4</v>
      </c>
      <c r="G505" s="1081" t="s">
        <v>3</v>
      </c>
      <c r="H505" s="1165" t="s">
        <v>302</v>
      </c>
      <c r="I505" s="1081" t="s">
        <v>303</v>
      </c>
      <c r="J505" s="1016"/>
      <c r="K505" s="1016"/>
      <c r="L505" s="1142" t="s">
        <v>300</v>
      </c>
      <c r="M505" s="1142" t="s">
        <v>301</v>
      </c>
      <c r="N505" s="1140"/>
      <c r="O505" s="1143"/>
      <c r="P505" s="1143"/>
      <c r="Q505" s="1167"/>
      <c r="R505" s="756"/>
      <c r="S505" s="688" t="s">
        <v>286</v>
      </c>
      <c r="T505" s="414"/>
      <c r="U505" s="414"/>
      <c r="V505" s="440" t="s">
        <v>108</v>
      </c>
    </row>
    <row r="506" spans="1:22" hidden="1" x14ac:dyDescent="0.2">
      <c r="A506" s="98"/>
      <c r="B506" s="493"/>
      <c r="C506" s="493"/>
      <c r="D506" s="493"/>
      <c r="E506" s="221"/>
      <c r="F506" s="1083"/>
      <c r="G506" s="1083"/>
      <c r="H506" s="1166"/>
      <c r="I506" s="1083"/>
      <c r="J506" s="1005"/>
      <c r="K506" s="1005"/>
      <c r="L506" s="1144"/>
      <c r="M506" s="1144"/>
      <c r="N506" s="1141"/>
      <c r="O506" s="1144"/>
      <c r="P506" s="1144"/>
      <c r="Q506" s="1147"/>
      <c r="R506" s="763"/>
      <c r="S506" s="735"/>
      <c r="T506" s="414"/>
      <c r="U506" s="414"/>
      <c r="V506" s="440" t="s">
        <v>108</v>
      </c>
    </row>
    <row r="507" spans="1:22" ht="24" hidden="1" x14ac:dyDescent="0.2">
      <c r="A507" s="10"/>
      <c r="B507" s="54" t="s">
        <v>35</v>
      </c>
      <c r="C507" s="614"/>
      <c r="D507" s="614"/>
      <c r="E507" s="475"/>
      <c r="F507" s="9"/>
      <c r="G507" s="9"/>
      <c r="H507" s="9"/>
      <c r="I507" s="9"/>
      <c r="J507" s="9"/>
      <c r="K507" s="9"/>
      <c r="L507" s="9"/>
      <c r="M507" s="9"/>
      <c r="N507" s="9"/>
      <c r="O507" s="9"/>
      <c r="P507" s="9"/>
      <c r="Q507" s="9"/>
      <c r="R507" s="677"/>
      <c r="S507" s="688" t="s">
        <v>286</v>
      </c>
      <c r="T507" s="436"/>
      <c r="U507" s="436"/>
      <c r="V507" s="441" t="s">
        <v>108</v>
      </c>
    </row>
    <row r="508" spans="1:22" ht="24" hidden="1" x14ac:dyDescent="0.2">
      <c r="A508" s="10"/>
      <c r="B508" s="478" t="s">
        <v>92</v>
      </c>
      <c r="C508" s="614"/>
      <c r="D508" s="614"/>
      <c r="E508" s="8"/>
      <c r="F508" s="86">
        <v>0</v>
      </c>
      <c r="G508" s="86">
        <v>0</v>
      </c>
      <c r="H508" s="614"/>
      <c r="I508" s="111">
        <f>F508*G508</f>
        <v>0</v>
      </c>
      <c r="J508" s="506"/>
      <c r="K508" s="729"/>
      <c r="L508" s="506"/>
      <c r="M508" s="506"/>
      <c r="N508" s="506"/>
      <c r="O508" s="506"/>
      <c r="P508" s="506"/>
      <c r="Q508" s="727"/>
      <c r="R508" s="762"/>
      <c r="S508" s="688" t="s">
        <v>80</v>
      </c>
      <c r="T508" s="92" t="s">
        <v>340</v>
      </c>
      <c r="U508" s="92" t="s">
        <v>383</v>
      </c>
      <c r="V508" s="441" t="s">
        <v>108</v>
      </c>
    </row>
    <row r="509" spans="1:22" ht="24" hidden="1" x14ac:dyDescent="0.2">
      <c r="A509" s="10"/>
      <c r="B509" s="1086" t="s">
        <v>245</v>
      </c>
      <c r="C509" s="1067"/>
      <c r="D509" s="1067"/>
      <c r="E509" s="1067"/>
      <c r="F509" s="1067"/>
      <c r="G509" s="1100"/>
      <c r="H509" s="614"/>
      <c r="I509" s="201">
        <f>SUM(I507:I508)</f>
        <v>0</v>
      </c>
      <c r="J509" s="1094"/>
      <c r="K509" s="1095"/>
      <c r="L509" s="1095"/>
      <c r="M509" s="1095"/>
      <c r="N509" s="1095"/>
      <c r="O509" s="1095"/>
      <c r="P509" s="1095"/>
      <c r="Q509" s="1095"/>
      <c r="R509" s="1096"/>
      <c r="S509" s="688" t="s">
        <v>286</v>
      </c>
      <c r="T509" s="436"/>
      <c r="U509" s="436"/>
      <c r="V509" s="441" t="s">
        <v>108</v>
      </c>
    </row>
    <row r="510" spans="1:22" ht="24" hidden="1" x14ac:dyDescent="0.2">
      <c r="A510" s="10"/>
      <c r="B510" s="54" t="s">
        <v>93</v>
      </c>
      <c r="C510" s="614"/>
      <c r="D510" s="614"/>
      <c r="E510" s="475"/>
      <c r="F510" s="9"/>
      <c r="G510" s="9"/>
      <c r="H510" s="9"/>
      <c r="I510" s="9"/>
      <c r="J510" s="9"/>
      <c r="K510" s="9"/>
      <c r="L510" s="9"/>
      <c r="M510" s="9"/>
      <c r="N510" s="9"/>
      <c r="O510" s="9"/>
      <c r="P510" s="9"/>
      <c r="Q510" s="9"/>
      <c r="R510" s="677"/>
      <c r="S510" s="688" t="s">
        <v>286</v>
      </c>
      <c r="T510" s="436"/>
      <c r="U510" s="436"/>
      <c r="V510" s="441" t="s">
        <v>108</v>
      </c>
    </row>
    <row r="511" spans="1:22" ht="24" hidden="1" x14ac:dyDescent="0.2">
      <c r="A511" s="10"/>
      <c r="B511" s="478" t="s">
        <v>92</v>
      </c>
      <c r="C511" s="614"/>
      <c r="D511" s="614"/>
      <c r="E511" s="8"/>
      <c r="F511" s="86">
        <v>0</v>
      </c>
      <c r="G511" s="86">
        <v>0</v>
      </c>
      <c r="H511" s="614"/>
      <c r="I511" s="111">
        <f>F511*G511</f>
        <v>0</v>
      </c>
      <c r="J511" s="506"/>
      <c r="K511" s="729"/>
      <c r="L511" s="506"/>
      <c r="M511" s="506"/>
      <c r="N511" s="506"/>
      <c r="O511" s="506"/>
      <c r="P511" s="506"/>
      <c r="Q511" s="727"/>
      <c r="R511" s="762"/>
      <c r="S511" s="688" t="s">
        <v>80</v>
      </c>
      <c r="T511" s="92" t="s">
        <v>340</v>
      </c>
      <c r="U511" s="92" t="s">
        <v>383</v>
      </c>
      <c r="V511" s="441" t="s">
        <v>108</v>
      </c>
    </row>
    <row r="512" spans="1:22" ht="24" hidden="1" x14ac:dyDescent="0.2">
      <c r="A512" s="10"/>
      <c r="B512" s="1086" t="s">
        <v>246</v>
      </c>
      <c r="C512" s="1067"/>
      <c r="D512" s="1067"/>
      <c r="E512" s="1067"/>
      <c r="F512" s="1067"/>
      <c r="G512" s="1100"/>
      <c r="H512" s="614"/>
      <c r="I512" s="201">
        <f>SUM(I510:I511)</f>
        <v>0</v>
      </c>
      <c r="J512" s="1094"/>
      <c r="K512" s="1095"/>
      <c r="L512" s="1095"/>
      <c r="M512" s="1095"/>
      <c r="N512" s="1095"/>
      <c r="O512" s="1095"/>
      <c r="P512" s="1095"/>
      <c r="Q512" s="1095"/>
      <c r="R512" s="1096"/>
      <c r="S512" s="688" t="s">
        <v>286</v>
      </c>
      <c r="T512" s="436"/>
      <c r="U512" s="436"/>
      <c r="V512" s="441" t="s">
        <v>108</v>
      </c>
    </row>
    <row r="513" spans="1:22" ht="24" hidden="1" x14ac:dyDescent="0.2">
      <c r="A513" s="196"/>
      <c r="B513" s="492"/>
      <c r="C513" s="1081" t="s">
        <v>248</v>
      </c>
      <c r="D513" s="1078" t="s">
        <v>370</v>
      </c>
      <c r="E513" s="1006" t="s">
        <v>303</v>
      </c>
      <c r="F513" s="1039" t="s">
        <v>177</v>
      </c>
      <c r="G513" s="1040"/>
      <c r="H513" s="1040"/>
      <c r="I513" s="1041"/>
      <c r="J513" s="1169"/>
      <c r="K513" s="706"/>
      <c r="L513" s="706"/>
      <c r="M513" s="706"/>
      <c r="N513" s="706"/>
      <c r="O513" s="706"/>
      <c r="P513" s="706"/>
      <c r="Q513" s="1006"/>
      <c r="R513" s="1109"/>
      <c r="S513" s="688" t="s">
        <v>286</v>
      </c>
      <c r="T513" s="436"/>
      <c r="U513" s="436"/>
      <c r="V513" s="442" t="s">
        <v>108</v>
      </c>
    </row>
    <row r="514" spans="1:22" ht="24" hidden="1" x14ac:dyDescent="0.2">
      <c r="A514" s="237"/>
      <c r="B514" s="491" t="s">
        <v>221</v>
      </c>
      <c r="C514" s="1082"/>
      <c r="D514" s="1079"/>
      <c r="E514" s="1016"/>
      <c r="F514" s="1081" t="s">
        <v>4</v>
      </c>
      <c r="G514" s="1081" t="s">
        <v>3</v>
      </c>
      <c r="H514" s="1165" t="s">
        <v>302</v>
      </c>
      <c r="I514" s="1081" t="s">
        <v>31</v>
      </c>
      <c r="J514" s="1170"/>
      <c r="K514" s="707"/>
      <c r="L514" s="707"/>
      <c r="M514" s="707"/>
      <c r="N514" s="707"/>
      <c r="O514" s="707"/>
      <c r="P514" s="707"/>
      <c r="Q514" s="1016"/>
      <c r="R514" s="1110"/>
      <c r="S514" s="688" t="s">
        <v>286</v>
      </c>
      <c r="T514" s="436"/>
      <c r="U514" s="436"/>
      <c r="V514" s="442" t="s">
        <v>108</v>
      </c>
    </row>
    <row r="515" spans="1:22" ht="24" hidden="1" x14ac:dyDescent="0.2">
      <c r="A515" s="98"/>
      <c r="B515" s="493"/>
      <c r="C515" s="1083"/>
      <c r="D515" s="1080"/>
      <c r="E515" s="1005"/>
      <c r="F515" s="1083"/>
      <c r="G515" s="1083"/>
      <c r="H515" s="1166"/>
      <c r="I515" s="1083"/>
      <c r="J515" s="1171"/>
      <c r="K515" s="708"/>
      <c r="L515" s="708"/>
      <c r="M515" s="708"/>
      <c r="N515" s="708"/>
      <c r="O515" s="708"/>
      <c r="P515" s="708"/>
      <c r="Q515" s="1005"/>
      <c r="R515" s="1111"/>
      <c r="S515" s="688" t="s">
        <v>286</v>
      </c>
      <c r="T515" s="436"/>
      <c r="U515" s="436"/>
      <c r="V515" s="442" t="s">
        <v>108</v>
      </c>
    </row>
    <row r="516" spans="1:22" ht="24" hidden="1" x14ac:dyDescent="0.2">
      <c r="A516" s="10"/>
      <c r="B516" s="54" t="s">
        <v>35</v>
      </c>
      <c r="C516" s="86">
        <v>0</v>
      </c>
      <c r="D516" s="614" t="str">
        <f>IF(CurrencyRate=0,"",C516)</f>
        <v/>
      </c>
      <c r="E516" s="615">
        <f>C516*(IF(CurrencyRate=0,1,CurrencyRate))</f>
        <v>0</v>
      </c>
      <c r="F516" s="9"/>
      <c r="G516" s="9"/>
      <c r="H516" s="9"/>
      <c r="I516" s="9"/>
      <c r="J516" s="506"/>
      <c r="K516" s="729"/>
      <c r="L516" s="506"/>
      <c r="M516" s="506"/>
      <c r="N516" s="506"/>
      <c r="O516" s="506"/>
      <c r="P516" s="506"/>
      <c r="Q516" s="9"/>
      <c r="R516" s="677"/>
      <c r="S516" s="688" t="s">
        <v>286</v>
      </c>
      <c r="T516" s="436"/>
      <c r="U516" s="436"/>
      <c r="V516" s="442" t="s">
        <v>108</v>
      </c>
    </row>
    <row r="517" spans="1:22" ht="24" hidden="1" x14ac:dyDescent="0.2">
      <c r="A517" s="10"/>
      <c r="B517" s="478" t="s">
        <v>92</v>
      </c>
      <c r="C517" s="614"/>
      <c r="D517" s="614"/>
      <c r="E517" s="615"/>
      <c r="F517" s="86">
        <v>0</v>
      </c>
      <c r="G517" s="86">
        <v>0</v>
      </c>
      <c r="H517" s="614"/>
      <c r="I517" s="111">
        <f>F517*G517</f>
        <v>0</v>
      </c>
      <c r="J517" s="506"/>
      <c r="K517" s="729"/>
      <c r="L517" s="506"/>
      <c r="M517" s="506"/>
      <c r="N517" s="506"/>
      <c r="O517" s="506"/>
      <c r="P517" s="506"/>
      <c r="Q517" s="9"/>
      <c r="R517" s="778"/>
      <c r="S517" s="688" t="s">
        <v>80</v>
      </c>
      <c r="T517" s="92" t="s">
        <v>340</v>
      </c>
      <c r="U517" s="92" t="s">
        <v>383</v>
      </c>
      <c r="V517" s="442" t="s">
        <v>108</v>
      </c>
    </row>
    <row r="518" spans="1:22" ht="24" hidden="1" x14ac:dyDescent="0.2">
      <c r="A518" s="10"/>
      <c r="B518" s="709" t="s">
        <v>245</v>
      </c>
      <c r="C518" s="617"/>
      <c r="D518" s="614"/>
      <c r="E518" s="111">
        <f>E516</f>
        <v>0</v>
      </c>
      <c r="F518" s="9"/>
      <c r="G518" s="9"/>
      <c r="H518" s="614"/>
      <c r="I518" s="201">
        <f>SUM(I516:I517)</f>
        <v>0</v>
      </c>
      <c r="J518" s="1094"/>
      <c r="K518" s="1095"/>
      <c r="L518" s="1095"/>
      <c r="M518" s="1095"/>
      <c r="N518" s="1095"/>
      <c r="O518" s="1095"/>
      <c r="P518" s="1095"/>
      <c r="Q518" s="1095"/>
      <c r="R518" s="1168"/>
      <c r="S518" s="688" t="s">
        <v>286</v>
      </c>
      <c r="T518" s="428"/>
      <c r="U518" s="428"/>
      <c r="V518" s="442" t="s">
        <v>108</v>
      </c>
    </row>
    <row r="519" spans="1:22" ht="24" hidden="1" x14ac:dyDescent="0.2">
      <c r="A519" s="10"/>
      <c r="B519" s="54" t="s">
        <v>93</v>
      </c>
      <c r="C519" s="86">
        <v>0</v>
      </c>
      <c r="D519" s="614" t="str">
        <f>IF(CurrencyRate=0,"",C519)</f>
        <v/>
      </c>
      <c r="E519" s="615">
        <f>C519*(IF(CurrencyRate=0,1,CurrencyRate))</f>
        <v>0</v>
      </c>
      <c r="F519" s="9"/>
      <c r="G519" s="9"/>
      <c r="H519" s="9"/>
      <c r="I519" s="9"/>
      <c r="J519" s="506"/>
      <c r="K519" s="729"/>
      <c r="L519" s="506"/>
      <c r="M519" s="506"/>
      <c r="N519" s="506"/>
      <c r="O519" s="506"/>
      <c r="P519" s="506"/>
      <c r="Q519" s="9"/>
      <c r="R519" s="778"/>
      <c r="S519" s="688" t="s">
        <v>286</v>
      </c>
      <c r="T519" s="428"/>
      <c r="U519" s="428"/>
      <c r="V519" s="442" t="s">
        <v>108</v>
      </c>
    </row>
    <row r="520" spans="1:22" ht="24" hidden="1" x14ac:dyDescent="0.2">
      <c r="A520" s="10"/>
      <c r="B520" s="478" t="s">
        <v>92</v>
      </c>
      <c r="C520" s="614"/>
      <c r="D520" s="614"/>
      <c r="E520" s="615"/>
      <c r="F520" s="86">
        <v>0</v>
      </c>
      <c r="G520" s="86">
        <v>0</v>
      </c>
      <c r="H520" s="614"/>
      <c r="I520" s="111">
        <f>F520*G520</f>
        <v>0</v>
      </c>
      <c r="J520" s="506"/>
      <c r="K520" s="729"/>
      <c r="L520" s="506"/>
      <c r="M520" s="506"/>
      <c r="N520" s="506"/>
      <c r="O520" s="506"/>
      <c r="P520" s="506"/>
      <c r="Q520" s="9"/>
      <c r="R520" s="778"/>
      <c r="S520" s="688" t="s">
        <v>80</v>
      </c>
      <c r="T520" s="92" t="s">
        <v>340</v>
      </c>
      <c r="U520" s="92" t="s">
        <v>383</v>
      </c>
      <c r="V520" s="442" t="s">
        <v>108</v>
      </c>
    </row>
    <row r="521" spans="1:22" ht="24" hidden="1" x14ac:dyDescent="0.2">
      <c r="A521" s="10"/>
      <c r="B521" s="710" t="s">
        <v>246</v>
      </c>
      <c r="C521" s="617"/>
      <c r="D521" s="614"/>
      <c r="E521" s="111">
        <f>E519</f>
        <v>0</v>
      </c>
      <c r="F521" s="9"/>
      <c r="G521" s="9"/>
      <c r="H521" s="614"/>
      <c r="I521" s="201">
        <f>SUM(I519:I520)</f>
        <v>0</v>
      </c>
      <c r="J521" s="1094"/>
      <c r="K521" s="1095"/>
      <c r="L521" s="1095"/>
      <c r="M521" s="1095"/>
      <c r="N521" s="1095"/>
      <c r="O521" s="1095"/>
      <c r="P521" s="1095"/>
      <c r="Q521" s="1095"/>
      <c r="R521" s="1096"/>
      <c r="S521" s="688" t="s">
        <v>286</v>
      </c>
      <c r="T521" s="428"/>
      <c r="U521" s="428"/>
      <c r="V521" s="442" t="s">
        <v>108</v>
      </c>
    </row>
    <row r="522" spans="1:22" ht="24" x14ac:dyDescent="0.2">
      <c r="A522" s="146"/>
      <c r="B522" s="113" t="s">
        <v>294</v>
      </c>
      <c r="C522" s="113"/>
      <c r="D522" s="614" t="str">
        <f>IF(CurrencyRate=0,"",IF(TypeCostD1&gt;1,"",D215+D234+D239))</f>
        <v/>
      </c>
      <c r="E522" s="198">
        <f>E503+I509+I512+I518+I521+E518+E521</f>
        <v>0</v>
      </c>
      <c r="F522" s="475"/>
      <c r="G522" s="9"/>
      <c r="H522" s="9"/>
      <c r="I522" s="9"/>
      <c r="J522" s="9"/>
      <c r="K522" s="9"/>
      <c r="L522" s="9"/>
      <c r="M522" s="9"/>
      <c r="N522" s="9"/>
      <c r="O522" s="9"/>
      <c r="P522" s="9"/>
      <c r="Q522" s="9"/>
      <c r="R522" s="677"/>
      <c r="S522" s="688" t="s">
        <v>286</v>
      </c>
      <c r="T522" s="436"/>
      <c r="U522" s="436"/>
      <c r="V522" s="443" t="s">
        <v>109</v>
      </c>
    </row>
    <row r="523" spans="1:22" ht="24" x14ac:dyDescent="0.2">
      <c r="A523" s="56" t="s">
        <v>479</v>
      </c>
      <c r="B523" s="723" t="str">
        <f>IDX_WP_Name_2</f>
        <v>DISSEMINATION, TRAINING AND SUPPORT</v>
      </c>
      <c r="C523" s="136"/>
      <c r="D523" s="136"/>
      <c r="E523" s="265"/>
      <c r="F523" s="265"/>
      <c r="G523" s="214"/>
      <c r="H523" s="214"/>
      <c r="I523" s="214"/>
      <c r="J523" s="265"/>
      <c r="K523" s="265"/>
      <c r="L523" s="265"/>
      <c r="M523" s="265"/>
      <c r="N523" s="265"/>
      <c r="O523" s="265"/>
      <c r="P523" s="265"/>
      <c r="Q523" s="265"/>
      <c r="R523" s="761"/>
      <c r="S523" s="688" t="s">
        <v>286</v>
      </c>
      <c r="T523" s="428"/>
      <c r="U523" s="428"/>
      <c r="V523" s="435" t="s">
        <v>109</v>
      </c>
    </row>
    <row r="524" spans="1:22" ht="24" x14ac:dyDescent="0.2">
      <c r="A524" s="196"/>
      <c r="B524" s="492"/>
      <c r="C524" s="492"/>
      <c r="D524" s="1078" t="s">
        <v>428</v>
      </c>
      <c r="E524" s="1006" t="s">
        <v>429</v>
      </c>
      <c r="F524" s="1019"/>
      <c r="G524" s="1020"/>
      <c r="H524" s="1020"/>
      <c r="I524" s="1020"/>
      <c r="J524" s="1006" t="s">
        <v>5</v>
      </c>
      <c r="K524" s="1006" t="s">
        <v>16</v>
      </c>
      <c r="L524" s="1163" t="s">
        <v>356</v>
      </c>
      <c r="M524" s="1164"/>
      <c r="N524" s="1139" t="s">
        <v>306</v>
      </c>
      <c r="O524" s="1142" t="s">
        <v>307</v>
      </c>
      <c r="P524" s="1142" t="s">
        <v>308</v>
      </c>
      <c r="Q524" s="1020"/>
      <c r="R524" s="1109"/>
      <c r="S524" s="688" t="s">
        <v>286</v>
      </c>
      <c r="T524" s="414"/>
      <c r="U524" s="414"/>
      <c r="V524" s="438" t="s">
        <v>109</v>
      </c>
    </row>
    <row r="525" spans="1:22" ht="24" x14ac:dyDescent="0.2">
      <c r="A525" s="237"/>
      <c r="B525" s="491" t="s">
        <v>221</v>
      </c>
      <c r="C525" s="42" t="s">
        <v>248</v>
      </c>
      <c r="D525" s="1079"/>
      <c r="E525" s="1016"/>
      <c r="F525" s="1071"/>
      <c r="G525" s="1112"/>
      <c r="H525" s="704"/>
      <c r="I525" s="1112"/>
      <c r="J525" s="1016"/>
      <c r="K525" s="1016"/>
      <c r="L525" s="1142" t="s">
        <v>300</v>
      </c>
      <c r="M525" s="1142" t="s">
        <v>301</v>
      </c>
      <c r="N525" s="1140"/>
      <c r="O525" s="1143"/>
      <c r="P525" s="1143"/>
      <c r="Q525" s="1158"/>
      <c r="R525" s="1110"/>
      <c r="S525" s="688" t="s">
        <v>286</v>
      </c>
      <c r="T525" s="414"/>
      <c r="U525" s="414"/>
      <c r="V525" s="438" t="s">
        <v>109</v>
      </c>
    </row>
    <row r="526" spans="1:22" ht="24" x14ac:dyDescent="0.2">
      <c r="A526" s="98"/>
      <c r="B526" s="493"/>
      <c r="C526" s="493"/>
      <c r="D526" s="1080"/>
      <c r="E526" s="1005"/>
      <c r="F526" s="1072"/>
      <c r="G526" s="1113"/>
      <c r="H526" s="705"/>
      <c r="I526" s="1113"/>
      <c r="J526" s="1005"/>
      <c r="K526" s="1005"/>
      <c r="L526" s="1144"/>
      <c r="M526" s="1144"/>
      <c r="N526" s="1141"/>
      <c r="O526" s="1144"/>
      <c r="P526" s="1144"/>
      <c r="Q526" s="1023"/>
      <c r="R526" s="1111"/>
      <c r="S526" s="688" t="s">
        <v>286</v>
      </c>
      <c r="T526" s="414"/>
      <c r="U526" s="414"/>
      <c r="V526" s="438" t="s">
        <v>109</v>
      </c>
    </row>
    <row r="527" spans="1:22" ht="24" x14ac:dyDescent="0.2">
      <c r="A527" s="10"/>
      <c r="B527" s="54" t="s">
        <v>103</v>
      </c>
      <c r="C527" s="86">
        <v>0</v>
      </c>
      <c r="D527" s="614" t="str">
        <f>IF(CurrencyRate=0,"",C527)</f>
        <v/>
      </c>
      <c r="E527" s="615">
        <f>C527*(IF(CurrencyRate=0,1,CurrencyRate))</f>
        <v>0</v>
      </c>
      <c r="F527" s="9"/>
      <c r="G527" s="9"/>
      <c r="H527" s="9"/>
      <c r="I527" s="9"/>
      <c r="J527" s="506"/>
      <c r="K527" s="729"/>
      <c r="L527" s="506"/>
      <c r="M527" s="506"/>
      <c r="N527" s="506"/>
      <c r="O527" s="506"/>
      <c r="P527" s="506"/>
      <c r="Q527" s="727"/>
      <c r="R527" s="762"/>
      <c r="S527" s="688" t="s">
        <v>80</v>
      </c>
      <c r="T527" s="92" t="s">
        <v>76</v>
      </c>
      <c r="U527" s="92" t="s">
        <v>382</v>
      </c>
      <c r="V527" s="438" t="s">
        <v>109</v>
      </c>
    </row>
    <row r="528" spans="1:22" ht="24" x14ac:dyDescent="0.2">
      <c r="A528" s="10"/>
      <c r="B528" s="54" t="s">
        <v>103</v>
      </c>
      <c r="C528" s="86">
        <v>0</v>
      </c>
      <c r="D528" s="614" t="str">
        <f>IF(CurrencyRate=0,"",C528)</f>
        <v/>
      </c>
      <c r="E528" s="615">
        <f>C528*(IF(CurrencyRate=0,1,CurrencyRate))</f>
        <v>0</v>
      </c>
      <c r="F528" s="9"/>
      <c r="G528" s="9"/>
      <c r="H528" s="9"/>
      <c r="I528" s="9"/>
      <c r="J528" s="506"/>
      <c r="K528" s="729"/>
      <c r="L528" s="506"/>
      <c r="M528" s="506"/>
      <c r="N528" s="506"/>
      <c r="O528" s="506"/>
      <c r="P528" s="506"/>
      <c r="Q528" s="727"/>
      <c r="R528" s="762"/>
      <c r="S528" s="688" t="s">
        <v>80</v>
      </c>
      <c r="T528" s="92" t="s">
        <v>76</v>
      </c>
      <c r="U528" s="92" t="s">
        <v>382</v>
      </c>
      <c r="V528" s="439" t="s">
        <v>109</v>
      </c>
    </row>
    <row r="529" spans="1:22" ht="24" x14ac:dyDescent="0.2">
      <c r="A529" s="237"/>
      <c r="B529" s="113" t="s">
        <v>376</v>
      </c>
      <c r="C529" s="9"/>
      <c r="D529" s="614" t="str">
        <f>IF(CurrencyRate=0,"",SUM(D527:D528))</f>
        <v/>
      </c>
      <c r="E529" s="111">
        <f>SUM(E526:E528)</f>
        <v>0</v>
      </c>
      <c r="F529" s="9"/>
      <c r="G529" s="9"/>
      <c r="H529" s="9"/>
      <c r="I529" s="9"/>
      <c r="J529" s="1094"/>
      <c r="K529" s="1095"/>
      <c r="L529" s="1095"/>
      <c r="M529" s="1095"/>
      <c r="N529" s="1095"/>
      <c r="O529" s="1095"/>
      <c r="P529" s="1095"/>
      <c r="Q529" s="1095"/>
      <c r="R529" s="1096"/>
      <c r="S529" s="688" t="s">
        <v>286</v>
      </c>
      <c r="T529" s="436"/>
      <c r="U529" s="436"/>
      <c r="V529" s="439" t="s">
        <v>109</v>
      </c>
    </row>
    <row r="530" spans="1:22" ht="24" hidden="1" x14ac:dyDescent="0.2">
      <c r="A530" s="196"/>
      <c r="B530" s="618"/>
      <c r="C530" s="492"/>
      <c r="D530" s="492"/>
      <c r="E530" s="702"/>
      <c r="F530" s="1039" t="s">
        <v>281</v>
      </c>
      <c r="G530" s="1040"/>
      <c r="H530" s="1040"/>
      <c r="I530" s="1041"/>
      <c r="J530" s="1006" t="s">
        <v>5</v>
      </c>
      <c r="K530" s="1006" t="s">
        <v>16</v>
      </c>
      <c r="L530" s="1163" t="s">
        <v>356</v>
      </c>
      <c r="M530" s="1164"/>
      <c r="N530" s="1139" t="s">
        <v>306</v>
      </c>
      <c r="O530" s="1142" t="s">
        <v>307</v>
      </c>
      <c r="P530" s="1142" t="s">
        <v>308</v>
      </c>
      <c r="Q530" s="1145"/>
      <c r="R530" s="755"/>
      <c r="S530" s="688" t="s">
        <v>286</v>
      </c>
      <c r="T530" s="414"/>
      <c r="U530" s="414"/>
      <c r="V530" s="440" t="s">
        <v>108</v>
      </c>
    </row>
    <row r="531" spans="1:22" ht="24" hidden="1" x14ac:dyDescent="0.2">
      <c r="A531" s="237"/>
      <c r="B531" s="491" t="s">
        <v>221</v>
      </c>
      <c r="C531" s="491"/>
      <c r="D531" s="491"/>
      <c r="E531" s="263" t="s">
        <v>78</v>
      </c>
      <c r="F531" s="1081" t="s">
        <v>4</v>
      </c>
      <c r="G531" s="1081" t="s">
        <v>3</v>
      </c>
      <c r="H531" s="1165" t="s">
        <v>302</v>
      </c>
      <c r="I531" s="1081" t="s">
        <v>303</v>
      </c>
      <c r="J531" s="1016"/>
      <c r="K531" s="1016"/>
      <c r="L531" s="1142" t="s">
        <v>300</v>
      </c>
      <c r="M531" s="1142" t="s">
        <v>301</v>
      </c>
      <c r="N531" s="1140"/>
      <c r="O531" s="1143"/>
      <c r="P531" s="1143"/>
      <c r="Q531" s="1167"/>
      <c r="R531" s="756"/>
      <c r="S531" s="688" t="s">
        <v>286</v>
      </c>
      <c r="T531" s="414"/>
      <c r="U531" s="414"/>
      <c r="V531" s="440" t="s">
        <v>108</v>
      </c>
    </row>
    <row r="532" spans="1:22" hidden="1" x14ac:dyDescent="0.2">
      <c r="A532" s="98"/>
      <c r="B532" s="493"/>
      <c r="C532" s="493"/>
      <c r="D532" s="493"/>
      <c r="E532" s="221"/>
      <c r="F532" s="1083"/>
      <c r="G532" s="1083"/>
      <c r="H532" s="1166"/>
      <c r="I532" s="1083"/>
      <c r="J532" s="1005"/>
      <c r="K532" s="1005"/>
      <c r="L532" s="1144"/>
      <c r="M532" s="1144"/>
      <c r="N532" s="1141"/>
      <c r="O532" s="1144"/>
      <c r="P532" s="1144"/>
      <c r="Q532" s="1147"/>
      <c r="R532" s="763"/>
      <c r="S532" s="735"/>
      <c r="T532" s="414"/>
      <c r="U532" s="414"/>
      <c r="V532" s="440" t="s">
        <v>108</v>
      </c>
    </row>
    <row r="533" spans="1:22" ht="24" hidden="1" x14ac:dyDescent="0.2">
      <c r="A533" s="10"/>
      <c r="B533" s="54" t="s">
        <v>35</v>
      </c>
      <c r="C533" s="614"/>
      <c r="D533" s="614"/>
      <c r="E533" s="475"/>
      <c r="F533" s="9"/>
      <c r="G533" s="9"/>
      <c r="H533" s="9"/>
      <c r="I533" s="9"/>
      <c r="J533" s="9"/>
      <c r="K533" s="9"/>
      <c r="L533" s="9"/>
      <c r="M533" s="9"/>
      <c r="N533" s="9"/>
      <c r="O533" s="9"/>
      <c r="P533" s="9"/>
      <c r="Q533" s="9"/>
      <c r="R533" s="677"/>
      <c r="S533" s="688" t="s">
        <v>286</v>
      </c>
      <c r="T533" s="436"/>
      <c r="U533" s="436"/>
      <c r="V533" s="441" t="s">
        <v>108</v>
      </c>
    </row>
    <row r="534" spans="1:22" ht="24" hidden="1" x14ac:dyDescent="0.2">
      <c r="A534" s="10"/>
      <c r="B534" s="478" t="s">
        <v>92</v>
      </c>
      <c r="C534" s="614"/>
      <c r="D534" s="614"/>
      <c r="E534" s="8"/>
      <c r="F534" s="86">
        <v>0</v>
      </c>
      <c r="G534" s="86">
        <v>0</v>
      </c>
      <c r="H534" s="614"/>
      <c r="I534" s="111">
        <f>F534*G534</f>
        <v>0</v>
      </c>
      <c r="J534" s="506"/>
      <c r="K534" s="729"/>
      <c r="L534" s="506"/>
      <c r="M534" s="506"/>
      <c r="N534" s="506"/>
      <c r="O534" s="506"/>
      <c r="P534" s="506"/>
      <c r="Q534" s="727"/>
      <c r="R534" s="762"/>
      <c r="S534" s="688" t="s">
        <v>80</v>
      </c>
      <c r="T534" s="92" t="s">
        <v>340</v>
      </c>
      <c r="U534" s="92" t="s">
        <v>383</v>
      </c>
      <c r="V534" s="441" t="s">
        <v>108</v>
      </c>
    </row>
    <row r="535" spans="1:22" ht="24" hidden="1" x14ac:dyDescent="0.2">
      <c r="A535" s="10"/>
      <c r="B535" s="1086" t="s">
        <v>245</v>
      </c>
      <c r="C535" s="1067"/>
      <c r="D535" s="1067"/>
      <c r="E535" s="1067"/>
      <c r="F535" s="1067"/>
      <c r="G535" s="1100"/>
      <c r="H535" s="614"/>
      <c r="I535" s="201">
        <f>SUM(I533:I534)</f>
        <v>0</v>
      </c>
      <c r="J535" s="1094"/>
      <c r="K535" s="1095"/>
      <c r="L535" s="1095"/>
      <c r="M535" s="1095"/>
      <c r="N535" s="1095"/>
      <c r="O535" s="1095"/>
      <c r="P535" s="1095"/>
      <c r="Q535" s="1095"/>
      <c r="R535" s="1096"/>
      <c r="S535" s="688" t="s">
        <v>286</v>
      </c>
      <c r="T535" s="436"/>
      <c r="U535" s="436"/>
      <c r="V535" s="441" t="s">
        <v>108</v>
      </c>
    </row>
    <row r="536" spans="1:22" ht="24" hidden="1" x14ac:dyDescent="0.2">
      <c r="A536" s="10"/>
      <c r="B536" s="54" t="s">
        <v>93</v>
      </c>
      <c r="C536" s="614"/>
      <c r="D536" s="614"/>
      <c r="E536" s="475"/>
      <c r="F536" s="9"/>
      <c r="G536" s="9"/>
      <c r="H536" s="9"/>
      <c r="I536" s="9"/>
      <c r="J536" s="9"/>
      <c r="K536" s="9"/>
      <c r="L536" s="9"/>
      <c r="M536" s="9"/>
      <c r="N536" s="9"/>
      <c r="O536" s="9"/>
      <c r="P536" s="9"/>
      <c r="Q536" s="9"/>
      <c r="R536" s="677"/>
      <c r="S536" s="688" t="s">
        <v>286</v>
      </c>
      <c r="T536" s="436"/>
      <c r="U536" s="436"/>
      <c r="V536" s="441" t="s">
        <v>108</v>
      </c>
    </row>
    <row r="537" spans="1:22" ht="24" hidden="1" x14ac:dyDescent="0.2">
      <c r="A537" s="10"/>
      <c r="B537" s="478" t="s">
        <v>92</v>
      </c>
      <c r="C537" s="614"/>
      <c r="D537" s="614"/>
      <c r="E537" s="8"/>
      <c r="F537" s="86">
        <v>0</v>
      </c>
      <c r="G537" s="86">
        <v>0</v>
      </c>
      <c r="H537" s="614"/>
      <c r="I537" s="111">
        <f>F537*G537</f>
        <v>0</v>
      </c>
      <c r="J537" s="506"/>
      <c r="K537" s="729"/>
      <c r="L537" s="506"/>
      <c r="M537" s="506"/>
      <c r="N537" s="506"/>
      <c r="O537" s="506"/>
      <c r="P537" s="506"/>
      <c r="Q537" s="727"/>
      <c r="R537" s="762"/>
      <c r="S537" s="688" t="s">
        <v>80</v>
      </c>
      <c r="T537" s="92" t="s">
        <v>340</v>
      </c>
      <c r="U537" s="92" t="s">
        <v>383</v>
      </c>
      <c r="V537" s="441" t="s">
        <v>108</v>
      </c>
    </row>
    <row r="538" spans="1:22" ht="24" hidden="1" x14ac:dyDescent="0.2">
      <c r="A538" s="10"/>
      <c r="B538" s="1086" t="s">
        <v>246</v>
      </c>
      <c r="C538" s="1067"/>
      <c r="D538" s="1067"/>
      <c r="E538" s="1067"/>
      <c r="F538" s="1067"/>
      <c r="G538" s="1100"/>
      <c r="H538" s="614"/>
      <c r="I538" s="201">
        <f>SUM(I536:I537)</f>
        <v>0</v>
      </c>
      <c r="J538" s="1094"/>
      <c r="K538" s="1095"/>
      <c r="L538" s="1095"/>
      <c r="M538" s="1095"/>
      <c r="N538" s="1095"/>
      <c r="O538" s="1095"/>
      <c r="P538" s="1095"/>
      <c r="Q538" s="1095"/>
      <c r="R538" s="1096"/>
      <c r="S538" s="688" t="s">
        <v>286</v>
      </c>
      <c r="T538" s="436"/>
      <c r="U538" s="436"/>
      <c r="V538" s="441" t="s">
        <v>108</v>
      </c>
    </row>
    <row r="539" spans="1:22" ht="24" hidden="1" x14ac:dyDescent="0.2">
      <c r="A539" s="196"/>
      <c r="B539" s="492"/>
      <c r="C539" s="1081" t="s">
        <v>248</v>
      </c>
      <c r="D539" s="1078" t="s">
        <v>370</v>
      </c>
      <c r="E539" s="1006" t="s">
        <v>303</v>
      </c>
      <c r="F539" s="1039" t="s">
        <v>177</v>
      </c>
      <c r="G539" s="1040"/>
      <c r="H539" s="1040"/>
      <c r="I539" s="1041"/>
      <c r="J539" s="1169"/>
      <c r="K539" s="706"/>
      <c r="L539" s="706"/>
      <c r="M539" s="706"/>
      <c r="N539" s="706"/>
      <c r="O539" s="706"/>
      <c r="P539" s="706"/>
      <c r="Q539" s="1006"/>
      <c r="R539" s="1109"/>
      <c r="S539" s="688" t="s">
        <v>286</v>
      </c>
      <c r="T539" s="436"/>
      <c r="U539" s="436"/>
      <c r="V539" s="442" t="s">
        <v>108</v>
      </c>
    </row>
    <row r="540" spans="1:22" ht="24" hidden="1" x14ac:dyDescent="0.2">
      <c r="A540" s="237"/>
      <c r="B540" s="491" t="s">
        <v>221</v>
      </c>
      <c r="C540" s="1082"/>
      <c r="D540" s="1079"/>
      <c r="E540" s="1016"/>
      <c r="F540" s="1081" t="s">
        <v>4</v>
      </c>
      <c r="G540" s="1081" t="s">
        <v>3</v>
      </c>
      <c r="H540" s="1165" t="s">
        <v>302</v>
      </c>
      <c r="I540" s="1081" t="s">
        <v>31</v>
      </c>
      <c r="J540" s="1170"/>
      <c r="K540" s="707"/>
      <c r="L540" s="707"/>
      <c r="M540" s="707"/>
      <c r="N540" s="707"/>
      <c r="O540" s="707"/>
      <c r="P540" s="707"/>
      <c r="Q540" s="1016"/>
      <c r="R540" s="1110"/>
      <c r="S540" s="688" t="s">
        <v>286</v>
      </c>
      <c r="T540" s="436"/>
      <c r="U540" s="436"/>
      <c r="V540" s="442" t="s">
        <v>108</v>
      </c>
    </row>
    <row r="541" spans="1:22" ht="24" hidden="1" x14ac:dyDescent="0.2">
      <c r="A541" s="98"/>
      <c r="B541" s="493"/>
      <c r="C541" s="1083"/>
      <c r="D541" s="1080"/>
      <c r="E541" s="1005"/>
      <c r="F541" s="1083"/>
      <c r="G541" s="1083"/>
      <c r="H541" s="1166"/>
      <c r="I541" s="1083"/>
      <c r="J541" s="1171"/>
      <c r="K541" s="708"/>
      <c r="L541" s="708"/>
      <c r="M541" s="708"/>
      <c r="N541" s="708"/>
      <c r="O541" s="708"/>
      <c r="P541" s="708"/>
      <c r="Q541" s="1005"/>
      <c r="R541" s="1111"/>
      <c r="S541" s="688" t="s">
        <v>286</v>
      </c>
      <c r="T541" s="436"/>
      <c r="U541" s="436"/>
      <c r="V541" s="442" t="s">
        <v>108</v>
      </c>
    </row>
    <row r="542" spans="1:22" ht="24" hidden="1" x14ac:dyDescent="0.2">
      <c r="A542" s="10"/>
      <c r="B542" s="54" t="s">
        <v>35</v>
      </c>
      <c r="C542" s="86">
        <v>0</v>
      </c>
      <c r="D542" s="614" t="str">
        <f>IF(CurrencyRate=0,"",C542)</f>
        <v/>
      </c>
      <c r="E542" s="615">
        <f>C542*(IF(CurrencyRate=0,1,CurrencyRate))</f>
        <v>0</v>
      </c>
      <c r="F542" s="9"/>
      <c r="G542" s="9"/>
      <c r="H542" s="9"/>
      <c r="I542" s="9"/>
      <c r="J542" s="506"/>
      <c r="K542" s="729"/>
      <c r="L542" s="506"/>
      <c r="M542" s="506"/>
      <c r="N542" s="506"/>
      <c r="O542" s="506"/>
      <c r="P542" s="506"/>
      <c r="Q542" s="9"/>
      <c r="R542" s="677"/>
      <c r="S542" s="688" t="s">
        <v>286</v>
      </c>
      <c r="T542" s="436"/>
      <c r="U542" s="436"/>
      <c r="V542" s="442" t="s">
        <v>108</v>
      </c>
    </row>
    <row r="543" spans="1:22" ht="24" hidden="1" x14ac:dyDescent="0.2">
      <c r="A543" s="10"/>
      <c r="B543" s="478" t="s">
        <v>92</v>
      </c>
      <c r="C543" s="614"/>
      <c r="D543" s="614"/>
      <c r="E543" s="615"/>
      <c r="F543" s="86">
        <v>0</v>
      </c>
      <c r="G543" s="86">
        <v>0</v>
      </c>
      <c r="H543" s="614"/>
      <c r="I543" s="111">
        <f>F543*G543</f>
        <v>0</v>
      </c>
      <c r="J543" s="506"/>
      <c r="K543" s="729"/>
      <c r="L543" s="506"/>
      <c r="M543" s="506"/>
      <c r="N543" s="506"/>
      <c r="O543" s="506"/>
      <c r="P543" s="506"/>
      <c r="Q543" s="9"/>
      <c r="R543" s="778"/>
      <c r="S543" s="688" t="s">
        <v>80</v>
      </c>
      <c r="T543" s="92" t="s">
        <v>340</v>
      </c>
      <c r="U543" s="92" t="s">
        <v>383</v>
      </c>
      <c r="V543" s="442" t="s">
        <v>108</v>
      </c>
    </row>
    <row r="544" spans="1:22" ht="24" hidden="1" x14ac:dyDescent="0.2">
      <c r="A544" s="10"/>
      <c r="B544" s="709" t="s">
        <v>245</v>
      </c>
      <c r="C544" s="617"/>
      <c r="D544" s="614"/>
      <c r="E544" s="111">
        <f>E542</f>
        <v>0</v>
      </c>
      <c r="F544" s="9"/>
      <c r="G544" s="9"/>
      <c r="H544" s="614"/>
      <c r="I544" s="201">
        <f>SUM(I542:I543)</f>
        <v>0</v>
      </c>
      <c r="J544" s="1094"/>
      <c r="K544" s="1095"/>
      <c r="L544" s="1095"/>
      <c r="M544" s="1095"/>
      <c r="N544" s="1095"/>
      <c r="O544" s="1095"/>
      <c r="P544" s="1095"/>
      <c r="Q544" s="1095"/>
      <c r="R544" s="1168"/>
      <c r="S544" s="688" t="s">
        <v>286</v>
      </c>
      <c r="T544" s="428"/>
      <c r="U544" s="428"/>
      <c r="V544" s="442" t="s">
        <v>108</v>
      </c>
    </row>
    <row r="545" spans="1:22" ht="24" hidden="1" x14ac:dyDescent="0.2">
      <c r="A545" s="10"/>
      <c r="B545" s="54" t="s">
        <v>93</v>
      </c>
      <c r="C545" s="86">
        <v>0</v>
      </c>
      <c r="D545" s="614" t="str">
        <f>IF(CurrencyRate=0,"",C545)</f>
        <v/>
      </c>
      <c r="E545" s="615">
        <f>C545*(IF(CurrencyRate=0,1,CurrencyRate))</f>
        <v>0</v>
      </c>
      <c r="F545" s="9"/>
      <c r="G545" s="9"/>
      <c r="H545" s="9"/>
      <c r="I545" s="9"/>
      <c r="J545" s="506"/>
      <c r="K545" s="729"/>
      <c r="L545" s="506"/>
      <c r="M545" s="506"/>
      <c r="N545" s="506"/>
      <c r="O545" s="506"/>
      <c r="P545" s="506"/>
      <c r="Q545" s="9"/>
      <c r="R545" s="778"/>
      <c r="S545" s="688" t="s">
        <v>286</v>
      </c>
      <c r="T545" s="428"/>
      <c r="U545" s="428"/>
      <c r="V545" s="442" t="s">
        <v>108</v>
      </c>
    </row>
    <row r="546" spans="1:22" ht="24" hidden="1" x14ac:dyDescent="0.2">
      <c r="A546" s="10"/>
      <c r="B546" s="478" t="s">
        <v>92</v>
      </c>
      <c r="C546" s="614"/>
      <c r="D546" s="614"/>
      <c r="E546" s="615"/>
      <c r="F546" s="86">
        <v>0</v>
      </c>
      <c r="G546" s="86">
        <v>0</v>
      </c>
      <c r="H546" s="614"/>
      <c r="I546" s="111">
        <f>F546*G546</f>
        <v>0</v>
      </c>
      <c r="J546" s="506"/>
      <c r="K546" s="729"/>
      <c r="L546" s="506"/>
      <c r="M546" s="506"/>
      <c r="N546" s="506"/>
      <c r="O546" s="506"/>
      <c r="P546" s="506"/>
      <c r="Q546" s="9"/>
      <c r="R546" s="778"/>
      <c r="S546" s="688" t="s">
        <v>80</v>
      </c>
      <c r="T546" s="92" t="s">
        <v>340</v>
      </c>
      <c r="U546" s="92" t="s">
        <v>383</v>
      </c>
      <c r="V546" s="442" t="s">
        <v>108</v>
      </c>
    </row>
    <row r="547" spans="1:22" ht="24" hidden="1" x14ac:dyDescent="0.2">
      <c r="A547" s="10"/>
      <c r="B547" s="710" t="s">
        <v>246</v>
      </c>
      <c r="C547" s="617"/>
      <c r="D547" s="614"/>
      <c r="E547" s="111">
        <f>E545</f>
        <v>0</v>
      </c>
      <c r="F547" s="9"/>
      <c r="G547" s="9"/>
      <c r="H547" s="614"/>
      <c r="I547" s="201">
        <f>SUM(I545:I546)</f>
        <v>0</v>
      </c>
      <c r="J547" s="1094"/>
      <c r="K547" s="1095"/>
      <c r="L547" s="1095"/>
      <c r="M547" s="1095"/>
      <c r="N547" s="1095"/>
      <c r="O547" s="1095"/>
      <c r="P547" s="1095"/>
      <c r="Q547" s="1095"/>
      <c r="R547" s="1096"/>
      <c r="S547" s="688" t="s">
        <v>286</v>
      </c>
      <c r="T547" s="428"/>
      <c r="U547" s="428"/>
      <c r="V547" s="442" t="s">
        <v>108</v>
      </c>
    </row>
    <row r="548" spans="1:22" ht="24" x14ac:dyDescent="0.2">
      <c r="A548" s="146"/>
      <c r="B548" s="113" t="s">
        <v>294</v>
      </c>
      <c r="C548" s="113"/>
      <c r="D548" s="614" t="str">
        <f>IF(CurrencyRate=0,"",IF(TypeCostD1&gt;1,"",D378+D382+D387))</f>
        <v/>
      </c>
      <c r="E548" s="198">
        <f>E529+I535+I538+I544+I547+E544+E547</f>
        <v>0</v>
      </c>
      <c r="F548" s="475"/>
      <c r="G548" s="9"/>
      <c r="H548" s="9"/>
      <c r="I548" s="9"/>
      <c r="J548" s="9"/>
      <c r="K548" s="9"/>
      <c r="L548" s="9"/>
      <c r="M548" s="9"/>
      <c r="N548" s="9"/>
      <c r="O548" s="9"/>
      <c r="P548" s="9"/>
      <c r="Q548" s="9"/>
      <c r="R548" s="677"/>
      <c r="S548" s="688" t="s">
        <v>286</v>
      </c>
      <c r="T548" s="436"/>
      <c r="U548" s="436"/>
      <c r="V548" s="443" t="s">
        <v>109</v>
      </c>
    </row>
    <row r="549" spans="1:22" ht="24" x14ac:dyDescent="0.2">
      <c r="A549" s="56" t="s">
        <v>482</v>
      </c>
      <c r="B549" s="723" t="str">
        <f>IDX_WP_Name_3</f>
        <v>EVALUATION AND SUSTAINABILITY</v>
      </c>
      <c r="C549" s="136"/>
      <c r="D549" s="136"/>
      <c r="E549" s="265"/>
      <c r="F549" s="265"/>
      <c r="G549" s="214"/>
      <c r="H549" s="214"/>
      <c r="I549" s="214"/>
      <c r="J549" s="265"/>
      <c r="K549" s="265"/>
      <c r="L549" s="265"/>
      <c r="M549" s="265"/>
      <c r="N549" s="265"/>
      <c r="O549" s="265"/>
      <c r="P549" s="265"/>
      <c r="Q549" s="265"/>
      <c r="R549" s="761"/>
      <c r="S549" s="688" t="s">
        <v>286</v>
      </c>
      <c r="T549" s="428"/>
      <c r="U549" s="428"/>
      <c r="V549" s="435" t="s">
        <v>109</v>
      </c>
    </row>
    <row r="550" spans="1:22" ht="24" x14ac:dyDescent="0.2">
      <c r="A550" s="196"/>
      <c r="B550" s="492"/>
      <c r="C550" s="492"/>
      <c r="D550" s="1078" t="s">
        <v>428</v>
      </c>
      <c r="E550" s="1006" t="s">
        <v>429</v>
      </c>
      <c r="F550" s="1019"/>
      <c r="G550" s="1020"/>
      <c r="H550" s="1020"/>
      <c r="I550" s="1020"/>
      <c r="J550" s="1006" t="s">
        <v>5</v>
      </c>
      <c r="K550" s="1006" t="s">
        <v>16</v>
      </c>
      <c r="L550" s="1163" t="s">
        <v>356</v>
      </c>
      <c r="M550" s="1164"/>
      <c r="N550" s="1139" t="s">
        <v>306</v>
      </c>
      <c r="O550" s="1142" t="s">
        <v>307</v>
      </c>
      <c r="P550" s="1142" t="s">
        <v>308</v>
      </c>
      <c r="Q550" s="1020"/>
      <c r="R550" s="1109"/>
      <c r="S550" s="688" t="s">
        <v>286</v>
      </c>
      <c r="T550" s="414"/>
      <c r="U550" s="414"/>
      <c r="V550" s="438" t="s">
        <v>109</v>
      </c>
    </row>
    <row r="551" spans="1:22" ht="24" x14ac:dyDescent="0.2">
      <c r="A551" s="237"/>
      <c r="B551" s="491" t="s">
        <v>221</v>
      </c>
      <c r="C551" s="42" t="s">
        <v>248</v>
      </c>
      <c r="D551" s="1079"/>
      <c r="E551" s="1016"/>
      <c r="F551" s="1071"/>
      <c r="G551" s="1112"/>
      <c r="H551" s="704"/>
      <c r="I551" s="1112"/>
      <c r="J551" s="1016"/>
      <c r="K551" s="1016"/>
      <c r="L551" s="1142" t="s">
        <v>300</v>
      </c>
      <c r="M551" s="1142" t="s">
        <v>301</v>
      </c>
      <c r="N551" s="1140"/>
      <c r="O551" s="1143"/>
      <c r="P551" s="1143"/>
      <c r="Q551" s="1158"/>
      <c r="R551" s="1110"/>
      <c r="S551" s="688" t="s">
        <v>286</v>
      </c>
      <c r="T551" s="414"/>
      <c r="U551" s="414"/>
      <c r="V551" s="438" t="s">
        <v>109</v>
      </c>
    </row>
    <row r="552" spans="1:22" ht="24" x14ac:dyDescent="0.2">
      <c r="A552" s="98"/>
      <c r="B552" s="493"/>
      <c r="C552" s="493"/>
      <c r="D552" s="1080"/>
      <c r="E552" s="1005"/>
      <c r="F552" s="1072"/>
      <c r="G552" s="1113"/>
      <c r="H552" s="705"/>
      <c r="I552" s="1113"/>
      <c r="J552" s="1005"/>
      <c r="K552" s="1005"/>
      <c r="L552" s="1144"/>
      <c r="M552" s="1144"/>
      <c r="N552" s="1141"/>
      <c r="O552" s="1144"/>
      <c r="P552" s="1144"/>
      <c r="Q552" s="1023"/>
      <c r="R552" s="1111"/>
      <c r="S552" s="688" t="s">
        <v>286</v>
      </c>
      <c r="T552" s="414"/>
      <c r="U552" s="414"/>
      <c r="V552" s="438" t="s">
        <v>109</v>
      </c>
    </row>
    <row r="553" spans="1:22" ht="24" x14ac:dyDescent="0.2">
      <c r="A553" s="10"/>
      <c r="B553" s="54" t="s">
        <v>103</v>
      </c>
      <c r="C553" s="86">
        <v>0</v>
      </c>
      <c r="D553" s="614" t="str">
        <f>IF(CurrencyRate=0,"",C553)</f>
        <v/>
      </c>
      <c r="E553" s="615">
        <f>C553*(IF(CurrencyRate=0,1,CurrencyRate))</f>
        <v>0</v>
      </c>
      <c r="F553" s="9"/>
      <c r="G553" s="9"/>
      <c r="H553" s="9"/>
      <c r="I553" s="9"/>
      <c r="J553" s="506"/>
      <c r="K553" s="729"/>
      <c r="L553" s="506"/>
      <c r="M553" s="506"/>
      <c r="N553" s="506"/>
      <c r="O553" s="506"/>
      <c r="P553" s="506"/>
      <c r="Q553" s="727"/>
      <c r="R553" s="762"/>
      <c r="S553" s="688" t="s">
        <v>80</v>
      </c>
      <c r="T553" s="92" t="s">
        <v>76</v>
      </c>
      <c r="U553" s="92" t="s">
        <v>382</v>
      </c>
      <c r="V553" s="438" t="s">
        <v>109</v>
      </c>
    </row>
    <row r="554" spans="1:22" ht="24" x14ac:dyDescent="0.2">
      <c r="A554" s="10"/>
      <c r="B554" s="54" t="s">
        <v>103</v>
      </c>
      <c r="C554" s="86">
        <v>0</v>
      </c>
      <c r="D554" s="614" t="str">
        <f>IF(CurrencyRate=0,"",C554)</f>
        <v/>
      </c>
      <c r="E554" s="615">
        <f>C554*(IF(CurrencyRate=0,1,CurrencyRate))</f>
        <v>0</v>
      </c>
      <c r="F554" s="9"/>
      <c r="G554" s="9"/>
      <c r="H554" s="9"/>
      <c r="I554" s="9"/>
      <c r="J554" s="506"/>
      <c r="K554" s="729"/>
      <c r="L554" s="506"/>
      <c r="M554" s="506"/>
      <c r="N554" s="506"/>
      <c r="O554" s="506"/>
      <c r="P554" s="506"/>
      <c r="Q554" s="727"/>
      <c r="R554" s="762"/>
      <c r="S554" s="688" t="s">
        <v>80</v>
      </c>
      <c r="T554" s="92" t="s">
        <v>76</v>
      </c>
      <c r="U554" s="92" t="s">
        <v>382</v>
      </c>
      <c r="V554" s="439" t="s">
        <v>109</v>
      </c>
    </row>
    <row r="555" spans="1:22" ht="24" x14ac:dyDescent="0.2">
      <c r="A555" s="237"/>
      <c r="B555" s="113" t="s">
        <v>376</v>
      </c>
      <c r="C555" s="9"/>
      <c r="D555" s="614" t="str">
        <f>IF(CurrencyRate=0,"",SUM(D553:D554))</f>
        <v/>
      </c>
      <c r="E555" s="111">
        <f>SUM(E552:E554)</f>
        <v>0</v>
      </c>
      <c r="F555" s="9"/>
      <c r="G555" s="9"/>
      <c r="H555" s="9"/>
      <c r="I555" s="9"/>
      <c r="J555" s="1094"/>
      <c r="K555" s="1095"/>
      <c r="L555" s="1095"/>
      <c r="M555" s="1095"/>
      <c r="N555" s="1095"/>
      <c r="O555" s="1095"/>
      <c r="P555" s="1095"/>
      <c r="Q555" s="1095"/>
      <c r="R555" s="1096"/>
      <c r="S555" s="688" t="s">
        <v>286</v>
      </c>
      <c r="T555" s="436"/>
      <c r="U555" s="436"/>
      <c r="V555" s="439" t="s">
        <v>109</v>
      </c>
    </row>
    <row r="556" spans="1:22" ht="24" hidden="1" x14ac:dyDescent="0.2">
      <c r="A556" s="196"/>
      <c r="B556" s="618"/>
      <c r="C556" s="492"/>
      <c r="D556" s="492"/>
      <c r="E556" s="702"/>
      <c r="F556" s="1039" t="s">
        <v>281</v>
      </c>
      <c r="G556" s="1040"/>
      <c r="H556" s="1040"/>
      <c r="I556" s="1041"/>
      <c r="J556" s="1006" t="s">
        <v>5</v>
      </c>
      <c r="K556" s="1006" t="s">
        <v>16</v>
      </c>
      <c r="L556" s="1163" t="s">
        <v>356</v>
      </c>
      <c r="M556" s="1164"/>
      <c r="N556" s="1139" t="s">
        <v>306</v>
      </c>
      <c r="O556" s="1142" t="s">
        <v>307</v>
      </c>
      <c r="P556" s="1142" t="s">
        <v>308</v>
      </c>
      <c r="Q556" s="1145"/>
      <c r="R556" s="755"/>
      <c r="S556" s="688" t="s">
        <v>286</v>
      </c>
      <c r="T556" s="414"/>
      <c r="U556" s="414"/>
      <c r="V556" s="440" t="s">
        <v>108</v>
      </c>
    </row>
    <row r="557" spans="1:22" ht="24" hidden="1" x14ac:dyDescent="0.2">
      <c r="A557" s="237"/>
      <c r="B557" s="491" t="s">
        <v>221</v>
      </c>
      <c r="C557" s="491"/>
      <c r="D557" s="491"/>
      <c r="E557" s="263" t="s">
        <v>78</v>
      </c>
      <c r="F557" s="1081" t="s">
        <v>4</v>
      </c>
      <c r="G557" s="1081" t="s">
        <v>3</v>
      </c>
      <c r="H557" s="1165" t="s">
        <v>302</v>
      </c>
      <c r="I557" s="1081" t="s">
        <v>303</v>
      </c>
      <c r="J557" s="1016"/>
      <c r="K557" s="1016"/>
      <c r="L557" s="1142" t="s">
        <v>300</v>
      </c>
      <c r="M557" s="1142" t="s">
        <v>301</v>
      </c>
      <c r="N557" s="1140"/>
      <c r="O557" s="1143"/>
      <c r="P557" s="1143"/>
      <c r="Q557" s="1167"/>
      <c r="R557" s="756"/>
      <c r="S557" s="688" t="s">
        <v>286</v>
      </c>
      <c r="T557" s="414"/>
      <c r="U557" s="414"/>
      <c r="V557" s="440" t="s">
        <v>108</v>
      </c>
    </row>
    <row r="558" spans="1:22" hidden="1" x14ac:dyDescent="0.2">
      <c r="A558" s="98"/>
      <c r="B558" s="493"/>
      <c r="C558" s="493"/>
      <c r="D558" s="493"/>
      <c r="E558" s="221"/>
      <c r="F558" s="1083"/>
      <c r="G558" s="1083"/>
      <c r="H558" s="1166"/>
      <c r="I558" s="1083"/>
      <c r="J558" s="1005"/>
      <c r="K558" s="1005"/>
      <c r="L558" s="1144"/>
      <c r="M558" s="1144"/>
      <c r="N558" s="1141"/>
      <c r="O558" s="1144"/>
      <c r="P558" s="1144"/>
      <c r="Q558" s="1147"/>
      <c r="R558" s="763"/>
      <c r="S558" s="735"/>
      <c r="T558" s="414"/>
      <c r="U558" s="414"/>
      <c r="V558" s="440" t="s">
        <v>108</v>
      </c>
    </row>
    <row r="559" spans="1:22" ht="24" hidden="1" x14ac:dyDescent="0.2">
      <c r="A559" s="10"/>
      <c r="B559" s="54" t="s">
        <v>35</v>
      </c>
      <c r="C559" s="614"/>
      <c r="D559" s="614"/>
      <c r="E559" s="475"/>
      <c r="F559" s="9"/>
      <c r="G559" s="9"/>
      <c r="H559" s="9"/>
      <c r="I559" s="9"/>
      <c r="J559" s="9"/>
      <c r="K559" s="9"/>
      <c r="L559" s="9"/>
      <c r="M559" s="9"/>
      <c r="N559" s="9"/>
      <c r="O559" s="9"/>
      <c r="P559" s="9"/>
      <c r="Q559" s="9"/>
      <c r="R559" s="677"/>
      <c r="S559" s="688" t="s">
        <v>286</v>
      </c>
      <c r="T559" s="436"/>
      <c r="U559" s="436"/>
      <c r="V559" s="441" t="s">
        <v>108</v>
      </c>
    </row>
    <row r="560" spans="1:22" ht="24" hidden="1" x14ac:dyDescent="0.2">
      <c r="A560" s="10"/>
      <c r="B560" s="478" t="s">
        <v>92</v>
      </c>
      <c r="C560" s="614"/>
      <c r="D560" s="614"/>
      <c r="E560" s="8"/>
      <c r="F560" s="86">
        <v>0</v>
      </c>
      <c r="G560" s="86">
        <v>0</v>
      </c>
      <c r="H560" s="614"/>
      <c r="I560" s="111">
        <f>F560*G560</f>
        <v>0</v>
      </c>
      <c r="J560" s="506"/>
      <c r="K560" s="729"/>
      <c r="L560" s="506"/>
      <c r="M560" s="506"/>
      <c r="N560" s="506"/>
      <c r="O560" s="506"/>
      <c r="P560" s="506"/>
      <c r="Q560" s="727"/>
      <c r="R560" s="762"/>
      <c r="S560" s="688" t="s">
        <v>80</v>
      </c>
      <c r="T560" s="92" t="s">
        <v>340</v>
      </c>
      <c r="U560" s="92" t="s">
        <v>383</v>
      </c>
      <c r="V560" s="441" t="s">
        <v>108</v>
      </c>
    </row>
    <row r="561" spans="1:22" ht="24" hidden="1" x14ac:dyDescent="0.2">
      <c r="A561" s="10"/>
      <c r="B561" s="1086" t="s">
        <v>245</v>
      </c>
      <c r="C561" s="1067"/>
      <c r="D561" s="1067"/>
      <c r="E561" s="1067"/>
      <c r="F561" s="1067"/>
      <c r="G561" s="1100"/>
      <c r="H561" s="614"/>
      <c r="I561" s="201">
        <f>SUM(I559:I560)</f>
        <v>0</v>
      </c>
      <c r="J561" s="1094"/>
      <c r="K561" s="1095"/>
      <c r="L561" s="1095"/>
      <c r="M561" s="1095"/>
      <c r="N561" s="1095"/>
      <c r="O561" s="1095"/>
      <c r="P561" s="1095"/>
      <c r="Q561" s="1095"/>
      <c r="R561" s="1096"/>
      <c r="S561" s="688" t="s">
        <v>286</v>
      </c>
      <c r="T561" s="436"/>
      <c r="U561" s="436"/>
      <c r="V561" s="441" t="s">
        <v>108</v>
      </c>
    </row>
    <row r="562" spans="1:22" ht="24" hidden="1" x14ac:dyDescent="0.2">
      <c r="A562" s="10"/>
      <c r="B562" s="54" t="s">
        <v>93</v>
      </c>
      <c r="C562" s="614"/>
      <c r="D562" s="614"/>
      <c r="E562" s="475"/>
      <c r="F562" s="9"/>
      <c r="G562" s="9"/>
      <c r="H562" s="9"/>
      <c r="I562" s="9"/>
      <c r="J562" s="9"/>
      <c r="K562" s="9"/>
      <c r="L562" s="9"/>
      <c r="M562" s="9"/>
      <c r="N562" s="9"/>
      <c r="O562" s="9"/>
      <c r="P562" s="9"/>
      <c r="Q562" s="9"/>
      <c r="R562" s="677"/>
      <c r="S562" s="688" t="s">
        <v>286</v>
      </c>
      <c r="T562" s="436"/>
      <c r="U562" s="436"/>
      <c r="V562" s="441" t="s">
        <v>108</v>
      </c>
    </row>
    <row r="563" spans="1:22" ht="24" hidden="1" x14ac:dyDescent="0.2">
      <c r="A563" s="10"/>
      <c r="B563" s="478" t="s">
        <v>92</v>
      </c>
      <c r="C563" s="614"/>
      <c r="D563" s="614"/>
      <c r="E563" s="8"/>
      <c r="F563" s="86">
        <v>0</v>
      </c>
      <c r="G563" s="86">
        <v>0</v>
      </c>
      <c r="H563" s="614"/>
      <c r="I563" s="111">
        <f>F563*G563</f>
        <v>0</v>
      </c>
      <c r="J563" s="506"/>
      <c r="K563" s="729"/>
      <c r="L563" s="506"/>
      <c r="M563" s="506"/>
      <c r="N563" s="506"/>
      <c r="O563" s="506"/>
      <c r="P563" s="506"/>
      <c r="Q563" s="727"/>
      <c r="R563" s="762"/>
      <c r="S563" s="688" t="s">
        <v>80</v>
      </c>
      <c r="T563" s="92" t="s">
        <v>340</v>
      </c>
      <c r="U563" s="92" t="s">
        <v>383</v>
      </c>
      <c r="V563" s="441" t="s">
        <v>108</v>
      </c>
    </row>
    <row r="564" spans="1:22" ht="24" hidden="1" x14ac:dyDescent="0.2">
      <c r="A564" s="10"/>
      <c r="B564" s="1086" t="s">
        <v>246</v>
      </c>
      <c r="C564" s="1067"/>
      <c r="D564" s="1067"/>
      <c r="E564" s="1067"/>
      <c r="F564" s="1067"/>
      <c r="G564" s="1100"/>
      <c r="H564" s="614"/>
      <c r="I564" s="201">
        <f>SUM(I562:I563)</f>
        <v>0</v>
      </c>
      <c r="J564" s="1094"/>
      <c r="K564" s="1095"/>
      <c r="L564" s="1095"/>
      <c r="M564" s="1095"/>
      <c r="N564" s="1095"/>
      <c r="O564" s="1095"/>
      <c r="P564" s="1095"/>
      <c r="Q564" s="1095"/>
      <c r="R564" s="1096"/>
      <c r="S564" s="688" t="s">
        <v>286</v>
      </c>
      <c r="T564" s="436"/>
      <c r="U564" s="436"/>
      <c r="V564" s="441" t="s">
        <v>108</v>
      </c>
    </row>
    <row r="565" spans="1:22" ht="24" hidden="1" x14ac:dyDescent="0.2">
      <c r="A565" s="196"/>
      <c r="B565" s="492"/>
      <c r="C565" s="1081" t="s">
        <v>248</v>
      </c>
      <c r="D565" s="1078" t="s">
        <v>370</v>
      </c>
      <c r="E565" s="1006" t="s">
        <v>303</v>
      </c>
      <c r="F565" s="1039" t="s">
        <v>177</v>
      </c>
      <c r="G565" s="1040"/>
      <c r="H565" s="1040"/>
      <c r="I565" s="1041"/>
      <c r="J565" s="1169"/>
      <c r="K565" s="706"/>
      <c r="L565" s="706"/>
      <c r="M565" s="706"/>
      <c r="N565" s="706"/>
      <c r="O565" s="706"/>
      <c r="P565" s="706"/>
      <c r="Q565" s="1006"/>
      <c r="R565" s="1109"/>
      <c r="S565" s="688" t="s">
        <v>286</v>
      </c>
      <c r="T565" s="436"/>
      <c r="U565" s="436"/>
      <c r="V565" s="442" t="s">
        <v>108</v>
      </c>
    </row>
    <row r="566" spans="1:22" ht="24" hidden="1" x14ac:dyDescent="0.2">
      <c r="A566" s="237"/>
      <c r="B566" s="491" t="s">
        <v>221</v>
      </c>
      <c r="C566" s="1082"/>
      <c r="D566" s="1079"/>
      <c r="E566" s="1016"/>
      <c r="F566" s="1081" t="s">
        <v>4</v>
      </c>
      <c r="G566" s="1081" t="s">
        <v>3</v>
      </c>
      <c r="H566" s="1165" t="s">
        <v>302</v>
      </c>
      <c r="I566" s="1081" t="s">
        <v>31</v>
      </c>
      <c r="J566" s="1170"/>
      <c r="K566" s="707"/>
      <c r="L566" s="707"/>
      <c r="M566" s="707"/>
      <c r="N566" s="707"/>
      <c r="O566" s="707"/>
      <c r="P566" s="707"/>
      <c r="Q566" s="1016"/>
      <c r="R566" s="1110"/>
      <c r="S566" s="688" t="s">
        <v>286</v>
      </c>
      <c r="T566" s="436"/>
      <c r="U566" s="436"/>
      <c r="V566" s="442" t="s">
        <v>108</v>
      </c>
    </row>
    <row r="567" spans="1:22" ht="24" hidden="1" x14ac:dyDescent="0.2">
      <c r="A567" s="98"/>
      <c r="B567" s="493"/>
      <c r="C567" s="1083"/>
      <c r="D567" s="1080"/>
      <c r="E567" s="1005"/>
      <c r="F567" s="1083"/>
      <c r="G567" s="1083"/>
      <c r="H567" s="1166"/>
      <c r="I567" s="1083"/>
      <c r="J567" s="1171"/>
      <c r="K567" s="708"/>
      <c r="L567" s="708"/>
      <c r="M567" s="708"/>
      <c r="N567" s="708"/>
      <c r="O567" s="708"/>
      <c r="P567" s="708"/>
      <c r="Q567" s="1005"/>
      <c r="R567" s="1111"/>
      <c r="S567" s="688" t="s">
        <v>286</v>
      </c>
      <c r="T567" s="436"/>
      <c r="U567" s="436"/>
      <c r="V567" s="442" t="s">
        <v>108</v>
      </c>
    </row>
    <row r="568" spans="1:22" ht="24" hidden="1" x14ac:dyDescent="0.2">
      <c r="A568" s="10"/>
      <c r="B568" s="54" t="s">
        <v>35</v>
      </c>
      <c r="C568" s="86">
        <v>0</v>
      </c>
      <c r="D568" s="614" t="str">
        <f>IF(CurrencyRate=0,"",C568)</f>
        <v/>
      </c>
      <c r="E568" s="615">
        <f>C568*(IF(CurrencyRate=0,1,CurrencyRate))</f>
        <v>0</v>
      </c>
      <c r="F568" s="9"/>
      <c r="G568" s="9"/>
      <c r="H568" s="9"/>
      <c r="I568" s="9"/>
      <c r="J568" s="506"/>
      <c r="K568" s="729"/>
      <c r="L568" s="506"/>
      <c r="M568" s="506"/>
      <c r="N568" s="506"/>
      <c r="O568" s="506"/>
      <c r="P568" s="506"/>
      <c r="Q568" s="9"/>
      <c r="R568" s="677"/>
      <c r="S568" s="688" t="s">
        <v>286</v>
      </c>
      <c r="T568" s="436"/>
      <c r="U568" s="436"/>
      <c r="V568" s="442" t="s">
        <v>108</v>
      </c>
    </row>
    <row r="569" spans="1:22" ht="24" hidden="1" x14ac:dyDescent="0.2">
      <c r="A569" s="10"/>
      <c r="B569" s="478" t="s">
        <v>92</v>
      </c>
      <c r="C569" s="614"/>
      <c r="D569" s="614"/>
      <c r="E569" s="615"/>
      <c r="F569" s="86">
        <v>0</v>
      </c>
      <c r="G569" s="86">
        <v>0</v>
      </c>
      <c r="H569" s="614"/>
      <c r="I569" s="111">
        <f>F569*G569</f>
        <v>0</v>
      </c>
      <c r="J569" s="506"/>
      <c r="K569" s="729"/>
      <c r="L569" s="506"/>
      <c r="M569" s="506"/>
      <c r="N569" s="506"/>
      <c r="O569" s="506"/>
      <c r="P569" s="506"/>
      <c r="Q569" s="9"/>
      <c r="R569" s="778"/>
      <c r="S569" s="688" t="s">
        <v>80</v>
      </c>
      <c r="T569" s="92" t="s">
        <v>340</v>
      </c>
      <c r="U569" s="92" t="s">
        <v>383</v>
      </c>
      <c r="V569" s="442" t="s">
        <v>108</v>
      </c>
    </row>
    <row r="570" spans="1:22" ht="24" hidden="1" x14ac:dyDescent="0.2">
      <c r="A570" s="10"/>
      <c r="B570" s="709" t="s">
        <v>245</v>
      </c>
      <c r="C570" s="617"/>
      <c r="D570" s="614"/>
      <c r="E570" s="111">
        <f>E568</f>
        <v>0</v>
      </c>
      <c r="F570" s="9"/>
      <c r="G570" s="9"/>
      <c r="H570" s="614"/>
      <c r="I570" s="201">
        <f>SUM(I568:I569)</f>
        <v>0</v>
      </c>
      <c r="J570" s="1094"/>
      <c r="K570" s="1095"/>
      <c r="L570" s="1095"/>
      <c r="M570" s="1095"/>
      <c r="N570" s="1095"/>
      <c r="O570" s="1095"/>
      <c r="P570" s="1095"/>
      <c r="Q570" s="1095"/>
      <c r="R570" s="1168"/>
      <c r="S570" s="688" t="s">
        <v>286</v>
      </c>
      <c r="T570" s="428"/>
      <c r="U570" s="428"/>
      <c r="V570" s="442" t="s">
        <v>108</v>
      </c>
    </row>
    <row r="571" spans="1:22" ht="24" hidden="1" x14ac:dyDescent="0.2">
      <c r="A571" s="10"/>
      <c r="B571" s="54" t="s">
        <v>93</v>
      </c>
      <c r="C571" s="86">
        <v>0</v>
      </c>
      <c r="D571" s="614" t="str">
        <f>IF(CurrencyRate=0,"",C571)</f>
        <v/>
      </c>
      <c r="E571" s="615">
        <f>C571*(IF(CurrencyRate=0,1,CurrencyRate))</f>
        <v>0</v>
      </c>
      <c r="F571" s="9"/>
      <c r="G571" s="9"/>
      <c r="H571" s="9"/>
      <c r="I571" s="9"/>
      <c r="J571" s="506"/>
      <c r="K571" s="729"/>
      <c r="L571" s="506"/>
      <c r="M571" s="506"/>
      <c r="N571" s="506"/>
      <c r="O571" s="506"/>
      <c r="P571" s="506"/>
      <c r="Q571" s="9"/>
      <c r="R571" s="778"/>
      <c r="S571" s="688" t="s">
        <v>286</v>
      </c>
      <c r="T571" s="428"/>
      <c r="U571" s="428"/>
      <c r="V571" s="442" t="s">
        <v>108</v>
      </c>
    </row>
    <row r="572" spans="1:22" ht="24" hidden="1" x14ac:dyDescent="0.2">
      <c r="A572" s="10"/>
      <c r="B572" s="478" t="s">
        <v>92</v>
      </c>
      <c r="C572" s="614"/>
      <c r="D572" s="614"/>
      <c r="E572" s="615"/>
      <c r="F572" s="86">
        <v>0</v>
      </c>
      <c r="G572" s="86">
        <v>0</v>
      </c>
      <c r="H572" s="614"/>
      <c r="I572" s="111">
        <f>F572*G572</f>
        <v>0</v>
      </c>
      <c r="J572" s="506"/>
      <c r="K572" s="729"/>
      <c r="L572" s="506"/>
      <c r="M572" s="506"/>
      <c r="N572" s="506"/>
      <c r="O572" s="506"/>
      <c r="P572" s="506"/>
      <c r="Q572" s="9"/>
      <c r="R572" s="778"/>
      <c r="S572" s="688" t="s">
        <v>80</v>
      </c>
      <c r="T572" s="92" t="s">
        <v>340</v>
      </c>
      <c r="U572" s="92" t="s">
        <v>383</v>
      </c>
      <c r="V572" s="442" t="s">
        <v>108</v>
      </c>
    </row>
    <row r="573" spans="1:22" ht="24" hidden="1" x14ac:dyDescent="0.2">
      <c r="A573" s="10"/>
      <c r="B573" s="710" t="s">
        <v>246</v>
      </c>
      <c r="C573" s="617"/>
      <c r="D573" s="614"/>
      <c r="E573" s="111">
        <f>E571</f>
        <v>0</v>
      </c>
      <c r="F573" s="9"/>
      <c r="G573" s="9"/>
      <c r="H573" s="614"/>
      <c r="I573" s="201">
        <f>SUM(I571:I572)</f>
        <v>0</v>
      </c>
      <c r="J573" s="1094"/>
      <c r="K573" s="1095"/>
      <c r="L573" s="1095"/>
      <c r="M573" s="1095"/>
      <c r="N573" s="1095"/>
      <c r="O573" s="1095"/>
      <c r="P573" s="1095"/>
      <c r="Q573" s="1095"/>
      <c r="R573" s="1096"/>
      <c r="S573" s="688" t="s">
        <v>286</v>
      </c>
      <c r="T573" s="428"/>
      <c r="U573" s="428"/>
      <c r="V573" s="442" t="s">
        <v>108</v>
      </c>
    </row>
    <row r="574" spans="1:22" ht="24" x14ac:dyDescent="0.2">
      <c r="A574" s="146"/>
      <c r="B574" s="113" t="s">
        <v>294</v>
      </c>
      <c r="C574" s="113"/>
      <c r="D574" s="614" t="str">
        <f>IF(CurrencyRate=0,"",IF(TypeCostD1&gt;1,"",D436+D440+D445))</f>
        <v/>
      </c>
      <c r="E574" s="198">
        <f>E555+I561+I564+I570+I573+E570+E573</f>
        <v>0</v>
      </c>
      <c r="F574" s="475"/>
      <c r="G574" s="9"/>
      <c r="H574" s="9"/>
      <c r="I574" s="9"/>
      <c r="J574" s="9"/>
      <c r="K574" s="9"/>
      <c r="L574" s="9"/>
      <c r="M574" s="9"/>
      <c r="N574" s="9"/>
      <c r="O574" s="9"/>
      <c r="P574" s="9"/>
      <c r="Q574" s="9"/>
      <c r="R574" s="677"/>
      <c r="S574" s="688" t="s">
        <v>286</v>
      </c>
      <c r="T574" s="436"/>
      <c r="U574" s="436"/>
      <c r="V574" s="443" t="s">
        <v>109</v>
      </c>
    </row>
    <row r="575" spans="1:22" ht="24" x14ac:dyDescent="0.2">
      <c r="A575" s="56" t="s">
        <v>485</v>
      </c>
      <c r="B575" s="723" t="str">
        <f>IDX_WP_Name_4</f>
        <v>MAINTENANCE AND DEVELOPMENT</v>
      </c>
      <c r="C575" s="136"/>
      <c r="D575" s="136"/>
      <c r="E575" s="265"/>
      <c r="F575" s="265"/>
      <c r="G575" s="214"/>
      <c r="H575" s="214"/>
      <c r="I575" s="214"/>
      <c r="J575" s="265"/>
      <c r="K575" s="265"/>
      <c r="L575" s="265"/>
      <c r="M575" s="265"/>
      <c r="N575" s="265"/>
      <c r="O575" s="265"/>
      <c r="P575" s="265"/>
      <c r="Q575" s="265"/>
      <c r="R575" s="761"/>
      <c r="S575" s="688" t="s">
        <v>286</v>
      </c>
      <c r="T575" s="428"/>
      <c r="U575" s="428"/>
      <c r="V575" s="435" t="s">
        <v>109</v>
      </c>
    </row>
    <row r="576" spans="1:22" ht="24" x14ac:dyDescent="0.2">
      <c r="A576" s="196"/>
      <c r="B576" s="492"/>
      <c r="C576" s="492"/>
      <c r="D576" s="1078" t="s">
        <v>428</v>
      </c>
      <c r="E576" s="1006" t="s">
        <v>429</v>
      </c>
      <c r="F576" s="1019"/>
      <c r="G576" s="1020"/>
      <c r="H576" s="1020"/>
      <c r="I576" s="1020"/>
      <c r="J576" s="1006" t="s">
        <v>5</v>
      </c>
      <c r="K576" s="1006" t="s">
        <v>16</v>
      </c>
      <c r="L576" s="1163" t="s">
        <v>356</v>
      </c>
      <c r="M576" s="1164"/>
      <c r="N576" s="1139" t="s">
        <v>306</v>
      </c>
      <c r="O576" s="1142" t="s">
        <v>307</v>
      </c>
      <c r="P576" s="1142" t="s">
        <v>308</v>
      </c>
      <c r="Q576" s="1020"/>
      <c r="R576" s="1109"/>
      <c r="S576" s="688" t="s">
        <v>286</v>
      </c>
      <c r="T576" s="414"/>
      <c r="U576" s="414"/>
      <c r="V576" s="438" t="s">
        <v>109</v>
      </c>
    </row>
    <row r="577" spans="1:22" ht="24" x14ac:dyDescent="0.2">
      <c r="A577" s="237"/>
      <c r="B577" s="491" t="s">
        <v>221</v>
      </c>
      <c r="C577" s="42" t="s">
        <v>248</v>
      </c>
      <c r="D577" s="1079"/>
      <c r="E577" s="1016"/>
      <c r="F577" s="1071"/>
      <c r="G577" s="1112"/>
      <c r="H577" s="704"/>
      <c r="I577" s="1112"/>
      <c r="J577" s="1016"/>
      <c r="K577" s="1016"/>
      <c r="L577" s="1142" t="s">
        <v>300</v>
      </c>
      <c r="M577" s="1142" t="s">
        <v>301</v>
      </c>
      <c r="N577" s="1140"/>
      <c r="O577" s="1143"/>
      <c r="P577" s="1143"/>
      <c r="Q577" s="1158"/>
      <c r="R577" s="1110"/>
      <c r="S577" s="688" t="s">
        <v>286</v>
      </c>
      <c r="T577" s="414"/>
      <c r="U577" s="414"/>
      <c r="V577" s="438" t="s">
        <v>109</v>
      </c>
    </row>
    <row r="578" spans="1:22" ht="24" x14ac:dyDescent="0.2">
      <c r="A578" s="98"/>
      <c r="B578" s="493"/>
      <c r="C578" s="493"/>
      <c r="D578" s="1080"/>
      <c r="E578" s="1005"/>
      <c r="F578" s="1072"/>
      <c r="G578" s="1113"/>
      <c r="H578" s="705"/>
      <c r="I578" s="1113"/>
      <c r="J578" s="1005"/>
      <c r="K578" s="1005"/>
      <c r="L578" s="1144"/>
      <c r="M578" s="1144"/>
      <c r="N578" s="1141"/>
      <c r="O578" s="1144"/>
      <c r="P578" s="1144"/>
      <c r="Q578" s="1023"/>
      <c r="R578" s="1111"/>
      <c r="S578" s="688" t="s">
        <v>286</v>
      </c>
      <c r="T578" s="414"/>
      <c r="U578" s="414"/>
      <c r="V578" s="438" t="s">
        <v>109</v>
      </c>
    </row>
    <row r="579" spans="1:22" ht="24" x14ac:dyDescent="0.2">
      <c r="A579" s="10"/>
      <c r="B579" s="54" t="s">
        <v>103</v>
      </c>
      <c r="C579" s="86">
        <v>0</v>
      </c>
      <c r="D579" s="614" t="str">
        <f>IF(CurrencyRate=0,"",C579)</f>
        <v/>
      </c>
      <c r="E579" s="615">
        <f>C579*(IF(CurrencyRate=0,1,CurrencyRate))</f>
        <v>0</v>
      </c>
      <c r="F579" s="9"/>
      <c r="G579" s="9"/>
      <c r="H579" s="9"/>
      <c r="I579" s="9"/>
      <c r="J579" s="506"/>
      <c r="K579" s="729"/>
      <c r="L579" s="506"/>
      <c r="M579" s="506"/>
      <c r="N579" s="506"/>
      <c r="O579" s="506"/>
      <c r="P579" s="506"/>
      <c r="Q579" s="727"/>
      <c r="R579" s="762"/>
      <c r="S579" s="688" t="s">
        <v>80</v>
      </c>
      <c r="T579" s="92" t="s">
        <v>76</v>
      </c>
      <c r="U579" s="92" t="s">
        <v>382</v>
      </c>
      <c r="V579" s="438" t="s">
        <v>109</v>
      </c>
    </row>
    <row r="580" spans="1:22" ht="24" x14ac:dyDescent="0.2">
      <c r="A580" s="10"/>
      <c r="B580" s="54" t="s">
        <v>103</v>
      </c>
      <c r="C580" s="86">
        <v>0</v>
      </c>
      <c r="D580" s="614" t="str">
        <f>IF(CurrencyRate=0,"",C580)</f>
        <v/>
      </c>
      <c r="E580" s="615">
        <f>C580*(IF(CurrencyRate=0,1,CurrencyRate))</f>
        <v>0</v>
      </c>
      <c r="F580" s="9"/>
      <c r="G580" s="9"/>
      <c r="H580" s="9"/>
      <c r="I580" s="9"/>
      <c r="J580" s="506"/>
      <c r="K580" s="729"/>
      <c r="L580" s="506"/>
      <c r="M580" s="506"/>
      <c r="N580" s="506"/>
      <c r="O580" s="506"/>
      <c r="P580" s="506"/>
      <c r="Q580" s="727"/>
      <c r="R580" s="762"/>
      <c r="S580" s="688" t="s">
        <v>80</v>
      </c>
      <c r="T580" s="92" t="s">
        <v>76</v>
      </c>
      <c r="U580" s="92" t="s">
        <v>382</v>
      </c>
      <c r="V580" s="439" t="s">
        <v>109</v>
      </c>
    </row>
    <row r="581" spans="1:22" ht="24" x14ac:dyDescent="0.2">
      <c r="A581" s="237"/>
      <c r="B581" s="113" t="s">
        <v>376</v>
      </c>
      <c r="C581" s="9"/>
      <c r="D581" s="614" t="str">
        <f>IF(CurrencyRate=0,"",SUM(D579:D580))</f>
        <v/>
      </c>
      <c r="E581" s="111">
        <f>SUM(E578:E580)</f>
        <v>0</v>
      </c>
      <c r="F581" s="9"/>
      <c r="G581" s="9"/>
      <c r="H581" s="9"/>
      <c r="I581" s="9"/>
      <c r="J581" s="1094"/>
      <c r="K581" s="1095"/>
      <c r="L581" s="1095"/>
      <c r="M581" s="1095"/>
      <c r="N581" s="1095"/>
      <c r="O581" s="1095"/>
      <c r="P581" s="1095"/>
      <c r="Q581" s="1095"/>
      <c r="R581" s="1096"/>
      <c r="S581" s="688" t="s">
        <v>286</v>
      </c>
      <c r="T581" s="436"/>
      <c r="U581" s="436"/>
      <c r="V581" s="439" t="s">
        <v>109</v>
      </c>
    </row>
    <row r="582" spans="1:22" ht="24" hidden="1" x14ac:dyDescent="0.2">
      <c r="A582" s="196"/>
      <c r="B582" s="618"/>
      <c r="C582" s="492"/>
      <c r="D582" s="492"/>
      <c r="E582" s="702"/>
      <c r="F582" s="1039" t="s">
        <v>281</v>
      </c>
      <c r="G582" s="1040"/>
      <c r="H582" s="1040"/>
      <c r="I582" s="1041"/>
      <c r="J582" s="1006" t="s">
        <v>5</v>
      </c>
      <c r="K582" s="1006" t="s">
        <v>16</v>
      </c>
      <c r="L582" s="1163" t="s">
        <v>356</v>
      </c>
      <c r="M582" s="1164"/>
      <c r="N582" s="1139" t="s">
        <v>306</v>
      </c>
      <c r="O582" s="1142" t="s">
        <v>307</v>
      </c>
      <c r="P582" s="1142" t="s">
        <v>308</v>
      </c>
      <c r="Q582" s="1145"/>
      <c r="R582" s="755"/>
      <c r="S582" s="688" t="s">
        <v>286</v>
      </c>
      <c r="T582" s="414"/>
      <c r="U582" s="414"/>
      <c r="V582" s="440" t="s">
        <v>108</v>
      </c>
    </row>
    <row r="583" spans="1:22" ht="24" hidden="1" x14ac:dyDescent="0.2">
      <c r="A583" s="237"/>
      <c r="B583" s="491" t="s">
        <v>221</v>
      </c>
      <c r="C583" s="491"/>
      <c r="D583" s="491"/>
      <c r="E583" s="263" t="s">
        <v>78</v>
      </c>
      <c r="F583" s="1081" t="s">
        <v>4</v>
      </c>
      <c r="G583" s="1081" t="s">
        <v>3</v>
      </c>
      <c r="H583" s="1165" t="s">
        <v>302</v>
      </c>
      <c r="I583" s="1081" t="s">
        <v>303</v>
      </c>
      <c r="J583" s="1016"/>
      <c r="K583" s="1016"/>
      <c r="L583" s="1142" t="s">
        <v>300</v>
      </c>
      <c r="M583" s="1142" t="s">
        <v>301</v>
      </c>
      <c r="N583" s="1140"/>
      <c r="O583" s="1143"/>
      <c r="P583" s="1143"/>
      <c r="Q583" s="1167"/>
      <c r="R583" s="756"/>
      <c r="S583" s="688" t="s">
        <v>286</v>
      </c>
      <c r="T583" s="414"/>
      <c r="U583" s="414"/>
      <c r="V583" s="440" t="s">
        <v>108</v>
      </c>
    </row>
    <row r="584" spans="1:22" hidden="1" x14ac:dyDescent="0.2">
      <c r="A584" s="98"/>
      <c r="B584" s="493"/>
      <c r="C584" s="493"/>
      <c r="D584" s="493"/>
      <c r="E584" s="221"/>
      <c r="F584" s="1083"/>
      <c r="G584" s="1083"/>
      <c r="H584" s="1166"/>
      <c r="I584" s="1083"/>
      <c r="J584" s="1005"/>
      <c r="K584" s="1005"/>
      <c r="L584" s="1144"/>
      <c r="M584" s="1144"/>
      <c r="N584" s="1141"/>
      <c r="O584" s="1144"/>
      <c r="P584" s="1144"/>
      <c r="Q584" s="1147"/>
      <c r="R584" s="763"/>
      <c r="S584" s="735"/>
      <c r="T584" s="414"/>
      <c r="U584" s="414"/>
      <c r="V584" s="440" t="s">
        <v>108</v>
      </c>
    </row>
    <row r="585" spans="1:22" ht="24" hidden="1" x14ac:dyDescent="0.2">
      <c r="A585" s="10"/>
      <c r="B585" s="54" t="s">
        <v>35</v>
      </c>
      <c r="C585" s="614"/>
      <c r="D585" s="614"/>
      <c r="E585" s="475"/>
      <c r="F585" s="9"/>
      <c r="G585" s="9"/>
      <c r="H585" s="9"/>
      <c r="I585" s="9"/>
      <c r="J585" s="9"/>
      <c r="K585" s="9"/>
      <c r="L585" s="9"/>
      <c r="M585" s="9"/>
      <c r="N585" s="9"/>
      <c r="O585" s="9"/>
      <c r="P585" s="9"/>
      <c r="Q585" s="9"/>
      <c r="R585" s="677"/>
      <c r="S585" s="688" t="s">
        <v>286</v>
      </c>
      <c r="T585" s="436"/>
      <c r="U585" s="436"/>
      <c r="V585" s="441" t="s">
        <v>108</v>
      </c>
    </row>
    <row r="586" spans="1:22" ht="24" hidden="1" x14ac:dyDescent="0.2">
      <c r="A586" s="10"/>
      <c r="B586" s="478" t="s">
        <v>92</v>
      </c>
      <c r="C586" s="614"/>
      <c r="D586" s="614"/>
      <c r="E586" s="8"/>
      <c r="F586" s="86">
        <v>0</v>
      </c>
      <c r="G586" s="86">
        <v>0</v>
      </c>
      <c r="H586" s="614"/>
      <c r="I586" s="111">
        <f>F586*G586</f>
        <v>0</v>
      </c>
      <c r="J586" s="506"/>
      <c r="K586" s="729"/>
      <c r="L586" s="506"/>
      <c r="M586" s="506"/>
      <c r="N586" s="506"/>
      <c r="O586" s="506"/>
      <c r="P586" s="506"/>
      <c r="Q586" s="727"/>
      <c r="R586" s="762"/>
      <c r="S586" s="688" t="s">
        <v>80</v>
      </c>
      <c r="T586" s="92" t="s">
        <v>340</v>
      </c>
      <c r="U586" s="92" t="s">
        <v>383</v>
      </c>
      <c r="V586" s="441" t="s">
        <v>108</v>
      </c>
    </row>
    <row r="587" spans="1:22" ht="24" hidden="1" x14ac:dyDescent="0.2">
      <c r="A587" s="10"/>
      <c r="B587" s="1086" t="s">
        <v>245</v>
      </c>
      <c r="C587" s="1067"/>
      <c r="D587" s="1067"/>
      <c r="E587" s="1067"/>
      <c r="F587" s="1067"/>
      <c r="G587" s="1100"/>
      <c r="H587" s="614"/>
      <c r="I587" s="201">
        <f>SUM(I585:I586)</f>
        <v>0</v>
      </c>
      <c r="J587" s="1094"/>
      <c r="K587" s="1095"/>
      <c r="L587" s="1095"/>
      <c r="M587" s="1095"/>
      <c r="N587" s="1095"/>
      <c r="O587" s="1095"/>
      <c r="P587" s="1095"/>
      <c r="Q587" s="1095"/>
      <c r="R587" s="1096"/>
      <c r="S587" s="688" t="s">
        <v>286</v>
      </c>
      <c r="T587" s="436"/>
      <c r="U587" s="436"/>
      <c r="V587" s="441" t="s">
        <v>108</v>
      </c>
    </row>
    <row r="588" spans="1:22" ht="24" hidden="1" x14ac:dyDescent="0.2">
      <c r="A588" s="10"/>
      <c r="B588" s="54" t="s">
        <v>93</v>
      </c>
      <c r="C588" s="614"/>
      <c r="D588" s="614"/>
      <c r="E588" s="475"/>
      <c r="F588" s="9"/>
      <c r="G588" s="9"/>
      <c r="H588" s="9"/>
      <c r="I588" s="9"/>
      <c r="J588" s="9"/>
      <c r="K588" s="9"/>
      <c r="L588" s="9"/>
      <c r="M588" s="9"/>
      <c r="N588" s="9"/>
      <c r="O588" s="9"/>
      <c r="P588" s="9"/>
      <c r="Q588" s="9"/>
      <c r="R588" s="677"/>
      <c r="S588" s="688" t="s">
        <v>286</v>
      </c>
      <c r="T588" s="436"/>
      <c r="U588" s="436"/>
      <c r="V588" s="441" t="s">
        <v>108</v>
      </c>
    </row>
    <row r="589" spans="1:22" ht="24" hidden="1" x14ac:dyDescent="0.2">
      <c r="A589" s="10"/>
      <c r="B589" s="478" t="s">
        <v>92</v>
      </c>
      <c r="C589" s="614"/>
      <c r="D589" s="614"/>
      <c r="E589" s="8"/>
      <c r="F589" s="86">
        <v>0</v>
      </c>
      <c r="G589" s="86">
        <v>0</v>
      </c>
      <c r="H589" s="614"/>
      <c r="I589" s="111">
        <f>F589*G589</f>
        <v>0</v>
      </c>
      <c r="J589" s="506"/>
      <c r="K589" s="729"/>
      <c r="L589" s="506"/>
      <c r="M589" s="506"/>
      <c r="N589" s="506"/>
      <c r="O589" s="506"/>
      <c r="P589" s="506"/>
      <c r="Q589" s="727"/>
      <c r="R589" s="762"/>
      <c r="S589" s="688" t="s">
        <v>80</v>
      </c>
      <c r="T589" s="92" t="s">
        <v>340</v>
      </c>
      <c r="U589" s="92" t="s">
        <v>383</v>
      </c>
      <c r="V589" s="441" t="s">
        <v>108</v>
      </c>
    </row>
    <row r="590" spans="1:22" ht="24" hidden="1" x14ac:dyDescent="0.2">
      <c r="A590" s="10"/>
      <c r="B590" s="1086" t="s">
        <v>246</v>
      </c>
      <c r="C590" s="1067"/>
      <c r="D590" s="1067"/>
      <c r="E590" s="1067"/>
      <c r="F590" s="1067"/>
      <c r="G590" s="1100"/>
      <c r="H590" s="614"/>
      <c r="I590" s="201">
        <f>SUM(I588:I589)</f>
        <v>0</v>
      </c>
      <c r="J590" s="1094"/>
      <c r="K590" s="1095"/>
      <c r="L590" s="1095"/>
      <c r="M590" s="1095"/>
      <c r="N590" s="1095"/>
      <c r="O590" s="1095"/>
      <c r="P590" s="1095"/>
      <c r="Q590" s="1095"/>
      <c r="R590" s="1096"/>
      <c r="S590" s="688" t="s">
        <v>286</v>
      </c>
      <c r="T590" s="436"/>
      <c r="U590" s="436"/>
      <c r="V590" s="441" t="s">
        <v>108</v>
      </c>
    </row>
    <row r="591" spans="1:22" ht="24" hidden="1" x14ac:dyDescent="0.2">
      <c r="A591" s="196"/>
      <c r="B591" s="492"/>
      <c r="C591" s="1081" t="s">
        <v>248</v>
      </c>
      <c r="D591" s="1078" t="s">
        <v>370</v>
      </c>
      <c r="E591" s="1006" t="s">
        <v>303</v>
      </c>
      <c r="F591" s="1039" t="s">
        <v>177</v>
      </c>
      <c r="G591" s="1040"/>
      <c r="H591" s="1040"/>
      <c r="I591" s="1041"/>
      <c r="J591" s="1169"/>
      <c r="K591" s="706"/>
      <c r="L591" s="706"/>
      <c r="M591" s="706"/>
      <c r="N591" s="706"/>
      <c r="O591" s="706"/>
      <c r="P591" s="706"/>
      <c r="Q591" s="1006"/>
      <c r="R591" s="1109"/>
      <c r="S591" s="688" t="s">
        <v>286</v>
      </c>
      <c r="T591" s="436"/>
      <c r="U591" s="436"/>
      <c r="V591" s="442" t="s">
        <v>108</v>
      </c>
    </row>
    <row r="592" spans="1:22" ht="24" hidden="1" x14ac:dyDescent="0.2">
      <c r="A592" s="237"/>
      <c r="B592" s="491" t="s">
        <v>221</v>
      </c>
      <c r="C592" s="1082"/>
      <c r="D592" s="1079"/>
      <c r="E592" s="1016"/>
      <c r="F592" s="1081" t="s">
        <v>4</v>
      </c>
      <c r="G592" s="1081" t="s">
        <v>3</v>
      </c>
      <c r="H592" s="1165" t="s">
        <v>302</v>
      </c>
      <c r="I592" s="1081" t="s">
        <v>31</v>
      </c>
      <c r="J592" s="1170"/>
      <c r="K592" s="707"/>
      <c r="L592" s="707"/>
      <c r="M592" s="707"/>
      <c r="N592" s="707"/>
      <c r="O592" s="707"/>
      <c r="P592" s="707"/>
      <c r="Q592" s="1016"/>
      <c r="R592" s="1110"/>
      <c r="S592" s="688" t="s">
        <v>286</v>
      </c>
      <c r="T592" s="436"/>
      <c r="U592" s="436"/>
      <c r="V592" s="442" t="s">
        <v>108</v>
      </c>
    </row>
    <row r="593" spans="1:22" ht="24" hidden="1" x14ac:dyDescent="0.2">
      <c r="A593" s="98"/>
      <c r="B593" s="493"/>
      <c r="C593" s="1083"/>
      <c r="D593" s="1080"/>
      <c r="E593" s="1005"/>
      <c r="F593" s="1083"/>
      <c r="G593" s="1083"/>
      <c r="H593" s="1166"/>
      <c r="I593" s="1083"/>
      <c r="J593" s="1171"/>
      <c r="K593" s="708"/>
      <c r="L593" s="708"/>
      <c r="M593" s="708"/>
      <c r="N593" s="708"/>
      <c r="O593" s="708"/>
      <c r="P593" s="708"/>
      <c r="Q593" s="1005"/>
      <c r="R593" s="1111"/>
      <c r="S593" s="688" t="s">
        <v>286</v>
      </c>
      <c r="T593" s="436"/>
      <c r="U593" s="436"/>
      <c r="V593" s="442" t="s">
        <v>108</v>
      </c>
    </row>
    <row r="594" spans="1:22" ht="24" hidden="1" x14ac:dyDescent="0.2">
      <c r="A594" s="10"/>
      <c r="B594" s="54" t="s">
        <v>35</v>
      </c>
      <c r="C594" s="86">
        <v>0</v>
      </c>
      <c r="D594" s="614" t="str">
        <f>IF(CurrencyRate=0,"",C594)</f>
        <v/>
      </c>
      <c r="E594" s="615">
        <f>C594*(IF(CurrencyRate=0,1,CurrencyRate))</f>
        <v>0</v>
      </c>
      <c r="F594" s="9"/>
      <c r="G594" s="9"/>
      <c r="H594" s="9"/>
      <c r="I594" s="9"/>
      <c r="J594" s="506"/>
      <c r="K594" s="729"/>
      <c r="L594" s="506"/>
      <c r="M594" s="506"/>
      <c r="N594" s="506"/>
      <c r="O594" s="506"/>
      <c r="P594" s="506"/>
      <c r="Q594" s="9"/>
      <c r="R594" s="677"/>
      <c r="S594" s="688" t="s">
        <v>286</v>
      </c>
      <c r="T594" s="436"/>
      <c r="U594" s="436"/>
      <c r="V594" s="442" t="s">
        <v>108</v>
      </c>
    </row>
    <row r="595" spans="1:22" ht="24" hidden="1" x14ac:dyDescent="0.2">
      <c r="A595" s="10"/>
      <c r="B595" s="478" t="s">
        <v>92</v>
      </c>
      <c r="C595" s="614"/>
      <c r="D595" s="614"/>
      <c r="E595" s="615"/>
      <c r="F595" s="86">
        <v>0</v>
      </c>
      <c r="G595" s="86">
        <v>0</v>
      </c>
      <c r="H595" s="614"/>
      <c r="I595" s="111">
        <f>F595*G595</f>
        <v>0</v>
      </c>
      <c r="J595" s="506"/>
      <c r="K595" s="729"/>
      <c r="L595" s="506"/>
      <c r="M595" s="506"/>
      <c r="N595" s="506"/>
      <c r="O595" s="506"/>
      <c r="P595" s="506"/>
      <c r="Q595" s="9"/>
      <c r="R595" s="778"/>
      <c r="S595" s="688" t="s">
        <v>80</v>
      </c>
      <c r="T595" s="92" t="s">
        <v>340</v>
      </c>
      <c r="U595" s="92" t="s">
        <v>383</v>
      </c>
      <c r="V595" s="442" t="s">
        <v>108</v>
      </c>
    </row>
    <row r="596" spans="1:22" ht="24" hidden="1" x14ac:dyDescent="0.2">
      <c r="A596" s="10"/>
      <c r="B596" s="709" t="s">
        <v>245</v>
      </c>
      <c r="C596" s="617"/>
      <c r="D596" s="614"/>
      <c r="E596" s="111">
        <f>E594</f>
        <v>0</v>
      </c>
      <c r="F596" s="9"/>
      <c r="G596" s="9"/>
      <c r="H596" s="614"/>
      <c r="I596" s="201">
        <f>SUM(I594:I595)</f>
        <v>0</v>
      </c>
      <c r="J596" s="1094"/>
      <c r="K596" s="1095"/>
      <c r="L596" s="1095"/>
      <c r="M596" s="1095"/>
      <c r="N596" s="1095"/>
      <c r="O596" s="1095"/>
      <c r="P596" s="1095"/>
      <c r="Q596" s="1095"/>
      <c r="R596" s="1168"/>
      <c r="S596" s="688" t="s">
        <v>286</v>
      </c>
      <c r="T596" s="428"/>
      <c r="U596" s="428"/>
      <c r="V596" s="442" t="s">
        <v>108</v>
      </c>
    </row>
    <row r="597" spans="1:22" ht="24" hidden="1" x14ac:dyDescent="0.2">
      <c r="A597" s="10"/>
      <c r="B597" s="54" t="s">
        <v>93</v>
      </c>
      <c r="C597" s="86">
        <v>0</v>
      </c>
      <c r="D597" s="614" t="str">
        <f>IF(CurrencyRate=0,"",C597)</f>
        <v/>
      </c>
      <c r="E597" s="615">
        <f>C597*(IF(CurrencyRate=0,1,CurrencyRate))</f>
        <v>0</v>
      </c>
      <c r="F597" s="9"/>
      <c r="G597" s="9"/>
      <c r="H597" s="9"/>
      <c r="I597" s="9"/>
      <c r="J597" s="506"/>
      <c r="K597" s="729"/>
      <c r="L597" s="506"/>
      <c r="M597" s="506"/>
      <c r="N597" s="506"/>
      <c r="O597" s="506"/>
      <c r="P597" s="506"/>
      <c r="Q597" s="9"/>
      <c r="R597" s="778"/>
      <c r="S597" s="688" t="s">
        <v>286</v>
      </c>
      <c r="T597" s="428"/>
      <c r="U597" s="428"/>
      <c r="V597" s="442" t="s">
        <v>108</v>
      </c>
    </row>
    <row r="598" spans="1:22" ht="24" hidden="1" x14ac:dyDescent="0.2">
      <c r="A598" s="10"/>
      <c r="B598" s="478" t="s">
        <v>92</v>
      </c>
      <c r="C598" s="614"/>
      <c r="D598" s="614"/>
      <c r="E598" s="615"/>
      <c r="F598" s="86">
        <v>0</v>
      </c>
      <c r="G598" s="86">
        <v>0</v>
      </c>
      <c r="H598" s="614"/>
      <c r="I598" s="111">
        <f>F598*G598</f>
        <v>0</v>
      </c>
      <c r="J598" s="506"/>
      <c r="K598" s="729"/>
      <c r="L598" s="506"/>
      <c r="M598" s="506"/>
      <c r="N598" s="506"/>
      <c r="O598" s="506"/>
      <c r="P598" s="506"/>
      <c r="Q598" s="9"/>
      <c r="R598" s="778"/>
      <c r="S598" s="688" t="s">
        <v>80</v>
      </c>
      <c r="T598" s="92" t="s">
        <v>340</v>
      </c>
      <c r="U598" s="92" t="s">
        <v>383</v>
      </c>
      <c r="V598" s="442" t="s">
        <v>108</v>
      </c>
    </row>
    <row r="599" spans="1:22" ht="24" hidden="1" x14ac:dyDescent="0.2">
      <c r="A599" s="10"/>
      <c r="B599" s="710" t="s">
        <v>246</v>
      </c>
      <c r="C599" s="617"/>
      <c r="D599" s="614"/>
      <c r="E599" s="111">
        <f>E597</f>
        <v>0</v>
      </c>
      <c r="F599" s="9"/>
      <c r="G599" s="9"/>
      <c r="H599" s="614"/>
      <c r="I599" s="201">
        <f>SUM(I597:I598)</f>
        <v>0</v>
      </c>
      <c r="J599" s="1094"/>
      <c r="K599" s="1095"/>
      <c r="L599" s="1095"/>
      <c r="M599" s="1095"/>
      <c r="N599" s="1095"/>
      <c r="O599" s="1095"/>
      <c r="P599" s="1095"/>
      <c r="Q599" s="1095"/>
      <c r="R599" s="1096"/>
      <c r="S599" s="688" t="s">
        <v>286</v>
      </c>
      <c r="T599" s="428"/>
      <c r="U599" s="428"/>
      <c r="V599" s="442" t="s">
        <v>108</v>
      </c>
    </row>
    <row r="600" spans="1:22" ht="24" x14ac:dyDescent="0.2">
      <c r="A600" s="146"/>
      <c r="B600" s="113" t="s">
        <v>294</v>
      </c>
      <c r="C600" s="113"/>
      <c r="D600" s="614" t="str">
        <f>IF(CurrencyRate=0,"",IF(TypeCostD1&gt;1,"",D494+D498+D503))</f>
        <v/>
      </c>
      <c r="E600" s="198">
        <f>E581+I587+I590+I596+I599+E596+E599</f>
        <v>0</v>
      </c>
      <c r="F600" s="475"/>
      <c r="G600" s="9"/>
      <c r="H600" s="9"/>
      <c r="I600" s="9"/>
      <c r="J600" s="9"/>
      <c r="K600" s="9"/>
      <c r="L600" s="9"/>
      <c r="M600" s="9"/>
      <c r="N600" s="9"/>
      <c r="O600" s="9"/>
      <c r="P600" s="9"/>
      <c r="Q600" s="9"/>
      <c r="R600" s="677"/>
      <c r="S600" s="688" t="s">
        <v>286</v>
      </c>
      <c r="T600" s="436"/>
      <c r="U600" s="436"/>
      <c r="V600" s="443" t="s">
        <v>109</v>
      </c>
    </row>
    <row r="601" spans="1:22" x14ac:dyDescent="0.2">
      <c r="A601" s="98"/>
      <c r="B601" s="145"/>
      <c r="C601" s="145"/>
      <c r="D601" s="145"/>
      <c r="E601" s="160"/>
      <c r="F601" s="161"/>
      <c r="G601" s="147"/>
      <c r="H601" s="147"/>
      <c r="I601" s="147"/>
      <c r="J601" s="480"/>
      <c r="K601" s="480"/>
      <c r="L601" s="480"/>
      <c r="M601" s="480"/>
      <c r="N601" s="480"/>
      <c r="O601" s="480"/>
      <c r="P601" s="480"/>
      <c r="Q601" s="480"/>
      <c r="R601" s="787"/>
      <c r="S601" s="735"/>
      <c r="T601" s="414"/>
      <c r="U601" s="414"/>
      <c r="V601" s="414" t="s">
        <v>109</v>
      </c>
    </row>
    <row r="602" spans="1:22" x14ac:dyDescent="0.2">
      <c r="A602" s="98"/>
      <c r="B602" s="145"/>
      <c r="C602" s="145"/>
      <c r="D602" s="145"/>
      <c r="E602" s="160"/>
      <c r="F602" s="161"/>
      <c r="G602" s="147"/>
      <c r="H602" s="147"/>
      <c r="I602" s="147"/>
      <c r="J602" s="216"/>
      <c r="K602" s="216"/>
      <c r="L602" s="216"/>
      <c r="M602" s="216"/>
      <c r="N602" s="216"/>
      <c r="O602" s="216"/>
      <c r="P602" s="216"/>
      <c r="Q602" s="216"/>
      <c r="R602" s="788"/>
      <c r="S602" s="735"/>
      <c r="T602" s="414"/>
      <c r="U602" s="414"/>
      <c r="V602" s="414" t="s">
        <v>109</v>
      </c>
    </row>
    <row r="603" spans="1:22" ht="35" x14ac:dyDescent="0.2">
      <c r="A603" s="277"/>
      <c r="B603" s="1067" t="s">
        <v>291</v>
      </c>
      <c r="C603" s="1067"/>
      <c r="D603" s="1067"/>
      <c r="E603" s="1067"/>
      <c r="F603" s="1067"/>
      <c r="G603" s="1067"/>
      <c r="H603" s="813"/>
      <c r="I603" s="198">
        <f>WP_D1_Total+WP_D2_Total+WP_D3_Total+WP_D4_Total</f>
        <v>0</v>
      </c>
      <c r="J603" s="278"/>
      <c r="K603" s="278"/>
      <c r="L603" s="278"/>
      <c r="M603" s="278"/>
      <c r="N603" s="278"/>
      <c r="O603" s="278"/>
      <c r="P603" s="278"/>
      <c r="Q603" s="278"/>
      <c r="R603" s="783"/>
      <c r="S603" s="774" t="s">
        <v>143</v>
      </c>
      <c r="T603" s="423"/>
      <c r="U603" s="423"/>
      <c r="V603" s="414" t="s">
        <v>109</v>
      </c>
    </row>
    <row r="604" spans="1:22" ht="31" hidden="1" x14ac:dyDescent="0.2">
      <c r="A604" s="96" t="str">
        <f>'EC Data'!A15</f>
        <v>D.2 [Category name]</v>
      </c>
      <c r="B604" s="9"/>
      <c r="C604" s="9"/>
      <c r="D604" s="9"/>
      <c r="E604" s="9"/>
      <c r="F604" s="9"/>
      <c r="G604" s="9"/>
      <c r="H604" s="9"/>
      <c r="I604" s="9"/>
      <c r="J604" s="9"/>
      <c r="K604" s="9"/>
      <c r="L604" s="9"/>
      <c r="M604" s="9"/>
      <c r="N604" s="9"/>
      <c r="O604" s="9"/>
      <c r="P604" s="9"/>
      <c r="Q604" s="9"/>
      <c r="R604" s="778"/>
      <c r="S604" s="774" t="s">
        <v>143</v>
      </c>
      <c r="T604" s="428"/>
      <c r="U604" s="428"/>
      <c r="V604" s="414" t="s">
        <v>108</v>
      </c>
    </row>
    <row r="605" spans="1:22" hidden="1" x14ac:dyDescent="0.2">
      <c r="A605" s="98"/>
      <c r="B605" s="145"/>
      <c r="C605" s="145"/>
      <c r="D605" s="145"/>
      <c r="E605" s="160"/>
      <c r="F605" s="161"/>
      <c r="G605" s="147"/>
      <c r="H605" s="147"/>
      <c r="I605" s="147"/>
      <c r="J605" s="480"/>
      <c r="K605" s="480"/>
      <c r="L605" s="480"/>
      <c r="M605" s="480"/>
      <c r="N605" s="480"/>
      <c r="O605" s="480"/>
      <c r="P605" s="480"/>
      <c r="Q605" s="480"/>
      <c r="R605" s="787"/>
      <c r="S605" s="735"/>
      <c r="T605" s="414"/>
      <c r="U605" s="414"/>
      <c r="V605" s="414" t="s">
        <v>108</v>
      </c>
    </row>
    <row r="606" spans="1:22" hidden="1" x14ac:dyDescent="0.2">
      <c r="A606" s="98"/>
      <c r="B606" s="145"/>
      <c r="C606" s="145"/>
      <c r="D606" s="145"/>
      <c r="E606" s="160"/>
      <c r="F606" s="161"/>
      <c r="G606" s="147"/>
      <c r="H606" s="147"/>
      <c r="I606" s="147"/>
      <c r="J606" s="216"/>
      <c r="K606" s="216"/>
      <c r="L606" s="216"/>
      <c r="M606" s="216"/>
      <c r="N606" s="216"/>
      <c r="O606" s="216"/>
      <c r="P606" s="216"/>
      <c r="Q606" s="216"/>
      <c r="R606" s="788"/>
      <c r="S606" s="735"/>
      <c r="T606" s="414"/>
      <c r="U606" s="414"/>
      <c r="V606" s="414" t="s">
        <v>108</v>
      </c>
    </row>
    <row r="607" spans="1:22" ht="35" hidden="1" x14ac:dyDescent="0.2">
      <c r="A607" s="277"/>
      <c r="B607" s="1067" t="s">
        <v>163</v>
      </c>
      <c r="C607" s="1067"/>
      <c r="D607" s="1067"/>
      <c r="E607" s="1067"/>
      <c r="F607" s="1067"/>
      <c r="G607" s="1067"/>
      <c r="H607" s="813"/>
      <c r="I607" s="198">
        <v>0</v>
      </c>
      <c r="J607" s="278"/>
      <c r="K607" s="278"/>
      <c r="L607" s="278"/>
      <c r="M607" s="278"/>
      <c r="N607" s="278"/>
      <c r="O607" s="278"/>
      <c r="P607" s="278"/>
      <c r="Q607" s="278"/>
      <c r="R607" s="783"/>
      <c r="S607" s="774" t="s">
        <v>143</v>
      </c>
      <c r="T607" s="423"/>
      <c r="U607" s="423"/>
      <c r="V607" s="414" t="s">
        <v>108</v>
      </c>
    </row>
    <row r="608" spans="1:22" ht="31" hidden="1" x14ac:dyDescent="0.2">
      <c r="A608" s="96" t="str">
        <f>'EC Data'!A16</f>
        <v>D.3 [Category name]</v>
      </c>
      <c r="B608" s="9"/>
      <c r="C608" s="9"/>
      <c r="D608" s="9"/>
      <c r="E608" s="9"/>
      <c r="F608" s="9"/>
      <c r="G608" s="9"/>
      <c r="H608" s="9"/>
      <c r="I608" s="9"/>
      <c r="J608" s="9"/>
      <c r="K608" s="9"/>
      <c r="L608" s="9"/>
      <c r="M608" s="9"/>
      <c r="N608" s="9"/>
      <c r="O608" s="9"/>
      <c r="P608" s="9"/>
      <c r="Q608" s="9"/>
      <c r="R608" s="778"/>
      <c r="S608" s="774" t="s">
        <v>143</v>
      </c>
      <c r="T608" s="428"/>
      <c r="U608" s="428"/>
      <c r="V608" s="414" t="s">
        <v>108</v>
      </c>
    </row>
    <row r="609" spans="1:22" hidden="1" x14ac:dyDescent="0.2">
      <c r="A609" s="98"/>
      <c r="B609" s="145"/>
      <c r="C609" s="145"/>
      <c r="D609" s="145"/>
      <c r="E609" s="160"/>
      <c r="F609" s="161"/>
      <c r="G609" s="147"/>
      <c r="H609" s="147"/>
      <c r="I609" s="147"/>
      <c r="J609" s="480"/>
      <c r="K609" s="480"/>
      <c r="L609" s="480"/>
      <c r="M609" s="480"/>
      <c r="N609" s="480"/>
      <c r="O609" s="480"/>
      <c r="P609" s="480"/>
      <c r="Q609" s="480"/>
      <c r="R609" s="787"/>
      <c r="S609" s="735"/>
      <c r="T609" s="414"/>
      <c r="U609" s="414"/>
      <c r="V609" s="414" t="s">
        <v>108</v>
      </c>
    </row>
    <row r="610" spans="1:22" hidden="1" x14ac:dyDescent="0.2">
      <c r="A610" s="98"/>
      <c r="B610" s="145"/>
      <c r="C610" s="145"/>
      <c r="D610" s="145"/>
      <c r="E610" s="160"/>
      <c r="F610" s="161"/>
      <c r="G610" s="147"/>
      <c r="H610" s="147"/>
      <c r="I610" s="147"/>
      <c r="J610" s="216"/>
      <c r="K610" s="216"/>
      <c r="L610" s="216"/>
      <c r="M610" s="216"/>
      <c r="N610" s="216"/>
      <c r="O610" s="216"/>
      <c r="P610" s="216"/>
      <c r="Q610" s="216"/>
      <c r="R610" s="788"/>
      <c r="S610" s="735"/>
      <c r="T610" s="414"/>
      <c r="U610" s="414"/>
      <c r="V610" s="414" t="s">
        <v>108</v>
      </c>
    </row>
    <row r="611" spans="1:22" ht="35" hidden="1" x14ac:dyDescent="0.2">
      <c r="A611" s="277"/>
      <c r="B611" s="1067" t="s">
        <v>164</v>
      </c>
      <c r="C611" s="1067"/>
      <c r="D611" s="1067"/>
      <c r="E611" s="1067"/>
      <c r="F611" s="1067"/>
      <c r="G611" s="1067"/>
      <c r="H611" s="813"/>
      <c r="I611" s="198">
        <v>0</v>
      </c>
      <c r="J611" s="278"/>
      <c r="K611" s="278"/>
      <c r="L611" s="278"/>
      <c r="M611" s="278"/>
      <c r="N611" s="278"/>
      <c r="O611" s="278"/>
      <c r="P611" s="278"/>
      <c r="Q611" s="278"/>
      <c r="R611" s="783"/>
      <c r="S611" s="774" t="s">
        <v>143</v>
      </c>
      <c r="T611" s="423"/>
      <c r="U611" s="423"/>
      <c r="V611" s="414" t="s">
        <v>108</v>
      </c>
    </row>
    <row r="612" spans="1:22" ht="31" hidden="1" x14ac:dyDescent="0.2">
      <c r="A612" s="96" t="str">
        <f>'EC Data'!A17</f>
        <v>D.4 [Category name]</v>
      </c>
      <c r="B612" s="9"/>
      <c r="C612" s="9"/>
      <c r="D612" s="9"/>
      <c r="E612" s="9"/>
      <c r="F612" s="9"/>
      <c r="G612" s="9"/>
      <c r="H612" s="9"/>
      <c r="I612" s="9"/>
      <c r="J612" s="9"/>
      <c r="K612" s="9"/>
      <c r="L612" s="9"/>
      <c r="M612" s="9"/>
      <c r="N612" s="9"/>
      <c r="O612" s="9"/>
      <c r="P612" s="9"/>
      <c r="Q612" s="9"/>
      <c r="R612" s="778"/>
      <c r="S612" s="774" t="s">
        <v>143</v>
      </c>
      <c r="T612" s="428"/>
      <c r="U612" s="428"/>
      <c r="V612" s="414" t="s">
        <v>108</v>
      </c>
    </row>
    <row r="613" spans="1:22" hidden="1" x14ac:dyDescent="0.2">
      <c r="A613" s="98"/>
      <c r="B613" s="145"/>
      <c r="C613" s="145"/>
      <c r="D613" s="145"/>
      <c r="E613" s="160"/>
      <c r="F613" s="161"/>
      <c r="G613" s="147"/>
      <c r="H613" s="147"/>
      <c r="I613" s="147"/>
      <c r="J613" s="480"/>
      <c r="K613" s="480"/>
      <c r="L613" s="480"/>
      <c r="M613" s="480"/>
      <c r="N613" s="480"/>
      <c r="O613" s="480"/>
      <c r="P613" s="480"/>
      <c r="Q613" s="480"/>
      <c r="R613" s="787"/>
      <c r="S613" s="735"/>
      <c r="T613" s="414"/>
      <c r="U613" s="414"/>
      <c r="V613" s="414" t="s">
        <v>108</v>
      </c>
    </row>
    <row r="614" spans="1:22" hidden="1" x14ac:dyDescent="0.2">
      <c r="A614" s="98"/>
      <c r="B614" s="145"/>
      <c r="C614" s="145"/>
      <c r="D614" s="145"/>
      <c r="E614" s="160"/>
      <c r="F614" s="161"/>
      <c r="G614" s="147"/>
      <c r="H614" s="147"/>
      <c r="I614" s="147"/>
      <c r="J614" s="216"/>
      <c r="K614" s="216"/>
      <c r="L614" s="216"/>
      <c r="M614" s="216"/>
      <c r="N614" s="216"/>
      <c r="O614" s="216"/>
      <c r="P614" s="216"/>
      <c r="Q614" s="216"/>
      <c r="R614" s="788"/>
      <c r="S614" s="735"/>
      <c r="T614" s="414"/>
      <c r="U614" s="414"/>
      <c r="V614" s="414" t="s">
        <v>108</v>
      </c>
    </row>
    <row r="615" spans="1:22" ht="35" hidden="1" x14ac:dyDescent="0.2">
      <c r="A615" s="277"/>
      <c r="B615" s="1218" t="s">
        <v>165</v>
      </c>
      <c r="C615" s="1218"/>
      <c r="D615" s="1218"/>
      <c r="E615" s="1218"/>
      <c r="F615" s="1218"/>
      <c r="G615" s="1218"/>
      <c r="H615" s="813"/>
      <c r="I615" s="274">
        <v>0</v>
      </c>
      <c r="J615" s="278"/>
      <c r="K615" s="278"/>
      <c r="L615" s="278"/>
      <c r="M615" s="278"/>
      <c r="N615" s="278"/>
      <c r="O615" s="278"/>
      <c r="P615" s="278"/>
      <c r="Q615" s="278"/>
      <c r="R615" s="783"/>
      <c r="S615" s="774" t="s">
        <v>143</v>
      </c>
      <c r="T615" s="423"/>
      <c r="U615" s="423"/>
      <c r="V615" s="414" t="s">
        <v>108</v>
      </c>
    </row>
    <row r="616" spans="1:22" ht="31" hidden="1" x14ac:dyDescent="0.2">
      <c r="A616" s="96" t="str">
        <f>'EC Data'!A18</f>
        <v>D.5 [Category name]</v>
      </c>
      <c r="B616" s="9"/>
      <c r="C616" s="9"/>
      <c r="D616" s="9"/>
      <c r="E616" s="9"/>
      <c r="F616" s="9"/>
      <c r="G616" s="9"/>
      <c r="H616" s="9"/>
      <c r="I616" s="9"/>
      <c r="J616" s="9"/>
      <c r="K616" s="9"/>
      <c r="L616" s="9"/>
      <c r="M616" s="9"/>
      <c r="N616" s="9"/>
      <c r="O616" s="9"/>
      <c r="P616" s="9"/>
      <c r="Q616" s="9"/>
      <c r="R616" s="778"/>
      <c r="S616" s="774" t="s">
        <v>143</v>
      </c>
      <c r="T616" s="428"/>
      <c r="U616" s="428"/>
      <c r="V616" s="414" t="s">
        <v>108</v>
      </c>
    </row>
    <row r="617" spans="1:22" hidden="1" x14ac:dyDescent="0.2">
      <c r="A617" s="98"/>
      <c r="B617" s="145"/>
      <c r="C617" s="145"/>
      <c r="D617" s="145"/>
      <c r="E617" s="160"/>
      <c r="F617" s="161"/>
      <c r="G617" s="147"/>
      <c r="H617" s="147"/>
      <c r="I617" s="147"/>
      <c r="J617" s="480"/>
      <c r="K617" s="480"/>
      <c r="L617" s="480"/>
      <c r="M617" s="480"/>
      <c r="N617" s="480"/>
      <c r="O617" s="480"/>
      <c r="P617" s="480"/>
      <c r="Q617" s="480"/>
      <c r="R617" s="787"/>
      <c r="S617" s="735"/>
      <c r="T617" s="414"/>
      <c r="U617" s="414"/>
      <c r="V617" s="414" t="s">
        <v>108</v>
      </c>
    </row>
    <row r="618" spans="1:22" hidden="1" x14ac:dyDescent="0.2">
      <c r="A618" s="98"/>
      <c r="B618" s="145"/>
      <c r="C618" s="145"/>
      <c r="D618" s="145"/>
      <c r="E618" s="160"/>
      <c r="F618" s="161"/>
      <c r="G618" s="147"/>
      <c r="H618" s="147"/>
      <c r="I618" s="147"/>
      <c r="J618" s="216"/>
      <c r="K618" s="216"/>
      <c r="L618" s="216"/>
      <c r="M618" s="216"/>
      <c r="N618" s="216"/>
      <c r="O618" s="216"/>
      <c r="P618" s="216"/>
      <c r="Q618" s="216"/>
      <c r="R618" s="788"/>
      <c r="S618" s="735"/>
      <c r="T618" s="414"/>
      <c r="U618" s="414"/>
      <c r="V618" s="414" t="s">
        <v>108</v>
      </c>
    </row>
    <row r="619" spans="1:22" ht="35" hidden="1" x14ac:dyDescent="0.2">
      <c r="A619" s="277"/>
      <c r="B619" s="1067" t="s">
        <v>166</v>
      </c>
      <c r="C619" s="1067"/>
      <c r="D619" s="1067"/>
      <c r="E619" s="1067"/>
      <c r="F619" s="1067"/>
      <c r="G619" s="1067"/>
      <c r="H619" s="813"/>
      <c r="I619" s="198">
        <v>0</v>
      </c>
      <c r="J619" s="278"/>
      <c r="K619" s="278"/>
      <c r="L619" s="278"/>
      <c r="M619" s="278"/>
      <c r="N619" s="278"/>
      <c r="O619" s="278"/>
      <c r="P619" s="278"/>
      <c r="Q619" s="278"/>
      <c r="R619" s="783"/>
      <c r="S619" s="774" t="s">
        <v>143</v>
      </c>
      <c r="T619" s="423"/>
      <c r="U619" s="423"/>
      <c r="V619" s="414" t="s">
        <v>108</v>
      </c>
    </row>
    <row r="620" spans="1:22" ht="31" hidden="1" x14ac:dyDescent="0.2">
      <c r="A620" s="96" t="str">
        <f>'EC Data'!A19</f>
        <v>D.6 [Category name]</v>
      </c>
      <c r="B620" s="9"/>
      <c r="C620" s="9"/>
      <c r="D620" s="9"/>
      <c r="E620" s="9"/>
      <c r="F620" s="9"/>
      <c r="G620" s="9"/>
      <c r="H620" s="9"/>
      <c r="I620" s="9"/>
      <c r="J620" s="9"/>
      <c r="K620" s="9"/>
      <c r="L620" s="9"/>
      <c r="M620" s="9"/>
      <c r="N620" s="9"/>
      <c r="O620" s="9"/>
      <c r="P620" s="9"/>
      <c r="Q620" s="9"/>
      <c r="R620" s="778"/>
      <c r="S620" s="774" t="s">
        <v>143</v>
      </c>
      <c r="T620" s="428"/>
      <c r="U620" s="428"/>
      <c r="V620" s="414" t="s">
        <v>108</v>
      </c>
    </row>
    <row r="621" spans="1:22" hidden="1" x14ac:dyDescent="0.2">
      <c r="A621" s="98"/>
      <c r="B621" s="145"/>
      <c r="C621" s="145"/>
      <c r="D621" s="145"/>
      <c r="E621" s="160"/>
      <c r="F621" s="161"/>
      <c r="G621" s="147"/>
      <c r="H621" s="147"/>
      <c r="I621" s="147"/>
      <c r="J621" s="480"/>
      <c r="K621" s="480"/>
      <c r="L621" s="480"/>
      <c r="M621" s="480"/>
      <c r="N621" s="480"/>
      <c r="O621" s="480"/>
      <c r="P621" s="480"/>
      <c r="Q621" s="480"/>
      <c r="R621" s="787"/>
      <c r="S621" s="735"/>
      <c r="T621" s="414"/>
      <c r="U621" s="414"/>
      <c r="V621" s="414" t="s">
        <v>108</v>
      </c>
    </row>
    <row r="622" spans="1:22" hidden="1" x14ac:dyDescent="0.2">
      <c r="A622" s="98"/>
      <c r="B622" s="145"/>
      <c r="C622" s="145"/>
      <c r="D622" s="145"/>
      <c r="E622" s="160"/>
      <c r="F622" s="161"/>
      <c r="G622" s="147"/>
      <c r="H622" s="147"/>
      <c r="I622" s="147"/>
      <c r="J622" s="216"/>
      <c r="K622" s="216"/>
      <c r="L622" s="216"/>
      <c r="M622" s="216"/>
      <c r="N622" s="216"/>
      <c r="O622" s="216"/>
      <c r="P622" s="216"/>
      <c r="Q622" s="216"/>
      <c r="R622" s="788"/>
      <c r="S622" s="735"/>
      <c r="T622" s="414"/>
      <c r="U622" s="414"/>
      <c r="V622" s="414" t="s">
        <v>108</v>
      </c>
    </row>
    <row r="623" spans="1:22" ht="35" hidden="1" x14ac:dyDescent="0.2">
      <c r="A623" s="277"/>
      <c r="B623" s="1067" t="s">
        <v>212</v>
      </c>
      <c r="C623" s="1067"/>
      <c r="D623" s="1067"/>
      <c r="E623" s="1067"/>
      <c r="F623" s="1067"/>
      <c r="G623" s="1067"/>
      <c r="H623" s="813"/>
      <c r="I623" s="198">
        <v>0</v>
      </c>
      <c r="J623" s="278"/>
      <c r="K623" s="278"/>
      <c r="L623" s="278"/>
      <c r="M623" s="278"/>
      <c r="N623" s="278"/>
      <c r="O623" s="278"/>
      <c r="P623" s="278"/>
      <c r="Q623" s="278"/>
      <c r="R623" s="783"/>
      <c r="S623" s="774" t="s">
        <v>143</v>
      </c>
      <c r="T623" s="423"/>
      <c r="U623" s="423"/>
      <c r="V623" s="414" t="s">
        <v>108</v>
      </c>
    </row>
    <row r="624" spans="1:22" ht="35" x14ac:dyDescent="0.2">
      <c r="A624" s="181"/>
      <c r="B624" s="1209" t="s">
        <v>235</v>
      </c>
      <c r="C624" s="1209"/>
      <c r="D624" s="1209"/>
      <c r="E624" s="1209"/>
      <c r="F624" s="1209"/>
      <c r="G624" s="1209"/>
      <c r="H624" s="814"/>
      <c r="I624" s="48">
        <f>WP_D06_Total+WP_D05_Total+WP_D04_Total+WP_D03_Total+WP_D02_Total+WP_D_Total</f>
        <v>0</v>
      </c>
      <c r="J624" s="184"/>
      <c r="K624" s="184"/>
      <c r="L624" s="184"/>
      <c r="M624" s="184"/>
      <c r="N624" s="184"/>
      <c r="O624" s="184"/>
      <c r="P624" s="184"/>
      <c r="Q624" s="184"/>
      <c r="R624" s="779"/>
      <c r="S624" s="774" t="s">
        <v>143</v>
      </c>
      <c r="T624" s="423"/>
      <c r="U624" s="423"/>
      <c r="V624" s="414" t="s">
        <v>109</v>
      </c>
    </row>
    <row r="625" spans="1:22" ht="35" x14ac:dyDescent="0.2">
      <c r="A625" s="1222" t="s">
        <v>149</v>
      </c>
      <c r="B625" s="1223"/>
      <c r="C625" s="463"/>
      <c r="D625" s="463"/>
      <c r="E625" s="138"/>
      <c r="F625" s="138"/>
      <c r="G625" s="138"/>
      <c r="H625" s="138"/>
      <c r="I625" s="138"/>
      <c r="J625" s="138"/>
      <c r="K625" s="138"/>
      <c r="L625" s="138"/>
      <c r="M625" s="138"/>
      <c r="N625" s="138"/>
      <c r="O625" s="138"/>
      <c r="P625" s="138"/>
      <c r="Q625" s="138"/>
      <c r="R625" s="777"/>
      <c r="S625" s="774" t="s">
        <v>143</v>
      </c>
      <c r="T625" s="423"/>
      <c r="U625" s="423"/>
      <c r="V625" s="414"/>
    </row>
    <row r="626" spans="1:22" ht="31" x14ac:dyDescent="0.2">
      <c r="A626" s="292"/>
      <c r="B626" s="293"/>
      <c r="C626" s="293"/>
      <c r="D626" s="293"/>
      <c r="E626" s="44" t="s">
        <v>430</v>
      </c>
      <c r="F626" s="214"/>
      <c r="G626" s="214"/>
      <c r="H626" s="178"/>
      <c r="I626" s="207"/>
      <c r="J626" s="207"/>
      <c r="K626" s="207"/>
      <c r="L626" s="207"/>
      <c r="M626" s="207"/>
      <c r="N626" s="207"/>
      <c r="O626" s="207"/>
      <c r="P626" s="207"/>
      <c r="Q626" s="207"/>
      <c r="R626" s="789"/>
      <c r="S626" s="774" t="s">
        <v>143</v>
      </c>
      <c r="T626" s="414"/>
      <c r="U626" s="414"/>
      <c r="V626" s="414" t="s">
        <v>109</v>
      </c>
    </row>
    <row r="627" spans="1:22" ht="31" x14ac:dyDescent="0.2">
      <c r="A627" s="1217" t="s">
        <v>60</v>
      </c>
      <c r="B627" s="88" t="s">
        <v>90</v>
      </c>
      <c r="C627" s="88"/>
      <c r="D627" s="88"/>
      <c r="E627" s="903">
        <f>'4. Consolid table (participant)'!B24</f>
        <v>353757.10351699998</v>
      </c>
      <c r="F627" s="206"/>
      <c r="G627" s="207"/>
      <c r="H627" s="207"/>
      <c r="I627" s="207"/>
      <c r="J627" s="207"/>
      <c r="K627" s="207"/>
      <c r="L627" s="207"/>
      <c r="M627" s="207"/>
      <c r="N627" s="207"/>
      <c r="O627" s="207"/>
      <c r="P627" s="207"/>
      <c r="Q627" s="207"/>
      <c r="R627" s="789"/>
      <c r="S627" s="774" t="s">
        <v>143</v>
      </c>
      <c r="T627" s="414"/>
      <c r="U627" s="414"/>
      <c r="V627" s="414" t="s">
        <v>109</v>
      </c>
    </row>
    <row r="628" spans="1:22" ht="31" x14ac:dyDescent="0.2">
      <c r="A628" s="1217"/>
      <c r="B628" s="88" t="s">
        <v>270</v>
      </c>
      <c r="C628" s="88"/>
      <c r="D628" s="88"/>
      <c r="E628" s="904">
        <v>7.0000000000000007E-2</v>
      </c>
      <c r="F628" s="1302" t="s">
        <v>461</v>
      </c>
      <c r="G628" s="1303"/>
      <c r="H628" s="1303"/>
      <c r="I628" s="1303"/>
      <c r="J628" s="1303"/>
      <c r="K628" s="1303"/>
      <c r="L628" s="1303"/>
      <c r="M628" s="1303"/>
      <c r="N628" s="1303"/>
      <c r="O628" s="1303"/>
      <c r="P628" s="1303"/>
      <c r="Q628" s="1303"/>
      <c r="R628" s="1304"/>
      <c r="S628" s="774" t="s">
        <v>143</v>
      </c>
      <c r="T628" s="414"/>
      <c r="U628" s="414"/>
      <c r="V628" s="414" t="s">
        <v>109</v>
      </c>
    </row>
    <row r="629" spans="1:22" ht="31" x14ac:dyDescent="0.2">
      <c r="A629" s="1217"/>
      <c r="B629" s="199" t="s">
        <v>66</v>
      </c>
      <c r="C629" s="199"/>
      <c r="D629" s="199"/>
      <c r="E629" s="903">
        <f>E627*E628</f>
        <v>24762.99724619</v>
      </c>
      <c r="F629" s="208"/>
      <c r="G629" s="209"/>
      <c r="H629" s="209"/>
      <c r="I629" s="209"/>
      <c r="J629" s="209"/>
      <c r="K629" s="209"/>
      <c r="L629" s="209"/>
      <c r="M629" s="209"/>
      <c r="N629" s="209"/>
      <c r="O629" s="209"/>
      <c r="P629" s="209"/>
      <c r="Q629" s="209"/>
      <c r="R629" s="790"/>
      <c r="S629" s="774" t="s">
        <v>143</v>
      </c>
      <c r="T629" s="414"/>
      <c r="U629" s="414"/>
      <c r="V629" s="414" t="s">
        <v>109</v>
      </c>
    </row>
    <row r="630" spans="1:22" ht="36" thickBot="1" x14ac:dyDescent="0.25">
      <c r="A630" s="188"/>
      <c r="B630" s="236" t="s">
        <v>65</v>
      </c>
      <c r="C630" s="236"/>
      <c r="D630" s="236"/>
      <c r="E630" s="48">
        <f>E629</f>
        <v>24762.99724619</v>
      </c>
      <c r="F630" s="189"/>
      <c r="G630" s="189"/>
      <c r="H630" s="189"/>
      <c r="I630" s="183"/>
      <c r="J630" s="189"/>
      <c r="K630" s="189"/>
      <c r="L630" s="189"/>
      <c r="M630" s="189"/>
      <c r="N630" s="189"/>
      <c r="O630" s="189"/>
      <c r="P630" s="189"/>
      <c r="Q630" s="189"/>
      <c r="R630" s="786"/>
      <c r="S630" s="774" t="s">
        <v>143</v>
      </c>
      <c r="T630" s="423"/>
      <c r="U630" s="423"/>
      <c r="V630" s="414" t="s">
        <v>109</v>
      </c>
    </row>
    <row r="631" spans="1:22" ht="35" hidden="1" x14ac:dyDescent="0.2">
      <c r="A631" s="202" t="s">
        <v>115</v>
      </c>
      <c r="B631" s="150"/>
      <c r="C631" s="150"/>
      <c r="D631" s="150"/>
      <c r="E631" s="138"/>
      <c r="F631" s="138"/>
      <c r="G631" s="138"/>
      <c r="H631" s="138"/>
      <c r="I631" s="138"/>
      <c r="J631" s="138"/>
      <c r="K631" s="138"/>
      <c r="L631" s="138"/>
      <c r="M631" s="138"/>
      <c r="N631" s="138"/>
      <c r="O631" s="138"/>
      <c r="P631" s="138"/>
      <c r="Q631" s="138"/>
      <c r="R631" s="138"/>
      <c r="S631" s="415"/>
      <c r="T631" s="423"/>
      <c r="U631" s="423"/>
      <c r="V631" s="414" t="s">
        <v>108</v>
      </c>
    </row>
    <row r="632" spans="1:22" hidden="1" x14ac:dyDescent="0.2">
      <c r="A632" s="30"/>
      <c r="B632" s="29"/>
      <c r="C632" s="178"/>
      <c r="D632" s="178"/>
      <c r="E632" s="1039" t="s">
        <v>6</v>
      </c>
      <c r="F632" s="1040"/>
      <c r="G632" s="1041"/>
      <c r="H632" s="459"/>
      <c r="I632" s="203"/>
      <c r="J632" s="204"/>
      <c r="K632" s="1006" t="s">
        <v>5</v>
      </c>
      <c r="L632" s="460"/>
      <c r="M632" s="460"/>
      <c r="N632" s="460"/>
      <c r="O632" s="460"/>
      <c r="P632" s="460"/>
      <c r="Q632" s="460"/>
      <c r="R632" s="1019" t="s">
        <v>1</v>
      </c>
      <c r="S632" s="413"/>
      <c r="T632" s="414"/>
      <c r="U632" s="414"/>
      <c r="V632" s="414" t="s">
        <v>108</v>
      </c>
    </row>
    <row r="633" spans="1:22" ht="30" hidden="1" x14ac:dyDescent="0.2">
      <c r="A633" s="104"/>
      <c r="B633" s="105"/>
      <c r="C633" s="105"/>
      <c r="D633" s="105"/>
      <c r="E633" s="44" t="s">
        <v>4</v>
      </c>
      <c r="F633" s="44" t="s">
        <v>3</v>
      </c>
      <c r="G633" s="44" t="s">
        <v>2</v>
      </c>
      <c r="H633" s="461"/>
      <c r="I633" s="205"/>
      <c r="J633" s="213"/>
      <c r="K633" s="1005"/>
      <c r="L633" s="461"/>
      <c r="M633" s="461"/>
      <c r="N633" s="461"/>
      <c r="O633" s="461"/>
      <c r="P633" s="461"/>
      <c r="Q633" s="461"/>
      <c r="R633" s="1022"/>
      <c r="S633" s="432" t="s">
        <v>133</v>
      </c>
      <c r="T633" s="414"/>
      <c r="U633" s="414"/>
      <c r="V633" s="414" t="s">
        <v>108</v>
      </c>
    </row>
    <row r="634" spans="1:22" hidden="1" x14ac:dyDescent="0.2">
      <c r="A634" s="103"/>
      <c r="B634" s="87"/>
      <c r="C634" s="87"/>
      <c r="D634" s="87"/>
      <c r="E634" s="136"/>
      <c r="F634" s="136"/>
      <c r="G634" s="136"/>
      <c r="H634" s="136"/>
      <c r="I634" s="214"/>
      <c r="J634" s="136"/>
      <c r="K634" s="136"/>
      <c r="L634" s="136"/>
      <c r="M634" s="136"/>
      <c r="N634" s="136"/>
      <c r="O634" s="136"/>
      <c r="P634" s="136"/>
      <c r="Q634" s="136"/>
      <c r="R634" s="136"/>
      <c r="S634" s="413"/>
      <c r="T634" s="414"/>
      <c r="U634" s="414"/>
      <c r="V634" s="414" t="s">
        <v>108</v>
      </c>
    </row>
    <row r="635" spans="1:22" ht="36" hidden="1" thickBot="1" x14ac:dyDescent="0.25">
      <c r="A635" s="393"/>
      <c r="B635" s="394"/>
      <c r="C635" s="394"/>
      <c r="D635" s="394"/>
      <c r="E635" s="1301" t="s">
        <v>136</v>
      </c>
      <c r="F635" s="1301"/>
      <c r="G635" s="157">
        <v>0</v>
      </c>
      <c r="H635" s="395"/>
      <c r="I635" s="395"/>
      <c r="J635" s="394"/>
      <c r="K635" s="394"/>
      <c r="L635" s="394"/>
      <c r="M635" s="394"/>
      <c r="N635" s="394"/>
      <c r="O635" s="394"/>
      <c r="P635" s="394"/>
      <c r="Q635" s="394"/>
      <c r="R635" s="394"/>
      <c r="S635" s="415"/>
      <c r="T635" s="423"/>
      <c r="U635" s="423"/>
      <c r="V635" s="414" t="s">
        <v>108</v>
      </c>
    </row>
    <row r="636" spans="1:22" ht="37" thickTop="1" thickBot="1" x14ac:dyDescent="0.25">
      <c r="A636" s="396"/>
      <c r="B636" s="397"/>
      <c r="C636" s="397"/>
      <c r="D636" s="397"/>
      <c r="E636" s="397"/>
      <c r="F636" s="397"/>
      <c r="G636" s="1220" t="s">
        <v>138</v>
      </c>
      <c r="H636" s="1220"/>
      <c r="I636" s="1221"/>
      <c r="J636" s="1221"/>
      <c r="K636" s="764">
        <f>E627+E629+'4. Consolid table (participant)'!D21</f>
        <v>378520.10076318996</v>
      </c>
      <c r="L636" s="1200"/>
      <c r="M636" s="1201"/>
      <c r="N636" s="1201"/>
      <c r="O636" s="1201"/>
      <c r="P636" s="1201"/>
      <c r="Q636" s="1201"/>
      <c r="R636" s="1202"/>
      <c r="S636" s="424" t="s">
        <v>143</v>
      </c>
      <c r="T636" s="423"/>
      <c r="U636" s="423"/>
      <c r="V636" s="414"/>
    </row>
    <row r="637" spans="1:22" ht="17" thickTop="1" x14ac:dyDescent="0.2">
      <c r="A637" s="185"/>
      <c r="B637" s="186"/>
      <c r="C637" s="186"/>
      <c r="D637" s="186"/>
      <c r="E637" s="186"/>
      <c r="F637" s="186"/>
      <c r="G637" s="186"/>
      <c r="H637" s="186"/>
      <c r="I637" s="186"/>
      <c r="J637" s="186"/>
      <c r="K637" s="187"/>
      <c r="L637" s="187"/>
      <c r="M637" s="187"/>
      <c r="N637" s="187"/>
      <c r="O637" s="187"/>
      <c r="P637" s="187"/>
      <c r="Q637" s="187"/>
      <c r="R637" s="411"/>
      <c r="S637" s="413"/>
      <c r="T637" s="414"/>
      <c r="U637" s="414"/>
      <c r="V637" s="414"/>
    </row>
    <row r="638" spans="1:22" ht="17" thickBot="1" x14ac:dyDescent="0.25">
      <c r="A638" s="163"/>
      <c r="B638" s="164"/>
      <c r="C638" s="164"/>
      <c r="D638" s="164"/>
      <c r="E638" s="164"/>
      <c r="F638" s="164"/>
      <c r="G638" s="164"/>
      <c r="H638" s="164"/>
      <c r="I638" s="164"/>
      <c r="J638" s="164"/>
      <c r="K638" s="165"/>
      <c r="L638" s="165"/>
      <c r="M638" s="165"/>
      <c r="N638" s="165"/>
      <c r="O638" s="165"/>
      <c r="P638" s="165"/>
      <c r="Q638" s="165"/>
      <c r="R638" s="412"/>
      <c r="S638" s="413"/>
      <c r="T638" s="414"/>
      <c r="U638" s="414"/>
      <c r="V638" s="414"/>
    </row>
    <row r="639" spans="1:22" ht="36" thickBot="1" x14ac:dyDescent="0.25">
      <c r="A639" s="1252" t="s">
        <v>64</v>
      </c>
      <c r="B639" s="1253"/>
      <c r="C639" s="1253"/>
      <c r="D639" s="1253"/>
      <c r="E639" s="1253"/>
      <c r="F639" s="1253"/>
      <c r="G639" s="1253"/>
      <c r="H639" s="1253"/>
      <c r="I639" s="1253"/>
      <c r="J639" s="1253"/>
      <c r="K639" s="1253"/>
      <c r="L639" s="1253"/>
      <c r="M639" s="1253"/>
      <c r="N639" s="1253"/>
      <c r="O639" s="1253"/>
      <c r="P639" s="1253"/>
      <c r="Q639" s="1253"/>
      <c r="R639" s="1254"/>
      <c r="S639" s="774" t="s">
        <v>143</v>
      </c>
      <c r="T639" s="423"/>
      <c r="U639" s="423"/>
      <c r="V639" s="423"/>
    </row>
    <row r="640" spans="1:22" ht="35" x14ac:dyDescent="0.2">
      <c r="A640" s="190" t="s">
        <v>276</v>
      </c>
      <c r="B640" s="192"/>
      <c r="C640" s="192"/>
      <c r="D640" s="192"/>
      <c r="E640" s="192"/>
      <c r="F640" s="192"/>
      <c r="G640" s="192"/>
      <c r="H640" s="192"/>
      <c r="I640" s="192"/>
      <c r="J640" s="192"/>
      <c r="K640" s="192"/>
      <c r="L640" s="192"/>
      <c r="M640" s="192"/>
      <c r="N640" s="192"/>
      <c r="O640" s="192"/>
      <c r="P640" s="192"/>
      <c r="Q640" s="192"/>
      <c r="R640" s="791"/>
      <c r="S640" s="774" t="s">
        <v>143</v>
      </c>
      <c r="T640" s="423"/>
      <c r="U640" s="423"/>
      <c r="V640" s="423"/>
    </row>
    <row r="641" spans="1:22" ht="31" x14ac:dyDescent="0.2">
      <c r="A641" s="1257"/>
      <c r="B641" s="1258"/>
      <c r="C641" s="634"/>
      <c r="D641" s="633"/>
      <c r="E641" s="24" t="s">
        <v>111</v>
      </c>
      <c r="F641" s="1249"/>
      <c r="G641" s="1250"/>
      <c r="H641" s="1250"/>
      <c r="I641" s="1250"/>
      <c r="J641" s="1250"/>
      <c r="K641" s="1250"/>
      <c r="L641" s="1250"/>
      <c r="M641" s="1250"/>
      <c r="N641" s="1250"/>
      <c r="O641" s="1250"/>
      <c r="P641" s="1250"/>
      <c r="Q641" s="1250"/>
      <c r="R641" s="1251"/>
      <c r="S641" s="774" t="s">
        <v>143</v>
      </c>
      <c r="T641" s="414"/>
      <c r="U641" s="414"/>
      <c r="V641" s="414"/>
    </row>
    <row r="642" spans="1:22" ht="31" x14ac:dyDescent="0.2">
      <c r="A642" s="153"/>
      <c r="B642" s="1267" t="s">
        <v>59</v>
      </c>
      <c r="C642" s="1268"/>
      <c r="D642" s="1269"/>
      <c r="E642" s="51">
        <f>K636</f>
        <v>378520.10076318996</v>
      </c>
      <c r="F642" s="194"/>
      <c r="G642" s="234"/>
      <c r="H642" s="234"/>
      <c r="I642" s="234"/>
      <c r="J642" s="234"/>
      <c r="K642" s="234"/>
      <c r="L642" s="234"/>
      <c r="M642" s="234"/>
      <c r="N642" s="234"/>
      <c r="O642" s="234"/>
      <c r="P642" s="234"/>
      <c r="Q642" s="234"/>
      <c r="R642" s="792"/>
      <c r="S642" s="774" t="s">
        <v>143</v>
      </c>
      <c r="T642" s="414"/>
      <c r="U642" s="414"/>
      <c r="V642" s="414"/>
    </row>
    <row r="643" spans="1:22" ht="31" x14ac:dyDescent="0.2">
      <c r="A643" s="153"/>
      <c r="B643" s="1267" t="s">
        <v>271</v>
      </c>
      <c r="C643" s="1268"/>
      <c r="D643" s="1269"/>
      <c r="E643" s="904">
        <v>0</v>
      </c>
      <c r="F643" s="1279" t="s">
        <v>472</v>
      </c>
      <c r="G643" s="1280"/>
      <c r="H643" s="1280"/>
      <c r="I643" s="235"/>
      <c r="J643" s="235"/>
      <c r="K643" s="235"/>
      <c r="L643" s="235"/>
      <c r="M643" s="235"/>
      <c r="N643" s="235"/>
      <c r="O643" s="235"/>
      <c r="P643" s="235"/>
      <c r="Q643" s="235"/>
      <c r="R643" s="793"/>
      <c r="S643" s="774" t="s">
        <v>143</v>
      </c>
      <c r="T643" s="414"/>
      <c r="U643" s="414"/>
      <c r="V643" s="414" t="s">
        <v>109</v>
      </c>
    </row>
    <row r="644" spans="1:22" ht="31" hidden="1" x14ac:dyDescent="0.2">
      <c r="A644" s="153"/>
      <c r="B644" s="1267" t="str">
        <f>"Multiple funding rates (%) =
 "&amp; 'EC Data'!B88</f>
        <v>Multiple funding rates (%) =
 (a1 + a2 + a3 + a4 + a5) * 70% + b * 70% + ( c1+ c2 + c3) * 70% + (d1) * 100% + (e) * 70%</v>
      </c>
      <c r="C644" s="1268"/>
      <c r="D644" s="1268"/>
      <c r="E644" s="631"/>
      <c r="F644" s="631"/>
      <c r="G644" s="632"/>
      <c r="H644" s="471"/>
      <c r="I644" s="235"/>
      <c r="J644" s="235"/>
      <c r="K644" s="235"/>
      <c r="L644" s="235"/>
      <c r="M644" s="235"/>
      <c r="N644" s="235"/>
      <c r="O644" s="235"/>
      <c r="P644" s="235"/>
      <c r="Q644" s="235"/>
      <c r="R644" s="793"/>
      <c r="S644" s="774" t="s">
        <v>143</v>
      </c>
      <c r="T644" s="414"/>
      <c r="U644" s="414"/>
      <c r="V644" s="414" t="s">
        <v>108</v>
      </c>
    </row>
    <row r="645" spans="1:22" ht="31" x14ac:dyDescent="0.2">
      <c r="A645" s="153"/>
      <c r="B645" s="1267" t="s">
        <v>57</v>
      </c>
      <c r="C645" s="1268"/>
      <c r="D645" s="1269"/>
      <c r="E645" s="448">
        <f>IF(TypeFundRate = 2, 'EC Data'!E103,E642*E643)</f>
        <v>0</v>
      </c>
      <c r="F645" s="827"/>
      <c r="G645" s="235"/>
      <c r="H645" s="235"/>
      <c r="I645" s="235"/>
      <c r="J645" s="235"/>
      <c r="K645" s="235"/>
      <c r="L645" s="235"/>
      <c r="M645" s="235"/>
      <c r="N645" s="235"/>
      <c r="O645" s="235"/>
      <c r="P645" s="235"/>
      <c r="Q645" s="235"/>
      <c r="R645" s="793"/>
      <c r="S645" s="774" t="s">
        <v>143</v>
      </c>
      <c r="T645" s="414"/>
      <c r="U645" s="414"/>
      <c r="V645" s="414"/>
    </row>
    <row r="646" spans="1:22" ht="32" thickBot="1" x14ac:dyDescent="0.25">
      <c r="A646" s="210"/>
      <c r="B646" s="1270" t="s">
        <v>58</v>
      </c>
      <c r="C646" s="1271"/>
      <c r="D646" s="1272"/>
      <c r="E646" s="835">
        <v>0</v>
      </c>
      <c r="F646" s="1276" t="s">
        <v>462</v>
      </c>
      <c r="G646" s="1277"/>
      <c r="H646" s="1277"/>
      <c r="I646" s="1277"/>
      <c r="J646" s="1277"/>
      <c r="K646" s="1277"/>
      <c r="L646" s="1277"/>
      <c r="M646" s="1277"/>
      <c r="N646" s="1277"/>
      <c r="O646" s="1277"/>
      <c r="P646" s="1277"/>
      <c r="Q646" s="1277"/>
      <c r="R646" s="1278"/>
      <c r="S646" s="774" t="s">
        <v>143</v>
      </c>
      <c r="T646" s="414"/>
      <c r="U646" s="414"/>
      <c r="V646" s="414"/>
    </row>
    <row r="647" spans="1:22" ht="32" thickBot="1" x14ac:dyDescent="0.25">
      <c r="A647" s="230"/>
      <c r="B647" s="1265" t="s">
        <v>56</v>
      </c>
      <c r="C647" s="1265"/>
      <c r="D647" s="1266"/>
      <c r="E647" s="49">
        <f>E646</f>
        <v>0</v>
      </c>
      <c r="F647" s="211"/>
      <c r="G647" s="212"/>
      <c r="H647" s="212"/>
      <c r="I647" s="212"/>
      <c r="J647" s="212"/>
      <c r="K647" s="212"/>
      <c r="L647" s="212"/>
      <c r="M647" s="212"/>
      <c r="N647" s="212"/>
      <c r="O647" s="212"/>
      <c r="P647" s="212"/>
      <c r="Q647" s="212"/>
      <c r="R647" s="794"/>
      <c r="S647" s="774" t="s">
        <v>143</v>
      </c>
      <c r="T647" s="414"/>
      <c r="U647" s="414"/>
      <c r="V647" s="414"/>
    </row>
    <row r="648" spans="1:22" ht="32" thickBot="1" x14ac:dyDescent="0.25">
      <c r="A648" s="182" t="s">
        <v>277</v>
      </c>
      <c r="B648" s="635"/>
      <c r="C648" s="635"/>
      <c r="D648" s="635"/>
      <c r="E648" s="371"/>
      <c r="F648" s="212"/>
      <c r="G648" s="212"/>
      <c r="H648" s="212"/>
      <c r="I648" s="212"/>
      <c r="J648" s="212"/>
      <c r="K648" s="212"/>
      <c r="L648" s="212"/>
      <c r="M648" s="212"/>
      <c r="N648" s="212"/>
      <c r="O648" s="212"/>
      <c r="P648" s="212"/>
      <c r="Q648" s="212"/>
      <c r="R648" s="794"/>
      <c r="S648" s="774" t="s">
        <v>143</v>
      </c>
      <c r="T648" s="414"/>
      <c r="U648" s="414"/>
      <c r="V648" s="414"/>
    </row>
    <row r="649" spans="1:22" ht="35" x14ac:dyDescent="0.2">
      <c r="A649" s="375" t="s">
        <v>182</v>
      </c>
      <c r="B649" s="376"/>
      <c r="C649" s="376"/>
      <c r="D649" s="376"/>
      <c r="E649" s="376"/>
      <c r="F649" s="376"/>
      <c r="G649" s="376"/>
      <c r="H649" s="376"/>
      <c r="I649" s="376"/>
      <c r="J649" s="376"/>
      <c r="K649" s="376"/>
      <c r="L649" s="376"/>
      <c r="M649" s="376"/>
      <c r="N649" s="376"/>
      <c r="O649" s="376"/>
      <c r="P649" s="376"/>
      <c r="Q649" s="376"/>
      <c r="R649" s="795"/>
      <c r="S649" s="774" t="s">
        <v>143</v>
      </c>
      <c r="T649" s="423"/>
      <c r="U649" s="423"/>
      <c r="V649" s="423"/>
    </row>
    <row r="650" spans="1:22" ht="31" x14ac:dyDescent="0.2">
      <c r="A650" s="769" t="s">
        <v>63</v>
      </c>
      <c r="B650" s="365"/>
      <c r="C650" s="365"/>
      <c r="D650" s="365"/>
      <c r="E650" s="365"/>
      <c r="F650" s="366"/>
      <c r="G650" s="366"/>
      <c r="H650" s="365"/>
      <c r="I650" s="365"/>
      <c r="J650" s="365"/>
      <c r="K650" s="365"/>
      <c r="L650" s="365"/>
      <c r="M650" s="365"/>
      <c r="N650" s="365"/>
      <c r="O650" s="365"/>
      <c r="P650" s="365"/>
      <c r="Q650" s="365"/>
      <c r="R650" s="796"/>
      <c r="S650" s="774" t="s">
        <v>143</v>
      </c>
      <c r="T650" s="414"/>
      <c r="U650" s="414"/>
      <c r="V650" s="414"/>
    </row>
    <row r="651" spans="1:22" ht="31" x14ac:dyDescent="0.2">
      <c r="A651" s="1257"/>
      <c r="B651" s="1264"/>
      <c r="C651" s="24" t="s">
        <v>377</v>
      </c>
      <c r="D651" s="638" t="s">
        <v>431</v>
      </c>
      <c r="E651" s="24" t="s">
        <v>111</v>
      </c>
      <c r="F651" s="367"/>
      <c r="G651" s="195"/>
      <c r="H651" s="195"/>
      <c r="I651" s="195"/>
      <c r="J651" s="195"/>
      <c r="K651" s="24" t="s">
        <v>378</v>
      </c>
      <c r="L651" s="636" t="s">
        <v>379</v>
      </c>
      <c r="M651" s="24" t="s">
        <v>299</v>
      </c>
      <c r="N651" s="195"/>
      <c r="O651" s="195"/>
      <c r="P651" s="195"/>
      <c r="Q651" s="195"/>
      <c r="R651" s="797"/>
      <c r="S651" s="774" t="s">
        <v>143</v>
      </c>
      <c r="T651" s="414"/>
      <c r="U651" s="414"/>
      <c r="V651" s="414"/>
    </row>
    <row r="652" spans="1:22" ht="31" x14ac:dyDescent="0.2">
      <c r="A652" s="27" t="s">
        <v>60</v>
      </c>
      <c r="B652" s="22" t="s">
        <v>62</v>
      </c>
      <c r="C652" s="57">
        <v>0</v>
      </c>
      <c r="D652" s="765" t="str">
        <f>IF(CurrencyRate=0,"",C652)</f>
        <v/>
      </c>
      <c r="E652" s="448">
        <f>C652*(IF(CurrencyRate=0,1,CurrencyRate))</f>
        <v>0</v>
      </c>
      <c r="F652" s="218"/>
      <c r="G652" s="28"/>
      <c r="H652" s="28"/>
      <c r="I652" s="28"/>
      <c r="J652" s="28"/>
      <c r="K652" s="766"/>
      <c r="L652" s="767"/>
      <c r="M652" s="768"/>
      <c r="N652" s="464"/>
      <c r="O652" s="464"/>
      <c r="P652" s="464"/>
      <c r="Q652" s="464"/>
      <c r="R652" s="797"/>
      <c r="S652" s="774" t="s">
        <v>143</v>
      </c>
      <c r="T652" s="414"/>
      <c r="U652" s="414"/>
      <c r="V652" s="414"/>
    </row>
    <row r="653" spans="1:22" ht="31" x14ac:dyDescent="0.2">
      <c r="A653" s="26"/>
      <c r="B653" s="25" t="s">
        <v>61</v>
      </c>
      <c r="C653" s="25"/>
      <c r="D653" s="765" t="str">
        <f>IF(CurrencyRate=0,"",SUM(D652))</f>
        <v/>
      </c>
      <c r="E653" s="156">
        <f>SUM(E652)</f>
        <v>0</v>
      </c>
      <c r="F653" s="1259"/>
      <c r="G653" s="1260"/>
      <c r="H653" s="1260"/>
      <c r="I653" s="1260"/>
      <c r="J653" s="1260"/>
      <c r="K653" s="1260"/>
      <c r="L653" s="1260"/>
      <c r="M653" s="1260"/>
      <c r="N653" s="1260"/>
      <c r="O653" s="1260"/>
      <c r="P653" s="1260"/>
      <c r="Q653" s="1260"/>
      <c r="R653" s="1261"/>
      <c r="S653" s="774" t="s">
        <v>143</v>
      </c>
      <c r="T653" s="414"/>
      <c r="U653" s="414"/>
      <c r="V653" s="414"/>
    </row>
    <row r="654" spans="1:22" ht="31" x14ac:dyDescent="0.2">
      <c r="A654" s="1262" t="s">
        <v>182</v>
      </c>
      <c r="B654" s="1263"/>
      <c r="C654" s="771"/>
      <c r="D654" s="821" t="str">
        <f>IF(CurrencyRate=0,"",SUM(D653))</f>
        <v/>
      </c>
      <c r="E654" s="58">
        <f>E653</f>
        <v>0</v>
      </c>
      <c r="F654" s="1273"/>
      <c r="G654" s="1274"/>
      <c r="H654" s="1274"/>
      <c r="I654" s="1274"/>
      <c r="J654" s="1274"/>
      <c r="K654" s="1274"/>
      <c r="L654" s="1274"/>
      <c r="M654" s="1274"/>
      <c r="N654" s="1274"/>
      <c r="O654" s="1274"/>
      <c r="P654" s="1274"/>
      <c r="Q654" s="1274"/>
      <c r="R654" s="1275"/>
      <c r="S654" s="774" t="s">
        <v>143</v>
      </c>
      <c r="T654" s="414"/>
      <c r="U654" s="414"/>
      <c r="V654" s="414"/>
    </row>
    <row r="655" spans="1:22" ht="35" x14ac:dyDescent="0.2">
      <c r="A655" s="378" t="s">
        <v>183</v>
      </c>
      <c r="B655" s="191"/>
      <c r="C655" s="191"/>
      <c r="D655" s="191"/>
      <c r="E655" s="191"/>
      <c r="F655" s="191"/>
      <c r="G655" s="191"/>
      <c r="H655" s="191"/>
      <c r="I655" s="191"/>
      <c r="J655" s="191"/>
      <c r="K655" s="191"/>
      <c r="L655" s="191"/>
      <c r="M655" s="191"/>
      <c r="N655" s="191"/>
      <c r="O655" s="191"/>
      <c r="P655" s="191"/>
      <c r="Q655" s="191"/>
      <c r="R655" s="798"/>
      <c r="S655" s="774" t="s">
        <v>143</v>
      </c>
      <c r="T655" s="423"/>
      <c r="U655" s="423"/>
      <c r="V655" s="423"/>
    </row>
    <row r="656" spans="1:22" ht="31" x14ac:dyDescent="0.2">
      <c r="A656" s="374" t="s">
        <v>183</v>
      </c>
      <c r="B656" s="377"/>
      <c r="C656" s="637"/>
      <c r="D656" s="637"/>
      <c r="E656" s="366"/>
      <c r="F656" s="366"/>
      <c r="G656" s="366"/>
      <c r="H656" s="366"/>
      <c r="I656" s="366"/>
      <c r="J656" s="366"/>
      <c r="K656" s="366"/>
      <c r="L656" s="366"/>
      <c r="M656" s="366"/>
      <c r="N656" s="366"/>
      <c r="O656" s="366"/>
      <c r="P656" s="366"/>
      <c r="Q656" s="366"/>
      <c r="R656" s="799"/>
      <c r="S656" s="774" t="s">
        <v>143</v>
      </c>
      <c r="T656" s="414"/>
      <c r="U656" s="414"/>
      <c r="V656" s="414"/>
    </row>
    <row r="657" spans="1:22" ht="31" x14ac:dyDescent="0.2">
      <c r="A657" s="1257"/>
      <c r="B657" s="1264"/>
      <c r="C657" s="24" t="s">
        <v>377</v>
      </c>
      <c r="D657" s="638" t="s">
        <v>431</v>
      </c>
      <c r="E657" s="24" t="s">
        <v>111</v>
      </c>
      <c r="F657" s="367"/>
      <c r="G657" s="195"/>
      <c r="H657" s="195"/>
      <c r="I657" s="195"/>
      <c r="J657" s="195"/>
      <c r="K657" s="24" t="s">
        <v>378</v>
      </c>
      <c r="L657" s="636" t="s">
        <v>379</v>
      </c>
      <c r="M657" s="24" t="s">
        <v>299</v>
      </c>
      <c r="N657" s="195"/>
      <c r="O657" s="195"/>
      <c r="P657" s="195"/>
      <c r="Q657" s="195"/>
      <c r="R657" s="797"/>
      <c r="S657" s="774" t="s">
        <v>143</v>
      </c>
      <c r="T657" s="414"/>
      <c r="U657" s="414"/>
      <c r="V657" s="414"/>
    </row>
    <row r="658" spans="1:22" ht="31" x14ac:dyDescent="0.2">
      <c r="A658" s="27" t="s">
        <v>60</v>
      </c>
      <c r="B658" s="22" t="s">
        <v>184</v>
      </c>
      <c r="C658" s="57">
        <v>0</v>
      </c>
      <c r="D658" s="765" t="str">
        <f>IF(CurrencyRate=0,"",C658)</f>
        <v/>
      </c>
      <c r="E658" s="448">
        <f>C658*(IF(CurrencyRate=0,1,CurrencyRate))</f>
        <v>0</v>
      </c>
      <c r="F658" s="218"/>
      <c r="G658" s="28"/>
      <c r="H658" s="28"/>
      <c r="I658" s="28"/>
      <c r="J658" s="28"/>
      <c r="K658" s="766"/>
      <c r="L658" s="767"/>
      <c r="M658" s="768"/>
      <c r="N658" s="28"/>
      <c r="O658" s="28"/>
      <c r="P658" s="28"/>
      <c r="Q658" s="28"/>
      <c r="R658" s="800"/>
      <c r="S658" s="774" t="s">
        <v>143</v>
      </c>
      <c r="T658" s="414"/>
      <c r="U658" s="414"/>
      <c r="V658" s="414"/>
    </row>
    <row r="659" spans="1:22" ht="31" x14ac:dyDescent="0.2">
      <c r="A659" s="26"/>
      <c r="B659" s="25" t="s">
        <v>185</v>
      </c>
      <c r="C659" s="25"/>
      <c r="D659" s="765" t="str">
        <f>IF(CurrencyRate=0,"",SUM(D658))</f>
        <v/>
      </c>
      <c r="E659" s="156">
        <f>SUM(E658)</f>
        <v>0</v>
      </c>
      <c r="F659" s="219"/>
      <c r="G659" s="220"/>
      <c r="H659" s="220"/>
      <c r="I659" s="220"/>
      <c r="J659" s="220"/>
      <c r="K659" s="220"/>
      <c r="L659" s="220"/>
      <c r="M659" s="220"/>
      <c r="N659" s="220"/>
      <c r="O659" s="220"/>
      <c r="P659" s="220"/>
      <c r="Q659" s="220"/>
      <c r="R659" s="801"/>
      <c r="S659" s="774" t="s">
        <v>143</v>
      </c>
      <c r="T659" s="414"/>
      <c r="U659" s="414"/>
      <c r="V659" s="414"/>
    </row>
    <row r="660" spans="1:22" ht="31" x14ac:dyDescent="0.2">
      <c r="A660" s="294"/>
      <c r="B660" s="193" t="s">
        <v>273</v>
      </c>
      <c r="C660" s="193"/>
      <c r="D660" s="821" t="str">
        <f>IF(CurrencyRate=0,"",SUM(D659))</f>
        <v/>
      </c>
      <c r="E660" s="58">
        <f>SUM(E659)</f>
        <v>0</v>
      </c>
      <c r="F660" s="372"/>
      <c r="G660" s="373"/>
      <c r="H660" s="373"/>
      <c r="I660" s="373"/>
      <c r="J660" s="373"/>
      <c r="K660" s="373"/>
      <c r="L660" s="373"/>
      <c r="M660" s="373"/>
      <c r="N660" s="373"/>
      <c r="O660" s="373"/>
      <c r="P660" s="373"/>
      <c r="Q660" s="373"/>
      <c r="R660" s="802"/>
      <c r="S660" s="774" t="s">
        <v>143</v>
      </c>
      <c r="T660" s="414"/>
      <c r="U660" s="414"/>
      <c r="V660" s="414"/>
    </row>
    <row r="661" spans="1:22" ht="35" x14ac:dyDescent="0.2">
      <c r="A661" s="378" t="s">
        <v>140</v>
      </c>
      <c r="B661" s="191"/>
      <c r="C661" s="191"/>
      <c r="D661" s="191"/>
      <c r="E661" s="191"/>
      <c r="F661" s="191"/>
      <c r="G661" s="191"/>
      <c r="H661" s="191"/>
      <c r="I661" s="191"/>
      <c r="J661" s="191"/>
      <c r="K661" s="191"/>
      <c r="L661" s="191"/>
      <c r="M661" s="191"/>
      <c r="N661" s="191"/>
      <c r="O661" s="191"/>
      <c r="P661" s="191"/>
      <c r="Q661" s="191"/>
      <c r="R661" s="798"/>
      <c r="S661" s="774" t="s">
        <v>143</v>
      </c>
      <c r="T661" s="423"/>
      <c r="U661" s="423"/>
      <c r="V661" s="423"/>
    </row>
    <row r="662" spans="1:22" ht="31" x14ac:dyDescent="0.2">
      <c r="A662" s="374" t="s">
        <v>140</v>
      </c>
      <c r="B662" s="377"/>
      <c r="C662" s="637"/>
      <c r="D662" s="637"/>
      <c r="E662" s="366"/>
      <c r="F662" s="366"/>
      <c r="G662" s="366"/>
      <c r="H662" s="366"/>
      <c r="I662" s="366"/>
      <c r="J662" s="366"/>
      <c r="K662" s="366"/>
      <c r="L662" s="366"/>
      <c r="M662" s="366"/>
      <c r="N662" s="366"/>
      <c r="O662" s="366"/>
      <c r="P662" s="366"/>
      <c r="Q662" s="366"/>
      <c r="R662" s="799"/>
      <c r="S662" s="774" t="s">
        <v>143</v>
      </c>
      <c r="T662" s="414"/>
      <c r="U662" s="414"/>
      <c r="V662" s="414"/>
    </row>
    <row r="663" spans="1:22" ht="31" x14ac:dyDescent="0.2">
      <c r="A663" s="1257"/>
      <c r="B663" s="1264"/>
      <c r="C663" s="24" t="s">
        <v>377</v>
      </c>
      <c r="D663" s="638" t="s">
        <v>431</v>
      </c>
      <c r="E663" s="24" t="s">
        <v>111</v>
      </c>
      <c r="F663" s="367"/>
      <c r="G663" s="195"/>
      <c r="H663" s="195"/>
      <c r="I663" s="195"/>
      <c r="J663" s="195"/>
      <c r="K663" s="24" t="s">
        <v>378</v>
      </c>
      <c r="L663" s="636" t="s">
        <v>379</v>
      </c>
      <c r="M663" s="24" t="s">
        <v>299</v>
      </c>
      <c r="N663" s="195"/>
      <c r="O663" s="195"/>
      <c r="P663" s="195"/>
      <c r="Q663" s="195"/>
      <c r="R663" s="797"/>
      <c r="S663" s="774" t="s">
        <v>143</v>
      </c>
      <c r="T663" s="414"/>
      <c r="U663" s="414"/>
      <c r="V663" s="414"/>
    </row>
    <row r="664" spans="1:22" ht="31" x14ac:dyDescent="0.2">
      <c r="A664" s="27" t="s">
        <v>60</v>
      </c>
      <c r="B664" s="22" t="s">
        <v>141</v>
      </c>
      <c r="C664" s="57">
        <v>0</v>
      </c>
      <c r="D664" s="765" t="str">
        <f>IF(CurrencyRate=0,"",C664)</f>
        <v/>
      </c>
      <c r="E664" s="448">
        <f>C664*(IF(CurrencyRate=0,1,CurrencyRate))</f>
        <v>0</v>
      </c>
      <c r="F664" s="218"/>
      <c r="G664" s="28"/>
      <c r="H664" s="28"/>
      <c r="I664" s="28"/>
      <c r="J664" s="28"/>
      <c r="K664" s="766"/>
      <c r="L664" s="767"/>
      <c r="M664" s="768"/>
      <c r="N664" s="28"/>
      <c r="O664" s="28"/>
      <c r="P664" s="28"/>
      <c r="Q664" s="28"/>
      <c r="R664" s="800"/>
      <c r="S664" s="774" t="s">
        <v>143</v>
      </c>
      <c r="T664" s="414"/>
      <c r="U664" s="414"/>
      <c r="V664" s="414"/>
    </row>
    <row r="665" spans="1:22" ht="31" x14ac:dyDescent="0.2">
      <c r="A665" s="26"/>
      <c r="B665" s="25" t="s">
        <v>243</v>
      </c>
      <c r="C665" s="25"/>
      <c r="D665" s="765" t="str">
        <f>IF(CurrencyRate=0,"",SUM(D664))</f>
        <v/>
      </c>
      <c r="E665" s="156">
        <f>SUM(E664)</f>
        <v>0</v>
      </c>
      <c r="F665" s="219"/>
      <c r="G665" s="220"/>
      <c r="H665" s="220"/>
      <c r="I665" s="220"/>
      <c r="J665" s="220"/>
      <c r="K665" s="220"/>
      <c r="L665" s="220"/>
      <c r="M665" s="220"/>
      <c r="N665" s="220"/>
      <c r="O665" s="220"/>
      <c r="P665" s="220"/>
      <c r="Q665" s="220"/>
      <c r="R665" s="801"/>
      <c r="S665" s="774" t="s">
        <v>143</v>
      </c>
      <c r="T665" s="414"/>
      <c r="U665" s="414"/>
      <c r="V665" s="414"/>
    </row>
    <row r="666" spans="1:22" ht="32" thickBot="1" x14ac:dyDescent="0.25">
      <c r="A666" s="294"/>
      <c r="B666" s="193" t="s">
        <v>274</v>
      </c>
      <c r="C666" s="819"/>
      <c r="D666" s="822" t="str">
        <f>IF(CurrencyRate=0,"",SUM(D665))</f>
        <v/>
      </c>
      <c r="E666" s="820">
        <f>SUM(E665)</f>
        <v>0</v>
      </c>
      <c r="F666" s="372"/>
      <c r="G666" s="373"/>
      <c r="H666" s="373"/>
      <c r="I666" s="373"/>
      <c r="J666" s="373"/>
      <c r="K666" s="373"/>
      <c r="L666" s="373"/>
      <c r="M666" s="373"/>
      <c r="N666" s="373"/>
      <c r="O666" s="373"/>
      <c r="P666" s="373"/>
      <c r="Q666" s="373"/>
      <c r="R666" s="802"/>
      <c r="S666" s="774" t="s">
        <v>143</v>
      </c>
      <c r="T666" s="414"/>
      <c r="U666" s="414"/>
      <c r="V666" s="414"/>
    </row>
    <row r="667" spans="1:22" ht="32" thickBot="1" x14ac:dyDescent="0.25">
      <c r="A667" s="230"/>
      <c r="B667" s="370" t="s">
        <v>278</v>
      </c>
      <c r="C667" s="816"/>
      <c r="D667" s="817" t="str">
        <f>IF(CurrencyRate=0,"",D666+D660+D654)</f>
        <v/>
      </c>
      <c r="E667" s="818">
        <f>E666+E660+E654</f>
        <v>0</v>
      </c>
      <c r="F667" s="368"/>
      <c r="G667" s="369"/>
      <c r="H667" s="369"/>
      <c r="I667" s="369"/>
      <c r="J667" s="369"/>
      <c r="K667" s="369"/>
      <c r="L667" s="369"/>
      <c r="M667" s="369"/>
      <c r="N667" s="369"/>
      <c r="O667" s="369"/>
      <c r="P667" s="369"/>
      <c r="Q667" s="369"/>
      <c r="R667" s="803"/>
      <c r="S667" s="774" t="s">
        <v>143</v>
      </c>
      <c r="T667" s="414"/>
      <c r="U667" s="414"/>
      <c r="V667" s="414"/>
    </row>
    <row r="668" spans="1:22" ht="32" thickBot="1" x14ac:dyDescent="0.25">
      <c r="A668" s="182" t="s">
        <v>272</v>
      </c>
      <c r="B668" s="380"/>
      <c r="C668" s="380"/>
      <c r="D668" s="380"/>
      <c r="E668" s="381"/>
      <c r="F668" s="382"/>
      <c r="G668" s="383"/>
      <c r="H668" s="383"/>
      <c r="I668" s="383"/>
      <c r="J668" s="383"/>
      <c r="K668" s="383"/>
      <c r="L668" s="383"/>
      <c r="M668" s="383"/>
      <c r="N668" s="383"/>
      <c r="O668" s="383"/>
      <c r="P668" s="383"/>
      <c r="Q668" s="383"/>
      <c r="R668" s="804"/>
      <c r="S668" s="774" t="s">
        <v>143</v>
      </c>
      <c r="T668" s="414"/>
      <c r="U668" s="414"/>
      <c r="V668" s="414"/>
    </row>
    <row r="669" spans="1:22" ht="31" x14ac:dyDescent="0.2">
      <c r="A669" s="1255"/>
      <c r="B669" s="1256"/>
      <c r="C669" s="770"/>
      <c r="D669" s="770"/>
      <c r="E669" s="379" t="s">
        <v>112</v>
      </c>
      <c r="F669" s="1246"/>
      <c r="G669" s="1247"/>
      <c r="H669" s="1247"/>
      <c r="I669" s="1247"/>
      <c r="J669" s="1247"/>
      <c r="K669" s="1247"/>
      <c r="L669" s="1247"/>
      <c r="M669" s="1247"/>
      <c r="N669" s="1247"/>
      <c r="O669" s="1247"/>
      <c r="P669" s="1247"/>
      <c r="Q669" s="1247"/>
      <c r="R669" s="1248"/>
      <c r="S669" s="774" t="s">
        <v>143</v>
      </c>
      <c r="T669" s="414"/>
      <c r="U669" s="414"/>
      <c r="V669" s="414"/>
    </row>
    <row r="670" spans="1:22" ht="32" thickBot="1" x14ac:dyDescent="0.25">
      <c r="A670" s="23"/>
      <c r="B670" s="22" t="s">
        <v>275</v>
      </c>
      <c r="C670" s="22"/>
      <c r="D670" s="22"/>
      <c r="E670" s="50">
        <f>K636-E647-E667</f>
        <v>378520.10076318996</v>
      </c>
      <c r="F670" s="194"/>
      <c r="G670" s="234"/>
      <c r="H670" s="234"/>
      <c r="I670" s="234"/>
      <c r="J670" s="234"/>
      <c r="K670" s="234"/>
      <c r="L670" s="234"/>
      <c r="M670" s="234"/>
      <c r="N670" s="234"/>
      <c r="O670" s="234"/>
      <c r="P670" s="234"/>
      <c r="Q670" s="234"/>
      <c r="R670" s="792"/>
      <c r="S670" s="774" t="s">
        <v>143</v>
      </c>
      <c r="T670" s="414"/>
      <c r="U670" s="414"/>
      <c r="V670" s="414"/>
    </row>
    <row r="671" spans="1:22" ht="32" thickBot="1" x14ac:dyDescent="0.25">
      <c r="A671" s="384"/>
      <c r="B671" s="385" t="s">
        <v>272</v>
      </c>
      <c r="C671" s="385"/>
      <c r="D671" s="385"/>
      <c r="E671" s="386">
        <f>SUM(E670)</f>
        <v>378520.10076318996</v>
      </c>
      <c r="F671" s="387"/>
      <c r="G671" s="388"/>
      <c r="H671" s="388"/>
      <c r="I671" s="388"/>
      <c r="J671" s="388"/>
      <c r="K671" s="388"/>
      <c r="L671" s="388"/>
      <c r="M671" s="388"/>
      <c r="N671" s="388"/>
      <c r="O671" s="388"/>
      <c r="P671" s="388"/>
      <c r="Q671" s="388"/>
      <c r="R671" s="805"/>
      <c r="S671" s="774" t="s">
        <v>143</v>
      </c>
      <c r="T671" s="414"/>
      <c r="U671" s="414"/>
      <c r="V671" s="414"/>
    </row>
    <row r="672" spans="1:22" ht="37" thickTop="1" thickBot="1" x14ac:dyDescent="0.25">
      <c r="A672" s="389"/>
      <c r="B672" s="390" t="s">
        <v>139</v>
      </c>
      <c r="C672" s="390"/>
      <c r="D672" s="390"/>
      <c r="E672" s="391">
        <f>E647+E667+E671</f>
        <v>378520.10076318996</v>
      </c>
      <c r="F672" s="392"/>
      <c r="G672" s="392"/>
      <c r="H672" s="392"/>
      <c r="I672" s="392"/>
      <c r="J672" s="392"/>
      <c r="K672" s="392"/>
      <c r="L672" s="392"/>
      <c r="M672" s="392"/>
      <c r="N672" s="392"/>
      <c r="O672" s="392"/>
      <c r="P672" s="392"/>
      <c r="Q672" s="392"/>
      <c r="R672" s="806"/>
      <c r="S672" s="774" t="s">
        <v>143</v>
      </c>
      <c r="T672" s="423"/>
      <c r="U672" s="423"/>
      <c r="V672" s="414"/>
    </row>
    <row r="673" spans="1:18" ht="14" thickTop="1" x14ac:dyDescent="0.2">
      <c r="A673" s="21"/>
      <c r="B673" s="21"/>
      <c r="C673" s="21"/>
      <c r="D673" s="21"/>
      <c r="E673" s="21"/>
      <c r="F673" s="21"/>
      <c r="G673" s="21"/>
      <c r="H673" s="21"/>
      <c r="I673" s="21"/>
      <c r="J673" s="21"/>
      <c r="K673" s="21"/>
      <c r="L673" s="21"/>
      <c r="M673" s="21"/>
      <c r="N673" s="21"/>
      <c r="O673" s="21"/>
      <c r="P673" s="21"/>
      <c r="Q673" s="21"/>
      <c r="R673" s="21"/>
    </row>
  </sheetData>
  <mergeCells count="762">
    <mergeCell ref="J596:R596"/>
    <mergeCell ref="J599:R599"/>
    <mergeCell ref="C171:D171"/>
    <mergeCell ref="B587:G587"/>
    <mergeCell ref="J587:R587"/>
    <mergeCell ref="B590:G590"/>
    <mergeCell ref="J590:R590"/>
    <mergeCell ref="C591:C593"/>
    <mergeCell ref="D591:D593"/>
    <mergeCell ref="E591:E593"/>
    <mergeCell ref="F591:I591"/>
    <mergeCell ref="J591:J593"/>
    <mergeCell ref="Q591:Q593"/>
    <mergeCell ref="R591:R593"/>
    <mergeCell ref="F592:F593"/>
    <mergeCell ref="G592:G593"/>
    <mergeCell ref="H592:H593"/>
    <mergeCell ref="I592:I593"/>
    <mergeCell ref="J581:R581"/>
    <mergeCell ref="F582:I582"/>
    <mergeCell ref="J582:J584"/>
    <mergeCell ref="K582:K584"/>
    <mergeCell ref="L582:M582"/>
    <mergeCell ref="N582:N584"/>
    <mergeCell ref="G577:G578"/>
    <mergeCell ref="I577:I578"/>
    <mergeCell ref="L577:L578"/>
    <mergeCell ref="M577:M578"/>
    <mergeCell ref="O582:O584"/>
    <mergeCell ref="P582:P584"/>
    <mergeCell ref="Q582:Q584"/>
    <mergeCell ref="F583:F584"/>
    <mergeCell ref="G583:G584"/>
    <mergeCell ref="H583:H584"/>
    <mergeCell ref="I583:I584"/>
    <mergeCell ref="L583:L584"/>
    <mergeCell ref="M583:M584"/>
    <mergeCell ref="D576:D578"/>
    <mergeCell ref="E576:E578"/>
    <mergeCell ref="F576:I576"/>
    <mergeCell ref="J576:J578"/>
    <mergeCell ref="K576:K578"/>
    <mergeCell ref="L576:M576"/>
    <mergeCell ref="J570:R570"/>
    <mergeCell ref="J573:R573"/>
    <mergeCell ref="N556:N558"/>
    <mergeCell ref="O556:O558"/>
    <mergeCell ref="P556:P558"/>
    <mergeCell ref="Q556:Q558"/>
    <mergeCell ref="F557:F558"/>
    <mergeCell ref="G557:G558"/>
    <mergeCell ref="H557:H558"/>
    <mergeCell ref="I557:I558"/>
    <mergeCell ref="L557:L558"/>
    <mergeCell ref="M557:M558"/>
    <mergeCell ref="N576:N578"/>
    <mergeCell ref="O576:O578"/>
    <mergeCell ref="P576:P578"/>
    <mergeCell ref="Q576:Q578"/>
    <mergeCell ref="R576:R578"/>
    <mergeCell ref="F577:F578"/>
    <mergeCell ref="L458:M458"/>
    <mergeCell ref="N458:N459"/>
    <mergeCell ref="O458:O459"/>
    <mergeCell ref="P458:P459"/>
    <mergeCell ref="C460:E460"/>
    <mergeCell ref="C461:D461"/>
    <mergeCell ref="C462:D462"/>
    <mergeCell ref="C463:D463"/>
    <mergeCell ref="C464:D464"/>
    <mergeCell ref="B356:G356"/>
    <mergeCell ref="B357:G357"/>
    <mergeCell ref="A458:B459"/>
    <mergeCell ref="C458:D459"/>
    <mergeCell ref="E458:E459"/>
    <mergeCell ref="F458:F459"/>
    <mergeCell ref="G458:G459"/>
    <mergeCell ref="J458:J459"/>
    <mergeCell ref="K458:K459"/>
    <mergeCell ref="C445:D445"/>
    <mergeCell ref="C447:D447"/>
    <mergeCell ref="C449:D449"/>
    <mergeCell ref="C451:D451"/>
    <mergeCell ref="C452:D452"/>
    <mergeCell ref="C454:D454"/>
    <mergeCell ref="C455:D455"/>
    <mergeCell ref="A456:E456"/>
    <mergeCell ref="C433:E433"/>
    <mergeCell ref="C434:D434"/>
    <mergeCell ref="C435:D435"/>
    <mergeCell ref="C436:D436"/>
    <mergeCell ref="C437:D437"/>
    <mergeCell ref="C438:E438"/>
    <mergeCell ref="C439:D439"/>
    <mergeCell ref="Q345:Q347"/>
    <mergeCell ref="R345:R347"/>
    <mergeCell ref="F346:G346"/>
    <mergeCell ref="F347:G347"/>
    <mergeCell ref="H347:I347"/>
    <mergeCell ref="F349:G349"/>
    <mergeCell ref="B350:G350"/>
    <mergeCell ref="E353:G353"/>
    <mergeCell ref="B354:G354"/>
    <mergeCell ref="B345:B347"/>
    <mergeCell ref="C345:C347"/>
    <mergeCell ref="D345:I345"/>
    <mergeCell ref="J345:J347"/>
    <mergeCell ref="K345:K347"/>
    <mergeCell ref="L345:L347"/>
    <mergeCell ref="M345:N346"/>
    <mergeCell ref="O345:O347"/>
    <mergeCell ref="P345:P347"/>
    <mergeCell ref="H331:H333"/>
    <mergeCell ref="I331:I333"/>
    <mergeCell ref="N332:N334"/>
    <mergeCell ref="O332:O334"/>
    <mergeCell ref="B337:G337"/>
    <mergeCell ref="E340:G340"/>
    <mergeCell ref="B341:G341"/>
    <mergeCell ref="B343:G343"/>
    <mergeCell ref="C344:R344"/>
    <mergeCell ref="B107:F107"/>
    <mergeCell ref="B110:R110"/>
    <mergeCell ref="B113:G113"/>
    <mergeCell ref="J113:R113"/>
    <mergeCell ref="B114:I114"/>
    <mergeCell ref="B117:R117"/>
    <mergeCell ref="B120:G120"/>
    <mergeCell ref="J120:R120"/>
    <mergeCell ref="B121:R121"/>
    <mergeCell ref="B123:G123"/>
    <mergeCell ref="J123:R123"/>
    <mergeCell ref="B124:R124"/>
    <mergeCell ref="B126:G126"/>
    <mergeCell ref="J126:R126"/>
    <mergeCell ref="B127:R127"/>
    <mergeCell ref="B129:G129"/>
    <mergeCell ref="J129:R129"/>
    <mergeCell ref="B130:R130"/>
    <mergeCell ref="B132:G132"/>
    <mergeCell ref="J132:R132"/>
    <mergeCell ref="B133:G133"/>
    <mergeCell ref="J133:R133"/>
    <mergeCell ref="B561:G561"/>
    <mergeCell ref="J561:R561"/>
    <mergeCell ref="B564:G564"/>
    <mergeCell ref="J564:R564"/>
    <mergeCell ref="C565:C567"/>
    <mergeCell ref="D565:D567"/>
    <mergeCell ref="E565:E567"/>
    <mergeCell ref="F565:I565"/>
    <mergeCell ref="J565:J567"/>
    <mergeCell ref="Q565:Q567"/>
    <mergeCell ref="R565:R567"/>
    <mergeCell ref="F566:F567"/>
    <mergeCell ref="G566:G567"/>
    <mergeCell ref="H566:H567"/>
    <mergeCell ref="I566:I567"/>
    <mergeCell ref="J555:R555"/>
    <mergeCell ref="F556:I556"/>
    <mergeCell ref="J556:J558"/>
    <mergeCell ref="K556:K558"/>
    <mergeCell ref="L556:M556"/>
    <mergeCell ref="E524:E526"/>
    <mergeCell ref="L550:M550"/>
    <mergeCell ref="N550:N552"/>
    <mergeCell ref="O550:O552"/>
    <mergeCell ref="P550:P552"/>
    <mergeCell ref="Q550:Q552"/>
    <mergeCell ref="R550:R552"/>
    <mergeCell ref="F551:F552"/>
    <mergeCell ref="G551:G552"/>
    <mergeCell ref="I551:I552"/>
    <mergeCell ref="L551:L552"/>
    <mergeCell ref="M551:M552"/>
    <mergeCell ref="F550:I550"/>
    <mergeCell ref="J550:J552"/>
    <mergeCell ref="K550:K552"/>
    <mergeCell ref="P426:P427"/>
    <mergeCell ref="C428:E428"/>
    <mergeCell ref="C429:D429"/>
    <mergeCell ref="C430:D430"/>
    <mergeCell ref="C431:D431"/>
    <mergeCell ref="C432:D432"/>
    <mergeCell ref="D550:D552"/>
    <mergeCell ref="E550:E552"/>
    <mergeCell ref="C465:E465"/>
    <mergeCell ref="C466:D466"/>
    <mergeCell ref="C467:D467"/>
    <mergeCell ref="C468:D468"/>
    <mergeCell ref="C469:D469"/>
    <mergeCell ref="C470:E470"/>
    <mergeCell ref="C471:D471"/>
    <mergeCell ref="C474:D474"/>
    <mergeCell ref="C475:D475"/>
    <mergeCell ref="C477:D477"/>
    <mergeCell ref="C479:D479"/>
    <mergeCell ref="C481:D481"/>
    <mergeCell ref="C483:D483"/>
    <mergeCell ref="C484:D484"/>
    <mergeCell ref="B535:G535"/>
    <mergeCell ref="D524:D526"/>
    <mergeCell ref="B326:G326"/>
    <mergeCell ref="B327:G327"/>
    <mergeCell ref="A426:B427"/>
    <mergeCell ref="C426:D427"/>
    <mergeCell ref="E426:E427"/>
    <mergeCell ref="F426:F427"/>
    <mergeCell ref="G426:G427"/>
    <mergeCell ref="J426:J427"/>
    <mergeCell ref="K426:K427"/>
    <mergeCell ref="C329:R329"/>
    <mergeCell ref="B330:B334"/>
    <mergeCell ref="D330:I330"/>
    <mergeCell ref="J330:J334"/>
    <mergeCell ref="K330:K334"/>
    <mergeCell ref="L330:L334"/>
    <mergeCell ref="M330:M334"/>
    <mergeCell ref="N330:O331"/>
    <mergeCell ref="P330:P334"/>
    <mergeCell ref="Q330:Q334"/>
    <mergeCell ref="R330:R334"/>
    <mergeCell ref="D331:D333"/>
    <mergeCell ref="E331:E333"/>
    <mergeCell ref="F331:F333"/>
    <mergeCell ref="G331:G333"/>
    <mergeCell ref="Q315:Q317"/>
    <mergeCell ref="R315:R317"/>
    <mergeCell ref="F316:G316"/>
    <mergeCell ref="F317:G317"/>
    <mergeCell ref="H317:I317"/>
    <mergeCell ref="F319:G319"/>
    <mergeCell ref="B320:G320"/>
    <mergeCell ref="E323:G323"/>
    <mergeCell ref="B324:G324"/>
    <mergeCell ref="B315:B317"/>
    <mergeCell ref="C315:C317"/>
    <mergeCell ref="D315:I315"/>
    <mergeCell ref="J315:J317"/>
    <mergeCell ref="K315:K317"/>
    <mergeCell ref="L315:L317"/>
    <mergeCell ref="M315:N316"/>
    <mergeCell ref="O315:O317"/>
    <mergeCell ref="P315:P317"/>
    <mergeCell ref="J300:J304"/>
    <mergeCell ref="K300:K304"/>
    <mergeCell ref="L300:L304"/>
    <mergeCell ref="M300:M304"/>
    <mergeCell ref="N300:O301"/>
    <mergeCell ref="P300:P304"/>
    <mergeCell ref="Q300:Q304"/>
    <mergeCell ref="R300:R304"/>
    <mergeCell ref="D301:D303"/>
    <mergeCell ref="E301:E303"/>
    <mergeCell ref="F301:F303"/>
    <mergeCell ref="G301:G303"/>
    <mergeCell ref="H301:H303"/>
    <mergeCell ref="I301:I303"/>
    <mergeCell ref="N302:N304"/>
    <mergeCell ref="O302:O304"/>
    <mergeCell ref="B223:C223"/>
    <mergeCell ref="B224:C224"/>
    <mergeCell ref="B225:C225"/>
    <mergeCell ref="B226:C226"/>
    <mergeCell ref="C299:R299"/>
    <mergeCell ref="B228:C228"/>
    <mergeCell ref="B229:C229"/>
    <mergeCell ref="B230:C230"/>
    <mergeCell ref="B231:C231"/>
    <mergeCell ref="O272:O274"/>
    <mergeCell ref="B277:G277"/>
    <mergeCell ref="E280:G280"/>
    <mergeCell ref="B281:G281"/>
    <mergeCell ref="B283:G283"/>
    <mergeCell ref="C284:R284"/>
    <mergeCell ref="B285:B287"/>
    <mergeCell ref="C285:C287"/>
    <mergeCell ref="D285:I285"/>
    <mergeCell ref="J285:J287"/>
    <mergeCell ref="K285:K287"/>
    <mergeCell ref="L285:L287"/>
    <mergeCell ref="M285:N286"/>
    <mergeCell ref="O285:O287"/>
    <mergeCell ref="P285:P287"/>
    <mergeCell ref="J544:R544"/>
    <mergeCell ref="J547:R547"/>
    <mergeCell ref="B79:F79"/>
    <mergeCell ref="B82:R82"/>
    <mergeCell ref="B85:G85"/>
    <mergeCell ref="J85:R85"/>
    <mergeCell ref="B86:I86"/>
    <mergeCell ref="B89:R89"/>
    <mergeCell ref="B92:G92"/>
    <mergeCell ref="J92:R92"/>
    <mergeCell ref="B93:R93"/>
    <mergeCell ref="B95:G95"/>
    <mergeCell ref="J95:R95"/>
    <mergeCell ref="B96:R96"/>
    <mergeCell ref="B98:G98"/>
    <mergeCell ref="J98:R98"/>
    <mergeCell ref="B99:R99"/>
    <mergeCell ref="B101:G101"/>
    <mergeCell ref="J101:R101"/>
    <mergeCell ref="B102:R102"/>
    <mergeCell ref="B104:G104"/>
    <mergeCell ref="J104:R104"/>
    <mergeCell ref="B105:G105"/>
    <mergeCell ref="J105:R105"/>
    <mergeCell ref="J535:R535"/>
    <mergeCell ref="B538:G538"/>
    <mergeCell ref="J538:R538"/>
    <mergeCell ref="C539:C541"/>
    <mergeCell ref="D539:D541"/>
    <mergeCell ref="E539:E541"/>
    <mergeCell ref="F539:I539"/>
    <mergeCell ref="J539:J541"/>
    <mergeCell ref="Q539:Q541"/>
    <mergeCell ref="R539:R541"/>
    <mergeCell ref="F540:F541"/>
    <mergeCell ref="G540:G541"/>
    <mergeCell ref="H540:H541"/>
    <mergeCell ref="I540:I541"/>
    <mergeCell ref="Q524:Q526"/>
    <mergeCell ref="R524:R526"/>
    <mergeCell ref="F525:F526"/>
    <mergeCell ref="G525:G526"/>
    <mergeCell ref="I525:I526"/>
    <mergeCell ref="L525:L526"/>
    <mergeCell ref="M525:M526"/>
    <mergeCell ref="J529:R529"/>
    <mergeCell ref="F530:I530"/>
    <mergeCell ref="J530:J532"/>
    <mergeCell ref="K530:K532"/>
    <mergeCell ref="L530:M530"/>
    <mergeCell ref="N530:N532"/>
    <mergeCell ref="O530:O532"/>
    <mergeCell ref="P530:P532"/>
    <mergeCell ref="Q530:Q532"/>
    <mergeCell ref="F531:F532"/>
    <mergeCell ref="G531:G532"/>
    <mergeCell ref="H531:H532"/>
    <mergeCell ref="I531:I532"/>
    <mergeCell ref="L531:L532"/>
    <mergeCell ref="M531:M532"/>
    <mergeCell ref="F524:I524"/>
    <mergeCell ref="J524:J526"/>
    <mergeCell ref="K524:K526"/>
    <mergeCell ref="L524:M524"/>
    <mergeCell ref="N524:N526"/>
    <mergeCell ref="O524:O526"/>
    <mergeCell ref="P524:P526"/>
    <mergeCell ref="C411:D411"/>
    <mergeCell ref="C413:D413"/>
    <mergeCell ref="C415:D415"/>
    <mergeCell ref="C417:D417"/>
    <mergeCell ref="C419:D419"/>
    <mergeCell ref="C420:D420"/>
    <mergeCell ref="C422:D422"/>
    <mergeCell ref="C423:D423"/>
    <mergeCell ref="A424:E424"/>
    <mergeCell ref="J518:R518"/>
    <mergeCell ref="J521:R521"/>
    <mergeCell ref="O504:O506"/>
    <mergeCell ref="P504:P506"/>
    <mergeCell ref="Q504:Q506"/>
    <mergeCell ref="F505:F506"/>
    <mergeCell ref="G505:G506"/>
    <mergeCell ref="H505:H506"/>
    <mergeCell ref="I505:I506"/>
    <mergeCell ref="L505:L506"/>
    <mergeCell ref="P394:P395"/>
    <mergeCell ref="C396:E396"/>
    <mergeCell ref="C397:D397"/>
    <mergeCell ref="C398:D398"/>
    <mergeCell ref="C399:D399"/>
    <mergeCell ref="C400:D400"/>
    <mergeCell ref="C401:E401"/>
    <mergeCell ref="C402:D402"/>
    <mergeCell ref="C403:D403"/>
    <mergeCell ref="Q285:Q287"/>
    <mergeCell ref="R285:R287"/>
    <mergeCell ref="F286:G286"/>
    <mergeCell ref="F287:G287"/>
    <mergeCell ref="H287:I287"/>
    <mergeCell ref="B220:C220"/>
    <mergeCell ref="B221:C221"/>
    <mergeCell ref="C269:R269"/>
    <mergeCell ref="B270:B274"/>
    <mergeCell ref="D270:I270"/>
    <mergeCell ref="J270:J274"/>
    <mergeCell ref="K270:K274"/>
    <mergeCell ref="L270:L274"/>
    <mergeCell ref="M270:M274"/>
    <mergeCell ref="N270:O271"/>
    <mergeCell ref="P270:P274"/>
    <mergeCell ref="Q270:Q274"/>
    <mergeCell ref="R270:R274"/>
    <mergeCell ref="D271:D273"/>
    <mergeCell ref="E271:E273"/>
    <mergeCell ref="F271:F273"/>
    <mergeCell ref="G271:G273"/>
    <mergeCell ref="H271:H273"/>
    <mergeCell ref="I271:I273"/>
    <mergeCell ref="N272:N274"/>
    <mergeCell ref="C150:D150"/>
    <mergeCell ref="C151:D151"/>
    <mergeCell ref="C152:E152"/>
    <mergeCell ref="C154:D154"/>
    <mergeCell ref="C155:D155"/>
    <mergeCell ref="C156:E156"/>
    <mergeCell ref="B158:E158"/>
    <mergeCell ref="B218:C218"/>
    <mergeCell ref="B219:C219"/>
    <mergeCell ref="C160:D160"/>
    <mergeCell ref="C161:D161"/>
    <mergeCell ref="C162:E162"/>
    <mergeCell ref="C164:D164"/>
    <mergeCell ref="C165:D165"/>
    <mergeCell ref="C166:E166"/>
    <mergeCell ref="B168:E168"/>
    <mergeCell ref="C170:D170"/>
    <mergeCell ref="C198:D198"/>
    <mergeCell ref="C199:E199"/>
    <mergeCell ref="C201:D201"/>
    <mergeCell ref="C202:D202"/>
    <mergeCell ref="C203:E203"/>
    <mergeCell ref="B205:E205"/>
    <mergeCell ref="B73:G73"/>
    <mergeCell ref="J73:R73"/>
    <mergeCell ref="B74:R74"/>
    <mergeCell ref="B51:F51"/>
    <mergeCell ref="B54:R54"/>
    <mergeCell ref="B57:G57"/>
    <mergeCell ref="J57:R57"/>
    <mergeCell ref="B58:I58"/>
    <mergeCell ref="B61:R61"/>
    <mergeCell ref="B64:G64"/>
    <mergeCell ref="J64:R64"/>
    <mergeCell ref="B65:R65"/>
    <mergeCell ref="B509:G509"/>
    <mergeCell ref="J509:R509"/>
    <mergeCell ref="B512:G512"/>
    <mergeCell ref="J512:R512"/>
    <mergeCell ref="C513:C515"/>
    <mergeCell ref="D513:D515"/>
    <mergeCell ref="E513:E515"/>
    <mergeCell ref="F513:I513"/>
    <mergeCell ref="J513:J515"/>
    <mergeCell ref="Q513:Q515"/>
    <mergeCell ref="R513:R515"/>
    <mergeCell ref="F514:F515"/>
    <mergeCell ref="G514:G515"/>
    <mergeCell ref="H514:H515"/>
    <mergeCell ref="I514:I515"/>
    <mergeCell ref="M505:M506"/>
    <mergeCell ref="P498:P500"/>
    <mergeCell ref="Q498:Q500"/>
    <mergeCell ref="R498:R500"/>
    <mergeCell ref="F499:F500"/>
    <mergeCell ref="G499:G500"/>
    <mergeCell ref="I499:I500"/>
    <mergeCell ref="L499:L500"/>
    <mergeCell ref="M499:M500"/>
    <mergeCell ref="J503:R503"/>
    <mergeCell ref="F504:I504"/>
    <mergeCell ref="J504:J506"/>
    <mergeCell ref="K504:K506"/>
    <mergeCell ref="L504:M504"/>
    <mergeCell ref="N504:N506"/>
    <mergeCell ref="K498:K500"/>
    <mergeCell ref="L498:M498"/>
    <mergeCell ref="N498:N500"/>
    <mergeCell ref="O498:O500"/>
    <mergeCell ref="A394:B395"/>
    <mergeCell ref="C394:D395"/>
    <mergeCell ref="E394:E395"/>
    <mergeCell ref="F394:F395"/>
    <mergeCell ref="G394:G395"/>
    <mergeCell ref="J394:J395"/>
    <mergeCell ref="K394:K395"/>
    <mergeCell ref="L394:M394"/>
    <mergeCell ref="N394:N395"/>
    <mergeCell ref="O394:O395"/>
    <mergeCell ref="C404:D404"/>
    <mergeCell ref="C405:D405"/>
    <mergeCell ref="C406:E406"/>
    <mergeCell ref="C407:D407"/>
    <mergeCell ref="C410:D410"/>
    <mergeCell ref="C442:D442"/>
    <mergeCell ref="C443:D443"/>
    <mergeCell ref="L426:M426"/>
    <mergeCell ref="N426:N427"/>
    <mergeCell ref="O426:O427"/>
    <mergeCell ref="C387:D387"/>
    <mergeCell ref="C388:D388"/>
    <mergeCell ref="C390:D390"/>
    <mergeCell ref="C391:D391"/>
    <mergeCell ref="A392:E392"/>
    <mergeCell ref="D498:D500"/>
    <mergeCell ref="E498:E500"/>
    <mergeCell ref="F498:I498"/>
    <mergeCell ref="J498:J500"/>
    <mergeCell ref="C486:D486"/>
    <mergeCell ref="C487:D487"/>
    <mergeCell ref="A488:E488"/>
    <mergeCell ref="C372:D372"/>
    <mergeCell ref="C373:D373"/>
    <mergeCell ref="C374:E374"/>
    <mergeCell ref="C375:D375"/>
    <mergeCell ref="C378:D378"/>
    <mergeCell ref="C379:D379"/>
    <mergeCell ref="C381:D381"/>
    <mergeCell ref="C383:D383"/>
    <mergeCell ref="C385:D385"/>
    <mergeCell ref="P362:P363"/>
    <mergeCell ref="C364:E364"/>
    <mergeCell ref="C365:D365"/>
    <mergeCell ref="C366:D366"/>
    <mergeCell ref="C367:D367"/>
    <mergeCell ref="C368:D368"/>
    <mergeCell ref="C369:E369"/>
    <mergeCell ref="C370:D370"/>
    <mergeCell ref="C371:D371"/>
    <mergeCell ref="B267:G267"/>
    <mergeCell ref="A362:B363"/>
    <mergeCell ref="C362:D363"/>
    <mergeCell ref="E362:E363"/>
    <mergeCell ref="F362:F363"/>
    <mergeCell ref="G362:G363"/>
    <mergeCell ref="F289:G289"/>
    <mergeCell ref="B290:G290"/>
    <mergeCell ref="E293:G293"/>
    <mergeCell ref="B294:G294"/>
    <mergeCell ref="B296:G296"/>
    <mergeCell ref="B297:G297"/>
    <mergeCell ref="B300:B304"/>
    <mergeCell ref="D300:I300"/>
    <mergeCell ref="B307:G307"/>
    <mergeCell ref="E310:G310"/>
    <mergeCell ref="B311:G311"/>
    <mergeCell ref="B313:G313"/>
    <mergeCell ref="C314:R314"/>
    <mergeCell ref="J362:J363"/>
    <mergeCell ref="K362:K363"/>
    <mergeCell ref="L362:M362"/>
    <mergeCell ref="N362:N363"/>
    <mergeCell ref="O362:O363"/>
    <mergeCell ref="R255:R257"/>
    <mergeCell ref="F256:G256"/>
    <mergeCell ref="F257:G257"/>
    <mergeCell ref="H257:I257"/>
    <mergeCell ref="F259:G259"/>
    <mergeCell ref="B260:G260"/>
    <mergeCell ref="E263:G263"/>
    <mergeCell ref="B264:G264"/>
    <mergeCell ref="B266:G266"/>
    <mergeCell ref="C255:C257"/>
    <mergeCell ref="D255:I255"/>
    <mergeCell ref="J255:J257"/>
    <mergeCell ref="K255:K257"/>
    <mergeCell ref="L255:L257"/>
    <mergeCell ref="M255:N256"/>
    <mergeCell ref="O255:O257"/>
    <mergeCell ref="P255:P257"/>
    <mergeCell ref="Q255:Q257"/>
    <mergeCell ref="B48:G48"/>
    <mergeCell ref="J48:R48"/>
    <mergeCell ref="B49:G49"/>
    <mergeCell ref="J49:R49"/>
    <mergeCell ref="C140:D140"/>
    <mergeCell ref="C141:D141"/>
    <mergeCell ref="C142:E142"/>
    <mergeCell ref="C144:D144"/>
    <mergeCell ref="C145:D145"/>
    <mergeCell ref="O137:O138"/>
    <mergeCell ref="J137:J138"/>
    <mergeCell ref="K137:K138"/>
    <mergeCell ref="L137:L138"/>
    <mergeCell ref="A135:G135"/>
    <mergeCell ref="B76:G76"/>
    <mergeCell ref="J76:R76"/>
    <mergeCell ref="B77:G77"/>
    <mergeCell ref="J77:R77"/>
    <mergeCell ref="B67:G67"/>
    <mergeCell ref="J67:R67"/>
    <mergeCell ref="B68:R68"/>
    <mergeCell ref="B70:G70"/>
    <mergeCell ref="J70:R70"/>
    <mergeCell ref="B71:R71"/>
    <mergeCell ref="B39:G39"/>
    <mergeCell ref="J39:R39"/>
    <mergeCell ref="B40:R40"/>
    <mergeCell ref="B42:G42"/>
    <mergeCell ref="J42:R42"/>
    <mergeCell ref="B43:R43"/>
    <mergeCell ref="B45:G45"/>
    <mergeCell ref="J45:R45"/>
    <mergeCell ref="B46:R46"/>
    <mergeCell ref="B23:F23"/>
    <mergeCell ref="B26:R26"/>
    <mergeCell ref="B29:G29"/>
    <mergeCell ref="J29:R29"/>
    <mergeCell ref="B30:I30"/>
    <mergeCell ref="B33:R33"/>
    <mergeCell ref="B36:G36"/>
    <mergeCell ref="J36:R36"/>
    <mergeCell ref="B37:R37"/>
    <mergeCell ref="A16:R16"/>
    <mergeCell ref="E18:R18"/>
    <mergeCell ref="R19:R21"/>
    <mergeCell ref="L19:M20"/>
    <mergeCell ref="N19:N21"/>
    <mergeCell ref="D19:D21"/>
    <mergeCell ref="A17:R17"/>
    <mergeCell ref="E19:I19"/>
    <mergeCell ref="A18:B18"/>
    <mergeCell ref="K19:K21"/>
    <mergeCell ref="A19:B21"/>
    <mergeCell ref="E20:E21"/>
    <mergeCell ref="O19:O21"/>
    <mergeCell ref="J19:J21"/>
    <mergeCell ref="H21:I21"/>
    <mergeCell ref="F669:R669"/>
    <mergeCell ref="F641:R641"/>
    <mergeCell ref="A639:R639"/>
    <mergeCell ref="A669:B669"/>
    <mergeCell ref="A641:B641"/>
    <mergeCell ref="F653:R653"/>
    <mergeCell ref="A654:B654"/>
    <mergeCell ref="A651:B651"/>
    <mergeCell ref="A657:B657"/>
    <mergeCell ref="B647:D647"/>
    <mergeCell ref="A663:B663"/>
    <mergeCell ref="B642:D642"/>
    <mergeCell ref="B643:D643"/>
    <mergeCell ref="B644:D644"/>
    <mergeCell ref="B645:D645"/>
    <mergeCell ref="B646:D646"/>
    <mergeCell ref="F654:R654"/>
    <mergeCell ref="F646:R646"/>
    <mergeCell ref="F643:H643"/>
    <mergeCell ref="A1:R1"/>
    <mergeCell ref="A3:R3"/>
    <mergeCell ref="A14:R14"/>
    <mergeCell ref="A13:R13"/>
    <mergeCell ref="A11:R11"/>
    <mergeCell ref="A12:R12"/>
    <mergeCell ref="L7:R7"/>
    <mergeCell ref="J8:K8"/>
    <mergeCell ref="L8:R8"/>
    <mergeCell ref="J9:K9"/>
    <mergeCell ref="L9:R9"/>
    <mergeCell ref="J7:K7"/>
    <mergeCell ref="D7:D9"/>
    <mergeCell ref="E7:F7"/>
    <mergeCell ref="E8:F8"/>
    <mergeCell ref="E9:F9"/>
    <mergeCell ref="A136:B136"/>
    <mergeCell ref="C146:E146"/>
    <mergeCell ref="B148:E148"/>
    <mergeCell ref="C239:R239"/>
    <mergeCell ref="B240:B244"/>
    <mergeCell ref="D240:I240"/>
    <mergeCell ref="J240:J244"/>
    <mergeCell ref="K240:K244"/>
    <mergeCell ref="L240:L244"/>
    <mergeCell ref="M240:M244"/>
    <mergeCell ref="N240:O241"/>
    <mergeCell ref="P240:P244"/>
    <mergeCell ref="C172:D172"/>
    <mergeCell ref="C173:D173"/>
    <mergeCell ref="C174:D174"/>
    <mergeCell ref="C178:D178"/>
    <mergeCell ref="C175:D175"/>
    <mergeCell ref="C177:D177"/>
    <mergeCell ref="C176:D176"/>
    <mergeCell ref="C186:D186"/>
    <mergeCell ref="C185:D185"/>
    <mergeCell ref="O210:O211"/>
    <mergeCell ref="B236:G236"/>
    <mergeCell ref="F210:I210"/>
    <mergeCell ref="A627:A629"/>
    <mergeCell ref="E632:G632"/>
    <mergeCell ref="B615:G615"/>
    <mergeCell ref="K632:K633"/>
    <mergeCell ref="J210:J211"/>
    <mergeCell ref="F233:G233"/>
    <mergeCell ref="G636:J636"/>
    <mergeCell ref="B611:G611"/>
    <mergeCell ref="B607:G607"/>
    <mergeCell ref="K210:K211"/>
    <mergeCell ref="B603:G603"/>
    <mergeCell ref="B490:G490"/>
    <mergeCell ref="B624:G624"/>
    <mergeCell ref="A625:B625"/>
    <mergeCell ref="E635:F635"/>
    <mergeCell ref="B619:G619"/>
    <mergeCell ref="B623:G623"/>
    <mergeCell ref="F628:R628"/>
    <mergeCell ref="A489:R489"/>
    <mergeCell ref="E494:G494"/>
    <mergeCell ref="A210:B211"/>
    <mergeCell ref="E493:F493"/>
    <mergeCell ref="B213:C213"/>
    <mergeCell ref="B214:C214"/>
    <mergeCell ref="R137:R138"/>
    <mergeCell ref="G137:G138"/>
    <mergeCell ref="E137:E138"/>
    <mergeCell ref="F137:F138"/>
    <mergeCell ref="P137:P138"/>
    <mergeCell ref="R210:R211"/>
    <mergeCell ref="B207:G207"/>
    <mergeCell ref="Q137:Q138"/>
    <mergeCell ref="A359:G359"/>
    <mergeCell ref="K359:R359"/>
    <mergeCell ref="M137:N137"/>
    <mergeCell ref="J232:R232"/>
    <mergeCell ref="P210:P211"/>
    <mergeCell ref="A137:B138"/>
    <mergeCell ref="N210:N211"/>
    <mergeCell ref="L210:M210"/>
    <mergeCell ref="B215:C215"/>
    <mergeCell ref="B216:C216"/>
    <mergeCell ref="C210:E210"/>
    <mergeCell ref="F234:G234"/>
    <mergeCell ref="F235:G235"/>
    <mergeCell ref="K358:R358"/>
    <mergeCell ref="Q240:Q244"/>
    <mergeCell ref="R240:R244"/>
    <mergeCell ref="C179:D179"/>
    <mergeCell ref="C193:D193"/>
    <mergeCell ref="C192:D192"/>
    <mergeCell ref="C191:D191"/>
    <mergeCell ref="C190:D190"/>
    <mergeCell ref="C189:D189"/>
    <mergeCell ref="C188:D188"/>
    <mergeCell ref="C187:D187"/>
    <mergeCell ref="L636:R636"/>
    <mergeCell ref="R632:R633"/>
    <mergeCell ref="D241:D243"/>
    <mergeCell ref="E241:E243"/>
    <mergeCell ref="F241:F243"/>
    <mergeCell ref="G241:G243"/>
    <mergeCell ref="H241:H243"/>
    <mergeCell ref="I241:I243"/>
    <mergeCell ref="N242:N244"/>
    <mergeCell ref="O242:O244"/>
    <mergeCell ref="B247:G247"/>
    <mergeCell ref="E250:G250"/>
    <mergeCell ref="B251:G251"/>
    <mergeCell ref="B253:G253"/>
    <mergeCell ref="C254:R254"/>
    <mergeCell ref="B255:B257"/>
    <mergeCell ref="C197:D197"/>
    <mergeCell ref="C196:D196"/>
    <mergeCell ref="C195:D195"/>
    <mergeCell ref="C194:D194"/>
    <mergeCell ref="C184:D184"/>
    <mergeCell ref="C183:D183"/>
    <mergeCell ref="C182:D182"/>
    <mergeCell ref="C181:D181"/>
    <mergeCell ref="C180:D180"/>
  </mergeCells>
  <dataValidations count="4">
    <dataValidation type="custom" allowBlank="1" showInputMessage="1" showErrorMessage="1" errorTitle="EU Contribution" error="ATTENTION! Requested EU contribution can NOT be higher than total costs * reimbursement rate." sqref="E646" xr:uid="{00000000-0002-0000-0500-000000000000}">
      <formula1>E646&lt;=E645</formula1>
    </dataValidation>
    <dataValidation type="list" allowBlank="1" showInputMessage="1" showErrorMessage="1" sqref="G7" xr:uid="{00000000-0002-0000-0500-000001000000}">
      <formula1>CurrencyList</formula1>
    </dataValidation>
    <dataValidation type="whole" allowBlank="1" showInputMessage="1" showErrorMessage="1" sqref="J7" xr:uid="{00000000-0002-0000-0500-000002000000}">
      <formula1>0</formula1>
      <formula2>1</formula2>
    </dataValidation>
    <dataValidation type="list" allowBlank="1" showInputMessage="1" showErrorMessage="1" sqref="B31:B32 B24:B25 B59:B60 B52:B53 B87:B88 B80:B81 B115:B116 B108:B109" xr:uid="{D6A476BC-F467-4944-811F-6854BC4E15C1}">
      <formula1>Source_Staff_Cat</formula1>
    </dataValidation>
  </dataValidations>
  <hyperlinks>
    <hyperlink ref="L8:O8" r:id="rId1" display="http://www.ecb.europa.eu/stats/exchange/eurofxref/html/index.en.html" xr:uid="{00000000-0004-0000-0500-000000000000}"/>
    <hyperlink ref="L9" r:id="rId2" xr:uid="{00000000-0004-0000-0500-000001000000}"/>
  </hyperlinks>
  <printOptions gridLines="1"/>
  <pageMargins left="0.39370078740157483" right="0.31496062992125984" top="0.35433070866141736" bottom="0.35433070866141736" header="0.31496062992125984" footer="0"/>
  <pageSetup paperSize="8" scale="86" fitToHeight="0" orientation="landscape" cellComments="asDisplayed" r:id="rId3"/>
  <drawing r:id="rId4"/>
  <legacyDrawing r:id="rId5"/>
  <mc:AlternateContent xmlns:mc="http://schemas.openxmlformats.org/markup-compatibility/2006">
    <mc:Choice Requires="x14">
      <controls>
        <mc:AlternateContent xmlns:mc="http://schemas.openxmlformats.org/markup-compatibility/2006">
          <mc:Choice Requires="x14">
            <control shapeId="2051" r:id="rId6" name="AddNewLine">
              <controlPr defaultSize="0" print="0" autoFill="0" autoPict="0" macro="[0]!Tools.insert_row" altText="Add New Line">
                <anchor moveWithCells="1" sizeWithCells="1">
                  <from>
                    <xdr:col>1</xdr:col>
                    <xdr:colOff>355600</xdr:colOff>
                    <xdr:row>0</xdr:row>
                    <xdr:rowOff>50800</xdr:rowOff>
                  </from>
                  <to>
                    <xdr:col>1</xdr:col>
                    <xdr:colOff>1727200</xdr:colOff>
                    <xdr:row>1</xdr:row>
                    <xdr:rowOff>0</xdr:rowOff>
                  </to>
                </anchor>
              </controlPr>
            </control>
          </mc:Choice>
        </mc:AlternateContent>
        <mc:AlternateContent xmlns:mc="http://schemas.openxmlformats.org/markup-compatibility/2006">
          <mc:Choice Requires="x14">
            <control shapeId="2055" r:id="rId7" name="Button 7">
              <controlPr defaultSize="0" print="0" autoFill="0" autoPict="0" macro="[0]!delete_row">
                <anchor moveWithCells="1" sizeWithCells="1">
                  <from>
                    <xdr:col>1</xdr:col>
                    <xdr:colOff>1943100</xdr:colOff>
                    <xdr:row>0</xdr:row>
                    <xdr:rowOff>63500</xdr:rowOff>
                  </from>
                  <to>
                    <xdr:col>1</xdr:col>
                    <xdr:colOff>3340100</xdr:colOff>
                    <xdr:row>0</xdr:row>
                    <xdr:rowOff>419100</xdr:rowOff>
                  </to>
                </anchor>
              </controlPr>
            </control>
          </mc:Choice>
        </mc:AlternateContent>
        <mc:AlternateContent xmlns:mc="http://schemas.openxmlformats.org/markup-compatibility/2006">
          <mc:Choice Requires="x14">
            <control shapeId="2056" r:id="rId8" name="Button 8">
              <controlPr defaultSize="0" print="0" autoFill="0" autoPict="0" macro="[0]!InsertSubSections">
                <anchor moveWithCells="1" sizeWithCells="1">
                  <from>
                    <xdr:col>0</xdr:col>
                    <xdr:colOff>114300</xdr:colOff>
                    <xdr:row>0</xdr:row>
                    <xdr:rowOff>50800</xdr:rowOff>
                  </from>
                  <to>
                    <xdr:col>0</xdr:col>
                    <xdr:colOff>1930400</xdr:colOff>
                    <xdr:row>0</xdr:row>
                    <xdr:rowOff>393700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718BF1A1-791F-451A-ADE7-79D37890761E}">
          <x14:formula1>
            <xm:f>'EC Data'!$B$54:$B$58</xm:f>
          </x14:formula1>
          <xm:sqref>E47 E75 E103 E131</xm:sqref>
        </x14:dataValidation>
        <x14:dataValidation type="list" allowBlank="1" showInputMessage="1" showErrorMessage="1" xr:uid="{073BE1BD-005B-4F96-B069-7C513657EDF4}">
          <x14:formula1>
            <xm:f>'EC Data'!$B$48:$B$52</xm:f>
          </x14:formula1>
          <xm:sqref>E44 E72 E100 E128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Cons">
    <pageSetUpPr fitToPage="1"/>
  </sheetPr>
  <dimension ref="A1:AG91"/>
  <sheetViews>
    <sheetView tabSelected="1" topLeftCell="C6" zoomScale="106" zoomScaleNormal="70" workbookViewId="0">
      <selection activeCell="L28" sqref="L28"/>
    </sheetView>
  </sheetViews>
  <sheetFormatPr baseColWidth="10" defaultColWidth="9.1640625" defaultRowHeight="13" x14ac:dyDescent="0.2"/>
  <cols>
    <col min="1" max="1" width="42.33203125" style="3" customWidth="1"/>
    <col min="2" max="2" width="28.1640625" style="3" customWidth="1"/>
    <col min="3" max="3" width="18.6640625" style="3" customWidth="1"/>
    <col min="4" max="6" width="18.6640625" style="3" hidden="1" customWidth="1"/>
    <col min="7" max="7" width="18.6640625" style="3" customWidth="1"/>
    <col min="8" max="8" width="18.6640625" style="3" hidden="1" customWidth="1"/>
    <col min="9" max="12" width="18.6640625" style="3" customWidth="1"/>
    <col min="13" max="13" width="20.83203125" style="3" customWidth="1"/>
    <col min="14" max="14" width="23.33203125" style="3" customWidth="1"/>
    <col min="15" max="19" width="18.6640625" style="3" hidden="1" customWidth="1"/>
    <col min="20" max="20" width="34.6640625" style="3" customWidth="1"/>
    <col min="21" max="21" width="23.6640625" style="3" customWidth="1"/>
    <col min="22" max="22" width="13" style="3" hidden="1" customWidth="1"/>
    <col min="23" max="23" width="16" style="2" hidden="1" customWidth="1"/>
    <col min="24" max="24" width="13.6640625" style="2" hidden="1" customWidth="1"/>
    <col min="25" max="25" width="11.83203125" style="2" hidden="1" customWidth="1"/>
    <col min="26" max="26" width="11.6640625" style="2" hidden="1" customWidth="1"/>
    <col min="27" max="27" width="11.33203125" style="1" hidden="1" customWidth="1"/>
    <col min="28" max="28" width="13.1640625" style="2" hidden="1" customWidth="1"/>
    <col min="29" max="29" width="11.1640625" style="1" hidden="1" customWidth="1"/>
    <col min="30" max="30" width="20.5" style="1" hidden="1" customWidth="1"/>
    <col min="31" max="31" width="15.5" style="1" hidden="1" customWidth="1"/>
    <col min="32" max="33" width="9.1640625" style="1" hidden="1" customWidth="1"/>
    <col min="34" max="38" width="0" style="1" hidden="1" customWidth="1"/>
    <col min="39" max="16384" width="9.1640625" style="1"/>
  </cols>
  <sheetData>
    <row r="1" spans="1:32" ht="36" customHeight="1" thickTop="1" thickBot="1" x14ac:dyDescent="0.25">
      <c r="A1" s="1180" t="s">
        <v>411</v>
      </c>
      <c r="B1" s="1181"/>
      <c r="C1" s="1181"/>
      <c r="D1" s="1181"/>
      <c r="E1" s="1181"/>
      <c r="F1" s="1181"/>
      <c r="G1" s="1181"/>
      <c r="H1" s="1181"/>
      <c r="I1" s="1181"/>
      <c r="J1" s="1181"/>
      <c r="K1" s="1181"/>
      <c r="L1" s="1181"/>
      <c r="M1" s="1181"/>
      <c r="N1" s="1181"/>
      <c r="O1" s="1181"/>
      <c r="P1" s="1181"/>
      <c r="Q1" s="1181"/>
      <c r="R1" s="1181"/>
      <c r="S1" s="1181"/>
      <c r="T1" s="1181"/>
      <c r="U1" s="1182"/>
      <c r="V1" s="1"/>
      <c r="W1" s="1"/>
      <c r="X1" s="1"/>
      <c r="Y1" s="1"/>
      <c r="Z1" s="1"/>
      <c r="AB1" s="1"/>
    </row>
    <row r="2" spans="1:32" ht="30" customHeight="1" thickTop="1" thickBot="1" x14ac:dyDescent="0.25">
      <c r="A2" s="1179"/>
      <c r="B2" s="1179"/>
      <c r="C2" s="1179"/>
      <c r="D2" s="1179"/>
      <c r="E2" s="283"/>
      <c r="F2" s="283"/>
      <c r="G2" s="283"/>
      <c r="H2" s="1"/>
      <c r="I2" s="1"/>
      <c r="J2" s="1"/>
      <c r="K2" s="1"/>
      <c r="L2" s="1"/>
      <c r="M2" s="1"/>
      <c r="N2" s="1"/>
      <c r="O2" s="1"/>
      <c r="P2" s="1"/>
      <c r="Q2" s="1"/>
      <c r="R2" s="1"/>
      <c r="S2" s="1"/>
      <c r="T2" s="1"/>
      <c r="U2" s="1"/>
      <c r="V2" s="1"/>
      <c r="W2" s="1"/>
      <c r="X2" s="1"/>
      <c r="Y2" s="1"/>
      <c r="Z2" s="1"/>
      <c r="AB2" s="1"/>
    </row>
    <row r="3" spans="1:32" ht="24" customHeight="1" thickTop="1" thickBot="1" x14ac:dyDescent="0.25">
      <c r="A3" s="162" t="s">
        <v>313</v>
      </c>
      <c r="B3" s="1316">
        <f>IF(ISBLANK('2. Start'!C4)," ",'2. Start'!C4)</f>
        <v>1</v>
      </c>
      <c r="C3" s="1317"/>
      <c r="D3" s="1"/>
      <c r="E3" s="1"/>
      <c r="F3" s="1"/>
      <c r="G3" s="1"/>
      <c r="H3" s="1"/>
      <c r="I3" s="1"/>
      <c r="J3" s="1"/>
      <c r="K3" s="1"/>
      <c r="L3" s="1"/>
      <c r="M3" s="1"/>
      <c r="N3" s="1"/>
      <c r="O3" s="1"/>
      <c r="P3" s="1"/>
      <c r="Q3" s="1"/>
      <c r="R3" s="1"/>
      <c r="S3" s="1"/>
      <c r="T3" s="1"/>
      <c r="U3" s="1"/>
      <c r="V3" s="1"/>
      <c r="W3" s="1"/>
      <c r="X3" s="1"/>
      <c r="Y3" s="1"/>
      <c r="Z3" s="1"/>
      <c r="AB3" s="1"/>
    </row>
    <row r="4" spans="1:32" ht="24" customHeight="1" thickTop="1" thickBot="1" x14ac:dyDescent="0.25">
      <c r="A4" s="162" t="s">
        <v>120</v>
      </c>
      <c r="B4" s="1316">
        <f>IF(ISBLANK('2. Start'!C5)," ",'2. Start'!C5)</f>
        <v>101129187</v>
      </c>
      <c r="C4" s="1317"/>
      <c r="D4" s="1"/>
      <c r="E4" s="1"/>
      <c r="F4" s="1"/>
      <c r="G4" s="1"/>
      <c r="H4" s="1"/>
      <c r="I4" s="1"/>
      <c r="J4" s="1"/>
      <c r="K4" s="1"/>
      <c r="L4" s="1"/>
      <c r="M4" s="1"/>
      <c r="N4" s="1"/>
      <c r="O4" s="1"/>
      <c r="P4" s="1"/>
      <c r="Q4" s="1"/>
      <c r="R4" s="1"/>
      <c r="S4" s="1"/>
      <c r="T4" s="1"/>
      <c r="U4" s="1"/>
      <c r="V4" s="1"/>
      <c r="W4" s="1"/>
      <c r="X4" s="1"/>
      <c r="Y4" s="1"/>
      <c r="Z4" s="1"/>
      <c r="AB4" s="1"/>
    </row>
    <row r="5" spans="1:32" s="7" customFormat="1" ht="24" customHeight="1" thickTop="1" thickBot="1" x14ac:dyDescent="0.25">
      <c r="A5" s="162" t="s">
        <v>119</v>
      </c>
      <c r="B5" s="1316" t="str">
        <f>IF(ISBLANK('2. Start'!C6)," ",'2. Start'!C6)</f>
        <v>EST-2-MyHealth</v>
      </c>
      <c r="C5" s="1317"/>
      <c r="D5" s="1"/>
      <c r="E5" s="1"/>
      <c r="F5" s="1"/>
      <c r="G5" s="1"/>
      <c r="H5" s="1"/>
      <c r="I5" s="1"/>
      <c r="J5" s="1"/>
      <c r="K5" s="1"/>
      <c r="L5" s="1"/>
      <c r="M5" s="1"/>
      <c r="N5" s="1"/>
      <c r="O5" s="1"/>
      <c r="P5" s="1"/>
      <c r="Q5" s="1"/>
      <c r="R5" s="1"/>
      <c r="S5" s="1"/>
      <c r="T5" s="1"/>
      <c r="U5" s="1"/>
    </row>
    <row r="6" spans="1:32" s="6" customFormat="1" ht="24" customHeight="1" thickTop="1" thickBot="1" x14ac:dyDescent="0.25">
      <c r="A6" s="162" t="s">
        <v>101</v>
      </c>
      <c r="B6" s="1316" t="str">
        <f>IF(ISBLANK('2. Start'!C7)," ",'2. Start'!C7)</f>
        <v>TEHIK</v>
      </c>
      <c r="C6" s="1317"/>
      <c r="D6" s="1"/>
      <c r="E6" s="1"/>
      <c r="F6" s="1"/>
      <c r="G6" s="1"/>
      <c r="H6" s="1"/>
      <c r="I6" s="1"/>
      <c r="J6" s="1"/>
      <c r="K6" s="1"/>
      <c r="L6" s="1"/>
      <c r="M6" s="1"/>
      <c r="N6" s="1"/>
      <c r="O6" s="1"/>
      <c r="P6" s="1"/>
      <c r="Q6" s="1"/>
      <c r="R6" s="1"/>
      <c r="S6" s="1"/>
      <c r="T6" s="1"/>
      <c r="U6" s="1"/>
      <c r="V6" s="1"/>
      <c r="W6" s="1"/>
      <c r="X6" s="1"/>
      <c r="Y6" s="1"/>
      <c r="Z6" s="1"/>
      <c r="AA6" s="1"/>
      <c r="AB6" s="1"/>
    </row>
    <row r="7" spans="1:32" s="6" customFormat="1" ht="24" customHeight="1" thickTop="1" thickBot="1" x14ac:dyDescent="0.25">
      <c r="A7" s="162" t="s">
        <v>102</v>
      </c>
      <c r="B7" s="1316">
        <f>IF(ISBLANK('2. Start'!C8)," ",'2. Start'!C8)</f>
        <v>895885405</v>
      </c>
      <c r="C7" s="1317"/>
      <c r="D7" s="1"/>
      <c r="E7" s="1"/>
      <c r="F7" s="1"/>
      <c r="G7" s="1"/>
      <c r="H7" s="1"/>
      <c r="I7" s="1"/>
      <c r="J7" s="1"/>
      <c r="K7" s="1"/>
      <c r="L7" s="1"/>
      <c r="M7" s="1"/>
      <c r="N7" s="1"/>
      <c r="O7" s="1"/>
      <c r="P7" s="1"/>
      <c r="Q7" s="1"/>
      <c r="R7" s="1"/>
      <c r="S7" s="1"/>
      <c r="T7" s="1"/>
      <c r="U7" s="1"/>
      <c r="V7" s="1"/>
      <c r="W7" s="1"/>
      <c r="X7" s="1"/>
      <c r="Y7" s="1"/>
      <c r="Z7" s="1"/>
      <c r="AA7" s="1"/>
      <c r="AB7" s="1"/>
    </row>
    <row r="8" spans="1:32" s="5" customFormat="1" ht="43.5" customHeight="1" thickTop="1" thickBot="1" x14ac:dyDescent="0.25"/>
    <row r="9" spans="1:32" s="35" customFormat="1" ht="30" customHeight="1" thickTop="1" thickBot="1" x14ac:dyDescent="0.25">
      <c r="A9" s="1318" t="s">
        <v>123</v>
      </c>
      <c r="B9" s="1319"/>
      <c r="C9" s="1319"/>
      <c r="D9" s="1319"/>
      <c r="E9" s="1319"/>
      <c r="F9" s="1319"/>
      <c r="G9" s="1319"/>
      <c r="H9" s="1319"/>
      <c r="I9" s="1319"/>
      <c r="J9" s="1319"/>
      <c r="K9" s="1319"/>
      <c r="L9" s="1319"/>
      <c r="M9" s="1319"/>
      <c r="N9" s="1319"/>
      <c r="O9" s="1319"/>
      <c r="P9" s="1319"/>
      <c r="Q9" s="1319"/>
      <c r="R9" s="1319"/>
      <c r="S9" s="1319"/>
      <c r="T9" s="1319"/>
      <c r="U9" s="1320"/>
    </row>
    <row r="10" spans="1:32" s="35" customFormat="1" ht="30" customHeight="1" thickTop="1" thickBot="1" x14ac:dyDescent="0.25">
      <c r="A10" s="1321" t="s">
        <v>124</v>
      </c>
      <c r="B10" s="1322"/>
      <c r="C10" s="1322"/>
      <c r="D10" s="1322"/>
      <c r="E10" s="1322"/>
      <c r="F10" s="1322"/>
      <c r="G10" s="1322"/>
      <c r="H10" s="1322"/>
      <c r="I10" s="1322"/>
      <c r="J10" s="1322"/>
      <c r="K10" s="1322"/>
      <c r="L10" s="1322"/>
      <c r="M10" s="1322"/>
      <c r="N10" s="1322"/>
      <c r="O10" s="1322"/>
      <c r="P10" s="1322"/>
      <c r="Q10" s="1322"/>
      <c r="R10" s="1322"/>
      <c r="S10" s="1322"/>
      <c r="T10" s="1322"/>
      <c r="U10" s="1323"/>
    </row>
    <row r="11" spans="1:32" s="35" customFormat="1" ht="37.5" customHeight="1" thickTop="1" thickBot="1" x14ac:dyDescent="0.25">
      <c r="A11" s="1327"/>
      <c r="B11" s="1326" t="s">
        <v>280</v>
      </c>
      <c r="C11" s="1326" t="s">
        <v>204</v>
      </c>
      <c r="D11" s="1326" t="s">
        <v>205</v>
      </c>
      <c r="E11" s="1329" t="str">
        <f>'EC Data'!A28</f>
        <v>A.6 [Category name]</v>
      </c>
      <c r="F11" s="1329" t="str">
        <f>'EC Data'!A29</f>
        <v>A.7 [Category name]</v>
      </c>
      <c r="G11" s="1329" t="s">
        <v>151</v>
      </c>
      <c r="H11" s="1326" t="s">
        <v>148</v>
      </c>
      <c r="I11" s="1326"/>
      <c r="J11" s="1326"/>
      <c r="K11" s="1326"/>
      <c r="L11" s="1326"/>
      <c r="M11" s="1326"/>
      <c r="N11" s="1326" t="s">
        <v>153</v>
      </c>
      <c r="O11" s="1326"/>
      <c r="P11" s="1326"/>
      <c r="Q11" s="1326"/>
      <c r="R11" s="1326"/>
      <c r="S11" s="1326"/>
      <c r="T11" s="1326" t="s">
        <v>203</v>
      </c>
      <c r="U11" s="1324" t="s">
        <v>31</v>
      </c>
    </row>
    <row r="12" spans="1:32" s="36" customFormat="1" ht="39.5" customHeight="1" thickTop="1" x14ac:dyDescent="0.2">
      <c r="A12" s="1328"/>
      <c r="B12" s="1329"/>
      <c r="C12" s="1329"/>
      <c r="D12" s="1329"/>
      <c r="E12" s="1330"/>
      <c r="F12" s="1330"/>
      <c r="G12" s="1330"/>
      <c r="H12" s="317" t="s">
        <v>206</v>
      </c>
      <c r="I12" s="317" t="s">
        <v>292</v>
      </c>
      <c r="J12" s="317" t="s">
        <v>441</v>
      </c>
      <c r="K12" s="317" t="s">
        <v>293</v>
      </c>
      <c r="L12" s="317" t="s">
        <v>207</v>
      </c>
      <c r="M12" s="317" t="s">
        <v>208</v>
      </c>
      <c r="N12" s="317" t="s">
        <v>209</v>
      </c>
      <c r="O12" s="317" t="str">
        <f>'EC Data'!A15</f>
        <v>D.2 [Category name]</v>
      </c>
      <c r="P12" s="317" t="str">
        <f>'EC Data'!A16</f>
        <v>D.3 [Category name]</v>
      </c>
      <c r="Q12" s="317" t="str">
        <f>'EC Data'!A17</f>
        <v>D.4 [Category name]</v>
      </c>
      <c r="R12" s="317" t="str">
        <f>'EC Data'!A18</f>
        <v>D.5 [Category name]</v>
      </c>
      <c r="S12" s="317" t="str">
        <f>'EC Data'!A19</f>
        <v>D.6 [Category name]</v>
      </c>
      <c r="T12" s="1329"/>
      <c r="U12" s="1325"/>
    </row>
    <row r="13" spans="1:32" s="36" customFormat="1" ht="47.5" customHeight="1" x14ac:dyDescent="0.2">
      <c r="A13" s="322"/>
      <c r="B13" s="398" t="s">
        <v>188</v>
      </c>
      <c r="C13" s="398" t="s">
        <v>189</v>
      </c>
      <c r="D13" s="398" t="s">
        <v>190</v>
      </c>
      <c r="E13" s="398" t="s">
        <v>191</v>
      </c>
      <c r="F13" s="398" t="s">
        <v>268</v>
      </c>
      <c r="G13" s="398" t="s">
        <v>20</v>
      </c>
      <c r="H13" s="398" t="s">
        <v>192</v>
      </c>
      <c r="I13" s="447" t="s">
        <v>193</v>
      </c>
      <c r="J13" s="447" t="s">
        <v>194</v>
      </c>
      <c r="K13" s="447" t="s">
        <v>195</v>
      </c>
      <c r="L13" s="398" t="s">
        <v>196</v>
      </c>
      <c r="M13" s="398" t="s">
        <v>197</v>
      </c>
      <c r="N13" s="398" t="s">
        <v>198</v>
      </c>
      <c r="O13" s="398" t="s">
        <v>199</v>
      </c>
      <c r="P13" s="398" t="s">
        <v>200</v>
      </c>
      <c r="Q13" s="398" t="s">
        <v>201</v>
      </c>
      <c r="R13" s="398" t="s">
        <v>202</v>
      </c>
      <c r="S13" s="398" t="s">
        <v>210</v>
      </c>
      <c r="T13" s="398" t="s">
        <v>447</v>
      </c>
      <c r="U13" s="323"/>
    </row>
    <row r="14" spans="1:32" s="36" customFormat="1" ht="17.5" customHeight="1" thickBot="1" x14ac:dyDescent="0.25">
      <c r="A14" s="318"/>
      <c r="B14" s="319"/>
      <c r="C14" s="319"/>
      <c r="D14" s="319"/>
      <c r="E14" s="319"/>
      <c r="F14" s="319"/>
      <c r="G14" s="319"/>
      <c r="H14" s="319"/>
      <c r="I14" s="320"/>
      <c r="J14" s="320"/>
      <c r="K14" s="320"/>
      <c r="L14" s="319"/>
      <c r="M14" s="319"/>
      <c r="N14" s="319"/>
      <c r="O14" s="319"/>
      <c r="P14" s="319"/>
      <c r="Q14" s="319"/>
      <c r="R14" s="319"/>
      <c r="S14" s="319"/>
      <c r="T14" s="319"/>
      <c r="U14" s="321"/>
    </row>
    <row r="15" spans="1:32" s="36" customFormat="1" ht="12.75" hidden="1" customHeight="1" thickTop="1" x14ac:dyDescent="0.2">
      <c r="A15" s="297"/>
      <c r="B15" s="298"/>
      <c r="C15" s="299"/>
      <c r="D15" s="299"/>
      <c r="E15" s="299"/>
      <c r="F15" s="299"/>
      <c r="G15" s="299"/>
      <c r="H15" s="299"/>
      <c r="I15" s="300"/>
      <c r="J15" s="300"/>
      <c r="K15" s="300"/>
      <c r="L15" s="299"/>
      <c r="M15" s="299"/>
      <c r="N15" s="299"/>
      <c r="O15" s="299"/>
      <c r="P15" s="299"/>
      <c r="Q15" s="299"/>
      <c r="R15" s="299"/>
      <c r="S15" s="299"/>
      <c r="T15" s="299"/>
      <c r="U15" s="301"/>
      <c r="W15" s="36" t="s">
        <v>108</v>
      </c>
    </row>
    <row r="16" spans="1:32" ht="23" customHeight="1" thickTop="1" thickBot="1" x14ac:dyDescent="0.25">
      <c r="A16" s="227" t="str">
        <f>"WP1 " &amp; IDX_WP_Name_1</f>
        <v>WP1 MANAGEMENT AND COORDINATION</v>
      </c>
      <c r="B16" s="108">
        <f>WP_A1_1_subTotal+WP_A1_2_subTotal</f>
        <v>16749.995978000003</v>
      </c>
      <c r="C16" s="108">
        <f>WP_A1_3_subTotal</f>
        <v>0</v>
      </c>
      <c r="D16" s="108">
        <f>WP_A1_4_subTotal</f>
        <v>0</v>
      </c>
      <c r="E16" s="46">
        <f>WP_A1_5_subTotal</f>
        <v>0</v>
      </c>
      <c r="F16" s="46">
        <f>WP_A1_6_subTotal</f>
        <v>0</v>
      </c>
      <c r="G16" s="46">
        <f>WP_C1_Total</f>
        <v>0</v>
      </c>
      <c r="H16" s="46">
        <f>WP_B1_1_subTotal+WP_B1_2_subTotal+WP_B1_3_subTotal</f>
        <v>0</v>
      </c>
      <c r="I16" s="46">
        <f>WP_B1_1_subTotal</f>
        <v>0</v>
      </c>
      <c r="J16" s="46">
        <f>WP_B1_2_subTotal</f>
        <v>0</v>
      </c>
      <c r="K16" s="46">
        <f>WP_B1_3_subTotal</f>
        <v>0</v>
      </c>
      <c r="L16" s="46">
        <f>WP_E11_Total</f>
        <v>0</v>
      </c>
      <c r="M16" s="46">
        <f>WP_E21_Total</f>
        <v>0</v>
      </c>
      <c r="N16" s="46">
        <f>WP_D1_Total</f>
        <v>0</v>
      </c>
      <c r="O16" s="46" t="s">
        <v>474</v>
      </c>
      <c r="P16" s="46" t="s">
        <v>474</v>
      </c>
      <c r="Q16" s="46" t="s">
        <v>474</v>
      </c>
      <c r="R16" s="46" t="s">
        <v>474</v>
      </c>
      <c r="S16" s="46" t="s">
        <v>474</v>
      </c>
      <c r="T16" s="46"/>
      <c r="U16" s="46">
        <f>WP_A1_1_subTotal+WP_A1_2_subTotal+WP_A1_3_subTotal+WP_A1_4_subTotal+WP_A1_5_subTotal+WP_A1_6_subTotal+WP_C1_Total+WP_B1_1_subTotal+WP_B1_2_subTotal+WP_B1_3_subTotal+WP_E11_Total+WP_E21_Total+WP_D1_Total</f>
        <v>16749.995978000003</v>
      </c>
      <c r="V16" s="305">
        <v>0</v>
      </c>
      <c r="W16" s="46">
        <v>0</v>
      </c>
      <c r="X16" s="46">
        <v>0</v>
      </c>
      <c r="Y16" s="46">
        <v>0</v>
      </c>
      <c r="Z16" s="46">
        <v>0</v>
      </c>
      <c r="AA16" s="46">
        <v>0</v>
      </c>
      <c r="AB16" s="46">
        <v>0</v>
      </c>
      <c r="AC16" s="46">
        <v>0</v>
      </c>
      <c r="AD16" s="46">
        <v>0</v>
      </c>
      <c r="AE16" s="37"/>
      <c r="AF16" s="37" t="s">
        <v>109</v>
      </c>
    </row>
    <row r="17" spans="1:32" ht="23" customHeight="1" thickBot="1" x14ac:dyDescent="0.25">
      <c r="A17" s="227" t="str">
        <f>"WP2 " &amp; IDX_WP_Name_2</f>
        <v>WP2 DISSEMINATION, TRAINING AND SUPPORT</v>
      </c>
      <c r="B17" s="108">
        <f>WP_A2_1_subTotal+WP_A2_2_subTotal</f>
        <v>4206.1489000000001</v>
      </c>
      <c r="C17" s="108">
        <f>WP_A2_3_subTotal</f>
        <v>0</v>
      </c>
      <c r="D17" s="108">
        <f>WP_A2_4_subTotal</f>
        <v>0</v>
      </c>
      <c r="E17" s="46">
        <f>WP_A2_5_subTotal</f>
        <v>0</v>
      </c>
      <c r="F17" s="46">
        <f>WP_A2_6_subTotal</f>
        <v>0</v>
      </c>
      <c r="G17" s="46">
        <f>WP_C2_Total</f>
        <v>0</v>
      </c>
      <c r="H17" s="46">
        <f>WP_B2_1_subTotal+WP_B2_2_subTotal+WP_B2_3_subTotal</f>
        <v>0</v>
      </c>
      <c r="I17" s="46">
        <f>WP_B2_1_subTotal</f>
        <v>0</v>
      </c>
      <c r="J17" s="46">
        <f>WP_B2_2_subTotal</f>
        <v>0</v>
      </c>
      <c r="K17" s="46">
        <f>WP_B2_3_subTotal</f>
        <v>0</v>
      </c>
      <c r="L17" s="46">
        <f>WP_E12_Total</f>
        <v>0</v>
      </c>
      <c r="M17" s="46">
        <f>WP_E22_Total</f>
        <v>0</v>
      </c>
      <c r="N17" s="46">
        <f>WP_D2_Total</f>
        <v>0</v>
      </c>
      <c r="O17" s="46" t="s">
        <v>474</v>
      </c>
      <c r="P17" s="46" t="s">
        <v>474</v>
      </c>
      <c r="Q17" s="46" t="s">
        <v>474</v>
      </c>
      <c r="R17" s="46" t="s">
        <v>474</v>
      </c>
      <c r="S17" s="46" t="s">
        <v>474</v>
      </c>
      <c r="T17" s="46"/>
      <c r="U17" s="46">
        <f>WP_A2_1_subTotal+WP_A2_2_subTotal+WP_A2_3_subTotal+WP_A2_4_subTotal+WP_A2_5_subTotal+WP_A2_6_subTotal+WP_C2_Total+WP_B2_1_subTotal+WP_B2_2_subTotal+WP_B2_3_subTotal+WP_E12_Total+WP_E22_Total+WP_D2_Total</f>
        <v>4206.1489000000001</v>
      </c>
      <c r="V17" s="305">
        <v>0</v>
      </c>
      <c r="W17" s="46">
        <v>0</v>
      </c>
      <c r="X17" s="46">
        <v>0</v>
      </c>
      <c r="Y17" s="46">
        <v>0</v>
      </c>
      <c r="Z17" s="46">
        <v>0</v>
      </c>
      <c r="AA17" s="46">
        <v>0</v>
      </c>
      <c r="AB17" s="46">
        <v>0</v>
      </c>
      <c r="AC17" s="46">
        <v>0</v>
      </c>
      <c r="AD17" s="46">
        <v>0</v>
      </c>
      <c r="AE17" s="37"/>
      <c r="AF17" s="37" t="s">
        <v>109</v>
      </c>
    </row>
    <row r="18" spans="1:32" ht="23" customHeight="1" thickBot="1" x14ac:dyDescent="0.25">
      <c r="A18" s="227" t="str">
        <f>"WP3 " &amp; IDX_WP_Name_3</f>
        <v>WP3 EVALUATION AND SUSTAINABILITY</v>
      </c>
      <c r="B18" s="108">
        <f>WP_A3_1_subTotal+WP_A3_2_subTotal</f>
        <v>4204.2</v>
      </c>
      <c r="C18" s="108">
        <f>WP_A3_3_subTotal</f>
        <v>0</v>
      </c>
      <c r="D18" s="108">
        <f>WP_A3_4_subTotal</f>
        <v>0</v>
      </c>
      <c r="E18" s="46">
        <f>WP_A3_5_subTotal</f>
        <v>0</v>
      </c>
      <c r="F18" s="46">
        <f>WP_A3_6_subTotal</f>
        <v>0</v>
      </c>
      <c r="G18" s="46">
        <f>WP_C3_Total</f>
        <v>0</v>
      </c>
      <c r="H18" s="46">
        <f>WP_B3_1_subTotal+WP_B3_2_subTotal+WP_B3_3_subTotal</f>
        <v>0</v>
      </c>
      <c r="I18" s="46">
        <f>WP_B3_1_subTotal</f>
        <v>0</v>
      </c>
      <c r="J18" s="46">
        <f>WP_B3_2_subTotal</f>
        <v>0</v>
      </c>
      <c r="K18" s="46">
        <f>WP_B3_3_subTotal</f>
        <v>0</v>
      </c>
      <c r="L18" s="46">
        <f>WP_E13_Total</f>
        <v>0</v>
      </c>
      <c r="M18" s="46">
        <f>WP_E23_Total</f>
        <v>0</v>
      </c>
      <c r="N18" s="46">
        <f>WP_D3_Total</f>
        <v>0</v>
      </c>
      <c r="O18" s="46" t="s">
        <v>474</v>
      </c>
      <c r="P18" s="46" t="s">
        <v>474</v>
      </c>
      <c r="Q18" s="46" t="s">
        <v>474</v>
      </c>
      <c r="R18" s="46" t="s">
        <v>474</v>
      </c>
      <c r="S18" s="46" t="s">
        <v>474</v>
      </c>
      <c r="T18" s="46"/>
      <c r="U18" s="46">
        <f>WP_A3_1_subTotal+WP_A3_2_subTotal+WP_A3_3_subTotal+WP_A3_4_subTotal+WP_A3_5_subTotal+WP_A3_6_subTotal+WP_C3_Total+WP_B3_1_subTotal+WP_B3_2_subTotal+WP_B3_3_subTotal+WP_E13_Total+WP_E23_Total+WP_D3_Total</f>
        <v>4204.2</v>
      </c>
      <c r="V18" s="305">
        <v>0</v>
      </c>
      <c r="W18" s="46">
        <v>0</v>
      </c>
      <c r="X18" s="46">
        <v>0</v>
      </c>
      <c r="Y18" s="46">
        <v>0</v>
      </c>
      <c r="Z18" s="46">
        <v>0</v>
      </c>
      <c r="AA18" s="46">
        <v>0</v>
      </c>
      <c r="AB18" s="46">
        <v>0</v>
      </c>
      <c r="AC18" s="46">
        <v>0</v>
      </c>
      <c r="AD18" s="46">
        <v>0</v>
      </c>
      <c r="AE18" s="37"/>
      <c r="AF18" s="37" t="s">
        <v>109</v>
      </c>
    </row>
    <row r="19" spans="1:32" ht="23" customHeight="1" thickBot="1" x14ac:dyDescent="0.25">
      <c r="A19" s="227" t="str">
        <f>"WP4 " &amp; IDX_WP_Name_4</f>
        <v>WP4 MAINTENANCE AND DEVELOPMENT</v>
      </c>
      <c r="B19" s="108">
        <f>WP_A4_1_subTotal+WP_A4_2_subTotal</f>
        <v>39964.028639000004</v>
      </c>
      <c r="C19" s="108">
        <f>WP_A4_3_subTotal</f>
        <v>0</v>
      </c>
      <c r="D19" s="108">
        <f>WP_A4_4_subTotal</f>
        <v>0</v>
      </c>
      <c r="E19" s="46">
        <f>WP_A4_5_subTotal</f>
        <v>0</v>
      </c>
      <c r="F19" s="46">
        <f>WP_A4_6_subTotal</f>
        <v>0</v>
      </c>
      <c r="G19" s="46">
        <f>WP_C4_Total</f>
        <v>288632.73</v>
      </c>
      <c r="H19" s="46">
        <f>WP_B4_1_subTotal+WP_B4_2_subTotal+WP_B4_3_subTotal</f>
        <v>0</v>
      </c>
      <c r="I19" s="46">
        <f>WP_B4_1_subTotal</f>
        <v>0</v>
      </c>
      <c r="J19" s="46">
        <f>WP_B4_2_subTotal</f>
        <v>0</v>
      </c>
      <c r="K19" s="46">
        <f>WP_B4_3_subTotal</f>
        <v>0</v>
      </c>
      <c r="L19" s="46">
        <f>WP_E14_Total</f>
        <v>0</v>
      </c>
      <c r="M19" s="46">
        <f>WP_E24_Total</f>
        <v>0</v>
      </c>
      <c r="N19" s="46">
        <f>WP_D4_Total</f>
        <v>0</v>
      </c>
      <c r="O19" s="46" t="s">
        <v>474</v>
      </c>
      <c r="P19" s="46" t="s">
        <v>474</v>
      </c>
      <c r="Q19" s="46" t="s">
        <v>474</v>
      </c>
      <c r="R19" s="46" t="s">
        <v>474</v>
      </c>
      <c r="S19" s="46" t="s">
        <v>474</v>
      </c>
      <c r="T19" s="46"/>
      <c r="U19" s="46">
        <f>WP_A4_1_subTotal+WP_A4_2_subTotal+WP_A4_3_subTotal+WP_A4_4_subTotal+WP_A4_5_subTotal+WP_A4_6_subTotal+WP_C4_Total+WP_B4_1_subTotal+WP_B4_2_subTotal+WP_B4_3_subTotal+WP_E14_Total+WP_E24_Total+WP_D4_Total</f>
        <v>328596.75863900001</v>
      </c>
      <c r="V19" s="305">
        <v>0</v>
      </c>
      <c r="W19" s="46">
        <v>0</v>
      </c>
      <c r="X19" s="46">
        <v>0</v>
      </c>
      <c r="Y19" s="46">
        <v>0</v>
      </c>
      <c r="Z19" s="46">
        <v>0</v>
      </c>
      <c r="AA19" s="46">
        <v>0</v>
      </c>
      <c r="AB19" s="46">
        <v>0</v>
      </c>
      <c r="AC19" s="46">
        <v>0</v>
      </c>
      <c r="AD19" s="46">
        <v>0</v>
      </c>
      <c r="AE19" s="37"/>
      <c r="AF19" s="37" t="s">
        <v>109</v>
      </c>
    </row>
    <row r="20" spans="1:32" ht="21" hidden="1" thickBot="1" x14ac:dyDescent="0.25">
      <c r="A20" s="297"/>
      <c r="B20" s="298"/>
      <c r="C20" s="299"/>
      <c r="D20" s="299"/>
      <c r="E20" s="299"/>
      <c r="F20" s="299"/>
      <c r="G20" s="299"/>
      <c r="H20" s="299"/>
      <c r="I20" s="300"/>
      <c r="J20" s="300"/>
      <c r="K20" s="300"/>
      <c r="L20" s="299"/>
      <c r="M20" s="299"/>
      <c r="N20" s="299"/>
      <c r="O20" s="299"/>
      <c r="P20" s="299"/>
      <c r="Q20" s="299"/>
      <c r="R20" s="299"/>
      <c r="S20" s="299"/>
      <c r="T20" s="299"/>
      <c r="U20" s="301"/>
      <c r="V20" s="36"/>
      <c r="W20" s="36" t="s">
        <v>108</v>
      </c>
    </row>
    <row r="21" spans="1:32" ht="30" x14ac:dyDescent="0.2">
      <c r="A21" s="226" t="s">
        <v>138</v>
      </c>
      <c r="B21" s="155">
        <f t="shared" ref="B21:S21" si="0">SUM(B15:B20)</f>
        <v>65124.373517000007</v>
      </c>
      <c r="C21" s="155">
        <f t="shared" si="0"/>
        <v>0</v>
      </c>
      <c r="D21" s="155">
        <f t="shared" si="0"/>
        <v>0</v>
      </c>
      <c r="E21" s="155">
        <f t="shared" si="0"/>
        <v>0</v>
      </c>
      <c r="F21" s="155">
        <f t="shared" si="0"/>
        <v>0</v>
      </c>
      <c r="G21" s="155">
        <f t="shared" si="0"/>
        <v>288632.73</v>
      </c>
      <c r="H21" s="155">
        <f t="shared" si="0"/>
        <v>0</v>
      </c>
      <c r="I21" s="155">
        <f t="shared" si="0"/>
        <v>0</v>
      </c>
      <c r="J21" s="155">
        <f t="shared" si="0"/>
        <v>0</v>
      </c>
      <c r="K21" s="155">
        <f t="shared" si="0"/>
        <v>0</v>
      </c>
      <c r="L21" s="155">
        <f t="shared" si="0"/>
        <v>0</v>
      </c>
      <c r="M21" s="155">
        <f t="shared" si="0"/>
        <v>0</v>
      </c>
      <c r="N21" s="155">
        <f t="shared" si="0"/>
        <v>0</v>
      </c>
      <c r="O21" s="155">
        <f t="shared" si="0"/>
        <v>0</v>
      </c>
      <c r="P21" s="155">
        <f t="shared" si="0"/>
        <v>0</v>
      </c>
      <c r="Q21" s="155">
        <f t="shared" si="0"/>
        <v>0</v>
      </c>
      <c r="R21" s="155">
        <f t="shared" si="0"/>
        <v>0</v>
      </c>
      <c r="S21" s="155">
        <f t="shared" si="0"/>
        <v>0</v>
      </c>
      <c r="T21" s="155">
        <f>WP_F_Total</f>
        <v>24762.99724619</v>
      </c>
      <c r="U21" s="155">
        <f>(B21+C21+D21+E21+F21+G21+I21+J21+K21+L21+M21+N21+O21+P21+Q21+R21+T21)</f>
        <v>378520.10076318996</v>
      </c>
      <c r="V21" s="883">
        <f>G21+J21+K21+M21+N21+O21+P21+Q21+R21+S21</f>
        <v>288632.73</v>
      </c>
      <c r="W21" s="406" t="s">
        <v>143</v>
      </c>
      <c r="AE21" s="893"/>
    </row>
    <row r="22" spans="1:32" x14ac:dyDescent="0.2">
      <c r="A22" s="4"/>
      <c r="B22" s="4"/>
      <c r="C22" s="4"/>
      <c r="D22" s="4"/>
      <c r="E22" s="4"/>
      <c r="F22" s="4"/>
      <c r="G22" s="4"/>
      <c r="H22" s="4"/>
      <c r="I22" s="4"/>
      <c r="J22" s="4"/>
      <c r="K22" s="4"/>
      <c r="L22" s="4"/>
      <c r="M22" s="4"/>
      <c r="N22" s="4"/>
      <c r="O22" s="4"/>
      <c r="P22" s="4"/>
      <c r="Q22" s="4"/>
      <c r="R22" s="4"/>
      <c r="S22" s="4"/>
      <c r="T22" s="4"/>
      <c r="U22" s="4"/>
    </row>
    <row r="23" spans="1:32" x14ac:dyDescent="0.2">
      <c r="A23" s="4"/>
      <c r="B23" s="4"/>
      <c r="C23" s="4"/>
      <c r="D23" s="4"/>
      <c r="E23" s="4"/>
      <c r="F23" s="4"/>
      <c r="G23" s="4"/>
      <c r="H23" s="4"/>
      <c r="I23" s="4"/>
      <c r="J23" s="4"/>
      <c r="K23" s="4"/>
      <c r="L23" s="4"/>
      <c r="M23" s="4"/>
      <c r="N23" s="4"/>
      <c r="O23" s="4"/>
      <c r="P23" s="4"/>
      <c r="Q23" s="4"/>
      <c r="R23" s="4"/>
      <c r="S23" s="4"/>
      <c r="T23" s="4"/>
      <c r="U23" s="4"/>
    </row>
    <row r="24" spans="1:32" x14ac:dyDescent="0.2">
      <c r="A24" s="353" t="s">
        <v>269</v>
      </c>
      <c r="B24" s="354">
        <f>B21+C21+E21+F21+G21+L21+M21+N21+O21+P21+Q21+R21+I21+J21+K21+S21</f>
        <v>353757.10351699998</v>
      </c>
      <c r="C24" s="314"/>
      <c r="D24" s="1"/>
      <c r="E24" s="4"/>
      <c r="F24" s="4"/>
      <c r="G24" s="4"/>
      <c r="H24" s="4"/>
      <c r="I24" s="4"/>
      <c r="J24" s="4"/>
      <c r="K24" s="4"/>
      <c r="L24" s="4"/>
      <c r="M24" s="4"/>
      <c r="N24" s="4"/>
      <c r="O24" s="4"/>
      <c r="P24" s="4"/>
      <c r="Q24" s="4"/>
      <c r="R24" s="4"/>
      <c r="S24" s="4"/>
      <c r="T24" s="4"/>
      <c r="U24" s="5"/>
      <c r="V24" s="36"/>
      <c r="W24" s="36"/>
    </row>
    <row r="25" spans="1:32" x14ac:dyDescent="0.2">
      <c r="A25" s="4"/>
      <c r="B25" s="4"/>
      <c r="C25" s="4"/>
      <c r="D25" s="4"/>
      <c r="E25" s="4"/>
      <c r="F25" s="4"/>
      <c r="G25" s="4"/>
      <c r="H25" s="4"/>
      <c r="I25" s="4"/>
      <c r="J25" s="4"/>
      <c r="K25" s="4"/>
      <c r="L25" s="4"/>
      <c r="M25" s="4"/>
      <c r="N25" s="4"/>
      <c r="O25" s="4"/>
      <c r="P25" s="4"/>
      <c r="Q25" s="4"/>
      <c r="R25" s="4"/>
      <c r="S25" s="4"/>
      <c r="T25" s="4"/>
      <c r="U25" s="4"/>
    </row>
    <row r="26" spans="1:32" x14ac:dyDescent="0.2">
      <c r="A26" s="5"/>
      <c r="B26" s="5"/>
      <c r="C26" s="5"/>
      <c r="D26" s="5"/>
      <c r="E26" s="5"/>
      <c r="F26" s="5"/>
      <c r="G26" s="5"/>
      <c r="H26" s="5"/>
      <c r="I26" s="5"/>
      <c r="J26" s="5"/>
      <c r="K26" s="5"/>
      <c r="L26" s="5"/>
      <c r="M26" s="5"/>
      <c r="N26" s="5"/>
      <c r="O26" s="5"/>
      <c r="P26" s="5"/>
      <c r="Q26" s="5"/>
      <c r="R26" s="5"/>
      <c r="S26" s="5"/>
      <c r="T26" s="5"/>
      <c r="U26" s="4"/>
    </row>
    <row r="27" spans="1:32" x14ac:dyDescent="0.2">
      <c r="A27" s="4"/>
      <c r="B27" s="4"/>
      <c r="C27" s="4"/>
      <c r="D27" s="4"/>
      <c r="E27" s="4"/>
      <c r="F27" s="4"/>
      <c r="G27" s="4"/>
      <c r="H27" s="4"/>
      <c r="I27" s="4"/>
      <c r="J27" s="4"/>
      <c r="K27" s="4"/>
      <c r="L27" s="4"/>
      <c r="M27" s="4"/>
      <c r="N27" s="4"/>
      <c r="O27" s="4"/>
      <c r="P27" s="4"/>
      <c r="Q27" s="4"/>
      <c r="R27" s="4"/>
      <c r="S27" s="4"/>
      <c r="T27" s="4"/>
      <c r="U27" s="4"/>
    </row>
    <row r="28" spans="1:32" x14ac:dyDescent="0.2">
      <c r="A28" s="4"/>
      <c r="B28" s="4"/>
      <c r="C28" s="4"/>
      <c r="D28" s="4"/>
      <c r="E28" s="4"/>
      <c r="F28" s="4"/>
      <c r="G28" s="4"/>
      <c r="H28" s="4"/>
      <c r="I28" s="4"/>
      <c r="J28" s="4"/>
      <c r="K28" s="4"/>
      <c r="L28" s="4"/>
      <c r="M28" s="4"/>
      <c r="N28" s="4"/>
      <c r="O28" s="4"/>
      <c r="P28" s="4"/>
      <c r="Q28" s="4"/>
      <c r="R28" s="4"/>
      <c r="S28" s="4"/>
      <c r="T28" s="4"/>
      <c r="U28" s="4"/>
    </row>
    <row r="29" spans="1:32" x14ac:dyDescent="0.2">
      <c r="A29" s="4"/>
      <c r="B29" s="4"/>
      <c r="C29" s="4"/>
      <c r="D29" s="4"/>
      <c r="E29" s="4"/>
      <c r="F29" s="4"/>
      <c r="G29" s="4"/>
      <c r="H29" s="4"/>
      <c r="I29" s="4"/>
      <c r="J29" s="4"/>
      <c r="K29" s="4"/>
      <c r="L29" s="4"/>
      <c r="M29" s="4"/>
      <c r="N29" s="4"/>
      <c r="O29" s="4"/>
      <c r="P29" s="4"/>
      <c r="Q29" s="4"/>
      <c r="R29" s="4"/>
      <c r="S29" s="4"/>
      <c r="T29" s="4"/>
      <c r="U29" s="4"/>
    </row>
    <row r="30" spans="1:32" x14ac:dyDescent="0.2">
      <c r="A30" s="4"/>
      <c r="B30" s="4"/>
      <c r="C30" s="4"/>
      <c r="D30" s="4"/>
      <c r="E30" s="4"/>
      <c r="F30" s="4"/>
      <c r="G30" s="4"/>
      <c r="H30" s="4"/>
      <c r="I30" s="4"/>
      <c r="J30" s="4"/>
      <c r="K30" s="4"/>
      <c r="L30" s="4"/>
      <c r="M30" s="4"/>
      <c r="N30" s="4"/>
      <c r="O30" s="4"/>
      <c r="P30" s="4"/>
      <c r="Q30" s="4"/>
      <c r="R30" s="4"/>
      <c r="S30" s="4"/>
      <c r="T30" s="4"/>
      <c r="U30" s="4"/>
    </row>
    <row r="31" spans="1:32" x14ac:dyDescent="0.2">
      <c r="A31" s="4"/>
      <c r="B31" s="4"/>
      <c r="C31" s="4"/>
      <c r="D31" s="4"/>
      <c r="E31" s="4"/>
      <c r="F31" s="4"/>
      <c r="G31" s="4"/>
      <c r="H31" s="4"/>
      <c r="I31" s="4"/>
      <c r="J31" s="4"/>
      <c r="K31" s="4"/>
      <c r="L31" s="4"/>
      <c r="M31" s="4"/>
      <c r="N31" s="4"/>
      <c r="O31" s="4"/>
      <c r="P31" s="4"/>
      <c r="Q31" s="4"/>
      <c r="R31" s="4"/>
      <c r="S31" s="4"/>
      <c r="T31" s="4"/>
      <c r="U31" s="4"/>
    </row>
    <row r="32" spans="1:32" x14ac:dyDescent="0.2">
      <c r="A32" s="4"/>
      <c r="B32" s="4"/>
      <c r="C32" s="4"/>
      <c r="D32" s="4"/>
      <c r="E32" s="4"/>
      <c r="F32" s="4"/>
      <c r="G32" s="4"/>
      <c r="H32" s="4"/>
      <c r="I32" s="4"/>
      <c r="J32" s="4"/>
      <c r="K32" s="4"/>
      <c r="L32" s="4"/>
      <c r="M32" s="4"/>
      <c r="N32" s="4"/>
      <c r="O32" s="4"/>
      <c r="P32" s="4"/>
      <c r="Q32" s="4"/>
      <c r="R32" s="4"/>
      <c r="S32" s="4"/>
      <c r="T32" s="4"/>
      <c r="U32" s="5"/>
    </row>
    <row r="33" spans="1:21" x14ac:dyDescent="0.2">
      <c r="A33" s="4"/>
      <c r="B33" s="4"/>
      <c r="C33" s="4"/>
      <c r="D33" s="4"/>
      <c r="E33" s="4"/>
      <c r="F33" s="4"/>
      <c r="G33" s="4"/>
      <c r="H33" s="4"/>
      <c r="I33" s="4"/>
      <c r="J33" s="4"/>
      <c r="K33" s="4"/>
      <c r="L33" s="4"/>
      <c r="M33" s="4"/>
      <c r="N33" s="4"/>
      <c r="O33" s="4"/>
      <c r="P33" s="4"/>
      <c r="Q33" s="4"/>
      <c r="R33" s="4"/>
      <c r="S33" s="4"/>
      <c r="T33" s="4"/>
      <c r="U33" s="4"/>
    </row>
    <row r="34" spans="1:21" x14ac:dyDescent="0.2">
      <c r="A34" s="5"/>
      <c r="B34" s="5"/>
      <c r="C34" s="5"/>
      <c r="D34" s="5"/>
      <c r="E34" s="5"/>
      <c r="F34" s="5"/>
      <c r="G34" s="5"/>
      <c r="H34" s="5"/>
      <c r="I34" s="5"/>
      <c r="J34" s="5"/>
      <c r="K34" s="5"/>
      <c r="L34" s="5"/>
      <c r="M34" s="5"/>
      <c r="N34" s="5"/>
      <c r="O34" s="5"/>
      <c r="P34" s="5"/>
      <c r="Q34" s="5"/>
      <c r="R34" s="5"/>
      <c r="S34" s="5"/>
      <c r="T34" s="5"/>
      <c r="U34" s="4"/>
    </row>
    <row r="35" spans="1:21" x14ac:dyDescent="0.2">
      <c r="A35" s="4"/>
      <c r="B35" s="4"/>
      <c r="C35" s="4"/>
      <c r="D35" s="4"/>
      <c r="E35" s="4"/>
      <c r="F35" s="4"/>
      <c r="G35" s="4"/>
      <c r="H35" s="4"/>
      <c r="I35" s="4"/>
      <c r="J35" s="4"/>
      <c r="K35" s="4"/>
      <c r="L35" s="4"/>
      <c r="M35" s="4"/>
      <c r="N35" s="4"/>
      <c r="O35" s="4"/>
      <c r="P35" s="4"/>
      <c r="Q35" s="4"/>
      <c r="R35" s="4"/>
      <c r="S35" s="4"/>
      <c r="T35" s="4"/>
      <c r="U35" s="4"/>
    </row>
    <row r="36" spans="1:21" x14ac:dyDescent="0.2">
      <c r="A36" s="4"/>
      <c r="B36" s="4"/>
      <c r="C36" s="4"/>
      <c r="D36" s="4"/>
      <c r="E36" s="4"/>
      <c r="F36" s="4"/>
      <c r="G36" s="4"/>
      <c r="H36" s="4"/>
      <c r="I36" s="4"/>
      <c r="J36" s="4"/>
      <c r="K36" s="4"/>
      <c r="L36" s="4"/>
      <c r="M36" s="4"/>
      <c r="N36" s="4"/>
      <c r="O36" s="4"/>
      <c r="P36" s="4"/>
      <c r="Q36" s="4"/>
      <c r="R36" s="4"/>
      <c r="S36" s="4"/>
      <c r="T36" s="4"/>
      <c r="U36" s="4"/>
    </row>
    <row r="37" spans="1:21" x14ac:dyDescent="0.2">
      <c r="A37" s="4"/>
      <c r="B37" s="4"/>
      <c r="C37" s="4"/>
      <c r="D37" s="4"/>
      <c r="E37" s="4"/>
      <c r="F37" s="4"/>
      <c r="G37" s="4"/>
      <c r="H37" s="4"/>
      <c r="I37" s="4"/>
      <c r="J37" s="4"/>
      <c r="K37" s="4"/>
      <c r="L37" s="4"/>
      <c r="M37" s="4"/>
      <c r="N37" s="4"/>
      <c r="O37" s="4"/>
      <c r="P37" s="4"/>
      <c r="Q37" s="4"/>
      <c r="R37" s="4"/>
      <c r="S37" s="4"/>
      <c r="T37" s="4"/>
      <c r="U37" s="4"/>
    </row>
    <row r="38" spans="1:21" x14ac:dyDescent="0.2">
      <c r="A38" s="4"/>
      <c r="B38" s="4"/>
      <c r="C38" s="4"/>
      <c r="D38" s="4"/>
      <c r="E38" s="4"/>
      <c r="F38" s="4"/>
      <c r="G38" s="4"/>
      <c r="H38" s="4"/>
      <c r="I38" s="4"/>
      <c r="J38" s="4"/>
      <c r="K38" s="4"/>
      <c r="L38" s="4"/>
      <c r="M38" s="4"/>
      <c r="N38" s="4"/>
      <c r="O38" s="4"/>
      <c r="P38" s="4"/>
      <c r="Q38" s="4"/>
      <c r="R38" s="4"/>
      <c r="S38" s="4"/>
      <c r="T38" s="4"/>
      <c r="U38" s="4"/>
    </row>
    <row r="39" spans="1:21" x14ac:dyDescent="0.2">
      <c r="A39" s="4"/>
      <c r="B39" s="4"/>
      <c r="C39" s="4"/>
      <c r="D39" s="4"/>
      <c r="E39" s="4"/>
      <c r="F39" s="4"/>
      <c r="G39" s="4"/>
      <c r="H39" s="4"/>
      <c r="I39" s="4"/>
      <c r="J39" s="4"/>
      <c r="K39" s="4"/>
      <c r="L39" s="4"/>
      <c r="M39" s="4"/>
      <c r="N39" s="4"/>
      <c r="O39" s="4"/>
      <c r="P39" s="4"/>
      <c r="Q39" s="4"/>
      <c r="R39" s="4"/>
      <c r="S39" s="4"/>
      <c r="T39" s="4"/>
      <c r="U39" s="4"/>
    </row>
    <row r="40" spans="1:21" x14ac:dyDescent="0.2">
      <c r="A40" s="4"/>
      <c r="B40" s="4"/>
      <c r="C40" s="4"/>
      <c r="D40" s="4"/>
      <c r="E40" s="4"/>
      <c r="F40" s="4"/>
      <c r="G40" s="4"/>
      <c r="H40" s="4"/>
      <c r="I40" s="4"/>
      <c r="J40" s="4"/>
      <c r="K40" s="4"/>
      <c r="L40" s="4"/>
      <c r="M40" s="4"/>
      <c r="N40" s="4"/>
      <c r="O40" s="4"/>
      <c r="P40" s="4"/>
      <c r="Q40" s="4"/>
      <c r="R40" s="4"/>
      <c r="S40" s="4"/>
      <c r="T40" s="4"/>
      <c r="U40" s="4"/>
    </row>
    <row r="41" spans="1:21" x14ac:dyDescent="0.2">
      <c r="A41" s="4"/>
      <c r="B41" s="4"/>
      <c r="C41" s="4"/>
      <c r="D41" s="4"/>
      <c r="E41" s="4"/>
      <c r="F41" s="4"/>
      <c r="G41" s="4"/>
      <c r="H41" s="4"/>
      <c r="I41" s="4"/>
      <c r="J41" s="4"/>
      <c r="K41" s="4"/>
      <c r="L41" s="4"/>
      <c r="M41" s="4"/>
      <c r="N41" s="4"/>
      <c r="O41" s="4"/>
      <c r="P41" s="4"/>
      <c r="Q41" s="4"/>
      <c r="R41" s="4"/>
      <c r="S41" s="4"/>
      <c r="T41" s="4"/>
      <c r="U41" s="1"/>
    </row>
    <row r="42" spans="1:21" x14ac:dyDescent="0.2">
      <c r="A42" s="4"/>
      <c r="B42" s="4"/>
      <c r="C42" s="4"/>
      <c r="D42" s="4"/>
      <c r="E42" s="4"/>
      <c r="F42" s="4"/>
      <c r="G42" s="4"/>
      <c r="H42" s="4"/>
      <c r="I42" s="4"/>
      <c r="J42" s="4"/>
      <c r="K42" s="4"/>
      <c r="L42" s="4"/>
      <c r="M42" s="4"/>
      <c r="N42" s="4"/>
      <c r="O42" s="4"/>
      <c r="P42" s="4"/>
      <c r="Q42" s="4"/>
      <c r="R42" s="4"/>
      <c r="S42" s="4"/>
      <c r="T42" s="4"/>
      <c r="U42" s="5"/>
    </row>
    <row r="43" spans="1:21" x14ac:dyDescent="0.2">
      <c r="A43" s="1"/>
      <c r="B43" s="1"/>
      <c r="C43" s="1"/>
      <c r="D43" s="1"/>
      <c r="E43" s="1"/>
      <c r="F43" s="1"/>
      <c r="G43" s="1"/>
      <c r="H43" s="1"/>
      <c r="I43" s="1"/>
      <c r="J43" s="1"/>
      <c r="K43" s="1"/>
      <c r="L43" s="1"/>
      <c r="M43" s="1"/>
      <c r="N43" s="1"/>
      <c r="O43" s="1"/>
      <c r="P43" s="1"/>
      <c r="Q43" s="1"/>
      <c r="R43" s="1"/>
      <c r="S43" s="1"/>
      <c r="T43" s="1"/>
      <c r="U43" s="4"/>
    </row>
    <row r="44" spans="1:21" x14ac:dyDescent="0.2">
      <c r="A44" s="5"/>
      <c r="B44" s="5"/>
      <c r="C44" s="5"/>
      <c r="D44" s="5"/>
      <c r="E44" s="5"/>
      <c r="F44" s="5"/>
      <c r="G44" s="5"/>
      <c r="H44" s="5"/>
      <c r="I44" s="5"/>
      <c r="J44" s="5"/>
      <c r="K44" s="5"/>
      <c r="L44" s="5"/>
      <c r="M44" s="5"/>
      <c r="N44" s="5"/>
      <c r="O44" s="5"/>
      <c r="P44" s="5"/>
      <c r="Q44" s="5"/>
      <c r="R44" s="5"/>
      <c r="S44" s="5"/>
      <c r="T44" s="5"/>
      <c r="U44" s="4"/>
    </row>
    <row r="45" spans="1:21" x14ac:dyDescent="0.2">
      <c r="A45" s="4"/>
      <c r="B45" s="4"/>
      <c r="C45" s="4"/>
      <c r="D45" s="4"/>
      <c r="E45" s="4"/>
      <c r="F45" s="4"/>
      <c r="G45" s="4"/>
      <c r="H45" s="4"/>
      <c r="I45" s="4"/>
      <c r="J45" s="4"/>
      <c r="K45" s="4"/>
      <c r="L45" s="4"/>
      <c r="M45" s="4"/>
      <c r="N45" s="4"/>
      <c r="O45" s="4"/>
      <c r="P45" s="4"/>
      <c r="Q45" s="4"/>
      <c r="R45" s="4"/>
      <c r="S45" s="4"/>
      <c r="T45" s="4"/>
      <c r="U45" s="4"/>
    </row>
    <row r="46" spans="1:21" x14ac:dyDescent="0.2">
      <c r="A46" s="4"/>
      <c r="B46" s="4"/>
      <c r="C46" s="4"/>
      <c r="D46" s="4"/>
      <c r="E46" s="4"/>
      <c r="F46" s="4"/>
      <c r="G46" s="4"/>
      <c r="H46" s="4"/>
      <c r="I46" s="4"/>
      <c r="J46" s="4"/>
      <c r="K46" s="4"/>
      <c r="L46" s="4"/>
      <c r="M46" s="4"/>
      <c r="N46" s="4"/>
      <c r="O46" s="4"/>
      <c r="P46" s="4"/>
      <c r="Q46" s="4"/>
      <c r="R46" s="4"/>
      <c r="S46" s="4"/>
      <c r="T46" s="4"/>
      <c r="U46" s="4"/>
    </row>
    <row r="47" spans="1:21" x14ac:dyDescent="0.2">
      <c r="A47" s="4"/>
      <c r="B47" s="4"/>
      <c r="C47" s="4"/>
      <c r="D47" s="4"/>
      <c r="E47" s="4"/>
      <c r="F47" s="4"/>
      <c r="G47" s="4"/>
      <c r="H47" s="4"/>
      <c r="I47" s="4"/>
      <c r="J47" s="4"/>
      <c r="K47" s="4"/>
      <c r="L47" s="4"/>
      <c r="M47" s="4"/>
      <c r="N47" s="4"/>
      <c r="O47" s="4"/>
      <c r="P47" s="4"/>
      <c r="Q47" s="4"/>
      <c r="R47" s="4"/>
      <c r="S47" s="4"/>
      <c r="T47" s="4"/>
      <c r="U47" s="4"/>
    </row>
    <row r="48" spans="1:21" x14ac:dyDescent="0.2">
      <c r="A48" s="4"/>
      <c r="B48" s="4"/>
      <c r="C48" s="4"/>
      <c r="D48" s="4"/>
      <c r="E48" s="4"/>
      <c r="F48" s="4"/>
      <c r="G48" s="4"/>
      <c r="H48" s="4"/>
      <c r="I48" s="4"/>
      <c r="J48" s="4"/>
      <c r="K48" s="4"/>
      <c r="L48" s="4"/>
      <c r="M48" s="4"/>
      <c r="N48" s="4"/>
      <c r="O48" s="4"/>
      <c r="P48" s="4"/>
      <c r="Q48" s="4"/>
      <c r="R48" s="4"/>
      <c r="S48" s="4"/>
      <c r="T48" s="4"/>
      <c r="U48" s="4"/>
    </row>
    <row r="49" spans="1:21" x14ac:dyDescent="0.2">
      <c r="A49" s="4"/>
      <c r="B49" s="4"/>
      <c r="C49" s="4"/>
      <c r="D49" s="4"/>
      <c r="E49" s="4"/>
      <c r="F49" s="4"/>
      <c r="G49" s="4"/>
      <c r="H49" s="4"/>
      <c r="I49" s="4"/>
      <c r="J49" s="4"/>
      <c r="K49" s="4"/>
      <c r="L49" s="4"/>
      <c r="M49" s="4"/>
      <c r="N49" s="4"/>
      <c r="O49" s="4"/>
      <c r="P49" s="4"/>
      <c r="Q49" s="4"/>
      <c r="R49" s="4"/>
      <c r="S49" s="4"/>
      <c r="T49" s="4"/>
      <c r="U49" s="4"/>
    </row>
    <row r="50" spans="1:21" x14ac:dyDescent="0.2">
      <c r="A50" s="4"/>
      <c r="B50" s="4"/>
      <c r="C50" s="4"/>
      <c r="D50" s="4"/>
      <c r="E50" s="4"/>
      <c r="F50" s="4"/>
      <c r="G50" s="4"/>
      <c r="H50" s="4"/>
      <c r="I50" s="4"/>
      <c r="J50" s="4"/>
      <c r="K50" s="4"/>
      <c r="L50" s="4"/>
      <c r="M50" s="4"/>
      <c r="N50" s="4"/>
      <c r="O50" s="4"/>
      <c r="P50" s="4"/>
      <c r="Q50" s="4"/>
      <c r="R50" s="4"/>
      <c r="S50" s="4"/>
      <c r="T50" s="4"/>
      <c r="U50" s="5"/>
    </row>
    <row r="51" spans="1:21" x14ac:dyDescent="0.2">
      <c r="A51" s="4"/>
      <c r="B51" s="4"/>
      <c r="C51" s="4"/>
      <c r="D51" s="4"/>
      <c r="E51" s="4"/>
      <c r="F51" s="4"/>
      <c r="G51" s="4"/>
      <c r="H51" s="4"/>
      <c r="I51" s="4"/>
      <c r="J51" s="4"/>
      <c r="K51" s="4"/>
      <c r="L51" s="4"/>
      <c r="M51" s="4"/>
      <c r="N51" s="4"/>
      <c r="O51" s="4"/>
      <c r="P51" s="4"/>
      <c r="Q51" s="4"/>
      <c r="R51" s="4"/>
      <c r="S51" s="4"/>
      <c r="T51" s="4"/>
      <c r="U51" s="4"/>
    </row>
    <row r="52" spans="1:21" x14ac:dyDescent="0.2">
      <c r="A52" s="5"/>
      <c r="B52" s="5"/>
      <c r="C52" s="5"/>
      <c r="D52" s="5"/>
      <c r="E52" s="5"/>
      <c r="F52" s="5"/>
      <c r="G52" s="5"/>
      <c r="H52" s="5"/>
      <c r="I52" s="5"/>
      <c r="J52" s="5"/>
      <c r="K52" s="5"/>
      <c r="L52" s="5"/>
      <c r="M52" s="5"/>
      <c r="N52" s="5"/>
      <c r="O52" s="5"/>
      <c r="P52" s="5"/>
      <c r="Q52" s="5"/>
      <c r="R52" s="5"/>
      <c r="S52" s="5"/>
      <c r="T52" s="5"/>
      <c r="U52" s="4"/>
    </row>
    <row r="53" spans="1:21" x14ac:dyDescent="0.2">
      <c r="A53" s="4"/>
      <c r="B53" s="4"/>
      <c r="C53" s="4"/>
      <c r="D53" s="4"/>
      <c r="E53" s="4"/>
      <c r="F53" s="4"/>
      <c r="G53" s="4"/>
      <c r="H53" s="4"/>
      <c r="I53" s="4"/>
      <c r="J53" s="4"/>
      <c r="K53" s="4"/>
      <c r="L53" s="4"/>
      <c r="M53" s="4"/>
      <c r="N53" s="4"/>
      <c r="O53" s="4"/>
      <c r="P53" s="4"/>
      <c r="Q53" s="4"/>
      <c r="R53" s="4"/>
      <c r="S53" s="4"/>
      <c r="T53" s="4"/>
      <c r="U53" s="4"/>
    </row>
    <row r="54" spans="1:21" x14ac:dyDescent="0.2">
      <c r="A54" s="4"/>
      <c r="B54" s="4"/>
      <c r="C54" s="4"/>
      <c r="D54" s="4"/>
      <c r="E54" s="4"/>
      <c r="F54" s="4"/>
      <c r="G54" s="4"/>
      <c r="H54" s="4"/>
      <c r="I54" s="4"/>
      <c r="J54" s="4"/>
      <c r="K54" s="4"/>
      <c r="L54" s="4"/>
      <c r="M54" s="4"/>
      <c r="N54" s="4"/>
      <c r="O54" s="4"/>
      <c r="P54" s="4"/>
      <c r="Q54" s="4"/>
      <c r="R54" s="4"/>
      <c r="S54" s="4"/>
      <c r="T54" s="4"/>
      <c r="U54" s="4"/>
    </row>
    <row r="55" spans="1:21" x14ac:dyDescent="0.2">
      <c r="A55" s="4"/>
      <c r="B55" s="4"/>
      <c r="C55" s="4"/>
      <c r="D55" s="4"/>
      <c r="E55" s="4"/>
      <c r="F55" s="4"/>
      <c r="G55" s="4"/>
      <c r="H55" s="4"/>
      <c r="I55" s="4"/>
      <c r="J55" s="4"/>
      <c r="K55" s="4"/>
      <c r="L55" s="4"/>
      <c r="M55" s="4"/>
      <c r="N55" s="4"/>
      <c r="O55" s="4"/>
      <c r="P55" s="4"/>
      <c r="Q55" s="4"/>
      <c r="R55" s="4"/>
      <c r="S55" s="4"/>
      <c r="T55" s="4"/>
      <c r="U55" s="4"/>
    </row>
    <row r="56" spans="1:21" x14ac:dyDescent="0.2">
      <c r="A56" s="4"/>
      <c r="B56" s="4"/>
      <c r="C56" s="4"/>
      <c r="D56" s="4"/>
      <c r="E56" s="4"/>
      <c r="F56" s="4"/>
      <c r="G56" s="4"/>
      <c r="H56" s="4"/>
      <c r="I56" s="4"/>
      <c r="J56" s="4"/>
      <c r="K56" s="4"/>
      <c r="L56" s="4"/>
      <c r="M56" s="4"/>
      <c r="N56" s="4"/>
      <c r="O56" s="4"/>
      <c r="P56" s="4"/>
      <c r="Q56" s="4"/>
      <c r="R56" s="4"/>
      <c r="S56" s="4"/>
      <c r="T56" s="4"/>
      <c r="U56" s="4"/>
    </row>
    <row r="57" spans="1:21" x14ac:dyDescent="0.2">
      <c r="A57" s="4"/>
      <c r="B57" s="4"/>
      <c r="C57" s="4"/>
      <c r="D57" s="4"/>
      <c r="E57" s="4"/>
      <c r="F57" s="4"/>
      <c r="G57" s="4"/>
      <c r="H57" s="4"/>
      <c r="I57" s="4"/>
      <c r="J57" s="4"/>
      <c r="K57" s="4"/>
      <c r="L57" s="4"/>
      <c r="M57" s="4"/>
      <c r="N57" s="4"/>
      <c r="O57" s="4"/>
      <c r="P57" s="4"/>
      <c r="Q57" s="4"/>
      <c r="R57" s="4"/>
      <c r="S57" s="4"/>
      <c r="T57" s="4"/>
      <c r="U57" s="4"/>
    </row>
    <row r="58" spans="1:21" x14ac:dyDescent="0.2">
      <c r="A58" s="4"/>
      <c r="B58" s="4"/>
      <c r="C58" s="4"/>
      <c r="D58" s="4"/>
      <c r="E58" s="4"/>
      <c r="F58" s="4"/>
      <c r="G58" s="4"/>
      <c r="H58" s="4"/>
      <c r="I58" s="4"/>
      <c r="J58" s="4"/>
      <c r="K58" s="4"/>
      <c r="L58" s="4"/>
      <c r="M58" s="4"/>
      <c r="N58" s="4"/>
      <c r="O58" s="4"/>
      <c r="P58" s="4"/>
      <c r="Q58" s="4"/>
      <c r="R58" s="4"/>
      <c r="S58" s="4"/>
      <c r="T58" s="4"/>
      <c r="U58" s="5"/>
    </row>
    <row r="59" spans="1:21" x14ac:dyDescent="0.2">
      <c r="A59" s="4"/>
      <c r="B59" s="4"/>
      <c r="C59" s="4"/>
      <c r="D59" s="4"/>
      <c r="E59" s="4"/>
      <c r="F59" s="4"/>
      <c r="G59" s="4"/>
      <c r="H59" s="4"/>
      <c r="I59" s="4"/>
      <c r="J59" s="4"/>
      <c r="K59" s="4"/>
      <c r="L59" s="4"/>
      <c r="M59" s="4"/>
      <c r="N59" s="4"/>
      <c r="O59" s="4"/>
      <c r="P59" s="4"/>
      <c r="Q59" s="4"/>
      <c r="R59" s="4"/>
      <c r="S59" s="4"/>
      <c r="T59" s="4"/>
      <c r="U59" s="4"/>
    </row>
    <row r="60" spans="1:21" x14ac:dyDescent="0.2">
      <c r="A60" s="5"/>
      <c r="B60" s="5"/>
      <c r="C60" s="5"/>
      <c r="D60" s="5"/>
      <c r="E60" s="5"/>
      <c r="F60" s="5"/>
      <c r="G60" s="5"/>
      <c r="H60" s="5"/>
      <c r="I60" s="5"/>
      <c r="J60" s="5"/>
      <c r="K60" s="5"/>
      <c r="L60" s="5"/>
      <c r="M60" s="5"/>
      <c r="N60" s="5"/>
      <c r="O60" s="5"/>
      <c r="P60" s="5"/>
      <c r="Q60" s="5"/>
      <c r="R60" s="5"/>
      <c r="S60" s="5"/>
      <c r="T60" s="5"/>
      <c r="U60" s="4"/>
    </row>
    <row r="61" spans="1:21" x14ac:dyDescent="0.2">
      <c r="A61" s="4"/>
      <c r="B61" s="4"/>
      <c r="C61" s="4"/>
      <c r="D61" s="4"/>
      <c r="E61" s="4"/>
      <c r="F61" s="4"/>
      <c r="G61" s="4"/>
      <c r="H61" s="4"/>
      <c r="I61" s="4"/>
      <c r="J61" s="4"/>
      <c r="K61" s="4"/>
      <c r="L61" s="4"/>
      <c r="M61" s="4"/>
      <c r="N61" s="4"/>
      <c r="O61" s="4"/>
      <c r="P61" s="4"/>
      <c r="Q61" s="4"/>
      <c r="R61" s="4"/>
      <c r="S61" s="4"/>
      <c r="T61" s="4"/>
      <c r="U61" s="4"/>
    </row>
    <row r="62" spans="1:21" x14ac:dyDescent="0.2">
      <c r="A62" s="4"/>
      <c r="B62" s="4"/>
      <c r="C62" s="4"/>
      <c r="D62" s="4"/>
      <c r="E62" s="4"/>
      <c r="F62" s="4"/>
      <c r="G62" s="4"/>
      <c r="H62" s="4"/>
      <c r="I62" s="4"/>
      <c r="J62" s="4"/>
      <c r="K62" s="4"/>
      <c r="L62" s="4"/>
      <c r="M62" s="4"/>
      <c r="N62" s="4"/>
      <c r="O62" s="4"/>
      <c r="P62" s="4"/>
      <c r="Q62" s="4"/>
      <c r="R62" s="4"/>
      <c r="S62" s="4"/>
      <c r="T62" s="4"/>
      <c r="U62" s="4"/>
    </row>
    <row r="63" spans="1:21" x14ac:dyDescent="0.2">
      <c r="A63" s="4"/>
      <c r="B63" s="4"/>
      <c r="C63" s="4"/>
      <c r="D63" s="4"/>
      <c r="E63" s="4"/>
      <c r="F63" s="4"/>
      <c r="G63" s="4"/>
      <c r="H63" s="4"/>
      <c r="I63" s="4"/>
      <c r="J63" s="4"/>
      <c r="K63" s="4"/>
      <c r="L63" s="4"/>
      <c r="M63" s="4"/>
      <c r="N63" s="4"/>
      <c r="O63" s="4"/>
      <c r="P63" s="4"/>
      <c r="Q63" s="4"/>
      <c r="R63" s="4"/>
      <c r="S63" s="4"/>
      <c r="T63" s="4"/>
      <c r="U63" s="4"/>
    </row>
    <row r="64" spans="1:21" x14ac:dyDescent="0.2">
      <c r="A64" s="4"/>
      <c r="B64" s="4"/>
      <c r="C64" s="4"/>
      <c r="D64" s="4"/>
      <c r="E64" s="4"/>
      <c r="F64" s="4"/>
      <c r="G64" s="4"/>
      <c r="H64" s="4"/>
      <c r="I64" s="4"/>
      <c r="J64" s="4"/>
      <c r="K64" s="4"/>
      <c r="L64" s="4"/>
      <c r="M64" s="4"/>
      <c r="N64" s="4"/>
      <c r="O64" s="4"/>
      <c r="P64" s="4"/>
      <c r="Q64" s="4"/>
      <c r="R64" s="4"/>
      <c r="S64" s="4"/>
      <c r="T64" s="4"/>
      <c r="U64" s="4"/>
    </row>
    <row r="65" spans="1:21" x14ac:dyDescent="0.2">
      <c r="A65" s="4"/>
      <c r="B65" s="4"/>
      <c r="C65" s="4"/>
      <c r="D65" s="4"/>
      <c r="E65" s="4"/>
      <c r="F65" s="4"/>
      <c r="G65" s="4"/>
      <c r="H65" s="4"/>
      <c r="I65" s="4"/>
      <c r="J65" s="4"/>
      <c r="K65" s="4"/>
      <c r="L65" s="4"/>
      <c r="M65" s="4"/>
      <c r="N65" s="4"/>
      <c r="O65" s="4"/>
      <c r="P65" s="4"/>
      <c r="Q65" s="4"/>
      <c r="R65" s="4"/>
      <c r="S65" s="4"/>
      <c r="T65" s="4"/>
      <c r="U65" s="4"/>
    </row>
    <row r="66" spans="1:21" x14ac:dyDescent="0.2">
      <c r="A66" s="4"/>
      <c r="B66" s="4"/>
      <c r="C66" s="4"/>
      <c r="D66" s="4"/>
      <c r="E66" s="4"/>
      <c r="F66" s="4"/>
      <c r="G66" s="4"/>
      <c r="H66" s="4"/>
      <c r="I66" s="4"/>
      <c r="J66" s="4"/>
      <c r="K66" s="4"/>
      <c r="L66" s="4"/>
      <c r="M66" s="4"/>
      <c r="N66" s="4"/>
      <c r="O66" s="4"/>
      <c r="P66" s="4"/>
      <c r="Q66" s="4"/>
      <c r="R66" s="4"/>
      <c r="S66" s="4"/>
      <c r="T66" s="4"/>
      <c r="U66" s="5"/>
    </row>
    <row r="67" spans="1:21" x14ac:dyDescent="0.2">
      <c r="A67" s="4"/>
      <c r="B67" s="4"/>
      <c r="C67" s="4"/>
      <c r="D67" s="4"/>
      <c r="E67" s="4"/>
      <c r="F67" s="4"/>
      <c r="G67" s="4"/>
      <c r="H67" s="4"/>
      <c r="I67" s="4"/>
      <c r="J67" s="4"/>
      <c r="K67" s="4"/>
      <c r="L67" s="4"/>
      <c r="M67" s="4"/>
      <c r="N67" s="4"/>
      <c r="O67" s="4"/>
      <c r="P67" s="4"/>
      <c r="Q67" s="4"/>
      <c r="R67" s="4"/>
      <c r="S67" s="4"/>
      <c r="T67" s="4"/>
      <c r="U67" s="4"/>
    </row>
    <row r="68" spans="1:21" x14ac:dyDescent="0.2">
      <c r="A68" s="5"/>
      <c r="B68" s="5"/>
      <c r="C68" s="5"/>
      <c r="D68" s="5"/>
      <c r="E68" s="5"/>
      <c r="F68" s="5"/>
      <c r="G68" s="5"/>
      <c r="H68" s="5"/>
      <c r="I68" s="5"/>
      <c r="J68" s="5"/>
      <c r="K68" s="5"/>
      <c r="L68" s="5"/>
      <c r="M68" s="5"/>
      <c r="N68" s="5"/>
      <c r="O68" s="5"/>
      <c r="P68" s="5"/>
      <c r="Q68" s="5"/>
      <c r="R68" s="5"/>
      <c r="S68" s="5"/>
      <c r="T68" s="5"/>
      <c r="U68" s="4"/>
    </row>
    <row r="69" spans="1:21" x14ac:dyDescent="0.2">
      <c r="A69" s="4"/>
      <c r="B69" s="4"/>
      <c r="C69" s="4"/>
      <c r="D69" s="4"/>
      <c r="E69" s="4"/>
      <c r="F69" s="4"/>
      <c r="G69" s="4"/>
      <c r="H69" s="4"/>
      <c r="I69" s="4"/>
      <c r="J69" s="4"/>
      <c r="K69" s="4"/>
      <c r="L69" s="4"/>
      <c r="M69" s="4"/>
      <c r="N69" s="4"/>
      <c r="O69" s="4"/>
      <c r="P69" s="4"/>
      <c r="Q69" s="4"/>
      <c r="R69" s="4"/>
      <c r="S69" s="4"/>
      <c r="T69" s="4"/>
      <c r="U69" s="4"/>
    </row>
    <row r="70" spans="1:21" x14ac:dyDescent="0.2">
      <c r="A70" s="4"/>
      <c r="B70" s="4"/>
      <c r="C70" s="4"/>
      <c r="D70" s="4"/>
      <c r="E70" s="4"/>
      <c r="F70" s="4"/>
      <c r="G70" s="4"/>
      <c r="H70" s="4"/>
      <c r="I70" s="4"/>
      <c r="J70" s="4"/>
      <c r="K70" s="4"/>
      <c r="L70" s="4"/>
      <c r="M70" s="4"/>
      <c r="N70" s="4"/>
      <c r="O70" s="4"/>
      <c r="P70" s="4"/>
      <c r="Q70" s="4"/>
      <c r="R70" s="4"/>
      <c r="S70" s="4"/>
      <c r="T70" s="4"/>
      <c r="U70" s="4"/>
    </row>
    <row r="71" spans="1:21" x14ac:dyDescent="0.2">
      <c r="A71" s="4"/>
      <c r="B71" s="4"/>
      <c r="C71" s="4"/>
      <c r="D71" s="4"/>
      <c r="E71" s="4"/>
      <c r="F71" s="4"/>
      <c r="G71" s="4"/>
      <c r="H71" s="4"/>
      <c r="I71" s="4"/>
      <c r="J71" s="4"/>
      <c r="K71" s="4"/>
      <c r="L71" s="4"/>
      <c r="M71" s="4"/>
      <c r="N71" s="4"/>
      <c r="O71" s="4"/>
      <c r="P71" s="4"/>
      <c r="Q71" s="4"/>
      <c r="R71" s="4"/>
      <c r="S71" s="4"/>
      <c r="T71" s="4"/>
      <c r="U71" s="4"/>
    </row>
    <row r="72" spans="1:21" x14ac:dyDescent="0.2">
      <c r="A72" s="4"/>
      <c r="B72" s="4"/>
      <c r="C72" s="4"/>
      <c r="D72" s="4"/>
      <c r="E72" s="4"/>
      <c r="F72" s="4"/>
      <c r="G72" s="4"/>
      <c r="H72" s="4"/>
      <c r="I72" s="4"/>
      <c r="J72" s="4"/>
      <c r="K72" s="4"/>
      <c r="L72" s="4"/>
      <c r="M72" s="4"/>
      <c r="N72" s="4"/>
      <c r="O72" s="4"/>
      <c r="P72" s="4"/>
      <c r="Q72" s="4"/>
      <c r="R72" s="4"/>
      <c r="S72" s="4"/>
      <c r="T72" s="4"/>
      <c r="U72" s="4"/>
    </row>
    <row r="73" spans="1:21" x14ac:dyDescent="0.2">
      <c r="A73" s="4"/>
      <c r="B73" s="4"/>
      <c r="C73" s="4"/>
      <c r="D73" s="4"/>
      <c r="E73" s="4"/>
      <c r="F73" s="4"/>
      <c r="G73" s="4"/>
      <c r="H73" s="4"/>
      <c r="I73" s="4"/>
      <c r="J73" s="4"/>
      <c r="K73" s="4"/>
      <c r="L73" s="4"/>
      <c r="M73" s="4"/>
      <c r="N73" s="4"/>
      <c r="O73" s="4"/>
      <c r="P73" s="4"/>
      <c r="Q73" s="4"/>
      <c r="R73" s="4"/>
      <c r="S73" s="4"/>
      <c r="T73" s="4"/>
      <c r="U73" s="4"/>
    </row>
    <row r="74" spans="1:21" x14ac:dyDescent="0.2">
      <c r="A74" s="4"/>
      <c r="B74" s="4"/>
      <c r="C74" s="4"/>
      <c r="D74" s="4"/>
      <c r="E74" s="4"/>
      <c r="F74" s="4"/>
      <c r="G74" s="4"/>
      <c r="H74" s="4"/>
      <c r="I74" s="4"/>
      <c r="J74" s="4"/>
      <c r="K74" s="4"/>
      <c r="L74" s="4"/>
      <c r="M74" s="4"/>
      <c r="N74" s="4"/>
      <c r="O74" s="4"/>
      <c r="P74" s="4"/>
      <c r="Q74" s="4"/>
      <c r="R74" s="4"/>
      <c r="S74" s="4"/>
      <c r="T74" s="4"/>
      <c r="U74" s="5"/>
    </row>
    <row r="75" spans="1:21" x14ac:dyDescent="0.2">
      <c r="A75" s="4"/>
      <c r="B75" s="4"/>
      <c r="C75" s="4"/>
      <c r="D75" s="4"/>
      <c r="E75" s="4"/>
      <c r="F75" s="4"/>
      <c r="G75" s="4"/>
      <c r="H75" s="4"/>
      <c r="I75" s="4"/>
      <c r="J75" s="4"/>
      <c r="K75" s="4"/>
      <c r="L75" s="4"/>
      <c r="M75" s="4"/>
      <c r="N75" s="4"/>
      <c r="O75" s="4"/>
      <c r="P75" s="4"/>
      <c r="Q75" s="4"/>
      <c r="R75" s="4"/>
      <c r="S75" s="4"/>
      <c r="T75" s="4"/>
      <c r="U75" s="4"/>
    </row>
    <row r="76" spans="1:21" x14ac:dyDescent="0.2">
      <c r="A76" s="5"/>
      <c r="B76" s="5"/>
      <c r="C76" s="5"/>
      <c r="D76" s="5"/>
      <c r="E76" s="5"/>
      <c r="F76" s="5"/>
      <c r="G76" s="5"/>
      <c r="H76" s="5"/>
      <c r="I76" s="5"/>
      <c r="J76" s="5"/>
      <c r="K76" s="5"/>
      <c r="L76" s="5"/>
      <c r="M76" s="5"/>
      <c r="N76" s="5"/>
      <c r="O76" s="5"/>
      <c r="P76" s="5"/>
      <c r="Q76" s="5"/>
      <c r="R76" s="5"/>
      <c r="S76" s="5"/>
      <c r="T76" s="5"/>
      <c r="U76" s="4"/>
    </row>
    <row r="77" spans="1:21" x14ac:dyDescent="0.2">
      <c r="A77" s="4"/>
      <c r="B77" s="4"/>
      <c r="C77" s="4"/>
      <c r="D77" s="4"/>
      <c r="E77" s="4"/>
      <c r="F77" s="4"/>
      <c r="G77" s="4"/>
      <c r="H77" s="4"/>
      <c r="I77" s="4"/>
      <c r="J77" s="4"/>
      <c r="K77" s="4"/>
      <c r="L77" s="4"/>
      <c r="M77" s="4"/>
      <c r="N77" s="4"/>
      <c r="O77" s="4"/>
      <c r="P77" s="4"/>
      <c r="Q77" s="4"/>
      <c r="R77" s="4"/>
      <c r="S77" s="4"/>
      <c r="T77" s="4"/>
      <c r="U77" s="4"/>
    </row>
    <row r="78" spans="1:21" x14ac:dyDescent="0.2">
      <c r="A78" s="4"/>
      <c r="B78" s="4"/>
      <c r="C78" s="4"/>
      <c r="D78" s="4"/>
      <c r="E78" s="4"/>
      <c r="F78" s="4"/>
      <c r="G78" s="4"/>
      <c r="H78" s="4"/>
      <c r="I78" s="4"/>
      <c r="J78" s="4"/>
      <c r="K78" s="4"/>
      <c r="L78" s="4"/>
      <c r="M78" s="4"/>
      <c r="N78" s="4"/>
      <c r="O78" s="4"/>
      <c r="P78" s="4"/>
      <c r="Q78" s="4"/>
      <c r="R78" s="4"/>
      <c r="S78" s="4"/>
      <c r="T78" s="4"/>
      <c r="U78" s="4"/>
    </row>
    <row r="79" spans="1:21" x14ac:dyDescent="0.2">
      <c r="A79" s="4"/>
      <c r="B79" s="4"/>
      <c r="C79" s="4"/>
      <c r="D79" s="4"/>
      <c r="E79" s="4"/>
      <c r="F79" s="4"/>
      <c r="G79" s="4"/>
      <c r="H79" s="4"/>
      <c r="I79" s="4"/>
      <c r="J79" s="4"/>
      <c r="K79" s="4"/>
      <c r="L79" s="4"/>
      <c r="M79" s="4"/>
      <c r="N79" s="4"/>
      <c r="O79" s="4"/>
      <c r="P79" s="4"/>
      <c r="Q79" s="4"/>
      <c r="R79" s="4"/>
      <c r="S79" s="4"/>
      <c r="T79" s="4"/>
      <c r="U79" s="4"/>
    </row>
    <row r="80" spans="1:21" x14ac:dyDescent="0.2">
      <c r="A80" s="4"/>
      <c r="B80" s="4"/>
      <c r="C80" s="4"/>
      <c r="D80" s="4"/>
      <c r="E80" s="4"/>
      <c r="F80" s="4"/>
      <c r="G80" s="4"/>
      <c r="H80" s="4"/>
      <c r="I80" s="4"/>
      <c r="J80" s="4"/>
      <c r="K80" s="4"/>
      <c r="L80" s="4"/>
      <c r="M80" s="4"/>
      <c r="N80" s="4"/>
      <c r="O80" s="4"/>
      <c r="P80" s="4"/>
      <c r="Q80" s="4"/>
      <c r="R80" s="4"/>
      <c r="S80" s="4"/>
      <c r="T80" s="4"/>
      <c r="U80" s="4"/>
    </row>
    <row r="81" spans="1:21" x14ac:dyDescent="0.2">
      <c r="A81" s="4"/>
      <c r="B81" s="4"/>
      <c r="C81" s="4"/>
      <c r="D81" s="4"/>
      <c r="E81" s="4"/>
      <c r="F81" s="4"/>
      <c r="G81" s="4"/>
      <c r="H81" s="4"/>
      <c r="I81" s="4"/>
      <c r="J81" s="4"/>
      <c r="K81" s="4"/>
      <c r="L81" s="4"/>
      <c r="M81" s="4"/>
      <c r="N81" s="4"/>
      <c r="O81" s="4"/>
      <c r="P81" s="4"/>
      <c r="Q81" s="4"/>
      <c r="R81" s="4"/>
      <c r="S81" s="4"/>
      <c r="T81" s="4"/>
      <c r="U81" s="4"/>
    </row>
    <row r="82" spans="1:21" x14ac:dyDescent="0.2">
      <c r="A82" s="4"/>
      <c r="B82" s="4"/>
      <c r="C82" s="4"/>
      <c r="D82" s="4"/>
      <c r="E82" s="4"/>
      <c r="F82" s="4"/>
      <c r="G82" s="4"/>
      <c r="H82" s="4"/>
      <c r="I82" s="4"/>
      <c r="J82" s="4"/>
      <c r="K82" s="4"/>
      <c r="L82" s="4"/>
      <c r="M82" s="4"/>
      <c r="N82" s="4"/>
      <c r="O82" s="4"/>
      <c r="P82" s="4"/>
      <c r="Q82" s="4"/>
      <c r="R82" s="4"/>
      <c r="S82" s="4"/>
      <c r="T82" s="4"/>
      <c r="U82" s="4"/>
    </row>
    <row r="83" spans="1:21" x14ac:dyDescent="0.2">
      <c r="A83" s="4"/>
      <c r="B83" s="4"/>
      <c r="C83" s="4"/>
      <c r="D83" s="4"/>
      <c r="E83" s="4"/>
      <c r="F83" s="4"/>
      <c r="G83" s="4"/>
      <c r="H83" s="4"/>
      <c r="I83" s="4"/>
      <c r="J83" s="4"/>
      <c r="K83" s="4"/>
      <c r="L83" s="4"/>
      <c r="M83" s="4"/>
      <c r="N83" s="4"/>
      <c r="O83" s="4"/>
      <c r="P83" s="4"/>
      <c r="Q83" s="4"/>
      <c r="R83" s="4"/>
      <c r="S83" s="4"/>
      <c r="T83" s="4"/>
      <c r="U83" s="5"/>
    </row>
    <row r="84" spans="1:21" x14ac:dyDescent="0.2">
      <c r="A84" s="4"/>
      <c r="B84" s="4"/>
      <c r="C84" s="4"/>
      <c r="D84" s="4"/>
      <c r="E84" s="4"/>
      <c r="F84" s="4"/>
      <c r="G84" s="4"/>
      <c r="H84" s="4"/>
      <c r="I84" s="4"/>
      <c r="J84" s="4"/>
      <c r="K84" s="4"/>
      <c r="L84" s="4"/>
      <c r="M84" s="4"/>
      <c r="N84" s="4"/>
      <c r="O84" s="4"/>
      <c r="P84" s="4"/>
      <c r="Q84" s="4"/>
      <c r="R84" s="4"/>
      <c r="S84" s="4"/>
      <c r="T84" s="4"/>
      <c r="U84" s="4"/>
    </row>
    <row r="85" spans="1:21" x14ac:dyDescent="0.2">
      <c r="A85" s="5"/>
      <c r="B85" s="5"/>
      <c r="C85" s="5"/>
      <c r="D85" s="5"/>
      <c r="E85" s="5"/>
      <c r="F85" s="5"/>
      <c r="G85" s="5"/>
      <c r="H85" s="5"/>
      <c r="I85" s="5"/>
      <c r="J85" s="5"/>
      <c r="K85" s="5"/>
      <c r="L85" s="5"/>
      <c r="M85" s="5"/>
      <c r="N85" s="5"/>
      <c r="O85" s="5"/>
      <c r="P85" s="5"/>
      <c r="Q85" s="5"/>
      <c r="R85" s="5"/>
      <c r="S85" s="5"/>
      <c r="T85" s="5"/>
      <c r="U85" s="4"/>
    </row>
    <row r="86" spans="1:21" x14ac:dyDescent="0.2">
      <c r="A86" s="4"/>
      <c r="B86" s="4"/>
      <c r="C86" s="4"/>
      <c r="D86" s="4"/>
      <c r="E86" s="4"/>
      <c r="F86" s="4"/>
      <c r="G86" s="4"/>
      <c r="H86" s="4"/>
      <c r="I86" s="4"/>
      <c r="J86" s="4"/>
      <c r="K86" s="4"/>
      <c r="L86" s="4"/>
      <c r="M86" s="4"/>
      <c r="N86" s="4"/>
      <c r="O86" s="4"/>
      <c r="P86" s="4"/>
      <c r="Q86" s="4"/>
      <c r="R86" s="4"/>
      <c r="S86" s="4"/>
      <c r="T86" s="4"/>
      <c r="U86" s="1"/>
    </row>
    <row r="87" spans="1:21" x14ac:dyDescent="0.2">
      <c r="A87" s="4"/>
      <c r="B87" s="4"/>
      <c r="C87" s="4"/>
      <c r="D87" s="4"/>
      <c r="E87" s="4"/>
      <c r="F87" s="4"/>
      <c r="G87" s="4"/>
      <c r="H87" s="4"/>
      <c r="I87" s="4"/>
      <c r="J87" s="4"/>
      <c r="K87" s="4"/>
      <c r="L87" s="4"/>
      <c r="M87" s="4"/>
      <c r="N87" s="4"/>
      <c r="O87" s="4"/>
      <c r="P87" s="4"/>
      <c r="Q87" s="4"/>
      <c r="R87" s="4"/>
      <c r="S87" s="4"/>
      <c r="T87" s="4"/>
      <c r="U87" s="1"/>
    </row>
    <row r="88" spans="1:21" x14ac:dyDescent="0.2">
      <c r="A88" s="1"/>
      <c r="B88" s="1"/>
      <c r="C88" s="1"/>
      <c r="D88" s="1"/>
      <c r="E88" s="1"/>
      <c r="F88" s="1"/>
      <c r="G88" s="1"/>
      <c r="H88" s="1"/>
      <c r="I88" s="1"/>
      <c r="J88" s="1"/>
      <c r="K88" s="1"/>
      <c r="L88" s="1"/>
      <c r="M88" s="1"/>
      <c r="N88" s="1"/>
      <c r="O88" s="1"/>
      <c r="P88" s="1"/>
      <c r="Q88" s="1"/>
      <c r="R88" s="1"/>
      <c r="S88" s="1"/>
      <c r="T88" s="1"/>
      <c r="U88" s="1"/>
    </row>
    <row r="89" spans="1:21" x14ac:dyDescent="0.2">
      <c r="A89" s="1"/>
      <c r="B89" s="1"/>
      <c r="C89" s="1"/>
      <c r="D89" s="1"/>
      <c r="E89" s="1"/>
      <c r="F89" s="1"/>
      <c r="G89" s="1"/>
      <c r="H89" s="1"/>
      <c r="I89" s="1"/>
      <c r="J89" s="1"/>
      <c r="K89" s="1"/>
      <c r="L89" s="1"/>
      <c r="M89" s="1"/>
      <c r="N89" s="1"/>
      <c r="O89" s="1"/>
      <c r="P89" s="1"/>
      <c r="Q89" s="1"/>
      <c r="R89" s="1"/>
      <c r="S89" s="1"/>
      <c r="T89" s="1"/>
      <c r="U89" s="1"/>
    </row>
    <row r="90" spans="1:21" x14ac:dyDescent="0.2">
      <c r="A90" s="1"/>
      <c r="B90" s="1"/>
      <c r="C90" s="1"/>
      <c r="D90" s="1"/>
      <c r="E90" s="1"/>
      <c r="F90" s="1"/>
      <c r="G90" s="1"/>
      <c r="H90" s="1"/>
      <c r="I90" s="1"/>
      <c r="J90" s="1"/>
      <c r="K90" s="1"/>
      <c r="L90" s="1"/>
      <c r="M90" s="1"/>
      <c r="N90" s="1"/>
      <c r="O90" s="1"/>
      <c r="P90" s="1"/>
      <c r="Q90" s="1"/>
      <c r="R90" s="1"/>
      <c r="S90" s="1"/>
      <c r="T90" s="1"/>
    </row>
    <row r="91" spans="1:21" x14ac:dyDescent="0.2">
      <c r="A91" s="1"/>
      <c r="B91" s="1"/>
      <c r="C91" s="1"/>
      <c r="D91" s="1"/>
      <c r="E91" s="1"/>
      <c r="F91" s="1"/>
      <c r="G91" s="1"/>
      <c r="H91" s="1"/>
      <c r="I91" s="1"/>
      <c r="J91" s="1"/>
      <c r="K91" s="1"/>
      <c r="L91" s="1"/>
      <c r="M91" s="1"/>
      <c r="N91" s="1"/>
      <c r="O91" s="1"/>
      <c r="P91" s="1"/>
      <c r="Q91" s="1"/>
      <c r="R91" s="1"/>
      <c r="S91" s="1"/>
      <c r="T91" s="1"/>
    </row>
  </sheetData>
  <mergeCells count="20">
    <mergeCell ref="A9:U9"/>
    <mergeCell ref="A10:U10"/>
    <mergeCell ref="U11:U12"/>
    <mergeCell ref="H11:M11"/>
    <mergeCell ref="A11:A12"/>
    <mergeCell ref="B11:B12"/>
    <mergeCell ref="C11:C12"/>
    <mergeCell ref="D11:D12"/>
    <mergeCell ref="T11:T12"/>
    <mergeCell ref="E11:E12"/>
    <mergeCell ref="G11:G12"/>
    <mergeCell ref="N11:S11"/>
    <mergeCell ref="F11:F12"/>
    <mergeCell ref="B4:C4"/>
    <mergeCell ref="B5:C5"/>
    <mergeCell ref="B6:C6"/>
    <mergeCell ref="B7:C7"/>
    <mergeCell ref="A1:U1"/>
    <mergeCell ref="A2:D2"/>
    <mergeCell ref="B3:C3"/>
  </mergeCells>
  <pageMargins left="0.39370078740157483" right="0.31496062992125984" top="0.35433070866141736" bottom="0.35433070866141736" header="0.31496062992125984" footer="0"/>
  <pageSetup paperSize="8" scale="70" fitToHeight="0"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rder1 xmlns="084a5cd8-1559-4e94-ac72-b94fb9abc19e">43</Order1>
    <DocComments xmlns="084a5cd8-1559-4e94-ac72-b94fb9abc19e">Reporting template to be available on Portal.</DocComments>
    <DocPublversion xmlns="084a5cd8-1559-4e94-ac72-b94fb9abc19e" xsi:nil="true"/>
    <s86b xmlns="58f75e61-ed07-41d3-a804-02f248e1fac3" xsi:nil="true"/>
    <DocInternalExternal xmlns="084a5cd8-1559-4e94-ac72-b94fb9abc19e">Internal &amp; external</DocInternalExternal>
    <ProgrCategory xmlns="084a5cd8-1559-4e94-ac72-b94fb9abc19e">3. Customised reports &amp; forms</ProgrCategory>
    <ProgrGroup xmlns="084a5cd8-1559-4e94-ac72-b94fb9abc19e">22 EU4HEALTH</ProgrGroup>
    <DocStatus xmlns="084a5cd8-1559-4e94-ac72-b94fb9abc19e">Ready</DocStatus>
    <DocPublDestination xmlns="084a5cd8-1559-4e94-ac72-b94fb9abc19e" xsi:nil="true"/>
    <DocPublProtocol xmlns="084a5cd8-1559-4e94-ac72-b94fb9abc19e">TPL2-5 Programme tpl - Reporting forms, etc</DocPublProtocol>
    <DocOfficerComments xmlns="084a5cd8-1559-4e94-ac72-b94fb9abc19e" xsi:nil="true"/>
    <DocPublDate xmlns="084a5cd8-1559-4e94-ac72-b94fb9abc19e" xsi:nil="true"/>
    <ITcomments xmlns="084a5cd8-1559-4e94-ac72-b94fb9abc19e" xsi:nil="true"/>
    <ITstatus xmlns="084a5cd8-1559-4e94-ac72-b94fb9abc19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EC Document" ma:contentTypeID="0x010100258AA79CEB83498886A3A086811232500015D68561EDF2314DA91E1210E4D82B5C" ma:contentTypeVersion="39" ma:contentTypeDescription="Create a new document in this library." ma:contentTypeScope="" ma:versionID="fe93d85843f45bc1dfeeb247f20824c9">
  <xsd:schema xmlns:xsd="http://www.w3.org/2001/XMLSchema" xmlns:xs="http://www.w3.org/2001/XMLSchema" xmlns:p="http://schemas.microsoft.com/office/2006/metadata/properties" xmlns:ns2="084a5cd8-1559-4e94-ac72-b94fb9abc19e" xmlns:ns3="58f75e61-ed07-41d3-a804-02f248e1fac3" targetNamespace="http://schemas.microsoft.com/office/2006/metadata/properties" ma:root="true" ma:fieldsID="afdaa4fb0fb086b01804c7ee11dfcece" ns2:_="" ns3:_="">
    <xsd:import namespace="084a5cd8-1559-4e94-ac72-b94fb9abc19e"/>
    <xsd:import namespace="58f75e61-ed07-41d3-a804-02f248e1fac3"/>
    <xsd:element name="properties">
      <xsd:complexType>
        <xsd:sequence>
          <xsd:element name="documentManagement">
            <xsd:complexType>
              <xsd:all>
                <xsd:element ref="ns2:ProgrGroup" minOccurs="0"/>
                <xsd:element ref="ns2:ProgrCategory" minOccurs="0"/>
                <xsd:element ref="ns2:Order1" minOccurs="0"/>
                <xsd:element ref="ns2:DocComments" minOccurs="0"/>
                <xsd:element ref="ns2:DocOfficerComments" minOccurs="0"/>
                <xsd:element ref="ns2:DocStatus" minOccurs="0"/>
                <xsd:element ref="ns2:DocPublProtocol" minOccurs="0"/>
                <xsd:element ref="ns2:DocInternalExternal" minOccurs="0"/>
                <xsd:element ref="ns2:DocPublDestination" minOccurs="0"/>
                <xsd:element ref="ns2:DocPublDate" minOccurs="0"/>
                <xsd:element ref="ns2:DocPublversion" minOccurs="0"/>
                <xsd:element ref="ns2:ITcomments" minOccurs="0"/>
                <xsd:element ref="ns2:ITstatus" minOccurs="0"/>
                <xsd:element ref="ns3:s86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4a5cd8-1559-4e94-ac72-b94fb9abc19e" elementFormDefault="qualified">
    <xsd:import namespace="http://schemas.microsoft.com/office/2006/documentManagement/types"/>
    <xsd:import namespace="http://schemas.microsoft.com/office/infopath/2007/PartnerControls"/>
    <xsd:element name="ProgrGroup" ma:index="1" nillable="true" ma:displayName="Programme Docs Group" ma:description="Needed for MGAs &amp; Programme Documents (MFF 2021-2027)" ma:format="Dropdown" ma:internalName="ProgrGroup">
      <xsd:simpleType>
        <xsd:union memberTypes="dms:Text">
          <xsd:simpleType>
            <xsd:restriction base="dms:Choice">
              <xsd:enumeration value="00 CORPORATE MASTERFILES"/>
              <xsd:enumeration value="00 HEALTHCHECKS"/>
              <xsd:enumeration value="01 HORIZON and EURATOM"/>
              <xsd:enumeration value="02 RFCS"/>
              <xsd:enumeration value="03 DIGITAL EUROPE"/>
              <xsd:enumeration value="04 EUROPEAN DEFENCE FUND (EDF)"/>
              <xsd:enumeration value="05 SPACE"/>
              <xsd:enumeration value="06 CEF"/>
              <xsd:enumeration value="07 I3"/>
              <xsd:enumeration value="08 IMREG"/>
              <xsd:enumeration value="09 LIFE"/>
              <xsd:enumeration value="10 INNOVFUND"/>
              <xsd:enumeration value="11 RENEWFM"/>
              <xsd:enumeration value="11a JTM"/>
              <xsd:enumeration value="12 EMFAF"/>
              <xsd:enumeration value="13 AGRIP"/>
              <xsd:enumeration value="14 IMCAP"/>
              <xsd:enumeration value="15 SINGLE MARKET (SMP)"/>
              <xsd:enumeration value="16 ERASMUS"/>
              <xsd:enumeration value="17 CREATIVE EUROPE"/>
              <xsd:enumeration value="18 EUROPEAN SOLIDARITY CORPS (ESC)"/>
              <xsd:enumeration value="19 CERV"/>
              <xsd:enumeration value="20 JUSTICE"/>
              <xsd:enumeration value="21 ESF and SOCPL"/>
              <xsd:enumeration value="22 EU4HEALTH"/>
              <xsd:enumeration value="23 AMIF, ISF and BMVI"/>
              <xsd:enumeration value="24 EU ANTI-FRAUD"/>
              <xsd:enumeration value="25 CUSTOMS and FISCALIS"/>
              <xsd:enumeration value="26 CCEI"/>
              <xsd:enumeration value="27 PERICLES"/>
              <xsd:enumeration value="28 TECHNICAL SUPPORT (TSI)"/>
              <xsd:enumeration value="29 UCPM"/>
              <xsd:enumeration value="30 HUMANITARIAN AID"/>
              <xsd:enumeration value="31 RELEX"/>
              <xsd:enumeration value="35 DEFENSE (EDF)"/>
              <xsd:enumeration value="40 EUROPE DIRECT"/>
              <xsd:enumeration value="aaa GENERAL"/>
              <xsd:enumeration value="EASME"/>
              <xsd:enumeration value="CHAFEA"/>
              <xsd:enumeration value="EACEA"/>
              <xsd:enumeration value="INEA"/>
              <xsd:enumeration value="CLIMA"/>
              <xsd:enumeration value="CNECT"/>
              <xsd:enumeration value="DEVCO"/>
              <xsd:enumeration value="ECHO"/>
              <xsd:enumeration value="EMPL"/>
              <xsd:enumeration value="ESTAT"/>
              <xsd:enumeration value="DEFENSE"/>
              <xsd:enumeration value="JUST"/>
              <xsd:enumeration value="HOME"/>
              <xsd:enumeration value="HORIZON"/>
              <xsd:enumeration value="OLAF"/>
              <xsd:enumeration value="RFCS"/>
              <xsd:enumeration value="REGIO"/>
              <xsd:enumeration value="SRSS"/>
              <xsd:enumeration value="TAXUD"/>
            </xsd:restriction>
          </xsd:simpleType>
        </xsd:union>
      </xsd:simpleType>
    </xsd:element>
    <xsd:element name="ProgrCategory" ma:index="2" nillable="true" ma:displayName="Programme Docs Category" ma:description="Needed for MGAs &amp; Programme Documents (MFF 2021-2027)" ma:format="Dropdown" ma:internalName="ProgrCategory">
      <xsd:simpleType>
        <xsd:union memberTypes="dms:Text">
          <xsd:simpleType>
            <xsd:restriction base="dms:Choice">
              <xsd:enumeration value="1. MGAs"/>
              <xsd:enumeration value="2. Programme guidance"/>
              <xsd:enumeration value="3. Customised reports &amp; forms"/>
              <xsd:enumeration value="5. Other"/>
              <xsd:enumeration value="6. xxx PUBLICATION FOLDERS"/>
              <xsd:enumeration value="7. xxxx DISCARDED DOCUMENTS"/>
              <xsd:enumeration value="1. PART C HEALTHCHECK"/>
              <xsd:enumeration value="2. MGA Annexes"/>
              <xsd:enumeration value="3. Customised reports &amp; forms (PPPA)"/>
              <xsd:enumeration value="3. Customised reports &amp; forms (HE ERC)"/>
              <xsd:enumeration value="3. Customised reports &amp; forms (HE MSCA)"/>
              <xsd:enumeration value="3. Customised reports &amp; forms (HE EIC)"/>
              <xsd:enumeration value="3. Customised reports &amp; forms (HE EIT)"/>
              <xsd:enumeration value="3. Customised reports &amp; forms (SMP COSME)"/>
              <xsd:enumeration value="3. Customised reports &amp; forms (SMP CONS)"/>
              <xsd:enumeration value="3. Customised reports &amp; forms (SMP COMP)"/>
              <xsd:enumeration value="3. Customised reports &amp; forms (SMP FOOD)"/>
              <xsd:enumeration value="3. Customised reports &amp; forms (SMP STAND)"/>
              <xsd:enumeration value="3. Customised reports &amp; forms (SMP ESS)"/>
              <xsd:enumeration value="3. Customised reports &amp; forms (ECHE Certificate)"/>
              <xsd:enumeration value="3. Customised reports &amp; forms (ESC HUMAID Quality Label)"/>
              <xsd:enumeration value="3. Customised reports &amp; forms (ECHO Partnership Certificate)"/>
            </xsd:restriction>
          </xsd:simpleType>
        </xsd:union>
      </xsd:simpleType>
    </xsd:element>
    <xsd:element name="Order1" ma:index="3" nillable="true" ma:displayName="Order" ma:internalName="Order1" ma:percentage="FALSE">
      <xsd:simpleType>
        <xsd:restriction base="dms:Number"/>
      </xsd:simpleType>
    </xsd:element>
    <xsd:element name="DocComments" ma:index="4" nillable="true" ma:displayName="Doc Comments" ma:description="Needed for all Pages" ma:internalName="DocComments">
      <xsd:simpleType>
        <xsd:restriction base="dms:Note"/>
      </xsd:simpleType>
    </xsd:element>
    <xsd:element name="DocOfficerComments" ma:index="5" nillable="true" ma:displayName="Doc Officer Comments" ma:description="Needed for MGAs &amp; Programme Documents and Business Documents Management View" ma:internalName="DocOfficerComments">
      <xsd:simpleType>
        <xsd:restriction base="dms:Note">
          <xsd:maxLength value="255"/>
        </xsd:restriction>
      </xsd:simpleType>
    </xsd:element>
    <xsd:element name="DocStatus" ma:index="6" nillable="true" ma:displayName="Doc Status" ma:description="Needed for all except GoFund Archive" ma:format="Dropdown" ma:internalName="DocStatus">
      <xsd:simpleType>
        <xsd:union memberTypes="dms:Text">
          <xsd:simpleType>
            <xsd:restriction base="dms:Choice">
              <xsd:enumeration value="͏New"/>
              <xsd:enumeration value="New version"/>
              <xsd:enumeration value="Under validation"/>
              <xsd:enumeration value="Ready"/>
              <xsd:enumeration value="Ready for publication"/>
              <xsd:enumeration value="Published"/>
              <xsd:enumeration value="Wait"/>
              <xsd:enumeration value="n/a (backoffice document)"/>
              <xsd:enumeration value="old document"/>
            </xsd:restriction>
          </xsd:simpleType>
        </xsd:union>
      </xsd:simpleType>
    </xsd:element>
    <xsd:element name="DocPublProtocol" ma:index="7" nillable="true" ma:displayName="Doc Publ. Protocol" ma:description="Needed for MGAs &amp; Programme Documents and Business Documents Management View" ma:format="Dropdown" ma:internalName="DocPublProtocol">
      <xsd:simpleType>
        <xsd:union memberTypes="dms:Text">
          <xsd:simpleType>
            <xsd:restriction base="dms:Choice">
              <xsd:enumeration value="MGA2-1 MGAs"/>
              <xsd:enumeration value="CONTR1-1 Expert contracts"/>
              <xsd:enumeration value="GUID1-1 Business - External guidance"/>
              <xsd:enumeration value="GUID1-2 Business - Internal guidance"/>
              <xsd:enumeration value="GUID2-1 Programme tpl - External guidance"/>
              <xsd:enumeration value="GUID2-2 Programme tpl - Internal guidance"/>
              <xsd:enumeration value="TPL1-1 Business - Decisions"/>
              <xsd:enumeration value="TPL1-2 Business - Reports"/>
              <xsd:enumeration value="TPL1-3 Business - Letters"/>
              <xsd:enumeration value="TPL1-4 Business - Special (Portal)"/>
              <xsd:enumeration value="TPL1-5 Business - Special (GoFund)"/>
              <xsd:enumeration value="TPL2-1 Programme tpl - Call documents"/>
              <xsd:enumeration value="TPL2-2 Programme tpl - Application forms, etc"/>
              <xsd:enumeration value="TPL2-3 Programme tpl - Evaluation forms, etc"/>
              <xsd:enumeration value="TPL2-4 Programme tpl - DoAs"/>
              <xsd:enumeration value="TPL2-5 Programme tpl - Reporting forms, etc"/>
              <xsd:enumeration value="TPL2-6 Programme tpl - Audit templates"/>
              <xsd:enumeration value="TPL2-7 Programme tpl - Other"/>
              <xsd:enumeration value="Portal1-1 Terms &amp; Conditions"/>
              <xsd:enumeration value="Portal1-2 Privacy Statement"/>
              <xsd:enumeration value="Portal1-3 Glossary"/>
              <xsd:enumeration value="Portal1-4 Lists of expert names"/>
            </xsd:restriction>
          </xsd:simpleType>
        </xsd:union>
      </xsd:simpleType>
    </xsd:element>
    <xsd:element name="DocInternalExternal" ma:index="8" nillable="true" ma:displayName="Doc Internal/External" ma:description="Needed for MGAs &amp; Programme Documents and Business Documentation Management View" ma:format="Dropdown" ma:internalName="DocInternalExternal">
      <xsd:simpleType>
        <xsd:union memberTypes="dms:Text">
          <xsd:simpleType>
            <xsd:restriction base="dms:Choice">
              <xsd:enumeration value="Internal"/>
              <xsd:enumeration value="External"/>
              <xsd:enumeration value="Internal &amp; external"/>
            </xsd:restriction>
          </xsd:simpleType>
        </xsd:union>
      </xsd:simpleType>
    </xsd:element>
    <xsd:element name="DocPublDestination" ma:index="9" nillable="true" ma:displayName="Doc Publ. Destination" ma:description="Needed for MGAs &amp; Programme Documents and Business Documents Management View" ma:internalName="DocPublDestination">
      <xsd:simpleType>
        <xsd:restriction base="dms:Note">
          <xsd:maxLength value="255"/>
        </xsd:restriction>
      </xsd:simpleType>
    </xsd:element>
    <xsd:element name="DocPublDate" ma:index="10" nillable="true" ma:displayName="Doc Publ. Date" ma:description="Needed for MGAs &amp; Programme Documents and Business Documents Management View" ma:format="DateOnly" ma:internalName="DocPublDate">
      <xsd:simpleType>
        <xsd:restriction base="dms:DateTime"/>
      </xsd:simpleType>
    </xsd:element>
    <xsd:element name="DocPublversion" ma:index="11" nillable="true" ma:displayName="Doc Publ. Version" ma:description="Needed for MGAs &amp; Programme Documents and Business Documents Management View" ma:internalName="DocPublversion" ma:percentage="FALSE">
      <xsd:simpleType>
        <xsd:restriction base="dms:Number"/>
      </xsd:simpleType>
    </xsd:element>
    <xsd:element name="ITcomments" ma:index="12" nillable="true" ma:displayName="IT Comments" ma:description="Needed for MGAs &amp; Programme Documents and Business Documents Normal View" ma:internalName="ITcomments">
      <xsd:simpleType>
        <xsd:restriction base="dms:Note">
          <xsd:maxLength value="255"/>
        </xsd:restriction>
      </xsd:simpleType>
    </xsd:element>
    <xsd:element name="ITstatus" ma:index="13" nillable="true" ma:displayName="IT Status" ma:description="Needed for MGAs &amp; Programme Documents and Business Documents Normal View" ma:format="Dropdown" ma:internalName="ITstatus">
      <xsd:simpleType>
        <xsd:union memberTypes="dms:Text">
          <xsd:simpleType>
            <xsd:restriction base="dms:Choice">
              <xsd:enumeration value="͏Wait"/>
              <xsd:enumeration value="Ready for IT"/>
              <xsd:enumeration value="IT implementation started"/>
              <xsd:enumeration value="IT implementation finished"/>
              <xsd:enumeration value="n/a (no IT implementation)"/>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58f75e61-ed07-41d3-a804-02f248e1fac3" elementFormDefault="qualified">
    <xsd:import namespace="http://schemas.microsoft.com/office/2006/documentManagement/types"/>
    <xsd:import namespace="http://schemas.microsoft.com/office/infopath/2007/PartnerControls"/>
    <xsd:element name="s86b" ma:index="21" nillable="true" ma:displayName="Doc Internal/External" ma:internalName="s86b">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6F74C7-C2CE-43A8-9E28-A7FE1B3111AD}">
  <ds:schemaRefs>
    <ds:schemaRef ds:uri="http://schemas.microsoft.com/sharepoint/v3/contenttype/forms"/>
  </ds:schemaRefs>
</ds:datastoreItem>
</file>

<file path=customXml/itemProps2.xml><?xml version="1.0" encoding="utf-8"?>
<ds:datastoreItem xmlns:ds="http://schemas.openxmlformats.org/officeDocument/2006/customXml" ds:itemID="{2DA571A5-AE13-4C31-8D77-3DC24B0B4482}">
  <ds:schemaRefs>
    <ds:schemaRef ds:uri="http://purl.org/dc/elements/1.1/"/>
    <ds:schemaRef ds:uri="http://schemas.microsoft.com/office/2006/metadata/properties"/>
    <ds:schemaRef ds:uri="http://schemas.openxmlformats.org/package/2006/metadata/core-properties"/>
    <ds:schemaRef ds:uri="58f75e61-ed07-41d3-a804-02f248e1fac3"/>
    <ds:schemaRef ds:uri="http://schemas.microsoft.com/office/infopath/2007/PartnerControls"/>
    <ds:schemaRef ds:uri="http://purl.org/dc/terms/"/>
    <ds:schemaRef ds:uri="084a5cd8-1559-4e94-ac72-b94fb9abc19e"/>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FFBE664E-D238-473B-BC13-7AD99E1041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4a5cd8-1559-4e94-ac72-b94fb9abc19e"/>
    <ds:schemaRef ds:uri="58f75e61-ed07-41d3-a804-02f248e1fa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353</vt:i4>
      </vt:variant>
    </vt:vector>
  </HeadingPairs>
  <TitlesOfParts>
    <vt:vector size="360" baseType="lpstr">
      <vt:lpstr>EC Instructions</vt:lpstr>
      <vt:lpstr>EC Data</vt:lpstr>
      <vt:lpstr>EC Format</vt:lpstr>
      <vt:lpstr>1. Instructions</vt:lpstr>
      <vt:lpstr>2. Start</vt:lpstr>
      <vt:lpstr>3. Detailed table </vt:lpstr>
      <vt:lpstr>4. Consolid table (participant)</vt:lpstr>
      <vt:lpstr>A_Title</vt:lpstr>
      <vt:lpstr>A1_A3_Title_Cons</vt:lpstr>
      <vt:lpstr>A4_Title_Cons</vt:lpstr>
      <vt:lpstr>A5_Title_Cons</vt:lpstr>
      <vt:lpstr>A6_Title_Cons</vt:lpstr>
      <vt:lpstr>A7_Title_Cons</vt:lpstr>
      <vt:lpstr>B_Title</vt:lpstr>
      <vt:lpstr>B_Title_Cons</vt:lpstr>
      <vt:lpstr>C_1_Title</vt:lpstr>
      <vt:lpstr>C_1_Title_Cons</vt:lpstr>
      <vt:lpstr>C_2_Title</vt:lpstr>
      <vt:lpstr>C_2_Title_Cons</vt:lpstr>
      <vt:lpstr>C_3_Title</vt:lpstr>
      <vt:lpstr>C_3_Title_Cons</vt:lpstr>
      <vt:lpstr>CONS_A6</vt:lpstr>
      <vt:lpstr>CONS_A7</vt:lpstr>
      <vt:lpstr>CONS_C1_All_WP_Subtotals</vt:lpstr>
      <vt:lpstr>CONS_C1_WP_Total</vt:lpstr>
      <vt:lpstr>CostC1Subdivided</vt:lpstr>
      <vt:lpstr>Currency</vt:lpstr>
      <vt:lpstr>CurrencyList</vt:lpstr>
      <vt:lpstr>CurrencyOther</vt:lpstr>
      <vt:lpstr>CurrencyRate</vt:lpstr>
      <vt:lpstr>D_1_Title_Cons</vt:lpstr>
      <vt:lpstr>D_2_Title_Cons</vt:lpstr>
      <vt:lpstr>D_3_Title_Cons</vt:lpstr>
      <vt:lpstr>D_4_Title_Cons</vt:lpstr>
      <vt:lpstr>D_5_Title_Cons</vt:lpstr>
      <vt:lpstr>D_6_Title_Cons</vt:lpstr>
      <vt:lpstr>D_Title</vt:lpstr>
      <vt:lpstr>D1_ActualAndUnitCosts</vt:lpstr>
      <vt:lpstr>D1_ActualCosts</vt:lpstr>
      <vt:lpstr>D1_UnitCosts</vt:lpstr>
      <vt:lpstr>D2_ActualCosts</vt:lpstr>
      <vt:lpstr>D2_HiddenLine</vt:lpstr>
      <vt:lpstr>D2_UnitCosts</vt:lpstr>
      <vt:lpstr>D3_ActualCosts</vt:lpstr>
      <vt:lpstr>D3_HiddenLine</vt:lpstr>
      <vt:lpstr>D3_UnitCosts</vt:lpstr>
      <vt:lpstr>D4_ActualCosts</vt:lpstr>
      <vt:lpstr>D4_HiddenLine</vt:lpstr>
      <vt:lpstr>D4_UnitCosts</vt:lpstr>
      <vt:lpstr>D5_ActualCosts</vt:lpstr>
      <vt:lpstr>D5_HiddenLine</vt:lpstr>
      <vt:lpstr>D5_UnitCosts</vt:lpstr>
      <vt:lpstr>D6_ActualCosts</vt:lpstr>
      <vt:lpstr>D6_HiddenLine</vt:lpstr>
      <vt:lpstr>D6_UnitCosts</vt:lpstr>
      <vt:lpstr>DBT_C1_All_WP_Subtotals</vt:lpstr>
      <vt:lpstr>DBT_D1_Section</vt:lpstr>
      <vt:lpstr>DBT_D2_Section</vt:lpstr>
      <vt:lpstr>DBT_D3_Section</vt:lpstr>
      <vt:lpstr>DBT_D4_Section</vt:lpstr>
      <vt:lpstr>DBT_D5_Section</vt:lpstr>
      <vt:lpstr>DBT_D6_Section</vt:lpstr>
      <vt:lpstr>DBT_E_Section</vt:lpstr>
      <vt:lpstr>DBT_Indirect_Cost</vt:lpstr>
      <vt:lpstr>DBT_TotalCosts</vt:lpstr>
      <vt:lpstr>E_Formula_Cons</vt:lpstr>
      <vt:lpstr>E_Title</vt:lpstr>
      <vt:lpstr>E_Title_Cons</vt:lpstr>
      <vt:lpstr>E3_Footer_Hidden</vt:lpstr>
      <vt:lpstr>E3_Header_Hidden</vt:lpstr>
      <vt:lpstr>EC_Data_A6_Title</vt:lpstr>
      <vt:lpstr>EC_Data_A7_Title</vt:lpstr>
      <vt:lpstr>EC_Format_A6_Title</vt:lpstr>
      <vt:lpstr>EC_Format_A7_Title</vt:lpstr>
      <vt:lpstr>EC_Format_C1_Subtotals</vt:lpstr>
      <vt:lpstr>EC_Format_C1_WP_Subtotals</vt:lpstr>
      <vt:lpstr>EC_Format_D1_Section</vt:lpstr>
      <vt:lpstr>EC_Format_D2_Section</vt:lpstr>
      <vt:lpstr>EC_Format_D3_Section</vt:lpstr>
      <vt:lpstr>EC_Format_D4_Section</vt:lpstr>
      <vt:lpstr>EC_Format_D5_Section</vt:lpstr>
      <vt:lpstr>EC_Format_D6_Section</vt:lpstr>
      <vt:lpstr>EligibleCost</vt:lpstr>
      <vt:lpstr>EUContribFixSep</vt:lpstr>
      <vt:lpstr>EUContribFixSepTot</vt:lpstr>
      <vt:lpstr>FixIndirectCost</vt:lpstr>
      <vt:lpstr>FixIndirectCostFooter</vt:lpstr>
      <vt:lpstr>G_Footer_Hidden</vt:lpstr>
      <vt:lpstr>G_Header_Hidden</vt:lpstr>
      <vt:lpstr>IDX_WP_1</vt:lpstr>
      <vt:lpstr>IDX_WP_2</vt:lpstr>
      <vt:lpstr>IDX_WP_3</vt:lpstr>
      <vt:lpstr>IDX_WP_4</vt:lpstr>
      <vt:lpstr>IDX_WP_Desc_1</vt:lpstr>
      <vt:lpstr>IDX_WP_Desc_2</vt:lpstr>
      <vt:lpstr>IDX_WP_Desc_3</vt:lpstr>
      <vt:lpstr>IDX_WP_Desc_4</vt:lpstr>
      <vt:lpstr>IDX_WP_Name_1</vt:lpstr>
      <vt:lpstr>IDX_WP_Name_2</vt:lpstr>
      <vt:lpstr>IDX_WP_Name_3</vt:lpstr>
      <vt:lpstr>IDX_WP_Name_4</vt:lpstr>
      <vt:lpstr>IDX_WP_New_Travel_1</vt:lpstr>
      <vt:lpstr>IDX_WP_New_Travel_2</vt:lpstr>
      <vt:lpstr>IDX_WP_New_Travel_3</vt:lpstr>
      <vt:lpstr>IDX_WP_New_Travel_4</vt:lpstr>
      <vt:lpstr>IDX_WP_Travel_1</vt:lpstr>
      <vt:lpstr>IDX_WP_Travel_2</vt:lpstr>
      <vt:lpstr>IDX_WP_Travel_3</vt:lpstr>
      <vt:lpstr>IDX_WP_Travel_4</vt:lpstr>
      <vt:lpstr>idxWPStart</vt:lpstr>
      <vt:lpstr>insert_WP_A</vt:lpstr>
      <vt:lpstr>insert_WP_B</vt:lpstr>
      <vt:lpstr>insert_WP_B1</vt:lpstr>
      <vt:lpstr>insert_WP_B2</vt:lpstr>
      <vt:lpstr>insert_WP_B3</vt:lpstr>
      <vt:lpstr>insert_WP_B4</vt:lpstr>
      <vt:lpstr>Insert_WP_C</vt:lpstr>
      <vt:lpstr>insert_WP_Cons</vt:lpstr>
      <vt:lpstr>Insert_WP_D</vt:lpstr>
      <vt:lpstr>Insert_WP_D02</vt:lpstr>
      <vt:lpstr>Insert_WP_D03</vt:lpstr>
      <vt:lpstr>Insert_WP_D04</vt:lpstr>
      <vt:lpstr>Insert_WP_D05</vt:lpstr>
      <vt:lpstr>Insert_WP_D06</vt:lpstr>
      <vt:lpstr>Insert_WP_E</vt:lpstr>
      <vt:lpstr>Insert_WP_E1</vt:lpstr>
      <vt:lpstr>Insert_WP_E2</vt:lpstr>
      <vt:lpstr>Insert_WP_E3</vt:lpstr>
      <vt:lpstr>Insert_WP_G</vt:lpstr>
      <vt:lpstr>LastRow</vt:lpstr>
      <vt:lpstr>LastRowCons</vt:lpstr>
      <vt:lpstr>LastRowECFormat</vt:lpstr>
      <vt:lpstr>LastSave</vt:lpstr>
      <vt:lpstr>MultipleRatesDetails</vt:lpstr>
      <vt:lpstr>OwnContrFixSEP_Line</vt:lpstr>
      <vt:lpstr>OwnContrFixSEP_Tot</vt:lpstr>
      <vt:lpstr>'1. Instructions'!Print_Area</vt:lpstr>
      <vt:lpstr>'2. Start'!Print_Area</vt:lpstr>
      <vt:lpstr>'3. Detailed table '!Print_Area</vt:lpstr>
      <vt:lpstr>'4. Consolid table (participant)'!Print_Area</vt:lpstr>
      <vt:lpstr>ReimbRateMultiple</vt:lpstr>
      <vt:lpstr>ReimbRateSingle</vt:lpstr>
      <vt:lpstr>RowHidden</vt:lpstr>
      <vt:lpstr>Source_Staff_Cat</vt:lpstr>
      <vt:lpstr>Source_SubTot_EquipmentDeprec</vt:lpstr>
      <vt:lpstr>Source_SubTot_SubContractor</vt:lpstr>
      <vt:lpstr>Source_SubTotal_Equipment</vt:lpstr>
      <vt:lpstr>Source_SubTotRental</vt:lpstr>
      <vt:lpstr>Source_SubTotRentalDeprec</vt:lpstr>
      <vt:lpstr>Source_WP_A</vt:lpstr>
      <vt:lpstr>Source_WP_A_SubTotal_1</vt:lpstr>
      <vt:lpstr>Source_WP_A_SubTotal_2</vt:lpstr>
      <vt:lpstr>Source_WP_A_SubTotal_3</vt:lpstr>
      <vt:lpstr>Source_WP_A_SubTotal_4</vt:lpstr>
      <vt:lpstr>Source_WP_A_SubTotal_5</vt:lpstr>
      <vt:lpstr>Source_WP_A_SubTotal_6</vt:lpstr>
      <vt:lpstr>Source_WP_A_Total</vt:lpstr>
      <vt:lpstr>Source_WP_B</vt:lpstr>
      <vt:lpstr>Source_WP_B_Total_1</vt:lpstr>
      <vt:lpstr>Source_WP_B_Total_2</vt:lpstr>
      <vt:lpstr>Source_WP_B_Total_3</vt:lpstr>
      <vt:lpstr>Source_WP_B_Travel</vt:lpstr>
      <vt:lpstr>Source_WP_B_Travel_insert</vt:lpstr>
      <vt:lpstr>Source_WP_B_Travel_subtotal_1</vt:lpstr>
      <vt:lpstr>Source_WP_B_Travel_subtotal_2</vt:lpstr>
      <vt:lpstr>Source_WP_B_Travel_subtotal_3</vt:lpstr>
      <vt:lpstr>Source_WP_C</vt:lpstr>
      <vt:lpstr>Source_WP_C_Total</vt:lpstr>
      <vt:lpstr>Source_WP_Cons</vt:lpstr>
      <vt:lpstr>Source_WP_D</vt:lpstr>
      <vt:lpstr>Source_WP_D_SubTotal_1</vt:lpstr>
      <vt:lpstr>Source_WP_D_SubTotal_1_1</vt:lpstr>
      <vt:lpstr>Source_WP_D_SubTotal_2</vt:lpstr>
      <vt:lpstr>Source_WP_D_Total</vt:lpstr>
      <vt:lpstr>Source_WP_D02</vt:lpstr>
      <vt:lpstr>Source_WP_D02_SubTotal_1</vt:lpstr>
      <vt:lpstr>Source_WP_D02_SubTotal_1_1</vt:lpstr>
      <vt:lpstr>Source_WP_D02_SubTotal_2</vt:lpstr>
      <vt:lpstr>Source_WP_D02_Total</vt:lpstr>
      <vt:lpstr>Source_WP_D03</vt:lpstr>
      <vt:lpstr>Source_WP_D03_SubTotal_1</vt:lpstr>
      <vt:lpstr>Source_WP_D03_SubTotal_1_1</vt:lpstr>
      <vt:lpstr>Source_WP_D03_SubTotal_2</vt:lpstr>
      <vt:lpstr>Source_WP_D03_Total</vt:lpstr>
      <vt:lpstr>Source_WP_D04</vt:lpstr>
      <vt:lpstr>Source_WP_D04_SubTotal_1</vt:lpstr>
      <vt:lpstr>Source_WP_D04_SubTotal_1_1</vt:lpstr>
      <vt:lpstr>Source_WP_D04_SubTotal_2</vt:lpstr>
      <vt:lpstr>Source_WP_D04_Total</vt:lpstr>
      <vt:lpstr>Source_WP_D05</vt:lpstr>
      <vt:lpstr>Source_WP_D05_SubTotal_1</vt:lpstr>
      <vt:lpstr>Source_WP_D05_SubTotal_1_1</vt:lpstr>
      <vt:lpstr>Source_WP_D05_SubTotal_2</vt:lpstr>
      <vt:lpstr>Source_WP_D05_Total</vt:lpstr>
      <vt:lpstr>Source_WP_D06</vt:lpstr>
      <vt:lpstr>Source_WP_D06_SubTotal_1</vt:lpstr>
      <vt:lpstr>Source_WP_D06_SubTotal_1_1</vt:lpstr>
      <vt:lpstr>Source_WP_D06_SubTotal_2</vt:lpstr>
      <vt:lpstr>Source_WP_D06_Total</vt:lpstr>
      <vt:lpstr>Source_WP_E1</vt:lpstr>
      <vt:lpstr>Source_WP_E1_SubTotal_1</vt:lpstr>
      <vt:lpstr>Source_WP_E1_SubTotal_2</vt:lpstr>
      <vt:lpstr>Source_WP_E1_Total</vt:lpstr>
      <vt:lpstr>Source_WP_E2</vt:lpstr>
      <vt:lpstr>Source_WP_E2_Total</vt:lpstr>
      <vt:lpstr>Source_WP_Table</vt:lpstr>
      <vt:lpstr>SourceD1AC</vt:lpstr>
      <vt:lpstr>SourceD1UC</vt:lpstr>
      <vt:lpstr>SourceTravelAC</vt:lpstr>
      <vt:lpstr>SourceTravelFormat</vt:lpstr>
      <vt:lpstr>SourceTravelUC</vt:lpstr>
      <vt:lpstr>sourceWPE1Range</vt:lpstr>
      <vt:lpstr>StaffTypeA1</vt:lpstr>
      <vt:lpstr>StaffTypeA2</vt:lpstr>
      <vt:lpstr>StaffTypeA4</vt:lpstr>
      <vt:lpstr>StaffTypeA5</vt:lpstr>
      <vt:lpstr>StaffTypeA6</vt:lpstr>
      <vt:lpstr>StaffTypeA7</vt:lpstr>
      <vt:lpstr>StaffTypeOfRateA1A2</vt:lpstr>
      <vt:lpstr>StaffTypeOfRateA3A4</vt:lpstr>
      <vt:lpstr>TotalEligibleCosts</vt:lpstr>
      <vt:lpstr>TotalFixCosts</vt:lpstr>
      <vt:lpstr>TotalIncomeFix</vt:lpstr>
      <vt:lpstr>Travel_Header_ActualCost</vt:lpstr>
      <vt:lpstr>Travel_HeaderUnitCost</vt:lpstr>
      <vt:lpstr>TypeCostA6</vt:lpstr>
      <vt:lpstr>TypeCostA7</vt:lpstr>
      <vt:lpstr>TypeCostC1</vt:lpstr>
      <vt:lpstr>TypeCostD1</vt:lpstr>
      <vt:lpstr>TypeCostD2</vt:lpstr>
      <vt:lpstr>TypeCostD3</vt:lpstr>
      <vt:lpstr>TypeCostD4</vt:lpstr>
      <vt:lpstr>TypeCostD5</vt:lpstr>
      <vt:lpstr>TypeCostD6</vt:lpstr>
      <vt:lpstr>TypeFundRate</vt:lpstr>
      <vt:lpstr>usedTypes</vt:lpstr>
      <vt:lpstr>UseTypeStaffA1</vt:lpstr>
      <vt:lpstr>UseTypeStaffA2</vt:lpstr>
      <vt:lpstr>UseTypeStaffA4</vt:lpstr>
      <vt:lpstr>UseTypeStaffA5</vt:lpstr>
      <vt:lpstr>UseTypeStaffA6</vt:lpstr>
      <vt:lpstr>UseTypeStaffA7</vt:lpstr>
      <vt:lpstr>WP_A_Total</vt:lpstr>
      <vt:lpstr>WP_A1</vt:lpstr>
      <vt:lpstr>WP_A1_1_subTotal</vt:lpstr>
      <vt:lpstr>WP_A1_2_subTotal</vt:lpstr>
      <vt:lpstr>WP_A1_3_subTotal</vt:lpstr>
      <vt:lpstr>WP_A1_4_subTotal</vt:lpstr>
      <vt:lpstr>WP_A1_5_subTotal</vt:lpstr>
      <vt:lpstr>WP_A1_6_subTotal</vt:lpstr>
      <vt:lpstr>WP_A1_Total</vt:lpstr>
      <vt:lpstr>WP_A2</vt:lpstr>
      <vt:lpstr>WP_A2_1_subTotal</vt:lpstr>
      <vt:lpstr>WP_A2_2_subTotal</vt:lpstr>
      <vt:lpstr>WP_A2_3_subTotal</vt:lpstr>
      <vt:lpstr>WP_A2_4_subTotal</vt:lpstr>
      <vt:lpstr>WP_A2_5_subTotal</vt:lpstr>
      <vt:lpstr>WP_A2_6_subTotal</vt:lpstr>
      <vt:lpstr>WP_A2_Total</vt:lpstr>
      <vt:lpstr>WP_A3</vt:lpstr>
      <vt:lpstr>WP_A3_1_subTotal</vt:lpstr>
      <vt:lpstr>WP_A3_2_subTotal</vt:lpstr>
      <vt:lpstr>WP_A3_3_subTotal</vt:lpstr>
      <vt:lpstr>WP_A3_4_subTotal</vt:lpstr>
      <vt:lpstr>WP_A3_5_subTotal</vt:lpstr>
      <vt:lpstr>WP_A3_6_subTotal</vt:lpstr>
      <vt:lpstr>WP_A3_Total</vt:lpstr>
      <vt:lpstr>WP_A4</vt:lpstr>
      <vt:lpstr>WP_A4_1_subTotal</vt:lpstr>
      <vt:lpstr>WP_A4_2_subTotal</vt:lpstr>
      <vt:lpstr>WP_A4_3_subTotal</vt:lpstr>
      <vt:lpstr>WP_A4_4_subTotal</vt:lpstr>
      <vt:lpstr>WP_A4_5_subTotal</vt:lpstr>
      <vt:lpstr>WP_A4_6_subTotal</vt:lpstr>
      <vt:lpstr>WP_A4_Total</vt:lpstr>
      <vt:lpstr>WP_B_Total</vt:lpstr>
      <vt:lpstr>WP_B1</vt:lpstr>
      <vt:lpstr>WP_B1_1_subTotal</vt:lpstr>
      <vt:lpstr>WP_B1_2_subTotal</vt:lpstr>
      <vt:lpstr>WP_B1_3_subTotal</vt:lpstr>
      <vt:lpstr>WP_B1_Total</vt:lpstr>
      <vt:lpstr>WP_B2</vt:lpstr>
      <vt:lpstr>WP_B2_1_subTotal</vt:lpstr>
      <vt:lpstr>WP_B2_2_subTotal</vt:lpstr>
      <vt:lpstr>WP_B2_3_subTotal</vt:lpstr>
      <vt:lpstr>WP_B2_Total</vt:lpstr>
      <vt:lpstr>WP_B3</vt:lpstr>
      <vt:lpstr>WP_B3_1_subTotal</vt:lpstr>
      <vt:lpstr>WP_B3_2_subTotal</vt:lpstr>
      <vt:lpstr>WP_B3_3_subTotal</vt:lpstr>
      <vt:lpstr>WP_B3_Total</vt:lpstr>
      <vt:lpstr>WP_B4</vt:lpstr>
      <vt:lpstr>WP_B4_1_subTotal</vt:lpstr>
      <vt:lpstr>WP_B4_2_subTotal</vt:lpstr>
      <vt:lpstr>WP_B4_3_subTotal</vt:lpstr>
      <vt:lpstr>WP_C_Total</vt:lpstr>
      <vt:lpstr>WP_C1</vt:lpstr>
      <vt:lpstr>WP_C1_Total</vt:lpstr>
      <vt:lpstr>WP_C2</vt:lpstr>
      <vt:lpstr>WP_C2_Total</vt:lpstr>
      <vt:lpstr>WP_C3</vt:lpstr>
      <vt:lpstr>WP_C3_Total</vt:lpstr>
      <vt:lpstr>WP_C4</vt:lpstr>
      <vt:lpstr>WP_C4_Total</vt:lpstr>
      <vt:lpstr>WP_Cons1</vt:lpstr>
      <vt:lpstr>WP_Cons2</vt:lpstr>
      <vt:lpstr>WP_Cons3</vt:lpstr>
      <vt:lpstr>WP_Cons4</vt:lpstr>
      <vt:lpstr>WP_D_Total</vt:lpstr>
      <vt:lpstr>WP_D02_Total</vt:lpstr>
      <vt:lpstr>WP_D03_Total</vt:lpstr>
      <vt:lpstr>WP_D04_Total</vt:lpstr>
      <vt:lpstr>WP_D05_Total</vt:lpstr>
      <vt:lpstr>WP_D06_Total</vt:lpstr>
      <vt:lpstr>WP_D1</vt:lpstr>
      <vt:lpstr>WP_D1_1_subTotal</vt:lpstr>
      <vt:lpstr>WP_D1_2_subTotal</vt:lpstr>
      <vt:lpstr>WP_D1_Total</vt:lpstr>
      <vt:lpstr>WP_D2</vt:lpstr>
      <vt:lpstr>WP_D2_1_subTotal</vt:lpstr>
      <vt:lpstr>WP_D2_2_subTotal</vt:lpstr>
      <vt:lpstr>WP_D2_Total</vt:lpstr>
      <vt:lpstr>WP_D3</vt:lpstr>
      <vt:lpstr>WP_D3_1_subTotal</vt:lpstr>
      <vt:lpstr>WP_D3_2_subTotal</vt:lpstr>
      <vt:lpstr>WP_D3_Total</vt:lpstr>
      <vt:lpstr>WP_D4</vt:lpstr>
      <vt:lpstr>WP_D4_1_subTotal</vt:lpstr>
      <vt:lpstr>WP_D4_2_subTotal</vt:lpstr>
      <vt:lpstr>WP_D4_Total</vt:lpstr>
      <vt:lpstr>WP_E1_Total</vt:lpstr>
      <vt:lpstr>WP_E11</vt:lpstr>
      <vt:lpstr>WP_E11_1_subTotal</vt:lpstr>
      <vt:lpstr>WP_E11_2_subTotal</vt:lpstr>
      <vt:lpstr>WP_E11_Total</vt:lpstr>
      <vt:lpstr>WP_E12</vt:lpstr>
      <vt:lpstr>WP_E12_1_subTotal</vt:lpstr>
      <vt:lpstr>WP_E12_2_subTotal</vt:lpstr>
      <vt:lpstr>WP_E12_Total</vt:lpstr>
      <vt:lpstr>WP_E13</vt:lpstr>
      <vt:lpstr>WP_E13_1_subTotal</vt:lpstr>
      <vt:lpstr>WP_E13_2_subTotal</vt:lpstr>
      <vt:lpstr>WP_E13_Total</vt:lpstr>
      <vt:lpstr>WP_E14</vt:lpstr>
      <vt:lpstr>WP_E14_1_subTotal</vt:lpstr>
      <vt:lpstr>WP_E14_2_subTotal</vt:lpstr>
      <vt:lpstr>WP_E14_Total</vt:lpstr>
      <vt:lpstr>WP_E2_Total</vt:lpstr>
      <vt:lpstr>WP_E21</vt:lpstr>
      <vt:lpstr>WP_E21_Total</vt:lpstr>
      <vt:lpstr>WP_E22</vt:lpstr>
      <vt:lpstr>WP_E22_Total</vt:lpstr>
      <vt:lpstr>WP_E23</vt:lpstr>
      <vt:lpstr>WP_E23_Total</vt:lpstr>
      <vt:lpstr>WP_E24</vt:lpstr>
      <vt:lpstr>WP_E24_Total</vt:lpstr>
      <vt:lpstr>WP_E3_Total</vt:lpstr>
      <vt:lpstr>WP_F_Total</vt:lpstr>
      <vt:lpstr>WP_G_Total</vt:lpstr>
      <vt:lpstr>WPA_nb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Luisa.SOARES-MARQUES@ext.ec.europa.eu</dc:creator>
  <cp:keywords/>
  <dc:description>READY FOR NEW MFF 
FOR PROPOSAL + GAP DoA ANNEX 1. Download and create your masterfile. 
The table is macro-supported. Before using it, you must customise it for your programme/MGA (via the EC sheets). 
To unlock and customise in EDGE,, use EDIT WORKBOOK - EDIT IN EXCEL - SAVE AS to save a copy on your desktop. 
To unlock and customise in EXPLORER, simple SAVE AS and save on your desktop. 
Then close the document and re-open it. Then unblock with the 'Unprotect All Sheets' button on the EC Data sheet.</dc:description>
  <cp:lastModifiedBy>Aurelia Mihk</cp:lastModifiedBy>
  <cp:lastPrinted>2020-11-26T22:42:52Z</cp:lastPrinted>
  <dcterms:created xsi:type="dcterms:W3CDTF">2017-02-04T14:16:32Z</dcterms:created>
  <dcterms:modified xsi:type="dcterms:W3CDTF">2025-06-20T16:57:22Z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0x010100258AA79CEB83498886A3A086811232500015D68561EDF2314DA91E1210E4D82B5C</vt:lpwstr>
  </property>
  <property fmtid="{D5CDD505-2E9C-101B-9397-08002B2CF9AE}" pid="3" name="_AdHocReviewCycleID">
    <vt:i4>-1432644744</vt:i4>
  </property>
  <property fmtid="{D5CDD505-2E9C-101B-9397-08002B2CF9AE}" pid="4" name="_NewReviewCycle">
    <vt:lpwstr/>
  </property>
  <property fmtid="{D5CDD505-2E9C-101B-9397-08002B2CF9AE}" pid="5" name="_EmailSubject">
    <vt:lpwstr>MyHealth raport</vt:lpwstr>
  </property>
  <property fmtid="{D5CDD505-2E9C-101B-9397-08002B2CF9AE}" pid="6" name="_AuthorEmail">
    <vt:lpwstr>merit.soosaar@tehik.ee</vt:lpwstr>
  </property>
  <property fmtid="{D5CDD505-2E9C-101B-9397-08002B2CF9AE}" pid="7" name="_AuthorEmailDisplayName">
    <vt:lpwstr>Merit Soosaar</vt:lpwstr>
  </property>
</Properties>
</file>