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egovg01-my.sharepoint.com/personal/kristina_nurk_muinsuskaitseamet_ee/Documents/EELARVE/Eelarve 2026/2026_06_MKA_muudetud_eelarve_kinnitamine/"/>
    </mc:Choice>
  </mc:AlternateContent>
  <xr:revisionPtr revIDLastSave="1092" documentId="11_9555EC8DB13315991818C73EC8974FBA534B9602" xr6:coauthVersionLast="47" xr6:coauthVersionMax="47" xr10:uidLastSave="{89B3DD1F-CFBA-4828-A86D-AA368AC86C6C}"/>
  <bookViews>
    <workbookView xWindow="-120" yWindow="-120" windowWidth="29040" windowHeight="17520" xr2:uid="{00000000-000D-0000-FFFF-FFFF00000000}"/>
  </bookViews>
  <sheets>
    <sheet name="Detailne_vaade" sheetId="2" r:id="rId1"/>
    <sheet name="Koondvaade" sheetId="4" r:id="rId2"/>
    <sheet name="Kokkuvõte" sheetId="5" r:id="rId3"/>
  </sheets>
  <definedNames>
    <definedName name="_xlnm._FilterDatabase" localSheetId="0" hidden="1">Detailne_vaade!$A$3:$O$199</definedName>
    <definedName name="_xlcn.WorksheetConnection_sasExportTIF3.xlsxTabel21" hidden="1">Tabel2[]</definedName>
  </definedNames>
  <calcPr calcId="191029"/>
  <pivotCaches>
    <pivotCache cacheId="10" r:id="rId4"/>
    <pivotCache cacheId="11" r:id="rId5"/>
    <pivotCache cacheId="12" r:id="rId6"/>
  </pivotCaches>
  <extLst>
    <ext xmlns:x15="http://schemas.microsoft.com/office/spreadsheetml/2010/11/main" uri="{FCE2AD5D-F65C-4FA6-A056-5C36A1767C68}">
      <x15:dataModel>
        <x15:modelTables>
          <x15:modelTable id="Tabel2" name="Tabel2" connection="WorksheetConnection_sasExportTIF3.xlsx!Tabel2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2" l="1"/>
  <c r="N107" i="2"/>
  <c r="O12" i="2"/>
  <c r="O13" i="2"/>
  <c r="M2" i="2"/>
  <c r="N48" i="2"/>
  <c r="N199" i="2"/>
  <c r="N198" i="2"/>
  <c r="N197" i="2"/>
  <c r="N110" i="2"/>
  <c r="N111" i="2"/>
  <c r="N109" i="2"/>
  <c r="N52" i="2"/>
  <c r="N51" i="2"/>
  <c r="N50" i="2"/>
  <c r="N133" i="2"/>
  <c r="N131" i="2"/>
  <c r="N72" i="2"/>
  <c r="O2" i="2" l="1"/>
  <c r="N166" i="2"/>
  <c r="N15" i="2"/>
  <c r="N12" i="2"/>
  <c r="O14" i="2"/>
  <c r="N14" i="2" s="1"/>
  <c r="N7" i="2"/>
  <c r="N8" i="2"/>
  <c r="N4" i="2"/>
  <c r="N5" i="2" l="1"/>
  <c r="N6" i="2"/>
  <c r="N9" i="2"/>
  <c r="O10" i="2"/>
  <c r="N10" i="2" s="1"/>
  <c r="O11" i="2"/>
  <c r="N11" i="2" s="1"/>
  <c r="N13" i="2"/>
  <c r="N2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89CE2E4-46A1-41A3-B66B-574D522D5E6C}" keepAlive="1" name="ThisWorkbookDataModel" description="Andmemu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6E0FE333-85B5-4FD2-BB37-1032975544B6}" name="WorksheetConnection_sasExportTIF3.xlsx!Tabel2" type="102" refreshedVersion="8" minRefreshableVersion="5">
    <extLst>
      <ext xmlns:x15="http://schemas.microsoft.com/office/spreadsheetml/2010/11/main" uri="{DE250136-89BD-433C-8126-D09CA5730AF9}">
        <x15:connection id="Tabel2" autoDelete="1">
          <x15:rangePr sourceName="_xlcn.WorksheetConnection_sasExportTIF3.xlsxTabel21"/>
        </x15:connection>
      </ext>
    </extLst>
  </connection>
</connections>
</file>

<file path=xl/sharedStrings.xml><?xml version="1.0" encoding="utf-8"?>
<sst xmlns="http://schemas.openxmlformats.org/spreadsheetml/2006/main" count="1966" uniqueCount="158">
  <si>
    <t/>
  </si>
  <si>
    <t>08207</t>
  </si>
  <si>
    <t>20</t>
  </si>
  <si>
    <t>None</t>
  </si>
  <si>
    <t>Tööjõukulud</t>
  </si>
  <si>
    <t>Muuseumi- ja muinsuskaitsepoliitika kujundamine, rakendamine</t>
  </si>
  <si>
    <t>Valdkonna analüüs ja teadlikkuse tõstmine</t>
  </si>
  <si>
    <t>9M20-MU21-LIFEHERITG</t>
  </si>
  <si>
    <t>Majandamiskulud</t>
  </si>
  <si>
    <t>Kultuuripärandi hoidmine ja arendamine</t>
  </si>
  <si>
    <t>OKM20-6309AR</t>
  </si>
  <si>
    <t>Aastaraamat</t>
  </si>
  <si>
    <t>Toetuste rakendamine</t>
  </si>
  <si>
    <t>5513</t>
  </si>
  <si>
    <t>08203</t>
  </si>
  <si>
    <t>MSM20-776VHN</t>
  </si>
  <si>
    <t>M1_T_3_Toyota_C-HR</t>
  </si>
  <si>
    <t>SE000028</t>
  </si>
  <si>
    <t>KIM20-KARDLA</t>
  </si>
  <si>
    <t>5511</t>
  </si>
  <si>
    <t>MSM20-062RNC</t>
  </si>
  <si>
    <t>M1_T_3_KIA_STONIC</t>
  </si>
  <si>
    <t>MSM20-069RNC</t>
  </si>
  <si>
    <t>KIM20-JOHVI</t>
  </si>
  <si>
    <t>MSM20-048RNC</t>
  </si>
  <si>
    <t>40</t>
  </si>
  <si>
    <t>9M20-MU21-HERITACE</t>
  </si>
  <si>
    <t>Projekt HeriTACE</t>
  </si>
  <si>
    <t>KIM20-TALLIN</t>
  </si>
  <si>
    <t>KIM20-VILJ</t>
  </si>
  <si>
    <t>9M20-KL21-UCLBALTIC</t>
  </si>
  <si>
    <t>Underwater Cultural Landscapes of the Baltic Sea</t>
  </si>
  <si>
    <t>Käibemaks tegevuskuludelt</t>
  </si>
  <si>
    <t>XX Programmi tegevus</t>
  </si>
  <si>
    <t>XX Teenus</t>
  </si>
  <si>
    <t>601000</t>
  </si>
  <si>
    <t>KIM20-VORU</t>
  </si>
  <si>
    <t>MSM20-096RNC</t>
  </si>
  <si>
    <t>MSM20-075RNC</t>
  </si>
  <si>
    <t>60</t>
  </si>
  <si>
    <t>Amortisatsioon</t>
  </si>
  <si>
    <t>KIM20-TARTU</t>
  </si>
  <si>
    <t>MSM20-602VFF</t>
  </si>
  <si>
    <t>N1G_T_3_TOYOTA_HILUX</t>
  </si>
  <si>
    <t>OKM20-6309MU</t>
  </si>
  <si>
    <t>Muud trükised/üritused</t>
  </si>
  <si>
    <t>MSM20-055RNC</t>
  </si>
  <si>
    <t>44</t>
  </si>
  <si>
    <t>Tulud majandustegevusest</t>
  </si>
  <si>
    <t>3221</t>
  </si>
  <si>
    <t>MSM20-072RNC</t>
  </si>
  <si>
    <t>50</t>
  </si>
  <si>
    <t>KIM20-PARNU</t>
  </si>
  <si>
    <t>MSM20-722VHN</t>
  </si>
  <si>
    <t>MSM20-086RNC</t>
  </si>
  <si>
    <t>MSM20-071RNC</t>
  </si>
  <si>
    <t>KIM20-RAKVER</t>
  </si>
  <si>
    <t>MSM20-221RCN</t>
  </si>
  <si>
    <t>OKM20-6309AA</t>
  </si>
  <si>
    <t>Arheoloogia/allveepärand</t>
  </si>
  <si>
    <t>MSM20-097RNC</t>
  </si>
  <si>
    <t>OKM20-6309AK</t>
  </si>
  <si>
    <t>Kunstipärand</t>
  </si>
  <si>
    <t>KIM20-SAARE</t>
  </si>
  <si>
    <t>MSM20-577VFF</t>
  </si>
  <si>
    <t>IN06M002</t>
  </si>
  <si>
    <t>Muud antud toetused ja ülekanded</t>
  </si>
  <si>
    <t>ATM20-TV6304</t>
  </si>
  <si>
    <t>Toetus kinnismälestiste omanikele</t>
  </si>
  <si>
    <t>OR060186</t>
  </si>
  <si>
    <t>45</t>
  </si>
  <si>
    <t>Saadud välistoetused</t>
  </si>
  <si>
    <t>359</t>
  </si>
  <si>
    <t>OKM20-6309RA</t>
  </si>
  <si>
    <t>Register</t>
  </si>
  <si>
    <t>4502</t>
  </si>
  <si>
    <t>MSM20-404RCN</t>
  </si>
  <si>
    <t>10</t>
  </si>
  <si>
    <t>MSM20-085RNC</t>
  </si>
  <si>
    <t>MSM20-757VHN</t>
  </si>
  <si>
    <t>KIM20-LAANE</t>
  </si>
  <si>
    <t>MSM20-973VNY</t>
  </si>
  <si>
    <t>OKM20-6309PT</t>
  </si>
  <si>
    <t>Parimate tunnustamine</t>
  </si>
  <si>
    <t>ATM20-TV6106</t>
  </si>
  <si>
    <t>Muuseumide kiirendi</t>
  </si>
  <si>
    <t>OR060275</t>
  </si>
  <si>
    <t>55</t>
  </si>
  <si>
    <t>61</t>
  </si>
  <si>
    <t>1M20-RF21-01212DIGIP</t>
  </si>
  <si>
    <t>Kultuuriministeeriumi digipöörde meetme tegevused Muinsuskaitseameti poolt</t>
  </si>
  <si>
    <t>Käibemaks põhivara soetustelt</t>
  </si>
  <si>
    <t>601002</t>
  </si>
  <si>
    <t>Rüütli 21</t>
  </si>
  <si>
    <t>Fr. R. Kreutzwaldi 5</t>
  </si>
  <si>
    <t>Leigri väljak 5</t>
  </si>
  <si>
    <t>Pikk 2</t>
  </si>
  <si>
    <t>IN005000</t>
  </si>
  <si>
    <t>ATM20-TV6306</t>
  </si>
  <si>
    <t>Muuseumide tegevustoetused</t>
  </si>
  <si>
    <t>Sotsiaaltoetused</t>
  </si>
  <si>
    <t>ATM20-ST6301</t>
  </si>
  <si>
    <t>Leiuautasud</t>
  </si>
  <si>
    <t>41</t>
  </si>
  <si>
    <t>ATM20-ST6107</t>
  </si>
  <si>
    <t>Muuseumide aastaauhind</t>
  </si>
  <si>
    <t>IN002000</t>
  </si>
  <si>
    <t>15</t>
  </si>
  <si>
    <t>Jaani 2</t>
  </si>
  <si>
    <t>Riigilõivud</t>
  </si>
  <si>
    <t>320540</t>
  </si>
  <si>
    <t>OR060246</t>
  </si>
  <si>
    <t>ATM20-ST6302</t>
  </si>
  <si>
    <t>Halduslepingute tasud</t>
  </si>
  <si>
    <t>4521</t>
  </si>
  <si>
    <t>Nimekirjade korrastamine</t>
  </si>
  <si>
    <t>Muinsuskaitseameti 2026. aasta eelarve teenuste lõikes</t>
  </si>
  <si>
    <t>Programmitegevuse nimi</t>
  </si>
  <si>
    <t>Teenuse nimi</t>
  </si>
  <si>
    <t>Tegevusala</t>
  </si>
  <si>
    <t>Eelarve liik</t>
  </si>
  <si>
    <t>Eelarve objekt</t>
  </si>
  <si>
    <t>Ressurss/kulukoht</t>
  </si>
  <si>
    <t>Ressursi/kulukoha nimetus</t>
  </si>
  <si>
    <t>Toetuse kood</t>
  </si>
  <si>
    <t>Toetuse nimetus</t>
  </si>
  <si>
    <t>Majanduslik sisu</t>
  </si>
  <si>
    <t xml:space="preserve">Konto </t>
  </si>
  <si>
    <t>Konto nimetus</t>
  </si>
  <si>
    <t>Kinnistute, hoonete ja ruumide majandamiskulud</t>
  </si>
  <si>
    <t>Sõidukite majandamiskulud</t>
  </si>
  <si>
    <t>projekt "Integrated renovation services for heritage homes of Estonia"</t>
  </si>
  <si>
    <t>Põhivara amortisatsioon ja ümberhindlus</t>
  </si>
  <si>
    <t>Muud toetused</t>
  </si>
  <si>
    <t>Antud tegevustoetused</t>
  </si>
  <si>
    <t>Antud sihtfinantseerimine põhivara soetuseks</t>
  </si>
  <si>
    <t>Materiaalsete ja immateriaalsete vara soetamine/renoveerimine</t>
  </si>
  <si>
    <t>Käibemaks</t>
  </si>
  <si>
    <t>Riiklike tegevuslitsentside ja tegevuslubade väljastamise ja pikendamise riigilõiv</t>
  </si>
  <si>
    <t>Käibemaks põhivara soetuselt</t>
  </si>
  <si>
    <t>Saadud välistoetus</t>
  </si>
  <si>
    <t>Tulud kultuuri- ja kunstialasest tegevusest</t>
  </si>
  <si>
    <t>Algne eelarve 2026</t>
  </si>
  <si>
    <t>Eelarve koos muudatusega 2026</t>
  </si>
  <si>
    <t>sh ülekantavad vahendid 2025</t>
  </si>
  <si>
    <t>OKM20-6309NK</t>
  </si>
  <si>
    <t>(tühi)</t>
  </si>
  <si>
    <t xml:space="preserve"> Algne eelarve 2026</t>
  </si>
  <si>
    <t>2026 eelarve kokku</t>
  </si>
  <si>
    <t>2026. eelarve kokku</t>
  </si>
  <si>
    <t>Muinsuskaitseameti 2026. aasta eelarve koos muudatustega teenuste lõikes</t>
  </si>
  <si>
    <t>Eelarve koos muudatustega 2026</t>
  </si>
  <si>
    <t>Muinsuskaitseameti eelarve koos muudatustega 2026</t>
  </si>
  <si>
    <t>Pargi 15</t>
  </si>
  <si>
    <t>Pikk 16B</t>
  </si>
  <si>
    <t>Lossi 1A</t>
  </si>
  <si>
    <t>Jüri 18</t>
  </si>
  <si>
    <t>Vabaduse plats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</si>
</sst>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2" tint="-0.49998474074526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4" fontId="0" fillId="0" borderId="0" xfId="0" applyNumberFormat="1"/>
    <xf numFmtId="0" fontId="2" fillId="0" borderId="0" xfId="0" applyFont="1"/>
    <xf numFmtId="4" fontId="1" fillId="0" borderId="0" xfId="0" applyNumberFormat="1" applyFont="1"/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2" xfId="0" applyBorder="1"/>
    <xf numFmtId="4" fontId="0" fillId="0" borderId="3" xfId="0" applyNumberFormat="1" applyBorder="1"/>
    <xf numFmtId="0" fontId="2" fillId="2" borderId="4" xfId="0" applyFont="1" applyFill="1" applyBorder="1"/>
    <xf numFmtId="0" fontId="2" fillId="2" borderId="5" xfId="0" applyFont="1" applyFill="1" applyBorder="1"/>
    <xf numFmtId="4" fontId="3" fillId="2" borderId="5" xfId="0" applyNumberFormat="1" applyFont="1" applyFill="1" applyBorder="1" applyAlignment="1">
      <alignment horizontal="left" wrapText="1"/>
    </xf>
    <xf numFmtId="4" fontId="3" fillId="2" borderId="6" xfId="0" applyNumberFormat="1" applyFont="1" applyFill="1" applyBorder="1" applyAlignment="1">
      <alignment horizontal="left" wrapText="1"/>
    </xf>
    <xf numFmtId="0" fontId="0" fillId="0" borderId="7" xfId="0" applyBorder="1"/>
    <xf numFmtId="0" fontId="0" fillId="0" borderId="8" xfId="0" applyBorder="1"/>
    <xf numFmtId="4" fontId="0" fillId="0" borderId="8" xfId="0" applyNumberFormat="1" applyBorder="1"/>
    <xf numFmtId="4" fontId="0" fillId="0" borderId="9" xfId="0" applyNumberFormat="1" applyBorder="1"/>
    <xf numFmtId="4" fontId="5" fillId="0" borderId="0" xfId="0" applyNumberFormat="1" applyFont="1"/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0" fontId="0" fillId="0" borderId="0" xfId="0" pivotButton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right"/>
    </xf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</cellXfs>
  <cellStyles count="1">
    <cellStyle name="Normaallaad" xfId="0" builtinId="0"/>
  </cellStyles>
  <dxfs count="31">
    <dxf>
      <alignment horizontal="right"/>
    </dxf>
    <dxf>
      <alignment horizontal="right"/>
    </dxf>
    <dxf>
      <alignment horizontal="left"/>
    </dxf>
    <dxf>
      <alignment wrapText="1"/>
    </dxf>
    <dxf>
      <alignment vertical="bottom"/>
    </dxf>
    <dxf>
      <alignment vertical="bottom"/>
    </dxf>
    <dxf>
      <alignment horizontal="left"/>
    </dxf>
    <dxf>
      <alignment horizontal="left"/>
    </dxf>
    <dxf>
      <alignment horizontal="center"/>
    </dxf>
    <dxf>
      <alignment wrapText="1"/>
    </dxf>
    <dxf>
      <font>
        <color theme="2" tint="-0.499984740745262"/>
      </font>
    </dxf>
    <dxf>
      <font>
        <color theme="2" tint="-0.499984740745262"/>
      </font>
    </dxf>
    <dxf>
      <numFmt numFmtId="4" formatCode="#,##0.0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4" formatCode="#,##0.00"/>
      <fill>
        <patternFill patternType="solid">
          <fgColor indexed="64"/>
          <bgColor theme="4" tint="0.79998168889431442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3.xml"/><Relationship Id="rId11" Type="http://schemas.openxmlformats.org/officeDocument/2006/relationships/powerPivotData" Target="model/item.data"/><Relationship Id="rId5" Type="http://schemas.openxmlformats.org/officeDocument/2006/relationships/pivotCacheDefinition" Target="pivotCache/pivotCacheDefinition2.xml"/><Relationship Id="rId10" Type="http://schemas.openxmlformats.org/officeDocument/2006/relationships/sharedStrings" Target="sharedStrings.xml"/><Relationship Id="rId4" Type="http://schemas.openxmlformats.org/officeDocument/2006/relationships/pivotCacheDefinition" Target="pivotCache/pivotCacheDefinition1.xml"/><Relationship Id="rId9" Type="http://schemas.openxmlformats.org/officeDocument/2006/relationships/styles" Target="styles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ristina Nurk - MKA" refreshedDate="46175.484292939815" backgroundQuery="1" createdVersion="8" refreshedVersion="8" minRefreshableVersion="3" recordCount="0" supportSubquery="1" supportAdvancedDrill="1" xr:uid="{24381E4A-F207-4D9F-9E12-C3A69C3D7095}">
  <cacheSource type="external" connectionId="1"/>
  <cacheFields count="3">
    <cacheField name="[Measures].[Veeru summa: Eelarve koos muudatusega 2026]" caption="Veeru summa: Eelarve koos muudatusega 2026" numFmtId="0" hierarchy="18" level="32767"/>
    <cacheField name="[Tabel2].[Eelarve liik].[Eelarve liik]" caption="Eelarve liik" numFmtId="0" hierarchy="3" level="1">
      <sharedItems count="5">
        <s v="10"/>
        <s v="20"/>
        <s v="40"/>
        <s v="44"/>
        <s v="60"/>
      </sharedItems>
    </cacheField>
    <cacheField name="[Tabel2].[Majanduslik sisu].[Majanduslik sisu]" caption="Majanduslik sisu" numFmtId="0" hierarchy="9" level="1">
      <sharedItems count="11">
        <s v="Amortisatsioon"/>
        <s v="Käibemaks põhivara soetustelt"/>
        <s v="Käibemaks tegevuskuludelt"/>
        <s v="Majandamiskulud"/>
        <s v="Materiaalsete ja immateriaalsete vara soetamine/renoveerimine"/>
        <s v="Muud antud toetused ja ülekanded"/>
        <s v="Riigilõivud"/>
        <s v="Saadud välistoetused"/>
        <s v="Sotsiaaltoetused"/>
        <s v="Tulud majandustegevusest"/>
        <s v="Tööjõukulud"/>
      </sharedItems>
    </cacheField>
  </cacheFields>
  <cacheHierarchies count="20">
    <cacheHierarchy uniqueName="[Tabel2].[Programmitegevuse nimi]" caption="Programmitegevuse nimi" attribute="1" defaultMemberUniqueName="[Tabel2].[Programmitegevuse nimi].[All]" allUniqueName="[Tabel2].[Programmitegevuse nimi].[All]" dimensionUniqueName="[Tabel2]" displayFolder="" count="0" memberValueDatatype="130" unbalanced="0"/>
    <cacheHierarchy uniqueName="[Tabel2].[Teenuse nimi]" caption="Teenuse nimi" attribute="1" defaultMemberUniqueName="[Tabel2].[Teenuse nimi].[All]" allUniqueName="[Tabel2].[Teenuse nimi].[All]" dimensionUniqueName="[Tabel2]" displayFolder="" count="2" memberValueDatatype="130" unbalanced="0"/>
    <cacheHierarchy uniqueName="[Tabel2].[Tegevusala]" caption="Tegevusala" attribute="1" defaultMemberUniqueName="[Tabel2].[Tegevusala].[All]" allUniqueName="[Tabel2].[Tegevusala].[All]" dimensionUniqueName="[Tabel2]" displayFolder="" count="0" memberValueDatatype="130" unbalanced="0"/>
    <cacheHierarchy uniqueName="[Tabel2].[Eelarve liik]" caption="Eelarve liik" attribute="1" defaultMemberUniqueName="[Tabel2].[Eelarve liik].[All]" allUniqueName="[Tabel2].[Eelarve liik].[All]" dimensionUniqueName="[Tabel2]" displayFolder="" count="2" memberValueDatatype="130" unbalanced="0">
      <fieldsUsage count="2">
        <fieldUsage x="-1"/>
        <fieldUsage x="1"/>
      </fieldsUsage>
    </cacheHierarchy>
    <cacheHierarchy uniqueName="[Tabel2].[Eelarve objekt]" caption="Eelarve objekt" attribute="1" defaultMemberUniqueName="[Tabel2].[Eelarve objekt].[All]" allUniqueName="[Tabel2].[Eelarve objekt].[All]" dimensionUniqueName="[Tabel2]" displayFolder="" count="0" memberValueDatatype="130" unbalanced="0"/>
    <cacheHierarchy uniqueName="[Tabel2].[Ressurss/kulukoht]" caption="Ressurss/kulukoht" attribute="1" defaultMemberUniqueName="[Tabel2].[Ressurss/kulukoht].[All]" allUniqueName="[Tabel2].[Ressurss/kulukoht].[All]" dimensionUniqueName="[Tabel2]" displayFolder="" count="0" memberValueDatatype="130" unbalanced="0"/>
    <cacheHierarchy uniqueName="[Tabel2].[Ressursi/kulukoha nimetus]" caption="Ressursi/kulukoha nimetus" attribute="1" defaultMemberUniqueName="[Tabel2].[Ressursi/kulukoha nimetus].[All]" allUniqueName="[Tabel2].[Ressursi/kulukoha nimetus].[All]" dimensionUniqueName="[Tabel2]" displayFolder="" count="0" memberValueDatatype="130" unbalanced="0"/>
    <cacheHierarchy uniqueName="[Tabel2].[Toetuse kood]" caption="Toetuse kood" attribute="1" defaultMemberUniqueName="[Tabel2].[Toetuse kood].[All]" allUniqueName="[Tabel2].[Toetuse kood].[All]" dimensionUniqueName="[Tabel2]" displayFolder="" count="0" memberValueDatatype="130" unbalanced="0"/>
    <cacheHierarchy uniqueName="[Tabel2].[Toetuse nimetus]" caption="Toetuse nimetus" attribute="1" defaultMemberUniqueName="[Tabel2].[Toetuse nimetus].[All]" allUniqueName="[Tabel2].[Toetuse nimetus].[All]" dimensionUniqueName="[Tabel2]" displayFolder="" count="0" memberValueDatatype="130" unbalanced="0"/>
    <cacheHierarchy uniqueName="[Tabel2].[Majanduslik sisu]" caption="Majanduslik sisu" attribute="1" defaultMemberUniqueName="[Tabel2].[Majanduslik sisu].[All]" allUniqueName="[Tabel2].[Majanduslik sisu].[All]" dimensionUniqueName="[Tabel2]" displayFolder="" count="2" memberValueDatatype="130" unbalanced="0">
      <fieldsUsage count="2">
        <fieldUsage x="-1"/>
        <fieldUsage x="2"/>
      </fieldsUsage>
    </cacheHierarchy>
    <cacheHierarchy uniqueName="[Tabel2].[Konto]" caption="Konto" attribute="1" defaultMemberUniqueName="[Tabel2].[Konto].[All]" allUniqueName="[Tabel2].[Konto].[All]" dimensionUniqueName="[Tabel2]" displayFolder="" count="0" memberValueDatatype="130" unbalanced="0"/>
    <cacheHierarchy uniqueName="[Tabel2].[Konto nimetus]" caption="Konto nimetus" attribute="1" defaultMemberUniqueName="[Tabel2].[Konto nimetus].[All]" allUniqueName="[Tabel2].[Konto nimetus].[All]" dimensionUniqueName="[Tabel2]" displayFolder="" count="0" memberValueDatatype="130" unbalanced="0"/>
    <cacheHierarchy uniqueName="[Tabel2].[Algne eelarve 2026]" caption="Algne eelarve 2026" attribute="1" defaultMemberUniqueName="[Tabel2].[Algne eelarve 2026].[All]" allUniqueName="[Tabel2].[Algne eelarve 2026].[All]" dimensionUniqueName="[Tabel2]" displayFolder="" count="0" memberValueDatatype="5" unbalanced="0"/>
    <cacheHierarchy uniqueName="[Tabel2].[Eelarve koos muudatusega 2026]" caption="Eelarve koos muudatusega 2026" attribute="1" defaultMemberUniqueName="[Tabel2].[Eelarve koos muudatusega 2026].[All]" allUniqueName="[Tabel2].[Eelarve koos muudatusega 2026].[All]" dimensionUniqueName="[Tabel2]" displayFolder="" count="0" memberValueDatatype="5" unbalanced="0"/>
    <cacheHierarchy uniqueName="[Tabel2].[sh ülekantavad vahendid 2025]" caption="sh ülekantavad vahendid 2025" attribute="1" defaultMemberUniqueName="[Tabel2].[sh ülekantavad vahendid 2025].[All]" allUniqueName="[Tabel2].[sh ülekantavad vahendid 2025].[All]" dimensionUniqueName="[Tabel2]" displayFolder="" count="0" memberValueDatatype="5" unbalanced="0"/>
    <cacheHierarchy uniqueName="[Measures].[__XL_Count Tabel2]" caption="__XL_Count Tabel2" measure="1" displayFolder="" measureGroup="Tabel2" count="0" hidden="1"/>
    <cacheHierarchy uniqueName="[Measures].[__No measures defined]" caption="__No measures defined" measure="1" displayFolder="" count="0" hidden="1"/>
    <cacheHierarchy uniqueName="[Measures].[Veeru summa: Algne eelarve 2026]" caption="Veeru summa: Algne eelarve 2026" measure="1" displayFolder="" measureGroup="Tabel2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Veeru summa: Eelarve koos muudatusega 2026]" caption="Veeru summa: Eelarve koos muudatusega 2026" measure="1" displayFolder="" measureGroup="Tabel2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Veeru summa: sh ülekantavad vahendid 2025]" caption="Veeru summa: sh ülekantavad vahendid 2025" measure="1" displayFolder="" measureGroup="Tabel2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</cacheHierarchies>
  <kpis count="0"/>
  <dimensions count="2">
    <dimension measure="1" name="Measures" uniqueName="[Measures]" caption="Measures"/>
    <dimension name="Tabel2" uniqueName="[Tabel2]" caption="Tabel2"/>
  </dimensions>
  <measureGroups count="1">
    <measureGroup name="Tabel2" caption="Tabel2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ristina Nurk - MKA" refreshedDate="46175.487350925927" backgroundQuery="1" createdVersion="8" refreshedVersion="8" minRefreshableVersion="3" recordCount="0" supportSubquery="1" supportAdvancedDrill="1" xr:uid="{0476260F-A3E8-4DAF-AFE2-9C6C8104F0CD}">
  <cacheSource type="external" connectionId="1"/>
  <cacheFields count="5">
    <cacheField name="[Tabel2].[Teenuse nimi].[Teenuse nimi]" caption="Teenuse nimi" numFmtId="0" hierarchy="1" level="1">
      <sharedItems count="4">
        <s v="Kultuuripärandi hoidmine ja arendamine"/>
        <s v="Toetuste rakendamine"/>
        <s v="Valdkonna analüüs ja teadlikkuse tõstmine"/>
        <s v="XX Teenus"/>
      </sharedItems>
    </cacheField>
    <cacheField name="[Measures].[Veeru summa: Algne eelarve 2026]" caption="Veeru summa: Algne eelarve 2026" numFmtId="0" hierarchy="17" level="32767"/>
    <cacheField name="[Measures].[Veeru summa: Eelarve koos muudatusega 2026]" caption="Veeru summa: Eelarve koos muudatusega 2026" numFmtId="0" hierarchy="18" level="32767"/>
    <cacheField name="[Measures].[Veeru summa: sh ülekantavad vahendid 2025]" caption="Veeru summa: sh ülekantavad vahendid 2025" numFmtId="0" hierarchy="19" level="32767"/>
    <cacheField name="[Tabel2].[Programmitegevuse nimi].[Programmitegevuse nimi]" caption="Programmitegevuse nimi" numFmtId="0" level="1">
      <sharedItems count="2">
        <s v="Muuseumi- ja muinsuskaitsepoliitika kujundamine, rakendamine"/>
        <s v="XX Programmi tegevus"/>
      </sharedItems>
    </cacheField>
  </cacheFields>
  <cacheHierarchies count="20">
    <cacheHierarchy uniqueName="[Tabel2].[Programmitegevuse nimi]" caption="Programmitegevuse nimi" attribute="1" defaultMemberUniqueName="[Tabel2].[Programmitegevuse nimi].[All]" allUniqueName="[Tabel2].[Programmitegevuse nimi].[All]" dimensionUniqueName="[Tabel2]" displayFolder="" count="2" memberValueDatatype="130" unbalanced="0">
      <fieldsUsage count="2">
        <fieldUsage x="-1"/>
        <fieldUsage x="4"/>
      </fieldsUsage>
    </cacheHierarchy>
    <cacheHierarchy uniqueName="[Tabel2].[Teenuse nimi]" caption="Teenuse nimi" attribute="1" defaultMemberUniqueName="[Tabel2].[Teenuse nimi].[All]" allUniqueName="[Tabel2].[Teenuse nimi].[All]" dimensionUniqueName="[Tabel2]" displayFolder="" count="2" memberValueDatatype="130" unbalanced="0">
      <fieldsUsage count="2">
        <fieldUsage x="-1"/>
        <fieldUsage x="0"/>
      </fieldsUsage>
    </cacheHierarchy>
    <cacheHierarchy uniqueName="[Tabel2].[Tegevusala]" caption="Tegevusala" attribute="1" defaultMemberUniqueName="[Tabel2].[Tegevusala].[All]" allUniqueName="[Tabel2].[Tegevusala].[All]" dimensionUniqueName="[Tabel2]" displayFolder="" count="0" memberValueDatatype="130" unbalanced="0"/>
    <cacheHierarchy uniqueName="[Tabel2].[Eelarve liik]" caption="Eelarve liik" attribute="1" defaultMemberUniqueName="[Tabel2].[Eelarve liik].[All]" allUniqueName="[Tabel2].[Eelarve liik].[All]" dimensionUniqueName="[Tabel2]" displayFolder="" count="0" memberValueDatatype="130" unbalanced="0"/>
    <cacheHierarchy uniqueName="[Tabel2].[Eelarve objekt]" caption="Eelarve objekt" attribute="1" defaultMemberUniqueName="[Tabel2].[Eelarve objekt].[All]" allUniqueName="[Tabel2].[Eelarve objekt].[All]" dimensionUniqueName="[Tabel2]" displayFolder="" count="0" memberValueDatatype="130" unbalanced="0"/>
    <cacheHierarchy uniqueName="[Tabel2].[Ressurss/kulukoht]" caption="Ressurss/kulukoht" attribute="1" defaultMemberUniqueName="[Tabel2].[Ressurss/kulukoht].[All]" allUniqueName="[Tabel2].[Ressurss/kulukoht].[All]" dimensionUniqueName="[Tabel2]" displayFolder="" count="0" memberValueDatatype="130" unbalanced="0"/>
    <cacheHierarchy uniqueName="[Tabel2].[Ressursi/kulukoha nimetus]" caption="Ressursi/kulukoha nimetus" attribute="1" defaultMemberUniqueName="[Tabel2].[Ressursi/kulukoha nimetus].[All]" allUniqueName="[Tabel2].[Ressursi/kulukoha nimetus].[All]" dimensionUniqueName="[Tabel2]" displayFolder="" count="0" memberValueDatatype="130" unbalanced="0"/>
    <cacheHierarchy uniqueName="[Tabel2].[Toetuse kood]" caption="Toetuse kood" attribute="1" defaultMemberUniqueName="[Tabel2].[Toetuse kood].[All]" allUniqueName="[Tabel2].[Toetuse kood].[All]" dimensionUniqueName="[Tabel2]" displayFolder="" count="0" memberValueDatatype="130" unbalanced="0"/>
    <cacheHierarchy uniqueName="[Tabel2].[Toetuse nimetus]" caption="Toetuse nimetus" attribute="1" defaultMemberUniqueName="[Tabel2].[Toetuse nimetus].[All]" allUniqueName="[Tabel2].[Toetuse nimetus].[All]" dimensionUniqueName="[Tabel2]" displayFolder="" count="0" memberValueDatatype="130" unbalanced="0"/>
    <cacheHierarchy uniqueName="[Tabel2].[Majanduslik sisu]" caption="Majanduslik sisu" attribute="1" defaultMemberUniqueName="[Tabel2].[Majanduslik sisu].[All]" allUniqueName="[Tabel2].[Majanduslik sisu].[All]" dimensionUniqueName="[Tabel2]" displayFolder="" count="0" memberValueDatatype="130" unbalanced="0"/>
    <cacheHierarchy uniqueName="[Tabel2].[Konto]" caption="Konto" attribute="1" defaultMemberUniqueName="[Tabel2].[Konto].[All]" allUniqueName="[Tabel2].[Konto].[All]" dimensionUniqueName="[Tabel2]" displayFolder="" count="0" memberValueDatatype="130" unbalanced="0"/>
    <cacheHierarchy uniqueName="[Tabel2].[Konto nimetus]" caption="Konto nimetus" attribute="1" defaultMemberUniqueName="[Tabel2].[Konto nimetus].[All]" allUniqueName="[Tabel2].[Konto nimetus].[All]" dimensionUniqueName="[Tabel2]" displayFolder="" count="0" memberValueDatatype="130" unbalanced="0"/>
    <cacheHierarchy uniqueName="[Tabel2].[Algne eelarve 2026]" caption="Algne eelarve 2026" attribute="1" defaultMemberUniqueName="[Tabel2].[Algne eelarve 2026].[All]" allUniqueName="[Tabel2].[Algne eelarve 2026].[All]" dimensionUniqueName="[Tabel2]" displayFolder="" count="0" memberValueDatatype="5" unbalanced="0"/>
    <cacheHierarchy uniqueName="[Tabel2].[Eelarve koos muudatusega 2026]" caption="Eelarve koos muudatusega 2026" attribute="1" defaultMemberUniqueName="[Tabel2].[Eelarve koos muudatusega 2026].[All]" allUniqueName="[Tabel2].[Eelarve koos muudatusega 2026].[All]" dimensionUniqueName="[Tabel2]" displayFolder="" count="0" memberValueDatatype="5" unbalanced="0"/>
    <cacheHierarchy uniqueName="[Tabel2].[sh ülekantavad vahendid 2025]" caption="sh ülekantavad vahendid 2025" attribute="1" defaultMemberUniqueName="[Tabel2].[sh ülekantavad vahendid 2025].[All]" allUniqueName="[Tabel2].[sh ülekantavad vahendid 2025].[All]" dimensionUniqueName="[Tabel2]" displayFolder="" count="0" memberValueDatatype="5" unbalanced="0"/>
    <cacheHierarchy uniqueName="[Measures].[__XL_Count Tabel2]" caption="__XL_Count Tabel2" measure="1" displayFolder="" measureGroup="Tabel2" count="0" hidden="1"/>
    <cacheHierarchy uniqueName="[Measures].[__No measures defined]" caption="__No measures defined" measure="1" displayFolder="" count="0" hidden="1"/>
    <cacheHierarchy uniqueName="[Measures].[Veeru summa: Algne eelarve 2026]" caption="Veeru summa: Algne eelarve 2026" measure="1" displayFolder="" measureGroup="Tabel2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Veeru summa: Eelarve koos muudatusega 2026]" caption="Veeru summa: Eelarve koos muudatusega 2026" measure="1" displayFolder="" measureGroup="Tabel2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Veeru summa: sh ülekantavad vahendid 2025]" caption="Veeru summa: sh ülekantavad vahendid 2025" measure="1" displayFolder="" measureGroup="Tabel2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4"/>
        </ext>
      </extLst>
    </cacheHierarchy>
  </cacheHierarchies>
  <kpis count="0"/>
  <dimensions count="2">
    <dimension measure="1" name="Measures" uniqueName="[Measures]" caption="Measures"/>
    <dimension name="Tabel2" uniqueName="[Tabel2]" caption="Tabel2"/>
  </dimensions>
  <measureGroups count="1">
    <measureGroup name="Tabel2" caption="Tabel2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ristina Nurk - MKA" refreshedDate="46175.491333333332" createdVersion="8" refreshedVersion="8" minRefreshableVersion="3" recordCount="196" xr:uid="{EF038CED-9008-4358-8403-7DF43DBDD629}">
  <cacheSource type="worksheet">
    <worksheetSource name="Tabel2"/>
  </cacheSource>
  <cacheFields count="15">
    <cacheField name="Programmitegevuse nimi" numFmtId="0">
      <sharedItems count="2">
        <s v="Muuseumi- ja muinsuskaitsepoliitika kujundamine, rakendamine"/>
        <s v="XX Programmi tegevus"/>
      </sharedItems>
    </cacheField>
    <cacheField name="Teenuse nimi" numFmtId="0">
      <sharedItems count="4">
        <s v="Toetuste rakendamine"/>
        <s v="Kultuuripärandi hoidmine ja arendamine"/>
        <s v="Valdkonna analüüs ja teadlikkuse tõstmine"/>
        <s v="XX Teenus"/>
      </sharedItems>
    </cacheField>
    <cacheField name="Tegevusala" numFmtId="0">
      <sharedItems/>
    </cacheField>
    <cacheField name="Eelarve liik" numFmtId="0">
      <sharedItems count="5">
        <s v="20"/>
        <s v="44"/>
        <s v="40"/>
        <s v="60"/>
        <s v="10"/>
      </sharedItems>
    </cacheField>
    <cacheField name="Eelarve objekt" numFmtId="0">
      <sharedItems containsBlank="1" count="8">
        <s v="OR060246"/>
        <s v="IN06M002"/>
        <m/>
        <s v="OR060186"/>
        <s v="OR060275"/>
        <s v="IN005000"/>
        <s v="SE000028"/>
        <s v="IN002000"/>
      </sharedItems>
    </cacheField>
    <cacheField name="Ressurss/kulukoht" numFmtId="0">
      <sharedItems/>
    </cacheField>
    <cacheField name="Ressursi/kulukoha nimetus" numFmtId="0">
      <sharedItems/>
    </cacheField>
    <cacheField name="Toetuse kood" numFmtId="0">
      <sharedItems containsBlank="1"/>
    </cacheField>
    <cacheField name="Toetuse nimetus" numFmtId="0">
      <sharedItems containsBlank="1"/>
    </cacheField>
    <cacheField name="Majanduslik sisu" numFmtId="0">
      <sharedItems count="11">
        <s v="Muud antud toetused ja ülekanded"/>
        <s v="Tööjõukulud"/>
        <s v="Majandamiskulud"/>
        <s v="Amortisatsioon"/>
        <s v="Sotsiaaltoetused"/>
        <s v="Materiaalsete ja immateriaalsete vara soetamine/renoveerimine"/>
        <s v="Käibemaks tegevuskuludelt"/>
        <s v="Riigilõivud"/>
        <s v="Käibemaks põhivara soetustelt"/>
        <s v="Saadud välistoetused"/>
        <s v="Tulud majandustegevusest"/>
      </sharedItems>
    </cacheField>
    <cacheField name="Konto " numFmtId="0">
      <sharedItems/>
    </cacheField>
    <cacheField name="Konto nimetus" numFmtId="0">
      <sharedItems/>
    </cacheField>
    <cacheField name="Algne eelarve 2026" numFmtId="4">
      <sharedItems containsString="0" containsBlank="1" containsNumber="1" minValue="37.330925000000001" maxValue="4575988"/>
    </cacheField>
    <cacheField name="Eelarve koos muudatusega 2026" numFmtId="4">
      <sharedItems containsSemiMixedTypes="0" containsString="0" containsNumber="1" minValue="37.330925000000001" maxValue="6492437.1200000001"/>
    </cacheField>
    <cacheField name="sh ülekantavad vahendid 2025" numFmtId="4">
      <sharedItems containsString="0" containsBlank="1" containsNumber="1" minValue="3258.7799999999997" maxValue="275196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6">
  <r>
    <x v="0"/>
    <x v="0"/>
    <s v="08207"/>
    <x v="0"/>
    <x v="0"/>
    <s v="ATM20-TV6304"/>
    <s v="Toetus kinnismälestiste omanikele"/>
    <m/>
    <m/>
    <x v="0"/>
    <s v="45"/>
    <s v="Muud toetused"/>
    <m/>
    <n v="2751967"/>
    <n v="2751967"/>
  </r>
  <r>
    <x v="0"/>
    <x v="0"/>
    <s v="08207"/>
    <x v="0"/>
    <x v="1"/>
    <s v="ATM20-TV6304"/>
    <s v="Toetus kinnismälestiste omanikele"/>
    <m/>
    <m/>
    <x v="0"/>
    <s v="4502"/>
    <s v="Antud sihtfinantseerimine põhivara soetuseks"/>
    <n v="4575988"/>
    <n v="6492437.1200000001"/>
    <n v="1916449.12"/>
  </r>
  <r>
    <x v="0"/>
    <x v="0"/>
    <s v="08203"/>
    <x v="0"/>
    <x v="2"/>
    <s v="ATM20-TV6106"/>
    <s v="Muuseumide kiirendi"/>
    <m/>
    <m/>
    <x v="0"/>
    <s v="45"/>
    <s v="Muud toetused"/>
    <n v="276652"/>
    <n v="495489.1"/>
    <n v="218837.1"/>
  </r>
  <r>
    <x v="0"/>
    <x v="0"/>
    <s v="08207"/>
    <x v="0"/>
    <x v="3"/>
    <s v="ATM20-TV6304"/>
    <s v="Toetus kinnismälestiste omanikele"/>
    <m/>
    <m/>
    <x v="0"/>
    <s v="45"/>
    <s v="Muud toetused"/>
    <m/>
    <n v="142588"/>
    <n v="142588"/>
  </r>
  <r>
    <x v="0"/>
    <x v="0"/>
    <s v="08207"/>
    <x v="0"/>
    <x v="4"/>
    <s v="ATM20-TV6304"/>
    <s v="Toetus kinnismälestiste omanikele"/>
    <m/>
    <m/>
    <x v="0"/>
    <s v="45"/>
    <s v="Muud toetused"/>
    <m/>
    <n v="130683"/>
    <n v="130683"/>
  </r>
  <r>
    <x v="0"/>
    <x v="0"/>
    <s v="08203"/>
    <x v="0"/>
    <x v="5"/>
    <s v="ATM20-TV6106"/>
    <s v="Muuseumide kiirendi"/>
    <m/>
    <m/>
    <x v="0"/>
    <s v="45"/>
    <s v="Muud toetused"/>
    <n v="460000"/>
    <n v="555036.28"/>
    <n v="95036.28"/>
  </r>
  <r>
    <x v="0"/>
    <x v="1"/>
    <s v="08207"/>
    <x v="0"/>
    <x v="2"/>
    <s v="None"/>
    <s v="None"/>
    <m/>
    <m/>
    <x v="1"/>
    <s v="50"/>
    <s v="Tööjõukulud"/>
    <n v="1479465.375"/>
    <n v="1578531.9550000001"/>
    <n v="83129.08"/>
  </r>
  <r>
    <x v="0"/>
    <x v="2"/>
    <s v="08207"/>
    <x v="0"/>
    <x v="2"/>
    <s v="None"/>
    <s v="None"/>
    <m/>
    <m/>
    <x v="1"/>
    <s v="50"/>
    <s v="Tööjõukulud"/>
    <n v="568578.85"/>
    <n v="606651.5"/>
    <n v="31947.65"/>
  </r>
  <r>
    <x v="0"/>
    <x v="1"/>
    <s v="08207"/>
    <x v="0"/>
    <x v="2"/>
    <s v="None"/>
    <s v="None"/>
    <m/>
    <m/>
    <x v="2"/>
    <s v="55"/>
    <s v="Majandamiskulud"/>
    <n v="45653.287499999999"/>
    <n v="85646.367500000008"/>
    <n v="17680.580000000002"/>
  </r>
  <r>
    <x v="0"/>
    <x v="0"/>
    <s v="08207"/>
    <x v="0"/>
    <x v="2"/>
    <s v="None"/>
    <s v="None"/>
    <m/>
    <m/>
    <x v="1"/>
    <s v="50"/>
    <s v="Tööjõukulud"/>
    <n v="272685.77500000002"/>
    <n v="290945.10500000004"/>
    <n v="15321.83"/>
  </r>
  <r>
    <x v="0"/>
    <x v="2"/>
    <s v="08207"/>
    <x v="0"/>
    <x v="2"/>
    <s v="None"/>
    <s v="None"/>
    <m/>
    <m/>
    <x v="2"/>
    <s v="55"/>
    <s v="Majandamiskulud"/>
    <n v="17545.184999999998"/>
    <n v="32915.074999999997"/>
    <n v="6794.8899999999994"/>
  </r>
  <r>
    <x v="0"/>
    <x v="0"/>
    <s v="08207"/>
    <x v="0"/>
    <x v="2"/>
    <s v="None"/>
    <s v="None"/>
    <m/>
    <m/>
    <x v="2"/>
    <s v="55"/>
    <s v="Majandamiskulud"/>
    <n v="8414.5275000000001"/>
    <n v="15785.807499999999"/>
    <n v="3258.7799999999997"/>
  </r>
  <r>
    <x v="0"/>
    <x v="1"/>
    <s v="08203"/>
    <x v="0"/>
    <x v="2"/>
    <s v="None"/>
    <s v="None"/>
    <m/>
    <m/>
    <x v="1"/>
    <s v="50"/>
    <s v="Tööjõukulud"/>
    <n v="132552.35962500001"/>
    <n v="132552.35962500001"/>
    <m/>
  </r>
  <r>
    <x v="0"/>
    <x v="1"/>
    <s v="08203"/>
    <x v="0"/>
    <x v="2"/>
    <s v="OKM20-6309AK"/>
    <s v="Kunstipärand"/>
    <m/>
    <m/>
    <x v="2"/>
    <s v="55"/>
    <s v="Majandamiskulud"/>
    <n v="6375"/>
    <n v="6375"/>
    <m/>
  </r>
  <r>
    <x v="0"/>
    <x v="1"/>
    <s v="08207"/>
    <x v="0"/>
    <x v="6"/>
    <s v="KIM20-JOHVI"/>
    <s v="Keskväljak 1"/>
    <m/>
    <m/>
    <x v="2"/>
    <s v="5511"/>
    <s v="Kinnistute, hoonete ja ruumide majandamiskulud"/>
    <n v="202.54012499999999"/>
    <n v="202.54012499999999"/>
    <m/>
  </r>
  <r>
    <x v="0"/>
    <x v="1"/>
    <s v="08207"/>
    <x v="0"/>
    <x v="6"/>
    <s v="KIM20-KARDLA"/>
    <s v="Leigri väljak 5"/>
    <m/>
    <m/>
    <x v="2"/>
    <s v="5511"/>
    <s v="Kinnistute, hoonete ja ruumide majandamiskulud"/>
    <n v="711.60300000000007"/>
    <n v="711.60300000000007"/>
    <m/>
  </r>
  <r>
    <x v="0"/>
    <x v="1"/>
    <s v="08207"/>
    <x v="0"/>
    <x v="2"/>
    <s v="KIM20-LAANE"/>
    <s v="Jaani 2"/>
    <m/>
    <m/>
    <x v="2"/>
    <s v="5511"/>
    <s v="Kinnistute, hoonete ja ruumide majandamiskulud"/>
    <n v="1275"/>
    <n v="1275"/>
    <m/>
  </r>
  <r>
    <x v="0"/>
    <x v="1"/>
    <s v="08207"/>
    <x v="0"/>
    <x v="6"/>
    <s v="KIM20-PARNU"/>
    <s v="Akadeemia 2"/>
    <m/>
    <m/>
    <x v="2"/>
    <s v="5511"/>
    <s v="Kinnistute, hoonete ja ruumide majandamiskulud"/>
    <n v="3454.631625"/>
    <n v="3454.631625"/>
    <m/>
  </r>
  <r>
    <x v="0"/>
    <x v="1"/>
    <s v="08207"/>
    <x v="0"/>
    <x v="6"/>
    <s v="KIM20-RAKVER"/>
    <s v="Fr. R. Kreutzwaldi 5"/>
    <m/>
    <m/>
    <x v="2"/>
    <s v="5511"/>
    <s v="Kinnistute, hoonete ja ruumide majandamiskulud"/>
    <n v="1440.0997500000001"/>
    <n v="1440.0997500000001"/>
    <m/>
  </r>
  <r>
    <x v="0"/>
    <x v="1"/>
    <s v="08207"/>
    <x v="0"/>
    <x v="2"/>
    <s v="KIM20-SAARE"/>
    <s v="Tallinna 10"/>
    <m/>
    <m/>
    <x v="2"/>
    <s v="5511"/>
    <s v="Kinnistute, hoonete ja ruumide majandamiskulud"/>
    <n v="9243.75"/>
    <n v="9243.75"/>
    <m/>
  </r>
  <r>
    <x v="0"/>
    <x v="1"/>
    <s v="08207"/>
    <x v="0"/>
    <x v="2"/>
    <s v="KIM20-TALLIN"/>
    <s v="Pikk 2"/>
    <m/>
    <m/>
    <x v="2"/>
    <s v="5511"/>
    <s v="Kinnistute, hoonete ja ruumide majandamiskulud"/>
    <n v="72386.269874999998"/>
    <n v="72386.269874999998"/>
    <m/>
  </r>
  <r>
    <x v="0"/>
    <x v="1"/>
    <s v="08207"/>
    <x v="0"/>
    <x v="2"/>
    <s v="KIM20-TARTU"/>
    <s v="Rüütli 21"/>
    <m/>
    <m/>
    <x v="2"/>
    <s v="5511"/>
    <s v="Kinnistute, hoonete ja ruumide majandamiskulud"/>
    <n v="10837.5"/>
    <n v="10837.5"/>
    <m/>
  </r>
  <r>
    <x v="0"/>
    <x v="1"/>
    <s v="08207"/>
    <x v="0"/>
    <x v="6"/>
    <s v="KIM20-VILJ"/>
    <s v="Laidoneri plats 10"/>
    <m/>
    <m/>
    <x v="2"/>
    <s v="5511"/>
    <s v="Kinnistute, hoonete ja ruumide majandamiskulud"/>
    <n v="1418.922"/>
    <n v="1418.922"/>
    <m/>
  </r>
  <r>
    <x v="0"/>
    <x v="1"/>
    <s v="08207"/>
    <x v="0"/>
    <x v="6"/>
    <s v="KIM20-VORU"/>
    <s v="Jüri 12"/>
    <m/>
    <m/>
    <x v="2"/>
    <s v="5511"/>
    <s v="Kinnistute, hoonete ja ruumide majandamiskulud"/>
    <n v="855.19349999999997"/>
    <n v="855.19349999999997"/>
    <m/>
  </r>
  <r>
    <x v="0"/>
    <x v="1"/>
    <s v="08207"/>
    <x v="0"/>
    <x v="2"/>
    <s v="MSM20-048RNC"/>
    <s v="M1_T_3_KIA_STONIC"/>
    <m/>
    <m/>
    <x v="2"/>
    <s v="5513"/>
    <s v="Sõidukite majandamiskulud"/>
    <n v="3825"/>
    <n v="3825"/>
    <m/>
  </r>
  <r>
    <x v="0"/>
    <x v="1"/>
    <s v="08207"/>
    <x v="0"/>
    <x v="2"/>
    <s v="MSM20-055RNC"/>
    <s v="M1_T_3_KIA_STONIC"/>
    <m/>
    <m/>
    <x v="2"/>
    <s v="5513"/>
    <s v="Sõidukite majandamiskulud"/>
    <n v="3825"/>
    <n v="3825"/>
    <m/>
  </r>
  <r>
    <x v="0"/>
    <x v="1"/>
    <s v="08207"/>
    <x v="0"/>
    <x v="2"/>
    <s v="MSM20-062RNC"/>
    <s v="M1_T_3_KIA_STONIC"/>
    <m/>
    <m/>
    <x v="2"/>
    <s v="5513"/>
    <s v="Sõidukite majandamiskulud"/>
    <n v="3825"/>
    <n v="3825"/>
    <m/>
  </r>
  <r>
    <x v="0"/>
    <x v="1"/>
    <s v="08207"/>
    <x v="0"/>
    <x v="2"/>
    <s v="MSM20-069RNC"/>
    <s v="M1_T_3_KIA_STONIC"/>
    <m/>
    <m/>
    <x v="2"/>
    <s v="5513"/>
    <s v="Sõidukite majandamiskulud"/>
    <n v="3825"/>
    <n v="3825"/>
    <m/>
  </r>
  <r>
    <x v="0"/>
    <x v="1"/>
    <s v="08207"/>
    <x v="0"/>
    <x v="2"/>
    <s v="MSM20-071RNC"/>
    <s v="M1_T_3_KIA_STONIC"/>
    <m/>
    <m/>
    <x v="2"/>
    <s v="5513"/>
    <s v="Sõidukite majandamiskulud"/>
    <n v="3825"/>
    <n v="3825"/>
    <m/>
  </r>
  <r>
    <x v="0"/>
    <x v="1"/>
    <s v="08207"/>
    <x v="0"/>
    <x v="2"/>
    <s v="MSM20-072RNC"/>
    <s v="M1_T_3_KIA_STONIC"/>
    <m/>
    <m/>
    <x v="2"/>
    <s v="5513"/>
    <s v="Sõidukite majandamiskulud"/>
    <n v="3825"/>
    <n v="3825"/>
    <m/>
  </r>
  <r>
    <x v="0"/>
    <x v="1"/>
    <s v="08207"/>
    <x v="0"/>
    <x v="2"/>
    <s v="MSM20-075RNC"/>
    <s v="M1_T_3_KIA_STONIC"/>
    <m/>
    <m/>
    <x v="2"/>
    <s v="5513"/>
    <s v="Sõidukite majandamiskulud"/>
    <n v="3825"/>
    <n v="3825"/>
    <m/>
  </r>
  <r>
    <x v="0"/>
    <x v="1"/>
    <s v="08207"/>
    <x v="0"/>
    <x v="2"/>
    <s v="MSM20-085RNC"/>
    <s v="M1_T_3_KIA_STONIC"/>
    <m/>
    <m/>
    <x v="2"/>
    <s v="5513"/>
    <s v="Sõidukite majandamiskulud"/>
    <n v="3825"/>
    <n v="3825"/>
    <m/>
  </r>
  <r>
    <x v="0"/>
    <x v="1"/>
    <s v="08207"/>
    <x v="0"/>
    <x v="2"/>
    <s v="MSM20-086RNC"/>
    <s v="M1_T_3_KIA_STONIC"/>
    <m/>
    <m/>
    <x v="2"/>
    <s v="5513"/>
    <s v="Sõidukite majandamiskulud"/>
    <n v="3825"/>
    <n v="3825"/>
    <m/>
  </r>
  <r>
    <x v="0"/>
    <x v="1"/>
    <s v="08207"/>
    <x v="0"/>
    <x v="2"/>
    <s v="MSM20-096RNC"/>
    <s v="M1_T_3_KIA_STONIC"/>
    <m/>
    <m/>
    <x v="2"/>
    <s v="5513"/>
    <s v="Sõidukite majandamiskulud"/>
    <n v="3825"/>
    <n v="3825"/>
    <m/>
  </r>
  <r>
    <x v="0"/>
    <x v="1"/>
    <s v="08207"/>
    <x v="0"/>
    <x v="2"/>
    <s v="MSM20-097RNC"/>
    <s v="M1_T_3_KIA_STONIC"/>
    <m/>
    <m/>
    <x v="2"/>
    <s v="5513"/>
    <s v="Sõidukite majandamiskulud"/>
    <n v="3825"/>
    <n v="3825"/>
    <m/>
  </r>
  <r>
    <x v="0"/>
    <x v="1"/>
    <s v="08207"/>
    <x v="0"/>
    <x v="2"/>
    <s v="MSM20-221RCN"/>
    <s v="M1_T_3_Toyota_C-HR"/>
    <m/>
    <m/>
    <x v="2"/>
    <s v="5513"/>
    <s v="Sõidukite majandamiskulud"/>
    <n v="3825"/>
    <n v="3825"/>
    <m/>
  </r>
  <r>
    <x v="0"/>
    <x v="1"/>
    <s v="08207"/>
    <x v="0"/>
    <x v="2"/>
    <s v="MSM20-404RCN"/>
    <s v="M1_T_3_Toyota_C-HR"/>
    <m/>
    <m/>
    <x v="2"/>
    <s v="5513"/>
    <s v="Sõidukite majandamiskulud"/>
    <n v="3825"/>
    <n v="3825"/>
    <m/>
  </r>
  <r>
    <x v="0"/>
    <x v="1"/>
    <s v="08207"/>
    <x v="0"/>
    <x v="2"/>
    <s v="MSM20-577VFF"/>
    <s v="N1G_T_3_TOYOTA_HILUX"/>
    <m/>
    <m/>
    <x v="2"/>
    <s v="5513"/>
    <s v="Sõidukite majandamiskulud"/>
    <n v="3825"/>
    <n v="3825"/>
    <m/>
  </r>
  <r>
    <x v="0"/>
    <x v="1"/>
    <s v="08207"/>
    <x v="0"/>
    <x v="2"/>
    <s v="MSM20-602VFF"/>
    <s v="N1G_T_3_TOYOTA_HILUX"/>
    <m/>
    <m/>
    <x v="2"/>
    <s v="5513"/>
    <s v="Sõidukite majandamiskulud"/>
    <n v="3825"/>
    <n v="3825"/>
    <m/>
  </r>
  <r>
    <x v="0"/>
    <x v="1"/>
    <s v="08207"/>
    <x v="0"/>
    <x v="2"/>
    <s v="MSM20-722VHN"/>
    <s v="M1_T_3_Toyota_C-HR"/>
    <m/>
    <m/>
    <x v="2"/>
    <s v="5513"/>
    <s v="Sõidukite majandamiskulud"/>
    <n v="3825"/>
    <n v="3825"/>
    <m/>
  </r>
  <r>
    <x v="0"/>
    <x v="1"/>
    <s v="08207"/>
    <x v="0"/>
    <x v="2"/>
    <s v="MSM20-757VHN"/>
    <s v="M1_T_3_Toyota_C-HR"/>
    <m/>
    <m/>
    <x v="2"/>
    <s v="5513"/>
    <s v="Sõidukite majandamiskulud"/>
    <n v="3825"/>
    <n v="3825"/>
    <m/>
  </r>
  <r>
    <x v="0"/>
    <x v="1"/>
    <s v="08207"/>
    <x v="0"/>
    <x v="2"/>
    <s v="MSM20-776VHN"/>
    <s v="M1_T_3_Toyota_C-HR"/>
    <m/>
    <m/>
    <x v="2"/>
    <s v="5513"/>
    <s v="Sõidukite majandamiskulud"/>
    <n v="3825"/>
    <n v="3825"/>
    <m/>
  </r>
  <r>
    <x v="0"/>
    <x v="1"/>
    <s v="08207"/>
    <x v="0"/>
    <x v="2"/>
    <s v="MSM20-973VNY"/>
    <s v="M1_T_3_KIA_STONIC"/>
    <m/>
    <m/>
    <x v="2"/>
    <s v="5513"/>
    <s v="Sõidukite majandamiskulud"/>
    <n v="3825"/>
    <n v="3825"/>
    <m/>
  </r>
  <r>
    <x v="0"/>
    <x v="1"/>
    <s v="08207"/>
    <x v="1"/>
    <x v="2"/>
    <s v="None"/>
    <s v="None"/>
    <m/>
    <m/>
    <x v="2"/>
    <s v="55"/>
    <s v="Majandamiskulud"/>
    <n v="956.25"/>
    <n v="956.25"/>
    <m/>
  </r>
  <r>
    <x v="0"/>
    <x v="1"/>
    <s v="08207"/>
    <x v="0"/>
    <x v="2"/>
    <s v="OKM20-6309AA"/>
    <s v="Arheoloogia/allveepärand"/>
    <m/>
    <m/>
    <x v="2"/>
    <s v="55"/>
    <s v="Majandamiskulud"/>
    <n v="22312.5"/>
    <n v="41437.5"/>
    <m/>
  </r>
  <r>
    <x v="0"/>
    <x v="1"/>
    <s v="08207"/>
    <x v="0"/>
    <x v="2"/>
    <s v="OKM20-6309MU"/>
    <s v="Muud trükised/üritused"/>
    <m/>
    <m/>
    <x v="2"/>
    <s v="55"/>
    <s v="Majandamiskulud"/>
    <n v="9562.5"/>
    <n v="9562.5"/>
    <m/>
  </r>
  <r>
    <x v="0"/>
    <x v="1"/>
    <s v="08207"/>
    <x v="0"/>
    <x v="2"/>
    <s v="OKM20-6309AR"/>
    <s v="Aastaraamat"/>
    <m/>
    <m/>
    <x v="2"/>
    <s v="55"/>
    <s v="Majandamiskulud"/>
    <m/>
    <n v="9562.5"/>
    <m/>
  </r>
  <r>
    <x v="0"/>
    <x v="0"/>
    <s v="08207"/>
    <x v="0"/>
    <x v="2"/>
    <s v="OKM20-6309AR"/>
    <s v="Aastaraamat"/>
    <m/>
    <m/>
    <x v="2"/>
    <s v="55"/>
    <s v="Majandamiskulud"/>
    <m/>
    <n v="1762.5"/>
    <m/>
  </r>
  <r>
    <x v="0"/>
    <x v="2"/>
    <s v="08207"/>
    <x v="0"/>
    <x v="2"/>
    <s v="OKM20-6309AR"/>
    <s v="Aastaraamat"/>
    <m/>
    <m/>
    <x v="2"/>
    <s v="55"/>
    <s v="Majandamiskulud"/>
    <m/>
    <n v="3675"/>
    <m/>
  </r>
  <r>
    <x v="0"/>
    <x v="1"/>
    <s v="08207"/>
    <x v="0"/>
    <x v="2"/>
    <s v="OKM20-6309RA"/>
    <s v="Register"/>
    <m/>
    <m/>
    <x v="2"/>
    <s v="55"/>
    <s v="Majandamiskulud"/>
    <n v="133875"/>
    <n v="133875"/>
    <m/>
  </r>
  <r>
    <x v="0"/>
    <x v="0"/>
    <s v="08207"/>
    <x v="0"/>
    <x v="6"/>
    <s v="KIM20-JOHVI"/>
    <s v="Keskväljak 1"/>
    <m/>
    <m/>
    <x v="2"/>
    <s v="5511"/>
    <s v="Kinnistute, hoonete ja ruumide majandamiskulud"/>
    <n v="37.330925000000001"/>
    <n v="37.330925000000001"/>
    <m/>
  </r>
  <r>
    <x v="0"/>
    <x v="0"/>
    <s v="08207"/>
    <x v="0"/>
    <x v="6"/>
    <s v="KIM20-KARDLA"/>
    <s v="Leigri väljak 5"/>
    <m/>
    <m/>
    <x v="2"/>
    <s v="5511"/>
    <s v="Kinnistute, hoonete ja ruumide majandamiskulud"/>
    <n v="131.15819999999999"/>
    <n v="131.15819999999999"/>
    <m/>
  </r>
  <r>
    <x v="0"/>
    <x v="0"/>
    <s v="08207"/>
    <x v="0"/>
    <x v="6"/>
    <s v="KIM20-PARNU"/>
    <s v="Akadeemia 2"/>
    <m/>
    <m/>
    <x v="2"/>
    <s v="5511"/>
    <s v="Kinnistute, hoonete ja ruumide majandamiskulud"/>
    <n v="636.73602500000004"/>
    <n v="636.73602500000004"/>
    <m/>
  </r>
  <r>
    <x v="0"/>
    <x v="0"/>
    <s v="08207"/>
    <x v="0"/>
    <x v="6"/>
    <s v="KIM20-RAKVER"/>
    <s v="Fr. R. Kreutzwaldi 5"/>
    <m/>
    <m/>
    <x v="2"/>
    <s v="5511"/>
    <s v="Kinnistute, hoonete ja ruumide majandamiskulud"/>
    <n v="265.43015000000003"/>
    <n v="265.43015000000003"/>
    <m/>
  </r>
  <r>
    <x v="0"/>
    <x v="1"/>
    <s v="08207"/>
    <x v="0"/>
    <x v="6"/>
    <s v="KIM20-TALLIN"/>
    <s v="Pikk 2"/>
    <m/>
    <m/>
    <x v="2"/>
    <s v="5511"/>
    <s v="Kinnistute, hoonete ja ruumide majandamiskulud"/>
    <n v="19796.714624999997"/>
    <n v="19796.714624999997"/>
    <m/>
  </r>
  <r>
    <x v="0"/>
    <x v="0"/>
    <s v="08207"/>
    <x v="0"/>
    <x v="6"/>
    <s v="KIM20-VILJ"/>
    <s v="Laidoneri plats 10"/>
    <m/>
    <m/>
    <x v="2"/>
    <s v="5511"/>
    <s v="Kinnistute, hoonete ja ruumide majandamiskulud"/>
    <n v="261.52679999999998"/>
    <n v="261.52679999999998"/>
    <m/>
  </r>
  <r>
    <x v="0"/>
    <x v="0"/>
    <s v="08207"/>
    <x v="0"/>
    <x v="6"/>
    <s v="KIM20-VORU"/>
    <s v="Jüri 12"/>
    <m/>
    <m/>
    <x v="2"/>
    <s v="5511"/>
    <s v="Kinnistute, hoonete ja ruumide majandamiskulud"/>
    <n v="157.62389999999999"/>
    <n v="157.62389999999999"/>
    <m/>
  </r>
  <r>
    <x v="0"/>
    <x v="1"/>
    <s v="08207"/>
    <x v="0"/>
    <x v="6"/>
    <s v="None"/>
    <s v="None"/>
    <m/>
    <m/>
    <x v="2"/>
    <s v="5511"/>
    <s v="Kinnistute, hoonete ja ruumide majandamiskulud"/>
    <n v="704.49487499999998"/>
    <n v="704.49487499999998"/>
    <m/>
  </r>
  <r>
    <x v="0"/>
    <x v="1"/>
    <s v="08207"/>
    <x v="2"/>
    <x v="2"/>
    <s v="None"/>
    <s v="None"/>
    <s v="9M20-MU21-LIFEHERITG"/>
    <s v="projekt &quot;Integrated renovation services for heritage homes of Estonia&quot;"/>
    <x v="2"/>
    <s v="55"/>
    <s v="Majandamiskulud"/>
    <n v="55557.487499999996"/>
    <n v="55557.487499999996"/>
    <m/>
  </r>
  <r>
    <x v="0"/>
    <x v="1"/>
    <s v="08207"/>
    <x v="2"/>
    <x v="2"/>
    <s v="None"/>
    <s v="None"/>
    <s v="9M20-KL21-UCLBALTIC"/>
    <s v="Underwater Cultural Landscapes of the Baltic Sea"/>
    <x v="1"/>
    <s v="50"/>
    <s v="Tööjõukulud"/>
    <n v="18870"/>
    <n v="18870"/>
    <m/>
  </r>
  <r>
    <x v="0"/>
    <x v="2"/>
    <s v="08207"/>
    <x v="2"/>
    <x v="2"/>
    <s v="None"/>
    <s v="None"/>
    <s v="9M20-MU21-LIFEHERITG"/>
    <s v="projekt &quot;Integrated renovation services for heritage homes of Estonia&quot;"/>
    <x v="2"/>
    <s v="55"/>
    <s v="Majandamiskulud"/>
    <n v="21351.505000000001"/>
    <n v="21351.505000000001"/>
    <m/>
  </r>
  <r>
    <x v="0"/>
    <x v="1"/>
    <s v="08207"/>
    <x v="2"/>
    <x v="2"/>
    <s v="None"/>
    <s v="None"/>
    <s v="9M20-MU21-HERITACE"/>
    <s v="Projekt HeriTACE"/>
    <x v="1"/>
    <s v="50"/>
    <s v="Tööjõukulud"/>
    <n v="7202.4750000000004"/>
    <n v="7202.4750000000004"/>
    <m/>
  </r>
  <r>
    <x v="0"/>
    <x v="0"/>
    <s v="08207"/>
    <x v="1"/>
    <x v="2"/>
    <s v="None"/>
    <s v="None"/>
    <m/>
    <m/>
    <x v="2"/>
    <s v="55"/>
    <s v="Majandamiskulud"/>
    <n v="176.25"/>
    <n v="176.25"/>
    <m/>
  </r>
  <r>
    <x v="0"/>
    <x v="1"/>
    <s v="08207"/>
    <x v="2"/>
    <x v="2"/>
    <s v="None"/>
    <s v="None"/>
    <s v="9M20-MU21-LIFEHERITG"/>
    <s v="projekt &quot;Integrated renovation services for heritage homes of Estonia&quot;"/>
    <x v="1"/>
    <s v="50"/>
    <s v="Tööjõukulud"/>
    <n v="28687.5"/>
    <n v="28687.5"/>
    <m/>
  </r>
  <r>
    <x v="0"/>
    <x v="2"/>
    <s v="08207"/>
    <x v="1"/>
    <x v="2"/>
    <s v="None"/>
    <s v="None"/>
    <m/>
    <m/>
    <x v="2"/>
    <s v="55"/>
    <s v="Majandamiskulud"/>
    <n v="367.5"/>
    <n v="367.5"/>
    <m/>
  </r>
  <r>
    <x v="0"/>
    <x v="1"/>
    <s v="08207"/>
    <x v="3"/>
    <x v="2"/>
    <s v="None"/>
    <s v="None"/>
    <m/>
    <m/>
    <x v="3"/>
    <s v="61"/>
    <s v="Põhivara amortisatsioon ja ümberhindlus"/>
    <n v="21706.65"/>
    <n v="21706.65"/>
    <m/>
  </r>
  <r>
    <x v="0"/>
    <x v="0"/>
    <s v="08203"/>
    <x v="0"/>
    <x v="2"/>
    <s v="ATM20-TV6306"/>
    <s v="Muuseumide tegevustoetused"/>
    <m/>
    <m/>
    <x v="0"/>
    <s v="4521"/>
    <s v="Antud tegevustoetused"/>
    <n v="882928"/>
    <n v="882928"/>
    <m/>
  </r>
  <r>
    <x v="0"/>
    <x v="0"/>
    <s v="08203"/>
    <x v="0"/>
    <x v="2"/>
    <s v="None"/>
    <s v="None"/>
    <m/>
    <m/>
    <x v="1"/>
    <s v="50"/>
    <s v="Tööjõukulud"/>
    <n v="24431.219224999997"/>
    <n v="24431.219224999997"/>
    <m/>
  </r>
  <r>
    <x v="0"/>
    <x v="1"/>
    <s v="08207"/>
    <x v="0"/>
    <x v="2"/>
    <s v="OKM20-6309AK"/>
    <s v="Kunstipärand"/>
    <m/>
    <m/>
    <x v="2"/>
    <s v="55"/>
    <s v="Majandamiskulud"/>
    <m/>
    <n v="3187.5"/>
    <m/>
  </r>
  <r>
    <x v="0"/>
    <x v="0"/>
    <s v="08203"/>
    <x v="0"/>
    <x v="2"/>
    <s v="OKM20-6309AK"/>
    <s v="Kunstipärand"/>
    <m/>
    <m/>
    <x v="2"/>
    <s v="55"/>
    <s v="Majandamiskulud"/>
    <n v="1175"/>
    <n v="1175"/>
    <m/>
  </r>
  <r>
    <x v="0"/>
    <x v="0"/>
    <s v="08203"/>
    <x v="0"/>
    <x v="2"/>
    <s v="ATM20-ST6107"/>
    <s v="Muuseumide aastaauhind"/>
    <m/>
    <m/>
    <x v="0"/>
    <s v="45"/>
    <s v="Muud toetused"/>
    <n v="35420"/>
    <n v="35420"/>
    <m/>
  </r>
  <r>
    <x v="0"/>
    <x v="0"/>
    <s v="08207"/>
    <x v="0"/>
    <x v="2"/>
    <s v="ATM20-ST6301"/>
    <s v="Leiuautasud"/>
    <m/>
    <m/>
    <x v="4"/>
    <s v="41"/>
    <s v="Sotsiaaltoetused"/>
    <n v="3500"/>
    <n v="3500"/>
    <m/>
  </r>
  <r>
    <x v="0"/>
    <x v="0"/>
    <s v="08207"/>
    <x v="0"/>
    <x v="2"/>
    <s v="ATM20-ST6302"/>
    <s v="Halduslepingute tasud"/>
    <m/>
    <m/>
    <x v="0"/>
    <s v="45"/>
    <s v="Muud toetused"/>
    <n v="147100"/>
    <n v="147100"/>
    <m/>
  </r>
  <r>
    <x v="0"/>
    <x v="2"/>
    <s v="08207"/>
    <x v="0"/>
    <x v="6"/>
    <s v="KIM20-JOHVI"/>
    <s v="Keskväljak 1"/>
    <m/>
    <m/>
    <x v="2"/>
    <s v="5511"/>
    <s v="Kinnistute, hoonete ja ruumide majandamiskulud"/>
    <n v="77.838949999999997"/>
    <n v="77.838949999999997"/>
    <m/>
  </r>
  <r>
    <x v="0"/>
    <x v="2"/>
    <s v="08207"/>
    <x v="0"/>
    <x v="6"/>
    <s v="KIM20-KARDLA"/>
    <s v="Leigri väljak 5"/>
    <m/>
    <m/>
    <x v="2"/>
    <s v="5511"/>
    <s v="Kinnistute, hoonete ja ruumide majandamiskulud"/>
    <n v="273.47879999999998"/>
    <n v="273.47879999999998"/>
    <m/>
  </r>
  <r>
    <x v="0"/>
    <x v="0"/>
    <s v="08207"/>
    <x v="0"/>
    <x v="2"/>
    <s v="KIM20-LAANE"/>
    <s v="Jaani 2"/>
    <m/>
    <m/>
    <x v="2"/>
    <s v="5511"/>
    <s v="Kinnistute, hoonete ja ruumide majandamiskulud"/>
    <n v="235"/>
    <n v="235"/>
    <m/>
  </r>
  <r>
    <x v="0"/>
    <x v="2"/>
    <s v="08207"/>
    <x v="0"/>
    <x v="6"/>
    <s v="KIM20-PARNU"/>
    <s v="Akadeemia 2"/>
    <m/>
    <m/>
    <x v="2"/>
    <s v="5511"/>
    <s v="Kinnistute, hoonete ja ruumide majandamiskulud"/>
    <n v="1327.6623500000001"/>
    <n v="1327.6623500000001"/>
    <m/>
  </r>
  <r>
    <x v="0"/>
    <x v="2"/>
    <s v="08207"/>
    <x v="0"/>
    <x v="6"/>
    <s v="KIM20-RAKVER"/>
    <s v="Fr. R. Kreutzwaldi 5"/>
    <m/>
    <m/>
    <x v="2"/>
    <s v="5511"/>
    <s v="Kinnistute, hoonete ja ruumide majandamiskulud"/>
    <n v="553.45010000000002"/>
    <n v="553.45010000000002"/>
    <m/>
  </r>
  <r>
    <x v="0"/>
    <x v="0"/>
    <s v="08207"/>
    <x v="0"/>
    <x v="2"/>
    <s v="KIM20-SAARE"/>
    <s v="Tallinna 10"/>
    <m/>
    <m/>
    <x v="2"/>
    <s v="5511"/>
    <s v="Kinnistute, hoonete ja ruumide majandamiskulud"/>
    <n v="1703.75"/>
    <n v="1703.75"/>
    <m/>
  </r>
  <r>
    <x v="0"/>
    <x v="0"/>
    <s v="08207"/>
    <x v="0"/>
    <x v="2"/>
    <s v="KIM20-TALLIN"/>
    <s v="Pikk 2"/>
    <m/>
    <m/>
    <x v="2"/>
    <s v="5511"/>
    <s v="Kinnistute, hoonete ja ruumide majandamiskulud"/>
    <n v="13341.783075000001"/>
    <n v="13341.783075000001"/>
    <m/>
  </r>
  <r>
    <x v="0"/>
    <x v="0"/>
    <s v="08207"/>
    <x v="0"/>
    <x v="2"/>
    <s v="KIM20-TARTU"/>
    <s v="Rüütli 21"/>
    <m/>
    <m/>
    <x v="2"/>
    <s v="5511"/>
    <s v="Kinnistute, hoonete ja ruumide majandamiskulud"/>
    <n v="1997.5"/>
    <n v="1997.5"/>
    <m/>
  </r>
  <r>
    <x v="0"/>
    <x v="2"/>
    <s v="08207"/>
    <x v="0"/>
    <x v="6"/>
    <s v="KIM20-VILJ"/>
    <s v="Laidoneri plats 10"/>
    <m/>
    <m/>
    <x v="2"/>
    <s v="5511"/>
    <s v="Kinnistute, hoonete ja ruumide majandamiskulud"/>
    <n v="545.31119999999999"/>
    <n v="545.31119999999999"/>
    <m/>
  </r>
  <r>
    <x v="0"/>
    <x v="2"/>
    <s v="08207"/>
    <x v="0"/>
    <x v="6"/>
    <s v="KIM20-VORU"/>
    <s v="Jüri 12"/>
    <m/>
    <m/>
    <x v="2"/>
    <s v="5511"/>
    <s v="Kinnistute, hoonete ja ruumide majandamiskulud"/>
    <n v="328.6626"/>
    <n v="328.6626"/>
    <m/>
  </r>
  <r>
    <x v="0"/>
    <x v="0"/>
    <s v="08207"/>
    <x v="0"/>
    <x v="2"/>
    <s v="MSM20-048RNC"/>
    <s v="M1_T_3_KIA_STONIC"/>
    <m/>
    <m/>
    <x v="2"/>
    <s v="5513"/>
    <s v="Sõidukite majandamiskulud"/>
    <n v="705"/>
    <n v="705"/>
    <m/>
  </r>
  <r>
    <x v="0"/>
    <x v="0"/>
    <s v="08207"/>
    <x v="0"/>
    <x v="2"/>
    <s v="MSM20-055RNC"/>
    <s v="M1_T_3_KIA_STONIC"/>
    <m/>
    <m/>
    <x v="2"/>
    <s v="5513"/>
    <s v="Sõidukite majandamiskulud"/>
    <n v="705"/>
    <n v="705"/>
    <m/>
  </r>
  <r>
    <x v="0"/>
    <x v="0"/>
    <s v="08207"/>
    <x v="0"/>
    <x v="2"/>
    <s v="MSM20-062RNC"/>
    <s v="M1_T_3_KIA_STONIC"/>
    <m/>
    <m/>
    <x v="2"/>
    <s v="5513"/>
    <s v="Sõidukite majandamiskulud"/>
    <n v="705"/>
    <n v="705"/>
    <m/>
  </r>
  <r>
    <x v="0"/>
    <x v="0"/>
    <s v="08207"/>
    <x v="0"/>
    <x v="2"/>
    <s v="MSM20-069RNC"/>
    <s v="M1_T_3_KIA_STONIC"/>
    <m/>
    <m/>
    <x v="2"/>
    <s v="5513"/>
    <s v="Sõidukite majandamiskulud"/>
    <n v="705"/>
    <n v="705"/>
    <m/>
  </r>
  <r>
    <x v="0"/>
    <x v="0"/>
    <s v="08207"/>
    <x v="0"/>
    <x v="2"/>
    <s v="MSM20-071RNC"/>
    <s v="M1_T_3_KIA_STONIC"/>
    <m/>
    <m/>
    <x v="2"/>
    <s v="5513"/>
    <s v="Sõidukite majandamiskulud"/>
    <n v="705"/>
    <n v="705"/>
    <m/>
  </r>
  <r>
    <x v="0"/>
    <x v="0"/>
    <s v="08207"/>
    <x v="0"/>
    <x v="2"/>
    <s v="MSM20-072RNC"/>
    <s v="M1_T_3_KIA_STONIC"/>
    <m/>
    <m/>
    <x v="2"/>
    <s v="5513"/>
    <s v="Sõidukite majandamiskulud"/>
    <n v="705"/>
    <n v="705"/>
    <m/>
  </r>
  <r>
    <x v="0"/>
    <x v="0"/>
    <s v="08207"/>
    <x v="0"/>
    <x v="2"/>
    <s v="MSM20-075RNC"/>
    <s v="M1_T_3_KIA_STONIC"/>
    <m/>
    <m/>
    <x v="2"/>
    <s v="5513"/>
    <s v="Sõidukite majandamiskulud"/>
    <n v="705"/>
    <n v="705"/>
    <m/>
  </r>
  <r>
    <x v="0"/>
    <x v="0"/>
    <s v="08207"/>
    <x v="0"/>
    <x v="2"/>
    <s v="MSM20-085RNC"/>
    <s v="M1_T_3_KIA_STONIC"/>
    <m/>
    <m/>
    <x v="2"/>
    <s v="5513"/>
    <s v="Sõidukite majandamiskulud"/>
    <n v="705"/>
    <n v="705"/>
    <m/>
  </r>
  <r>
    <x v="0"/>
    <x v="0"/>
    <s v="08207"/>
    <x v="0"/>
    <x v="2"/>
    <s v="MSM20-086RNC"/>
    <s v="M1_T_3_KIA_STONIC"/>
    <m/>
    <m/>
    <x v="2"/>
    <s v="5513"/>
    <s v="Sõidukite majandamiskulud"/>
    <n v="705"/>
    <n v="705"/>
    <m/>
  </r>
  <r>
    <x v="0"/>
    <x v="0"/>
    <s v="08207"/>
    <x v="0"/>
    <x v="2"/>
    <s v="MSM20-096RNC"/>
    <s v="M1_T_3_KIA_STONIC"/>
    <m/>
    <m/>
    <x v="2"/>
    <s v="5513"/>
    <s v="Sõidukite majandamiskulud"/>
    <n v="705"/>
    <n v="705"/>
    <m/>
  </r>
  <r>
    <x v="0"/>
    <x v="0"/>
    <s v="08207"/>
    <x v="0"/>
    <x v="2"/>
    <s v="MSM20-097RNC"/>
    <s v="M1_T_3_KIA_STONIC"/>
    <m/>
    <m/>
    <x v="2"/>
    <s v="5513"/>
    <s v="Sõidukite majandamiskulud"/>
    <n v="705"/>
    <n v="705"/>
    <m/>
  </r>
  <r>
    <x v="0"/>
    <x v="0"/>
    <s v="08207"/>
    <x v="0"/>
    <x v="2"/>
    <s v="MSM20-221RCN"/>
    <s v="M1_T_3_Toyota_C-HR"/>
    <m/>
    <m/>
    <x v="2"/>
    <s v="5513"/>
    <s v="Sõidukite majandamiskulud"/>
    <n v="705"/>
    <n v="705"/>
    <m/>
  </r>
  <r>
    <x v="0"/>
    <x v="0"/>
    <s v="08207"/>
    <x v="0"/>
    <x v="2"/>
    <s v="MSM20-404RCN"/>
    <s v="M1_T_3_Toyota_C-HR"/>
    <m/>
    <m/>
    <x v="2"/>
    <s v="5513"/>
    <s v="Sõidukite majandamiskulud"/>
    <n v="705"/>
    <n v="705"/>
    <m/>
  </r>
  <r>
    <x v="0"/>
    <x v="0"/>
    <s v="08207"/>
    <x v="0"/>
    <x v="2"/>
    <s v="MSM20-577VFF"/>
    <s v="N1G_T_3_TOYOTA_HILUX"/>
    <m/>
    <m/>
    <x v="2"/>
    <s v="5513"/>
    <s v="Sõidukite majandamiskulud"/>
    <n v="705"/>
    <n v="705"/>
    <m/>
  </r>
  <r>
    <x v="0"/>
    <x v="0"/>
    <s v="08207"/>
    <x v="0"/>
    <x v="2"/>
    <s v="MSM20-602VFF"/>
    <s v="N1G_T_3_TOYOTA_HILUX"/>
    <m/>
    <m/>
    <x v="2"/>
    <s v="5513"/>
    <s v="Sõidukite majandamiskulud"/>
    <n v="705"/>
    <n v="705"/>
    <m/>
  </r>
  <r>
    <x v="0"/>
    <x v="0"/>
    <s v="08207"/>
    <x v="0"/>
    <x v="2"/>
    <s v="MSM20-722VHN"/>
    <s v="M1_T_3_Toyota_C-HR"/>
    <m/>
    <m/>
    <x v="2"/>
    <s v="5513"/>
    <s v="Sõidukite majandamiskulud"/>
    <n v="705"/>
    <n v="705"/>
    <m/>
  </r>
  <r>
    <x v="0"/>
    <x v="0"/>
    <s v="08207"/>
    <x v="0"/>
    <x v="2"/>
    <s v="MSM20-757VHN"/>
    <s v="M1_T_3_Toyota_C-HR"/>
    <m/>
    <m/>
    <x v="2"/>
    <s v="5513"/>
    <s v="Sõidukite majandamiskulud"/>
    <n v="705"/>
    <n v="705"/>
    <m/>
  </r>
  <r>
    <x v="0"/>
    <x v="0"/>
    <s v="08207"/>
    <x v="0"/>
    <x v="2"/>
    <s v="MSM20-776VHN"/>
    <s v="M1_T_3_Toyota_C-HR"/>
    <m/>
    <m/>
    <x v="2"/>
    <s v="5513"/>
    <s v="Sõidukite majandamiskulud"/>
    <n v="705"/>
    <n v="705"/>
    <m/>
  </r>
  <r>
    <x v="0"/>
    <x v="0"/>
    <s v="08207"/>
    <x v="0"/>
    <x v="2"/>
    <s v="MSM20-973VNY"/>
    <s v="M1_T_3_KIA_STONIC"/>
    <m/>
    <m/>
    <x v="2"/>
    <s v="5513"/>
    <s v="Sõidukite majandamiskulud"/>
    <n v="705"/>
    <n v="705"/>
    <m/>
  </r>
  <r>
    <x v="0"/>
    <x v="0"/>
    <s v="08207"/>
    <x v="2"/>
    <x v="2"/>
    <s v="None"/>
    <s v="None"/>
    <s v="9M20-MU21-LIFEHERITG"/>
    <s v="projekt &quot;Integrated renovation services for heritage homes of Estonia&quot;"/>
    <x v="2"/>
    <s v="55"/>
    <s v="Majandamiskulud"/>
    <n v="10240.0075"/>
    <n v="10240.0075"/>
    <m/>
  </r>
  <r>
    <x v="0"/>
    <x v="0"/>
    <s v="08207"/>
    <x v="0"/>
    <x v="2"/>
    <s v="OKM20-6309AA"/>
    <s v="Arheoloogia/allveepärand"/>
    <m/>
    <m/>
    <x v="2"/>
    <s v="55"/>
    <s v="Majandamiskulud"/>
    <n v="4112.5"/>
    <n v="7637.5"/>
    <m/>
  </r>
  <r>
    <x v="0"/>
    <x v="0"/>
    <s v="08207"/>
    <x v="0"/>
    <x v="2"/>
    <s v="OKM20-6309MU"/>
    <s v="Muud trükised/üritused"/>
    <m/>
    <m/>
    <x v="2"/>
    <s v="55"/>
    <s v="Majandamiskulud"/>
    <n v="1762.5"/>
    <n v="1762.5"/>
    <m/>
  </r>
  <r>
    <x v="0"/>
    <x v="1"/>
    <s v="08207"/>
    <x v="0"/>
    <x v="2"/>
    <s v="OKM20-6309PT"/>
    <s v="Parimate tunnustamine"/>
    <m/>
    <m/>
    <x v="2"/>
    <s v="55"/>
    <s v="Majandamiskulud"/>
    <m/>
    <n v="31875"/>
    <m/>
  </r>
  <r>
    <x v="0"/>
    <x v="2"/>
    <s v="08207"/>
    <x v="0"/>
    <x v="2"/>
    <s v="OKM20-6309PT"/>
    <s v="Parimate tunnustamine"/>
    <m/>
    <m/>
    <x v="2"/>
    <s v="55"/>
    <s v="Majandamiskulud"/>
    <m/>
    <n v="12250"/>
    <m/>
  </r>
  <r>
    <x v="0"/>
    <x v="0"/>
    <s v="08207"/>
    <x v="0"/>
    <x v="2"/>
    <s v="OKM20-6309PT"/>
    <s v="Parimate tunnustamine"/>
    <m/>
    <m/>
    <x v="2"/>
    <s v="55"/>
    <s v="Majandamiskulud"/>
    <m/>
    <n v="5875"/>
    <m/>
  </r>
  <r>
    <x v="0"/>
    <x v="0"/>
    <s v="08207"/>
    <x v="0"/>
    <x v="2"/>
    <s v="OKM20-6309RA"/>
    <s v="Register"/>
    <m/>
    <m/>
    <x v="2"/>
    <s v="55"/>
    <s v="Majandamiskulud"/>
    <n v="24675"/>
    <n v="24675"/>
    <m/>
  </r>
  <r>
    <x v="0"/>
    <x v="1"/>
    <s v="08207"/>
    <x v="0"/>
    <x v="2"/>
    <s v="KIM20-JOHVI"/>
    <s v="Keskväljak 1"/>
    <m/>
    <m/>
    <x v="2"/>
    <s v="5511"/>
    <s v="Kinnistute, hoonete ja ruumide majandamiskulud"/>
    <n v="733.14412500000003"/>
    <n v="733.14412500000003"/>
    <m/>
  </r>
  <r>
    <x v="0"/>
    <x v="1"/>
    <s v="08207"/>
    <x v="0"/>
    <x v="2"/>
    <s v="KIM20-KARDLA"/>
    <s v="Leigri väljak 5"/>
    <m/>
    <m/>
    <x v="2"/>
    <s v="5511"/>
    <s v="Kinnistute, hoonete ja ruumide majandamiskulud"/>
    <n v="1996.5735"/>
    <n v="1996.5735"/>
    <m/>
  </r>
  <r>
    <x v="0"/>
    <x v="1"/>
    <s v="08207"/>
    <x v="0"/>
    <x v="2"/>
    <s v="KIM20-PARNU"/>
    <s v="Akadeemia 2"/>
    <m/>
    <m/>
    <x v="2"/>
    <s v="5511"/>
    <s v="Kinnistute, hoonete ja ruumide majandamiskulud"/>
    <n v="5159.6126249999998"/>
    <n v="5159.6126249999998"/>
    <m/>
  </r>
  <r>
    <x v="0"/>
    <x v="1"/>
    <s v="08207"/>
    <x v="0"/>
    <x v="2"/>
    <s v="KIM20-RAKVER"/>
    <s v="Fr. R. Kreutzwaldi 5"/>
    <m/>
    <m/>
    <x v="2"/>
    <s v="5511"/>
    <s v="Kinnistute, hoonete ja ruumide majandamiskulud"/>
    <n v="1173.796875"/>
    <n v="1173.796875"/>
    <m/>
  </r>
  <r>
    <x v="0"/>
    <x v="0"/>
    <s v="08207"/>
    <x v="0"/>
    <x v="6"/>
    <s v="KIM20-TALLIN"/>
    <s v="Pikk 2"/>
    <m/>
    <m/>
    <x v="2"/>
    <s v="5511"/>
    <s v="Kinnistute, hoonete ja ruumide majandamiskulud"/>
    <n v="3648.8062250000003"/>
    <n v="3648.8062250000003"/>
    <m/>
  </r>
  <r>
    <x v="0"/>
    <x v="1"/>
    <s v="08207"/>
    <x v="0"/>
    <x v="2"/>
    <s v="KIM20-VILJ"/>
    <s v="Laidoneri plats 10"/>
    <m/>
    <m/>
    <x v="2"/>
    <s v="5511"/>
    <s v="Kinnistute, hoonete ja ruumide majandamiskulud"/>
    <n v="2161.8517500000003"/>
    <n v="2161.8517500000003"/>
    <m/>
  </r>
  <r>
    <x v="0"/>
    <x v="1"/>
    <s v="08207"/>
    <x v="0"/>
    <x v="2"/>
    <s v="KIM20-VORU"/>
    <s v="Jüri 12"/>
    <m/>
    <m/>
    <x v="2"/>
    <s v="5511"/>
    <s v="Kinnistute, hoonete ja ruumide majandamiskulud"/>
    <n v="1496.0340000000001"/>
    <n v="1496.0340000000001"/>
    <m/>
  </r>
  <r>
    <x v="0"/>
    <x v="0"/>
    <s v="08207"/>
    <x v="0"/>
    <x v="6"/>
    <s v="None"/>
    <s v="None"/>
    <m/>
    <m/>
    <x v="2"/>
    <s v="5511"/>
    <s v="Kinnistute, hoonete ja ruumide majandamiskulud"/>
    <n v="129.84807499999999"/>
    <n v="129.84807499999999"/>
    <m/>
  </r>
  <r>
    <x v="0"/>
    <x v="1"/>
    <s v="08207"/>
    <x v="2"/>
    <x v="2"/>
    <s v="None"/>
    <s v="None"/>
    <s v="9M20-KL21-UCLBALTIC"/>
    <s v="Underwater Cultural Landscapes of the Baltic Sea"/>
    <x v="2"/>
    <s v="55"/>
    <s v="Majandamiskulud"/>
    <n v="5895.6"/>
    <n v="5895.6"/>
    <m/>
  </r>
  <r>
    <x v="0"/>
    <x v="0"/>
    <s v="08207"/>
    <x v="2"/>
    <x v="2"/>
    <s v="None"/>
    <s v="None"/>
    <s v="9M20-KL21-UCLBALTIC"/>
    <s v="Underwater Cultural Landscapes of the Baltic Sea"/>
    <x v="0"/>
    <s v="45"/>
    <s v="Muud toetused"/>
    <n v="73000"/>
    <n v="73000"/>
    <m/>
  </r>
  <r>
    <x v="0"/>
    <x v="0"/>
    <s v="08207"/>
    <x v="2"/>
    <x v="2"/>
    <s v="None"/>
    <s v="None"/>
    <s v="9M20-KL21-UCLBALTIC"/>
    <s v="Underwater Cultural Landscapes of the Baltic Sea"/>
    <x v="1"/>
    <s v="50"/>
    <s v="Tööjõukulud"/>
    <n v="3478"/>
    <n v="3478"/>
    <m/>
  </r>
  <r>
    <x v="0"/>
    <x v="2"/>
    <s v="08207"/>
    <x v="2"/>
    <x v="2"/>
    <s v="None"/>
    <s v="None"/>
    <s v="9M20-KL21-UCLBALTIC"/>
    <s v="Underwater Cultural Landscapes of the Baltic Sea"/>
    <x v="2"/>
    <s v="55"/>
    <s v="Majandamiskulud"/>
    <n v="2265.7599999999998"/>
    <n v="2265.7599999999998"/>
    <m/>
  </r>
  <r>
    <x v="0"/>
    <x v="0"/>
    <s v="08207"/>
    <x v="2"/>
    <x v="2"/>
    <s v="None"/>
    <s v="None"/>
    <s v="9M20-MU21-HERITACE"/>
    <s v="Projekt HeriTACE"/>
    <x v="1"/>
    <s v="50"/>
    <s v="Tööjõukulud"/>
    <n v="1327.5149999999999"/>
    <n v="1327.5149999999999"/>
    <m/>
  </r>
  <r>
    <x v="0"/>
    <x v="1"/>
    <s v="08207"/>
    <x v="2"/>
    <x v="2"/>
    <s v="None"/>
    <s v="None"/>
    <s v="9M20-MU21-HERITACE"/>
    <s v="Projekt HeriTACE"/>
    <x v="2"/>
    <s v="55"/>
    <s v="Majandamiskulud"/>
    <n v="1542.1125"/>
    <n v="1542.1125"/>
    <m/>
  </r>
  <r>
    <x v="0"/>
    <x v="0"/>
    <s v="08207"/>
    <x v="2"/>
    <x v="2"/>
    <s v="None"/>
    <s v="None"/>
    <s v="9M20-MU21-LIFEHERITG"/>
    <s v="projekt &quot;Integrated renovation services for heritage homes of Estonia&quot;"/>
    <x v="1"/>
    <s v="50"/>
    <s v="Tööjõukulud"/>
    <n v="5287.5"/>
    <n v="5287.5"/>
    <m/>
  </r>
  <r>
    <x v="0"/>
    <x v="0"/>
    <s v="08207"/>
    <x v="2"/>
    <x v="7"/>
    <s v="None"/>
    <s v="None"/>
    <s v="1M20-RF21-01212DIGIP"/>
    <s v="Kultuuriministeeriumi digipöörde meetme tegevused Muinsuskaitseameti poolt"/>
    <x v="5"/>
    <s v="15"/>
    <s v="Materiaalsete ja immateriaalsete vara soetamine/renoveerimine"/>
    <n v="441936"/>
    <n v="441936"/>
    <m/>
  </r>
  <r>
    <x v="0"/>
    <x v="0"/>
    <s v="08207"/>
    <x v="2"/>
    <x v="2"/>
    <s v="None"/>
    <s v="None"/>
    <s v="9M20-KL21-UCLBALTIC"/>
    <s v="Underwater Cultural Landscapes of the Baltic Sea"/>
    <x v="2"/>
    <s v="55"/>
    <s v="Majandamiskulud"/>
    <n v="1086.6399999999999"/>
    <n v="1086.6399999999999"/>
    <m/>
  </r>
  <r>
    <x v="0"/>
    <x v="2"/>
    <s v="08203"/>
    <x v="0"/>
    <x v="2"/>
    <s v="None"/>
    <s v="None"/>
    <m/>
    <m/>
    <x v="1"/>
    <s v="50"/>
    <s v="Tööjõukulud"/>
    <n v="50941.691149999999"/>
    <n v="50941.691149999999"/>
    <m/>
  </r>
  <r>
    <x v="0"/>
    <x v="0"/>
    <s v="08207"/>
    <x v="0"/>
    <x v="2"/>
    <s v="OKM20-6309AK"/>
    <s v="Kunstipärand"/>
    <m/>
    <m/>
    <x v="2"/>
    <s v="55"/>
    <s v="Majandamiskulud"/>
    <m/>
    <n v="587.5"/>
    <m/>
  </r>
  <r>
    <x v="0"/>
    <x v="2"/>
    <s v="08203"/>
    <x v="0"/>
    <x v="2"/>
    <s v="OKM20-6309AK"/>
    <s v="Kunstipärand"/>
    <m/>
    <m/>
    <x v="2"/>
    <s v="55"/>
    <s v="Majandamiskulud"/>
    <n v="2450"/>
    <n v="2450"/>
    <m/>
  </r>
  <r>
    <x v="0"/>
    <x v="2"/>
    <s v="08207"/>
    <x v="0"/>
    <x v="2"/>
    <s v="OKM20-6309AK"/>
    <s v="Kunstipärand"/>
    <m/>
    <m/>
    <x v="2"/>
    <s v="55"/>
    <s v="Majandamiskulud"/>
    <m/>
    <n v="1225"/>
    <m/>
  </r>
  <r>
    <x v="0"/>
    <x v="0"/>
    <s v="08207"/>
    <x v="0"/>
    <x v="2"/>
    <s v="KIM20-JOHVI"/>
    <s v="Keskväljak 1"/>
    <m/>
    <m/>
    <x v="2"/>
    <s v="5511"/>
    <s v="Kinnistute, hoonete ja ruumide majandamiskulud"/>
    <n v="135.128525"/>
    <n v="135.128525"/>
    <m/>
  </r>
  <r>
    <x v="0"/>
    <x v="0"/>
    <s v="08207"/>
    <x v="0"/>
    <x v="2"/>
    <s v="KIM20-KARDLA"/>
    <s v="Leigri väljak 5"/>
    <m/>
    <m/>
    <x v="2"/>
    <s v="5511"/>
    <s v="Kinnistute, hoonete ja ruumide majandamiskulud"/>
    <n v="367.99590000000001"/>
    <n v="367.99590000000001"/>
    <m/>
  </r>
  <r>
    <x v="0"/>
    <x v="2"/>
    <s v="08207"/>
    <x v="0"/>
    <x v="2"/>
    <s v="KIM20-LAANE"/>
    <s v="Jaani 2"/>
    <m/>
    <m/>
    <x v="2"/>
    <s v="5511"/>
    <s v="Kinnistute, hoonete ja ruumide majandamiskulud"/>
    <n v="490"/>
    <n v="490"/>
    <m/>
  </r>
  <r>
    <x v="0"/>
    <x v="0"/>
    <s v="08207"/>
    <x v="0"/>
    <x v="2"/>
    <s v="KIM20-PARNU"/>
    <s v="Akadeemia 2"/>
    <m/>
    <m/>
    <x v="2"/>
    <s v="5511"/>
    <s v="Kinnistute, hoonete ja ruumide majandamiskulud"/>
    <n v="950.98742500000003"/>
    <n v="950.98742500000003"/>
    <m/>
  </r>
  <r>
    <x v="0"/>
    <x v="0"/>
    <s v="08207"/>
    <x v="0"/>
    <x v="2"/>
    <s v="KIM20-RAKVER"/>
    <s v="Fr. R. Kreutzwaldi 5"/>
    <m/>
    <m/>
    <x v="2"/>
    <s v="5511"/>
    <s v="Kinnistute, hoonete ja ruumide majandamiskulud"/>
    <n v="216.34687500000001"/>
    <n v="216.34687500000001"/>
    <m/>
  </r>
  <r>
    <x v="0"/>
    <x v="2"/>
    <s v="08207"/>
    <x v="0"/>
    <x v="2"/>
    <s v="KIM20-SAARE"/>
    <s v="Tallinna 10"/>
    <m/>
    <m/>
    <x v="2"/>
    <s v="5511"/>
    <s v="Kinnistute, hoonete ja ruumide majandamiskulud"/>
    <n v="3552.5"/>
    <n v="3552.5"/>
    <m/>
  </r>
  <r>
    <x v="0"/>
    <x v="2"/>
    <s v="08207"/>
    <x v="0"/>
    <x v="2"/>
    <s v="KIM20-TALLIN"/>
    <s v="Pikk 2"/>
    <m/>
    <m/>
    <x v="2"/>
    <s v="5511"/>
    <s v="Kinnistute, hoonete ja ruumide majandamiskulud"/>
    <n v="27819.037050000003"/>
    <n v="27819.037050000003"/>
    <m/>
  </r>
  <r>
    <x v="0"/>
    <x v="2"/>
    <s v="08207"/>
    <x v="0"/>
    <x v="2"/>
    <s v="KIM20-TARTU"/>
    <s v="Rüütli 21"/>
    <m/>
    <m/>
    <x v="2"/>
    <s v="5511"/>
    <s v="Kinnistute, hoonete ja ruumide majandamiskulud"/>
    <n v="4165"/>
    <n v="4165"/>
    <m/>
  </r>
  <r>
    <x v="0"/>
    <x v="0"/>
    <s v="08207"/>
    <x v="0"/>
    <x v="2"/>
    <s v="KIM20-VILJ"/>
    <s v="Laidoneri plats 10"/>
    <m/>
    <m/>
    <x v="2"/>
    <s v="5511"/>
    <s v="Kinnistute, hoonete ja ruumide majandamiskulud"/>
    <n v="398.45894999999996"/>
    <n v="398.45894999999996"/>
    <m/>
  </r>
  <r>
    <x v="0"/>
    <x v="0"/>
    <s v="08207"/>
    <x v="0"/>
    <x v="2"/>
    <s v="KIM20-VORU"/>
    <s v="Jüri 12"/>
    <m/>
    <m/>
    <x v="2"/>
    <s v="5511"/>
    <s v="Kinnistute, hoonete ja ruumide majandamiskulud"/>
    <n v="275.7396"/>
    <n v="275.7396"/>
    <m/>
  </r>
  <r>
    <x v="0"/>
    <x v="2"/>
    <s v="08207"/>
    <x v="0"/>
    <x v="2"/>
    <s v="MSM20-048RNC"/>
    <s v="M1_T_3_KIA_STONIC"/>
    <m/>
    <m/>
    <x v="2"/>
    <s v="5513"/>
    <s v="Sõidukite majandamiskulud"/>
    <n v="1470"/>
    <n v="1470"/>
    <m/>
  </r>
  <r>
    <x v="0"/>
    <x v="2"/>
    <s v="08207"/>
    <x v="0"/>
    <x v="2"/>
    <s v="MSM20-055RNC"/>
    <s v="M1_T_3_KIA_STONIC"/>
    <m/>
    <m/>
    <x v="2"/>
    <s v="5513"/>
    <s v="Sõidukite majandamiskulud"/>
    <n v="1470"/>
    <n v="1470"/>
    <m/>
  </r>
  <r>
    <x v="0"/>
    <x v="2"/>
    <s v="08207"/>
    <x v="0"/>
    <x v="2"/>
    <s v="MSM20-062RNC"/>
    <s v="M1_T_3_KIA_STONIC"/>
    <m/>
    <m/>
    <x v="2"/>
    <s v="5513"/>
    <s v="Sõidukite majandamiskulud"/>
    <n v="1470"/>
    <n v="1470"/>
    <m/>
  </r>
  <r>
    <x v="0"/>
    <x v="2"/>
    <s v="08207"/>
    <x v="0"/>
    <x v="2"/>
    <s v="MSM20-069RNC"/>
    <s v="M1_T_3_KIA_STONIC"/>
    <m/>
    <m/>
    <x v="2"/>
    <s v="5513"/>
    <s v="Sõidukite majandamiskulud"/>
    <n v="1470"/>
    <n v="1470"/>
    <m/>
  </r>
  <r>
    <x v="0"/>
    <x v="2"/>
    <s v="08207"/>
    <x v="0"/>
    <x v="2"/>
    <s v="MSM20-071RNC"/>
    <s v="M1_T_3_KIA_STONIC"/>
    <m/>
    <m/>
    <x v="2"/>
    <s v="5513"/>
    <s v="Sõidukite majandamiskulud"/>
    <n v="1470"/>
    <n v="1470"/>
    <m/>
  </r>
  <r>
    <x v="0"/>
    <x v="2"/>
    <s v="08207"/>
    <x v="0"/>
    <x v="2"/>
    <s v="MSM20-072RNC"/>
    <s v="M1_T_3_KIA_STONIC"/>
    <m/>
    <m/>
    <x v="2"/>
    <s v="5513"/>
    <s v="Sõidukite majandamiskulud"/>
    <n v="1470"/>
    <n v="1470"/>
    <m/>
  </r>
  <r>
    <x v="0"/>
    <x v="2"/>
    <s v="08207"/>
    <x v="0"/>
    <x v="2"/>
    <s v="MSM20-075RNC"/>
    <s v="M1_T_3_KIA_STONIC"/>
    <m/>
    <m/>
    <x v="2"/>
    <s v="5513"/>
    <s v="Sõidukite majandamiskulud"/>
    <n v="1470"/>
    <n v="1470"/>
    <m/>
  </r>
  <r>
    <x v="0"/>
    <x v="2"/>
    <s v="08207"/>
    <x v="0"/>
    <x v="2"/>
    <s v="MSM20-085RNC"/>
    <s v="M1_T_3_KIA_STONIC"/>
    <m/>
    <m/>
    <x v="2"/>
    <s v="5513"/>
    <s v="Sõidukite majandamiskulud"/>
    <n v="1470"/>
    <n v="1470"/>
    <m/>
  </r>
  <r>
    <x v="0"/>
    <x v="2"/>
    <s v="08207"/>
    <x v="0"/>
    <x v="2"/>
    <s v="MSM20-086RNC"/>
    <s v="M1_T_3_KIA_STONIC"/>
    <m/>
    <m/>
    <x v="2"/>
    <s v="5513"/>
    <s v="Sõidukite majandamiskulud"/>
    <n v="1470"/>
    <n v="1470"/>
    <m/>
  </r>
  <r>
    <x v="0"/>
    <x v="2"/>
    <s v="08207"/>
    <x v="0"/>
    <x v="2"/>
    <s v="MSM20-096RNC"/>
    <s v="M1_T_3_KIA_STONIC"/>
    <m/>
    <m/>
    <x v="2"/>
    <s v="5513"/>
    <s v="Sõidukite majandamiskulud"/>
    <n v="1470"/>
    <n v="1470"/>
    <m/>
  </r>
  <r>
    <x v="0"/>
    <x v="2"/>
    <s v="08207"/>
    <x v="0"/>
    <x v="2"/>
    <s v="MSM20-097RNC"/>
    <s v="M1_T_3_KIA_STONIC"/>
    <m/>
    <m/>
    <x v="2"/>
    <s v="5513"/>
    <s v="Sõidukite majandamiskulud"/>
    <n v="1470"/>
    <n v="1470"/>
    <m/>
  </r>
  <r>
    <x v="0"/>
    <x v="2"/>
    <s v="08207"/>
    <x v="0"/>
    <x v="2"/>
    <s v="MSM20-221RCN"/>
    <s v="M1_T_3_Toyota_C-HR"/>
    <m/>
    <m/>
    <x v="2"/>
    <s v="5513"/>
    <s v="Sõidukite majandamiskulud"/>
    <n v="1470"/>
    <n v="1470"/>
    <m/>
  </r>
  <r>
    <x v="0"/>
    <x v="2"/>
    <s v="08207"/>
    <x v="0"/>
    <x v="2"/>
    <s v="MSM20-404RCN"/>
    <s v="M1_T_3_Toyota_C-HR"/>
    <m/>
    <m/>
    <x v="2"/>
    <s v="5513"/>
    <s v="Sõidukite majandamiskulud"/>
    <n v="1470"/>
    <n v="1470"/>
    <m/>
  </r>
  <r>
    <x v="0"/>
    <x v="2"/>
    <s v="08207"/>
    <x v="0"/>
    <x v="2"/>
    <s v="MSM20-577VFF"/>
    <s v="N1G_T_3_TOYOTA_HILUX"/>
    <m/>
    <m/>
    <x v="2"/>
    <s v="5513"/>
    <s v="Sõidukite majandamiskulud"/>
    <n v="1470"/>
    <n v="1470"/>
    <m/>
  </r>
  <r>
    <x v="0"/>
    <x v="2"/>
    <s v="08207"/>
    <x v="0"/>
    <x v="2"/>
    <s v="MSM20-602VFF"/>
    <s v="N1G_T_3_TOYOTA_HILUX"/>
    <m/>
    <m/>
    <x v="2"/>
    <s v="5513"/>
    <s v="Sõidukite majandamiskulud"/>
    <n v="1470"/>
    <n v="1470"/>
    <m/>
  </r>
  <r>
    <x v="0"/>
    <x v="2"/>
    <s v="08207"/>
    <x v="0"/>
    <x v="2"/>
    <s v="MSM20-722VHN"/>
    <s v="M1_T_3_Toyota_C-HR"/>
    <m/>
    <m/>
    <x v="2"/>
    <s v="5513"/>
    <s v="Sõidukite majandamiskulud"/>
    <n v="1470"/>
    <n v="1470"/>
    <m/>
  </r>
  <r>
    <x v="0"/>
    <x v="2"/>
    <s v="08207"/>
    <x v="0"/>
    <x v="2"/>
    <s v="MSM20-757VHN"/>
    <s v="M1_T_3_Toyota_C-HR"/>
    <m/>
    <m/>
    <x v="2"/>
    <s v="5513"/>
    <s v="Sõidukite majandamiskulud"/>
    <n v="1470"/>
    <n v="1470"/>
    <m/>
  </r>
  <r>
    <x v="0"/>
    <x v="2"/>
    <s v="08207"/>
    <x v="0"/>
    <x v="2"/>
    <s v="MSM20-776VHN"/>
    <s v="M1_T_3_Toyota_C-HR"/>
    <m/>
    <m/>
    <x v="2"/>
    <s v="5513"/>
    <s v="Sõidukite majandamiskulud"/>
    <n v="1470"/>
    <n v="1470"/>
    <m/>
  </r>
  <r>
    <x v="0"/>
    <x v="2"/>
    <s v="08207"/>
    <x v="0"/>
    <x v="2"/>
    <s v="MSM20-973VNY"/>
    <s v="M1_T_3_KIA_STONIC"/>
    <m/>
    <m/>
    <x v="2"/>
    <s v="5513"/>
    <s v="Sõidukite majandamiskulud"/>
    <n v="1470"/>
    <n v="1470"/>
    <m/>
  </r>
  <r>
    <x v="0"/>
    <x v="1"/>
    <s v="08207"/>
    <x v="0"/>
    <x v="2"/>
    <s v="None"/>
    <s v="None"/>
    <s v="9M20-MU21-LIFEHERITG"/>
    <s v="projekt &quot;Integrated renovation services for heritage homes of Estonia&quot;"/>
    <x v="2"/>
    <s v="55"/>
    <s v="Majandamiskulud"/>
    <m/>
    <n v="2673.68"/>
    <m/>
  </r>
  <r>
    <x v="0"/>
    <x v="2"/>
    <s v="08207"/>
    <x v="0"/>
    <x v="2"/>
    <s v="None"/>
    <s v="None"/>
    <s v="9M20-MU21-LIFEHERITG"/>
    <s v="projekt &quot;Integrated renovation services for heritage homes of Estonia&quot;"/>
    <x v="2"/>
    <s v="55"/>
    <s v="Majandamiskulud"/>
    <m/>
    <n v="1027.52"/>
    <m/>
  </r>
  <r>
    <x v="0"/>
    <x v="0"/>
    <s v="08207"/>
    <x v="0"/>
    <x v="2"/>
    <s v="None"/>
    <s v="None"/>
    <s v="9M20-MU21-LIFEHERITG"/>
    <s v="projekt &quot;Integrated renovation services for heritage homes of Estonia&quot;"/>
    <x v="2"/>
    <s v="55"/>
    <s v="Majandamiskulud"/>
    <m/>
    <n v="492.8"/>
    <m/>
  </r>
  <r>
    <x v="0"/>
    <x v="2"/>
    <s v="08207"/>
    <x v="0"/>
    <x v="2"/>
    <s v="OKM20-6309AA"/>
    <s v="Arheoloogia/allveepärand"/>
    <m/>
    <m/>
    <x v="2"/>
    <s v="55"/>
    <s v="Majandamiskulud"/>
    <n v="8575"/>
    <n v="15925"/>
    <m/>
  </r>
  <r>
    <x v="0"/>
    <x v="2"/>
    <s v="08207"/>
    <x v="0"/>
    <x v="2"/>
    <s v="OKM20-6309MU"/>
    <s v="Muud trükised/üritused"/>
    <m/>
    <m/>
    <x v="2"/>
    <s v="55"/>
    <s v="Majandamiskulud"/>
    <n v="3675"/>
    <n v="3675"/>
    <m/>
  </r>
  <r>
    <x v="0"/>
    <x v="2"/>
    <s v="08207"/>
    <x v="0"/>
    <x v="2"/>
    <s v="OKM20-6309RA"/>
    <s v="Register"/>
    <m/>
    <m/>
    <x v="2"/>
    <s v="55"/>
    <s v="Majandamiskulud"/>
    <n v="51450"/>
    <n v="51450"/>
    <m/>
  </r>
  <r>
    <x v="0"/>
    <x v="2"/>
    <s v="08207"/>
    <x v="0"/>
    <x v="2"/>
    <s v="KIM20-JOHVI"/>
    <s v="Keskväljak 1"/>
    <m/>
    <m/>
    <x v="2"/>
    <s v="5511"/>
    <s v="Kinnistute, hoonete ja ruumide majandamiskulud"/>
    <n v="281.75735000000003"/>
    <n v="281.75735000000003"/>
    <m/>
  </r>
  <r>
    <x v="0"/>
    <x v="2"/>
    <s v="08207"/>
    <x v="0"/>
    <x v="2"/>
    <s v="KIM20-KARDLA"/>
    <s v="Leigri väljak 5"/>
    <m/>
    <m/>
    <x v="2"/>
    <s v="5511"/>
    <s v="Kinnistute, hoonete ja ruumide majandamiskulud"/>
    <n v="767.31060000000002"/>
    <n v="767.31060000000002"/>
    <m/>
  </r>
  <r>
    <x v="0"/>
    <x v="2"/>
    <s v="08207"/>
    <x v="0"/>
    <x v="2"/>
    <s v="KIM20-PARNU"/>
    <s v="Akadeemia 2"/>
    <m/>
    <m/>
    <x v="2"/>
    <s v="5511"/>
    <s v="Kinnistute, hoonete ja ruumide majandamiskulud"/>
    <n v="1982.90995"/>
    <n v="1982.90995"/>
    <m/>
  </r>
  <r>
    <x v="0"/>
    <x v="2"/>
    <s v="08207"/>
    <x v="0"/>
    <x v="2"/>
    <s v="KIM20-RAKVER"/>
    <s v="Fr. R. Kreutzwaldi 5"/>
    <m/>
    <m/>
    <x v="2"/>
    <s v="5511"/>
    <s v="Kinnistute, hoonete ja ruumide majandamiskulud"/>
    <n v="451.10625000000005"/>
    <n v="451.10625000000005"/>
    <m/>
  </r>
  <r>
    <x v="0"/>
    <x v="2"/>
    <s v="08207"/>
    <x v="0"/>
    <x v="6"/>
    <s v="KIM20-TALLIN"/>
    <s v="Pikk 2"/>
    <m/>
    <m/>
    <x v="2"/>
    <s v="5511"/>
    <s v="Kinnistute, hoonete ja ruumide majandamiskulud"/>
    <n v="7608.1491500000002"/>
    <n v="7608.1491500000002"/>
    <m/>
  </r>
  <r>
    <x v="0"/>
    <x v="2"/>
    <s v="08207"/>
    <x v="0"/>
    <x v="2"/>
    <s v="KIM20-VILJ"/>
    <s v="Laidoneri plats 10"/>
    <m/>
    <m/>
    <x v="2"/>
    <s v="5511"/>
    <s v="Kinnistute, hoonete ja ruumide majandamiskulud"/>
    <n v="830.82929999999999"/>
    <n v="830.82929999999999"/>
    <m/>
  </r>
  <r>
    <x v="0"/>
    <x v="2"/>
    <s v="08207"/>
    <x v="0"/>
    <x v="2"/>
    <s v="KIM20-VORU"/>
    <s v="Jüri 12"/>
    <m/>
    <m/>
    <x v="2"/>
    <s v="5511"/>
    <s v="Kinnistute, hoonete ja ruumide majandamiskulud"/>
    <n v="574.94640000000004"/>
    <n v="574.94640000000004"/>
    <m/>
  </r>
  <r>
    <x v="0"/>
    <x v="2"/>
    <s v="08207"/>
    <x v="0"/>
    <x v="6"/>
    <s v="None"/>
    <s v="None"/>
    <m/>
    <m/>
    <x v="2"/>
    <s v="5511"/>
    <s v="Kinnistute, hoonete ja ruumide majandamiskulud"/>
    <n v="270.74705"/>
    <n v="270.74705"/>
    <m/>
  </r>
  <r>
    <x v="0"/>
    <x v="2"/>
    <s v="08207"/>
    <x v="2"/>
    <x v="2"/>
    <s v="None"/>
    <s v="None"/>
    <s v="9M20-MU21-HERITACE"/>
    <s v="Projekt HeriTACE"/>
    <x v="2"/>
    <s v="55"/>
    <s v="Majandamiskulud"/>
    <n v="592.65499999999997"/>
    <n v="592.65499999999997"/>
    <m/>
  </r>
  <r>
    <x v="0"/>
    <x v="2"/>
    <s v="08207"/>
    <x v="2"/>
    <x v="2"/>
    <s v="None"/>
    <s v="None"/>
    <s v="9M20-KL21-UCLBALTIC"/>
    <s v="Underwater Cultural Landscapes of the Baltic Sea"/>
    <x v="1"/>
    <s v="50"/>
    <s v="Tööjõukulud"/>
    <n v="7252"/>
    <n v="7252"/>
    <m/>
  </r>
  <r>
    <x v="0"/>
    <x v="0"/>
    <s v="08207"/>
    <x v="2"/>
    <x v="2"/>
    <s v="None"/>
    <s v="None"/>
    <s v="9M20-MU21-HERITACE"/>
    <s v="Projekt HeriTACE"/>
    <x v="2"/>
    <s v="55"/>
    <s v="Majandamiskulud"/>
    <n v="284.23250000000002"/>
    <n v="284.23250000000002"/>
    <m/>
  </r>
  <r>
    <x v="0"/>
    <x v="2"/>
    <s v="08207"/>
    <x v="2"/>
    <x v="2"/>
    <s v="None"/>
    <s v="None"/>
    <s v="9M20-MU21-HERITACE"/>
    <s v="Projekt HeriTACE"/>
    <x v="1"/>
    <s v="50"/>
    <s v="Tööjõukulud"/>
    <n v="2768.0099999999998"/>
    <n v="2768.0099999999998"/>
    <m/>
  </r>
  <r>
    <x v="0"/>
    <x v="2"/>
    <s v="08207"/>
    <x v="2"/>
    <x v="2"/>
    <s v="None"/>
    <s v="None"/>
    <s v="9M20-MU21-LIFEHERITG"/>
    <s v="projekt &quot;Integrated renovation services for heritage homes of Estonia&quot;"/>
    <x v="1"/>
    <s v="50"/>
    <s v="Tööjõukulud"/>
    <n v="11025"/>
    <n v="11025"/>
    <m/>
  </r>
  <r>
    <x v="0"/>
    <x v="2"/>
    <s v="08207"/>
    <x v="0"/>
    <x v="2"/>
    <s v="None"/>
    <s v="None"/>
    <s v="9M20-MU21-LIFEHERITG"/>
    <s v="projekt &quot;Integrated renovation services for heritage homes of Estonia&quot;"/>
    <x v="1"/>
    <s v="50"/>
    <s v="Tööjõukulud"/>
    <m/>
    <n v="490"/>
    <m/>
  </r>
  <r>
    <x v="0"/>
    <x v="0"/>
    <s v="08207"/>
    <x v="0"/>
    <x v="2"/>
    <s v="None"/>
    <s v="None"/>
    <s v="9M20-MU21-LIFEHERITG"/>
    <s v="projekt &quot;Integrated renovation services for heritage homes of Estonia&quot;"/>
    <x v="1"/>
    <s v="50"/>
    <s v="Tööjõukulud"/>
    <m/>
    <n v="235"/>
    <m/>
  </r>
  <r>
    <x v="0"/>
    <x v="1"/>
    <s v="08207"/>
    <x v="0"/>
    <x v="2"/>
    <s v="None"/>
    <s v="None"/>
    <s v="9M20-MU21-LIFEHERITG"/>
    <s v="projekt &quot;Integrated renovation services for heritage homes of Estonia&quot;"/>
    <x v="1"/>
    <s v="50"/>
    <s v="Tööjõukulud"/>
    <m/>
    <n v="1275"/>
    <m/>
  </r>
  <r>
    <x v="1"/>
    <x v="3"/>
    <s v="08207"/>
    <x v="4"/>
    <x v="2"/>
    <s v="None"/>
    <s v="None"/>
    <m/>
    <m/>
    <x v="6"/>
    <s v="601000"/>
    <s v="Käibemaks"/>
    <n v="116048.38"/>
    <n v="116048.38"/>
    <m/>
  </r>
  <r>
    <x v="1"/>
    <x v="3"/>
    <s v="08207"/>
    <x v="4"/>
    <x v="2"/>
    <s v="None"/>
    <s v="None"/>
    <m/>
    <m/>
    <x v="7"/>
    <s v="320540"/>
    <s v="Riiklike tegevuslitsentside ja tegevuslubade väljastamise ja pikendamise riigilõiv"/>
    <n v="24900.000100000001"/>
    <n v="24900.000100000001"/>
    <m/>
  </r>
  <r>
    <x v="1"/>
    <x v="3"/>
    <s v="08207"/>
    <x v="2"/>
    <x v="2"/>
    <s v="None"/>
    <s v="None"/>
    <s v="9M20-MU21-LIFEHERITG"/>
    <s v="projekt &quot;Integrated renovation services for heritage homes of Estonia&quot;"/>
    <x v="6"/>
    <s v="601000"/>
    <s v="Käibemaks"/>
    <n v="20916"/>
    <n v="20916"/>
    <m/>
  </r>
  <r>
    <x v="1"/>
    <x v="3"/>
    <s v="08207"/>
    <x v="2"/>
    <x v="2"/>
    <s v="None"/>
    <s v="None"/>
    <s v="1M20-RF21-01212DIGIP"/>
    <s v="Kultuuriministeeriumi digipöörde meetme tegevused Muinsuskaitseameti poolt"/>
    <x v="8"/>
    <s v="601002"/>
    <s v="Käibemaks põhivara soetuselt"/>
    <n v="106064"/>
    <n v="106064"/>
    <m/>
  </r>
  <r>
    <x v="1"/>
    <x v="3"/>
    <s v="08207"/>
    <x v="4"/>
    <x v="6"/>
    <s v="None"/>
    <s v="None"/>
    <m/>
    <m/>
    <x v="6"/>
    <s v="601000"/>
    <s v="Käibemaks"/>
    <n v="10761.12"/>
    <n v="10761.12"/>
    <m/>
  </r>
  <r>
    <x v="1"/>
    <x v="3"/>
    <s v="08207"/>
    <x v="2"/>
    <x v="2"/>
    <s v="None"/>
    <s v="None"/>
    <s v="9M20-KL21-UCLBALTIC"/>
    <s v="Underwater Cultural Landscapes of the Baltic Sea"/>
    <x v="6"/>
    <s v="601000"/>
    <s v="Käibemaks"/>
    <n v="2220"/>
    <n v="2220"/>
    <m/>
  </r>
  <r>
    <x v="1"/>
    <x v="3"/>
    <s v="08207"/>
    <x v="2"/>
    <x v="2"/>
    <s v="None"/>
    <s v="None"/>
    <s v="9M20-MU21-HERITACE"/>
    <s v="Projekt HeriTACE"/>
    <x v="6"/>
    <s v="601000"/>
    <s v="Käibemaks"/>
    <n v="581"/>
    <n v="581"/>
    <m/>
  </r>
  <r>
    <x v="1"/>
    <x v="3"/>
    <s v="08207"/>
    <x v="2"/>
    <x v="2"/>
    <s v="None"/>
    <s v="None"/>
    <s v="1M20-RF21-01212DIGIP"/>
    <s v="Kultuuriministeeriumi digipöörde meetme tegevused Muinsuskaitseameti poolt"/>
    <x v="9"/>
    <s v="359"/>
    <s v="Saadud välistoetus"/>
    <n v="383600.0001"/>
    <n v="383600.0001"/>
    <m/>
  </r>
  <r>
    <x v="1"/>
    <x v="3"/>
    <s v="08207"/>
    <x v="2"/>
    <x v="2"/>
    <s v="None"/>
    <s v="None"/>
    <s v="9M20-KL21-UCLBALTIC"/>
    <s v="Underwater Cultural Landscapes of the Baltic Sea"/>
    <x v="9"/>
    <s v="359"/>
    <s v="Saadud välistoetus"/>
    <n v="114068.0001"/>
    <n v="114068.0001"/>
    <m/>
  </r>
  <r>
    <x v="1"/>
    <x v="3"/>
    <s v="08207"/>
    <x v="2"/>
    <x v="2"/>
    <s v="None"/>
    <s v="None"/>
    <s v="9M20-MU21-HERITACE"/>
    <s v="Projekt HeriTACE"/>
    <x v="9"/>
    <s v="359"/>
    <s v="Saadud välistoetus"/>
    <n v="14298.000099999999"/>
    <n v="14298.000099999999"/>
    <m/>
  </r>
  <r>
    <x v="1"/>
    <x v="3"/>
    <s v="08207"/>
    <x v="2"/>
    <x v="2"/>
    <s v="None"/>
    <s v="None"/>
    <s v="9M20-MU21-LIFEHERITG"/>
    <s v="projekt &quot;Integrated renovation services for heritage homes of Estonia&quot;"/>
    <x v="9"/>
    <s v="359"/>
    <s v="Saadud välistoetus"/>
    <n v="153065.0001"/>
    <n v="153065.0001"/>
    <m/>
  </r>
  <r>
    <x v="1"/>
    <x v="3"/>
    <s v="08207"/>
    <x v="1"/>
    <x v="2"/>
    <s v="None"/>
    <s v="None"/>
    <m/>
    <m/>
    <x v="10"/>
    <s v="3221"/>
    <s v="Tulud kultuuri- ja kunstialasest tegevusest"/>
    <n v="1500.0001"/>
    <n v="1500.0001"/>
    <m/>
  </r>
  <r>
    <x v="0"/>
    <x v="1"/>
    <s v="08207"/>
    <x v="0"/>
    <x v="2"/>
    <s v="OKM20-6309NK"/>
    <s v="Nimekirjade korrastamine"/>
    <m/>
    <m/>
    <x v="2"/>
    <s v="55"/>
    <s v="Majandamiskulud"/>
    <n v="31875"/>
    <n v="76500"/>
    <m/>
  </r>
  <r>
    <x v="0"/>
    <x v="0"/>
    <s v="08207"/>
    <x v="0"/>
    <x v="2"/>
    <s v="OKM20-6309NK"/>
    <s v="Nimekirjade korrastamine"/>
    <m/>
    <m/>
    <x v="2"/>
    <s v="55"/>
    <s v="Majandamiskulud"/>
    <n v="5875"/>
    <n v="14100"/>
    <m/>
  </r>
  <r>
    <x v="0"/>
    <x v="2"/>
    <s v="08207"/>
    <x v="0"/>
    <x v="2"/>
    <s v="OKM20-6309NK"/>
    <s v="Nimekirjade korrastamine"/>
    <m/>
    <m/>
    <x v="2"/>
    <s v="55"/>
    <s v="Majandamiskulud"/>
    <n v="12250"/>
    <n v="2940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2E6869-B0DD-4F60-9EEE-D1B426936696}" name="PivotTable-liigendtabel4" cacheId="10" applyNumberFormats="0" applyBorderFormats="0" applyFontFormats="0" applyPatternFormats="0" applyAlignmentFormats="0" applyWidthHeightFormats="1" dataCaption="Väärtused" grandTotalCaption="2026 eelarve kokku" updatedVersion="8" minRefreshableVersion="3" useAutoFormatting="1" itemPrintTitles="1" createdVersion="8" indent="0" outline="1" outlineData="1" multipleFieldFilters="0" rowHeaderCaption="Majanduslik sisu" colHeaderCaption="Eelarve liik">
  <location ref="A15:G28" firstHeaderRow="1" firstDataRow="2" firstDataCol="1"/>
  <pivotFields count="3">
    <pivotField dataField="1" subtotalTop="0" showAll="0" defaultSubtotal="0"/>
    <pivotField axis="axisCol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allDrilled="1" subtotalTop="0" showAll="0" dataSourceSort="1" defaultSubtotal="0" defaultAttributeDrillState="1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</pivotFields>
  <rowFields count="1">
    <field x="2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Eelarve koos muudatustega 2026" fld="0" baseField="0" baseItem="0" numFmtId="4"/>
  </dataFields>
  <formats count="2">
    <format dxfId="1">
      <pivotArea dataOnly="0" labelOnly="1" fieldPosition="0">
        <references count="1">
          <reference field="1" count="0"/>
        </references>
      </pivotArea>
    </format>
    <format dxfId="0">
      <pivotArea dataOnly="0" labelOnly="1" grandCol="1" outline="0" fieldPosition="0"/>
    </format>
  </formats>
  <pivotHierarchies count="20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 Algne eelarve 2026"/>
    <pivotHierarchy dragToData="1" caption="Eelarve koos muudatustega 2026"/>
    <pivotHierarchy dragToData="1" caption="sh ülekantavad vahendid 2025"/>
  </pivotHierarchies>
  <pivotTableStyleInfo name="PivotStyleLight16" showRowHeaders="1" showColHeaders="1" showRowStripes="0" showColStripes="0" showLastColumn="1"/>
  <rowHierarchiesUsage count="1">
    <rowHierarchyUsage hierarchyUsage="9"/>
  </rowHierarchiesUsage>
  <colHierarchiesUsage count="1">
    <colHierarchyUsage hierarchyUsage="3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sasExportTIF3.xlsx!Tabel2">
        <x15:activeTabTopLevelEntity name="[Tabel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B8E6D3F-97EE-4EB9-984E-7AC37EBC2CF0}" name="PivotTable-liigendtabel2" cacheId="11" applyNumberFormats="0" applyBorderFormats="0" applyFontFormats="0" applyPatternFormats="0" applyAlignmentFormats="0" applyWidthHeightFormats="1" dataCaption="Väärtused" grandTotalCaption="2026 eelarve kokku" updatedVersion="8" minRefreshableVersion="3" useAutoFormatting="1" itemPrintTitles="1" createdVersion="8" indent="0" outline="1" outlineData="1" multipleFieldFilters="0" rowHeaderCaption="Muinsuskaitseameti 2026. aasta eelarve teenuste lõikes">
  <location ref="A3:D10" firstHeaderRow="0" firstDataRow="1" firstDataCol="1"/>
  <pivotFields count="5">
    <pivotField axis="axisRow" allDrilled="1" subtotalTop="0" showAll="0" dataSourceSort="1" defaultSubtotal="0" defaultAttributeDrillState="1">
      <items count="4">
        <item x="0"/>
        <item x="1"/>
        <item x="2"/>
        <item x="3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axis="axisRow" allDrilled="1" subtotalTop="0" showAll="0" dataSourceSort="1" defaultSubtotal="0" defaultAttributeDrillState="1">
      <items count="2">
        <item x="0"/>
        <item x="1"/>
      </items>
    </pivotField>
  </pivotFields>
  <rowFields count="2">
    <field x="4"/>
    <field x="0"/>
  </rowFields>
  <rowItems count="7">
    <i>
      <x/>
    </i>
    <i r="1">
      <x/>
    </i>
    <i r="1">
      <x v="1"/>
    </i>
    <i r="1">
      <x v="2"/>
    </i>
    <i>
      <x v="1"/>
    </i>
    <i r="1"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Algne eelarve 2026" fld="1" baseField="0" baseItem="0" numFmtId="4"/>
    <dataField name="Eelarve koos muudatusega 2026" fld="2" baseField="0" baseItem="0" numFmtId="4"/>
    <dataField name="sh ülekantavad vahendid 2025" fld="3" baseField="0" baseItem="0" numFmtId="4"/>
  </dataFields>
  <formats count="10">
    <format dxfId="11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10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9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7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6">
      <pivotArea field="0" type="button" dataOnly="0" labelOnly="1" outline="0" axis="axisRow" fieldPosition="1"/>
    </format>
    <format dxfId="5">
      <pivotArea field="0" type="button" dataOnly="0" labelOnly="1" outline="0" axis="axisRow" fieldPosition="1"/>
    </format>
    <format dxfId="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2">
      <pivotArea dataOnly="0" labelOnly="1" outline="0" fieldPosition="0">
        <references count="1">
          <reference field="4294967294" count="1">
            <x v="2"/>
          </reference>
        </references>
      </pivotArea>
    </format>
  </formats>
  <pivotHierarchies count="20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 Algne eelarve 2026"/>
    <pivotHierarchy dragToData="1" caption="Eelarve koos muudatusega 2026"/>
    <pivotHierarchy dragToData="1" caption="sh ülekantavad vahendid 2025"/>
  </pivotHierarchies>
  <pivotTableStyleInfo name="PivotStyleLight16" showRowHeaders="1" showColHeaders="1" showRowStripes="0" showColStripes="0" showLastColumn="1"/>
  <rowHierarchiesUsage count="2">
    <rowHierarchyUsage hierarchyUsage="0"/>
    <rowHierarchyUsage hierarchyUsage="1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sasExportTIF3.xlsx!Tabel2">
        <x15:activeTabTopLevelEntity name="[Tabel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C1701D2-47A5-45BB-B785-B9AC03D3B4AC}" name="PivotTable-liigendtabel5" cacheId="12" applyNumberFormats="0" applyBorderFormats="0" applyFontFormats="0" applyPatternFormats="0" applyAlignmentFormats="0" applyWidthHeightFormats="1" dataCaption="Väärtused" grandTotalCaption="2026. eelarve kokku" updatedVersion="8" minRefreshableVersion="3" useAutoFormatting="1" itemPrintTitles="1" createdVersion="8" indent="0" outline="1" outlineData="1" multipleFieldFilters="0" rowHeaderCaption="" colHeaderCaption="Eelarve liik">
  <location ref="A3:G50" firstHeaderRow="1" firstDataRow="2" firstDataCol="1"/>
  <pivotFields count="15">
    <pivotField axis="axisRow" showAll="0">
      <items count="3">
        <item x="0"/>
        <item x="1"/>
        <item t="default"/>
      </items>
    </pivotField>
    <pivotField axis="axisRow" showAll="0">
      <items count="5">
        <item x="1"/>
        <item x="0"/>
        <item x="2"/>
        <item x="3"/>
        <item t="default"/>
      </items>
    </pivotField>
    <pivotField showAll="0"/>
    <pivotField axis="axisCol" showAll="0">
      <items count="6">
        <item x="4"/>
        <item x="0"/>
        <item x="2"/>
        <item x="1"/>
        <item x="3"/>
        <item t="default"/>
      </items>
    </pivotField>
    <pivotField axis="axisRow" showAll="0">
      <items count="9">
        <item x="7"/>
        <item x="5"/>
        <item x="1"/>
        <item x="3"/>
        <item x="0"/>
        <item x="4"/>
        <item x="6"/>
        <item x="2"/>
        <item t="default"/>
      </items>
    </pivotField>
    <pivotField showAll="0"/>
    <pivotField showAll="0"/>
    <pivotField showAll="0"/>
    <pivotField showAll="0"/>
    <pivotField axis="axisRow" showAll="0">
      <items count="12">
        <item x="3"/>
        <item x="8"/>
        <item x="6"/>
        <item x="2"/>
        <item x="5"/>
        <item x="0"/>
        <item x="7"/>
        <item x="9"/>
        <item x="4"/>
        <item x="10"/>
        <item x="1"/>
        <item t="default"/>
      </items>
    </pivotField>
    <pivotField showAll="0"/>
    <pivotField showAll="0"/>
    <pivotField showAll="0"/>
    <pivotField dataField="1" numFmtId="4" showAll="0"/>
    <pivotField showAll="0"/>
  </pivotFields>
  <rowFields count="4">
    <field x="0"/>
    <field x="1"/>
    <field x="9"/>
    <field x="4"/>
  </rowFields>
  <rowItems count="46">
    <i>
      <x/>
    </i>
    <i r="1">
      <x/>
    </i>
    <i r="2">
      <x/>
    </i>
    <i r="3">
      <x v="7"/>
    </i>
    <i r="2">
      <x v="3"/>
    </i>
    <i r="3">
      <x v="6"/>
    </i>
    <i r="3">
      <x v="7"/>
    </i>
    <i r="2">
      <x v="10"/>
    </i>
    <i r="3">
      <x v="7"/>
    </i>
    <i r="1">
      <x v="1"/>
    </i>
    <i r="2">
      <x v="3"/>
    </i>
    <i r="3">
      <x v="6"/>
    </i>
    <i r="3">
      <x v="7"/>
    </i>
    <i r="2">
      <x v="4"/>
    </i>
    <i r="3">
      <x/>
    </i>
    <i r="2">
      <x v="5"/>
    </i>
    <i r="3">
      <x v="1"/>
    </i>
    <i r="3">
      <x v="2"/>
    </i>
    <i r="3">
      <x v="3"/>
    </i>
    <i r="3">
      <x v="4"/>
    </i>
    <i r="3">
      <x v="5"/>
    </i>
    <i r="3">
      <x v="7"/>
    </i>
    <i r="2">
      <x v="8"/>
    </i>
    <i r="3">
      <x v="7"/>
    </i>
    <i r="2">
      <x v="10"/>
    </i>
    <i r="3">
      <x v="7"/>
    </i>
    <i r="1">
      <x v="2"/>
    </i>
    <i r="2">
      <x v="3"/>
    </i>
    <i r="3">
      <x v="6"/>
    </i>
    <i r="3">
      <x v="7"/>
    </i>
    <i r="2">
      <x v="10"/>
    </i>
    <i r="3">
      <x v="7"/>
    </i>
    <i>
      <x v="1"/>
    </i>
    <i r="1">
      <x v="3"/>
    </i>
    <i r="2">
      <x v="1"/>
    </i>
    <i r="3">
      <x v="7"/>
    </i>
    <i r="2">
      <x v="2"/>
    </i>
    <i r="3">
      <x v="6"/>
    </i>
    <i r="3">
      <x v="7"/>
    </i>
    <i r="2">
      <x v="6"/>
    </i>
    <i r="3">
      <x v="7"/>
    </i>
    <i r="2">
      <x v="7"/>
    </i>
    <i r="3">
      <x v="7"/>
    </i>
    <i r="2">
      <x v="9"/>
    </i>
    <i r="3">
      <x v="7"/>
    </i>
    <i t="grand">
      <x/>
    </i>
  </rowItems>
  <colFields count="1">
    <field x="3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Muinsuskaitseameti eelarve koos muudatustega 2026" fld="13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6298123-0DC9-47C6-844E-13BFD1638B38}" name="Tabel2" displayName="Tabel2" ref="A3:O199" totalsRowShown="0" headerRowDxfId="30" headerRowBorderDxfId="29" tableBorderDxfId="28" totalsRowBorderDxfId="27">
  <autoFilter ref="A3:O199" xr:uid="{885A6411-0F27-4018-8F36-6851CD6B0A70}">
    <filterColumn colId="5">
      <filters>
        <filter val="KIM20-VORU"/>
      </filters>
    </filterColumn>
  </autoFilter>
  <tableColumns count="15">
    <tableColumn id="1" xr3:uid="{76D234D1-0740-4A2C-9D6B-78D3FBFDB01C}" name="Programmitegevuse nimi" dataDxfId="26"/>
    <tableColumn id="2" xr3:uid="{62EC4088-CAF1-40C5-A4D8-E99B6370EA4F}" name="Teenuse nimi" dataDxfId="25"/>
    <tableColumn id="3" xr3:uid="{47B83AC3-DBB4-4D05-BDF1-5A9CDD4A46F1}" name="Tegevusala" dataDxfId="24"/>
    <tableColumn id="4" xr3:uid="{6DECDA76-87D5-4A05-916B-660A9D24A897}" name="Eelarve liik" dataDxfId="23"/>
    <tableColumn id="5" xr3:uid="{1E3C989B-5ADE-4171-BC3D-AFF7EC93766C}" name="Eelarve objekt" dataDxfId="22"/>
    <tableColumn id="6" xr3:uid="{9C0DA2B9-0E5B-4D36-97A1-90D51CB8970E}" name="Ressurss/kulukoht" dataDxfId="21"/>
    <tableColumn id="7" xr3:uid="{54CAFB32-3AD9-4695-B454-9FD999A39058}" name="Ressursi/kulukoha nimetus" dataDxfId="20"/>
    <tableColumn id="8" xr3:uid="{3B1A650D-5EFC-4255-BB91-7E17171021BE}" name="Toetuse kood" dataDxfId="19"/>
    <tableColumn id="9" xr3:uid="{2BF9136A-9AA0-49D0-B709-EBE3AF0C32B3}" name="Toetuse nimetus" dataDxfId="18"/>
    <tableColumn id="10" xr3:uid="{97771BE1-3BBE-43DF-A684-09932F10E759}" name="Majanduslik sisu" dataDxfId="17"/>
    <tableColumn id="11" xr3:uid="{2967941B-8E26-4F3B-83EA-29C12E6A266A}" name="Konto " dataDxfId="16"/>
    <tableColumn id="12" xr3:uid="{38191009-5FC2-4DE8-96B9-9527F043A138}" name="Konto nimetus" dataDxfId="15"/>
    <tableColumn id="13" xr3:uid="{E00D66C4-7AA9-42DB-8975-AE39CF92A3AD}" name="Algne eelarve 2026" dataDxfId="14"/>
    <tableColumn id="14" xr3:uid="{0B7ACD4F-1DDA-4007-8E09-B4960FFD7F09}" name="Eelarve koos muudatusega 2026" dataDxfId="13"/>
    <tableColumn id="15" xr3:uid="{E5CF7753-976B-4397-9973-B23B856C2F09}" name="sh ülekantavad vahendid 2025" dataDxfId="1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A6411-0F27-4018-8F36-6851CD6B0A70}">
  <dimension ref="A1:O199"/>
  <sheetViews>
    <sheetView tabSelected="1" workbookViewId="0">
      <selection activeCell="G26" sqref="G26"/>
    </sheetView>
  </sheetViews>
  <sheetFormatPr defaultRowHeight="15" x14ac:dyDescent="0.25"/>
  <cols>
    <col min="1" max="1" width="25.5703125" customWidth="1"/>
    <col min="2" max="2" width="15.28515625" customWidth="1"/>
    <col min="3" max="3" width="13.140625" customWidth="1"/>
    <col min="4" max="4" width="13" customWidth="1"/>
    <col min="5" max="5" width="16" customWidth="1"/>
    <col min="6" max="6" width="20" customWidth="1"/>
    <col min="7" max="7" width="22.5703125" customWidth="1"/>
    <col min="8" max="8" width="13" customWidth="1"/>
    <col min="9" max="9" width="13.85546875" customWidth="1"/>
    <col min="10" max="10" width="34" customWidth="1"/>
    <col min="11" max="11" width="9" bestFit="1" customWidth="1"/>
    <col min="12" max="12" width="39" customWidth="1"/>
    <col min="13" max="13" width="21.140625" style="2" customWidth="1"/>
    <col min="14" max="14" width="26.42578125" style="2" customWidth="1"/>
    <col min="15" max="15" width="21.85546875" style="2" customWidth="1"/>
  </cols>
  <sheetData>
    <row r="1" spans="1:15" x14ac:dyDescent="0.25">
      <c r="A1" s="1" t="s">
        <v>150</v>
      </c>
    </row>
    <row r="2" spans="1:15" x14ac:dyDescent="0.25">
      <c r="M2" s="4">
        <f>SUM(M4:M199)</f>
        <v>11298574.000599999</v>
      </c>
      <c r="N2" s="4">
        <f t="shared" ref="N2:O2" si="0">SUM(N4:N199)</f>
        <v>16948461.310599998</v>
      </c>
      <c r="O2" s="4">
        <f t="shared" si="0"/>
        <v>5413693.3100000005</v>
      </c>
    </row>
    <row r="3" spans="1:15" s="3" customFormat="1" ht="30" x14ac:dyDescent="0.25">
      <c r="A3" s="12" t="s">
        <v>117</v>
      </c>
      <c r="B3" s="13" t="s">
        <v>118</v>
      </c>
      <c r="C3" s="13" t="s">
        <v>119</v>
      </c>
      <c r="D3" s="13" t="s">
        <v>120</v>
      </c>
      <c r="E3" s="13" t="s">
        <v>121</v>
      </c>
      <c r="F3" s="13" t="s">
        <v>122</v>
      </c>
      <c r="G3" s="13" t="s">
        <v>123</v>
      </c>
      <c r="H3" s="13" t="s">
        <v>124</v>
      </c>
      <c r="I3" s="13" t="s">
        <v>125</v>
      </c>
      <c r="J3" s="13" t="s">
        <v>126</v>
      </c>
      <c r="K3" s="13" t="s">
        <v>127</v>
      </c>
      <c r="L3" s="13" t="s">
        <v>128</v>
      </c>
      <c r="M3" s="14" t="s">
        <v>142</v>
      </c>
      <c r="N3" s="14" t="s">
        <v>143</v>
      </c>
      <c r="O3" s="15" t="s">
        <v>144</v>
      </c>
    </row>
    <row r="4" spans="1:15" hidden="1" x14ac:dyDescent="0.25">
      <c r="A4" s="10" t="s">
        <v>5</v>
      </c>
      <c r="B4" s="5" t="s">
        <v>12</v>
      </c>
      <c r="C4" s="5" t="s">
        <v>1</v>
      </c>
      <c r="D4" s="5" t="s">
        <v>2</v>
      </c>
      <c r="E4" s="5" t="s">
        <v>111</v>
      </c>
      <c r="F4" s="5" t="s">
        <v>67</v>
      </c>
      <c r="G4" s="5" t="s">
        <v>68</v>
      </c>
      <c r="H4" s="5"/>
      <c r="I4" s="5"/>
      <c r="J4" s="5" t="s">
        <v>66</v>
      </c>
      <c r="K4" s="5" t="s">
        <v>70</v>
      </c>
      <c r="L4" s="5" t="s">
        <v>133</v>
      </c>
      <c r="M4" s="6"/>
      <c r="N4" s="6">
        <f>O4</f>
        <v>2751967</v>
      </c>
      <c r="O4" s="11">
        <v>2751967</v>
      </c>
    </row>
    <row r="5" spans="1:15" hidden="1" x14ac:dyDescent="0.25">
      <c r="A5" s="10" t="s">
        <v>5</v>
      </c>
      <c r="B5" s="5" t="s">
        <v>12</v>
      </c>
      <c r="C5" s="5" t="s">
        <v>1</v>
      </c>
      <c r="D5" s="5" t="s">
        <v>2</v>
      </c>
      <c r="E5" s="5" t="s">
        <v>65</v>
      </c>
      <c r="F5" s="5" t="s">
        <v>67</v>
      </c>
      <c r="G5" s="5" t="s">
        <v>68</v>
      </c>
      <c r="H5" s="5"/>
      <c r="I5" s="5"/>
      <c r="J5" s="5" t="s">
        <v>66</v>
      </c>
      <c r="K5" s="5" t="s">
        <v>75</v>
      </c>
      <c r="L5" s="5" t="s">
        <v>135</v>
      </c>
      <c r="M5" s="6">
        <v>4575988</v>
      </c>
      <c r="N5" s="6">
        <f>4575988+O5</f>
        <v>6492437.1200000001</v>
      </c>
      <c r="O5" s="11">
        <v>1916449.12</v>
      </c>
    </row>
    <row r="6" spans="1:15" hidden="1" x14ac:dyDescent="0.25">
      <c r="A6" s="10" t="s">
        <v>5</v>
      </c>
      <c r="B6" s="5" t="s">
        <v>12</v>
      </c>
      <c r="C6" s="5" t="s">
        <v>14</v>
      </c>
      <c r="D6" s="5" t="s">
        <v>2</v>
      </c>
      <c r="E6" s="5"/>
      <c r="F6" s="5" t="s">
        <v>84</v>
      </c>
      <c r="G6" s="5" t="s">
        <v>85</v>
      </c>
      <c r="H6" s="5"/>
      <c r="I6" s="5"/>
      <c r="J6" s="5" t="s">
        <v>66</v>
      </c>
      <c r="K6" s="5" t="s">
        <v>70</v>
      </c>
      <c r="L6" s="5" t="s">
        <v>133</v>
      </c>
      <c r="M6" s="6">
        <v>276652</v>
      </c>
      <c r="N6" s="6">
        <f>276652+O6</f>
        <v>495489.1</v>
      </c>
      <c r="O6" s="11">
        <v>218837.1</v>
      </c>
    </row>
    <row r="7" spans="1:15" hidden="1" x14ac:dyDescent="0.25">
      <c r="A7" s="10" t="s">
        <v>5</v>
      </c>
      <c r="B7" s="5" t="s">
        <v>12</v>
      </c>
      <c r="C7" s="5" t="s">
        <v>1</v>
      </c>
      <c r="D7" s="5" t="s">
        <v>2</v>
      </c>
      <c r="E7" s="5" t="s">
        <v>69</v>
      </c>
      <c r="F7" s="5" t="s">
        <v>67</v>
      </c>
      <c r="G7" s="5" t="s">
        <v>68</v>
      </c>
      <c r="H7" s="5"/>
      <c r="I7" s="5"/>
      <c r="J7" s="5" t="s">
        <v>66</v>
      </c>
      <c r="K7" s="5" t="s">
        <v>70</v>
      </c>
      <c r="L7" s="5" t="s">
        <v>133</v>
      </c>
      <c r="M7" s="6"/>
      <c r="N7" s="6">
        <f>O7</f>
        <v>142588</v>
      </c>
      <c r="O7" s="11">
        <v>142588</v>
      </c>
    </row>
    <row r="8" spans="1:15" hidden="1" x14ac:dyDescent="0.25">
      <c r="A8" s="10" t="s">
        <v>5</v>
      </c>
      <c r="B8" s="5" t="s">
        <v>12</v>
      </c>
      <c r="C8" s="5" t="s">
        <v>1</v>
      </c>
      <c r="D8" s="5" t="s">
        <v>2</v>
      </c>
      <c r="E8" s="5" t="s">
        <v>86</v>
      </c>
      <c r="F8" s="5" t="s">
        <v>67</v>
      </c>
      <c r="G8" s="5" t="s">
        <v>68</v>
      </c>
      <c r="H8" s="5"/>
      <c r="I8" s="5"/>
      <c r="J8" s="5" t="s">
        <v>66</v>
      </c>
      <c r="K8" s="5" t="s">
        <v>70</v>
      </c>
      <c r="L8" s="5" t="s">
        <v>133</v>
      </c>
      <c r="M8" s="6"/>
      <c r="N8" s="6">
        <f>O8</f>
        <v>130683</v>
      </c>
      <c r="O8" s="11">
        <v>130683</v>
      </c>
    </row>
    <row r="9" spans="1:15" hidden="1" x14ac:dyDescent="0.25">
      <c r="A9" s="10" t="s">
        <v>5</v>
      </c>
      <c r="B9" s="5" t="s">
        <v>12</v>
      </c>
      <c r="C9" s="5" t="s">
        <v>14</v>
      </c>
      <c r="D9" s="5" t="s">
        <v>2</v>
      </c>
      <c r="E9" s="5" t="s">
        <v>97</v>
      </c>
      <c r="F9" s="5" t="s">
        <v>84</v>
      </c>
      <c r="G9" s="5" t="s">
        <v>85</v>
      </c>
      <c r="H9" s="5"/>
      <c r="I9" s="5"/>
      <c r="J9" s="5" t="s">
        <v>66</v>
      </c>
      <c r="K9" s="5" t="s">
        <v>70</v>
      </c>
      <c r="L9" s="5" t="s">
        <v>133</v>
      </c>
      <c r="M9" s="6">
        <v>460000</v>
      </c>
      <c r="N9" s="6">
        <f>460000+O9</f>
        <v>555036.28</v>
      </c>
      <c r="O9" s="11">
        <v>95036.28</v>
      </c>
    </row>
    <row r="10" spans="1:15" hidden="1" x14ac:dyDescent="0.25">
      <c r="A10" s="10" t="s">
        <v>5</v>
      </c>
      <c r="B10" s="5" t="s">
        <v>9</v>
      </c>
      <c r="C10" s="5" t="s">
        <v>1</v>
      </c>
      <c r="D10" s="5" t="s">
        <v>2</v>
      </c>
      <c r="E10" s="5"/>
      <c r="F10" s="5" t="s">
        <v>3</v>
      </c>
      <c r="G10" s="5" t="s">
        <v>3</v>
      </c>
      <c r="H10" s="5"/>
      <c r="I10" s="5"/>
      <c r="J10" s="5" t="s">
        <v>4</v>
      </c>
      <c r="K10" s="5" t="s">
        <v>51</v>
      </c>
      <c r="L10" s="5" t="s">
        <v>4</v>
      </c>
      <c r="M10" s="6">
        <v>1479465.375</v>
      </c>
      <c r="N10" s="6">
        <f>1479465.375+15500+437.5+O10</f>
        <v>1578531.9550000001</v>
      </c>
      <c r="O10" s="11">
        <f>80847.11+2281.97</f>
        <v>83129.08</v>
      </c>
    </row>
    <row r="11" spans="1:15" hidden="1" x14ac:dyDescent="0.25">
      <c r="A11" s="10" t="s">
        <v>5</v>
      </c>
      <c r="B11" s="5" t="s">
        <v>6</v>
      </c>
      <c r="C11" s="5" t="s">
        <v>1</v>
      </c>
      <c r="D11" s="5" t="s">
        <v>2</v>
      </c>
      <c r="E11" s="5"/>
      <c r="F11" s="5" t="s">
        <v>3</v>
      </c>
      <c r="G11" s="5" t="s">
        <v>3</v>
      </c>
      <c r="H11" s="5"/>
      <c r="I11" s="5"/>
      <c r="J11" s="5" t="s">
        <v>4</v>
      </c>
      <c r="K11" s="5" t="s">
        <v>51</v>
      </c>
      <c r="L11" s="5" t="s">
        <v>4</v>
      </c>
      <c r="M11" s="6">
        <v>568578.85</v>
      </c>
      <c r="N11" s="6">
        <f>568578.85+5250+875+O11</f>
        <v>606651.5</v>
      </c>
      <c r="O11" s="11">
        <f>27383.7+4563.95</f>
        <v>31947.65</v>
      </c>
    </row>
    <row r="12" spans="1:15" hidden="1" x14ac:dyDescent="0.25">
      <c r="A12" s="10" t="s">
        <v>5</v>
      </c>
      <c r="B12" s="5" t="s">
        <v>9</v>
      </c>
      <c r="C12" s="5" t="s">
        <v>1</v>
      </c>
      <c r="D12" s="5" t="s">
        <v>2</v>
      </c>
      <c r="E12" s="5"/>
      <c r="F12" s="5" t="s">
        <v>3</v>
      </c>
      <c r="G12" s="5" t="s">
        <v>3</v>
      </c>
      <c r="H12" s="5"/>
      <c r="I12" s="5"/>
      <c r="J12" s="5" t="s">
        <v>8</v>
      </c>
      <c r="K12" s="5" t="s">
        <v>87</v>
      </c>
      <c r="L12" s="5" t="s">
        <v>8</v>
      </c>
      <c r="M12" s="6">
        <v>45653.287499999999</v>
      </c>
      <c r="N12" s="6">
        <f>45653.2875+21700+612.5+O12</f>
        <v>85646.367500000008</v>
      </c>
      <c r="O12" s="11">
        <f>17195.24+485.34</f>
        <v>17680.580000000002</v>
      </c>
    </row>
    <row r="13" spans="1:15" hidden="1" x14ac:dyDescent="0.25">
      <c r="A13" s="10" t="s">
        <v>5</v>
      </c>
      <c r="B13" s="5" t="s">
        <v>12</v>
      </c>
      <c r="C13" s="5" t="s">
        <v>1</v>
      </c>
      <c r="D13" s="5" t="s">
        <v>2</v>
      </c>
      <c r="E13" s="5"/>
      <c r="F13" s="5" t="s">
        <v>3</v>
      </c>
      <c r="G13" s="5" t="s">
        <v>3</v>
      </c>
      <c r="H13" s="5"/>
      <c r="I13" s="5"/>
      <c r="J13" s="5" t="s">
        <v>4</v>
      </c>
      <c r="K13" s="5" t="s">
        <v>51</v>
      </c>
      <c r="L13" s="5" t="s">
        <v>4</v>
      </c>
      <c r="M13" s="6">
        <v>272685.77500000002</v>
      </c>
      <c r="N13" s="6">
        <f>272685.775+2500+437.5+O13</f>
        <v>290945.10500000004</v>
      </c>
      <c r="O13" s="11">
        <f>13039.86+2281.97</f>
        <v>15321.83</v>
      </c>
    </row>
    <row r="14" spans="1:15" hidden="1" x14ac:dyDescent="0.25">
      <c r="A14" s="10" t="s">
        <v>5</v>
      </c>
      <c r="B14" s="5" t="s">
        <v>6</v>
      </c>
      <c r="C14" s="5" t="s">
        <v>1</v>
      </c>
      <c r="D14" s="5" t="s">
        <v>2</v>
      </c>
      <c r="E14" s="5"/>
      <c r="F14" s="5" t="s">
        <v>3</v>
      </c>
      <c r="G14" s="5" t="s">
        <v>3</v>
      </c>
      <c r="H14" s="5"/>
      <c r="I14" s="5"/>
      <c r="J14" s="5" t="s">
        <v>8</v>
      </c>
      <c r="K14" s="5" t="s">
        <v>87</v>
      </c>
      <c r="L14" s="5" t="s">
        <v>8</v>
      </c>
      <c r="M14" s="6">
        <v>17545.184999999998</v>
      </c>
      <c r="N14" s="6">
        <f>17545.185+7350+1225+O14</f>
        <v>32915.074999999997</v>
      </c>
      <c r="O14" s="11">
        <f>5824.19+970.7</f>
        <v>6794.8899999999994</v>
      </c>
    </row>
    <row r="15" spans="1:15" hidden="1" x14ac:dyDescent="0.25">
      <c r="A15" s="10" t="s">
        <v>5</v>
      </c>
      <c r="B15" s="5" t="s">
        <v>12</v>
      </c>
      <c r="C15" s="5" t="s">
        <v>1</v>
      </c>
      <c r="D15" s="5" t="s">
        <v>2</v>
      </c>
      <c r="E15" s="5"/>
      <c r="F15" s="5" t="s">
        <v>3</v>
      </c>
      <c r="G15" s="5" t="s">
        <v>3</v>
      </c>
      <c r="H15" s="5"/>
      <c r="I15" s="5"/>
      <c r="J15" s="5" t="s">
        <v>8</v>
      </c>
      <c r="K15" s="5" t="s">
        <v>87</v>
      </c>
      <c r="L15" s="5" t="s">
        <v>8</v>
      </c>
      <c r="M15" s="6">
        <v>8414.5275000000001</v>
      </c>
      <c r="N15" s="6">
        <f>8414.5275+3500+612.5+O15</f>
        <v>15785.807499999999</v>
      </c>
      <c r="O15" s="11">
        <f>2773.43+485.35</f>
        <v>3258.7799999999997</v>
      </c>
    </row>
    <row r="16" spans="1:15" hidden="1" x14ac:dyDescent="0.25">
      <c r="A16" s="10" t="s">
        <v>5</v>
      </c>
      <c r="B16" s="5" t="s">
        <v>9</v>
      </c>
      <c r="C16" s="5" t="s">
        <v>14</v>
      </c>
      <c r="D16" s="5" t="s">
        <v>2</v>
      </c>
      <c r="E16" s="5"/>
      <c r="F16" s="5" t="s">
        <v>3</v>
      </c>
      <c r="G16" s="5" t="s">
        <v>3</v>
      </c>
      <c r="H16" s="5"/>
      <c r="I16" s="5"/>
      <c r="J16" s="5" t="s">
        <v>4</v>
      </c>
      <c r="K16" s="5" t="s">
        <v>51</v>
      </c>
      <c r="L16" s="5" t="s">
        <v>4</v>
      </c>
      <c r="M16" s="6">
        <v>132552.35962500001</v>
      </c>
      <c r="N16" s="6">
        <v>132552.35962500001</v>
      </c>
      <c r="O16" s="11"/>
    </row>
    <row r="17" spans="1:15" hidden="1" x14ac:dyDescent="0.25">
      <c r="A17" s="10" t="s">
        <v>5</v>
      </c>
      <c r="B17" s="5" t="s">
        <v>9</v>
      </c>
      <c r="C17" s="5" t="s">
        <v>14</v>
      </c>
      <c r="D17" s="5" t="s">
        <v>2</v>
      </c>
      <c r="E17" s="5"/>
      <c r="F17" s="5" t="s">
        <v>61</v>
      </c>
      <c r="G17" s="5" t="s">
        <v>62</v>
      </c>
      <c r="H17" s="5"/>
      <c r="I17" s="5"/>
      <c r="J17" s="5" t="s">
        <v>8</v>
      </c>
      <c r="K17" s="5" t="s">
        <v>87</v>
      </c>
      <c r="L17" s="5" t="s">
        <v>8</v>
      </c>
      <c r="M17" s="6">
        <v>6375</v>
      </c>
      <c r="N17" s="6">
        <v>6375</v>
      </c>
      <c r="O17" s="11"/>
    </row>
    <row r="18" spans="1:15" hidden="1" x14ac:dyDescent="0.25">
      <c r="A18" s="10" t="s">
        <v>5</v>
      </c>
      <c r="B18" s="5" t="s">
        <v>9</v>
      </c>
      <c r="C18" s="5" t="s">
        <v>1</v>
      </c>
      <c r="D18" s="5" t="s">
        <v>2</v>
      </c>
      <c r="E18" s="5" t="s">
        <v>17</v>
      </c>
      <c r="F18" s="5" t="s">
        <v>23</v>
      </c>
      <c r="G18" s="5" t="s">
        <v>153</v>
      </c>
      <c r="H18" s="5"/>
      <c r="I18" s="5"/>
      <c r="J18" s="5" t="s">
        <v>8</v>
      </c>
      <c r="K18" s="5" t="s">
        <v>19</v>
      </c>
      <c r="L18" s="5" t="s">
        <v>129</v>
      </c>
      <c r="M18" s="6">
        <v>202.54012499999999</v>
      </c>
      <c r="N18" s="6">
        <v>202.54012499999999</v>
      </c>
      <c r="O18" s="11"/>
    </row>
    <row r="19" spans="1:15" hidden="1" x14ac:dyDescent="0.25">
      <c r="A19" s="10" t="s">
        <v>5</v>
      </c>
      <c r="B19" s="5" t="s">
        <v>9</v>
      </c>
      <c r="C19" s="5" t="s">
        <v>1</v>
      </c>
      <c r="D19" s="5" t="s">
        <v>2</v>
      </c>
      <c r="E19" s="5" t="s">
        <v>17</v>
      </c>
      <c r="F19" s="5" t="s">
        <v>18</v>
      </c>
      <c r="G19" s="5" t="s">
        <v>95</v>
      </c>
      <c r="H19" s="5"/>
      <c r="I19" s="5"/>
      <c r="J19" s="5" t="s">
        <v>8</v>
      </c>
      <c r="K19" s="5" t="s">
        <v>19</v>
      </c>
      <c r="L19" s="5" t="s">
        <v>129</v>
      </c>
      <c r="M19" s="6">
        <v>711.60300000000007</v>
      </c>
      <c r="N19" s="6">
        <v>711.60300000000007</v>
      </c>
      <c r="O19" s="11"/>
    </row>
    <row r="20" spans="1:15" hidden="1" x14ac:dyDescent="0.25">
      <c r="A20" s="10" t="s">
        <v>5</v>
      </c>
      <c r="B20" s="5" t="s">
        <v>9</v>
      </c>
      <c r="C20" s="5" t="s">
        <v>1</v>
      </c>
      <c r="D20" s="5" t="s">
        <v>2</v>
      </c>
      <c r="E20" s="5"/>
      <c r="F20" s="5" t="s">
        <v>80</v>
      </c>
      <c r="G20" s="5" t="s">
        <v>108</v>
      </c>
      <c r="H20" s="5"/>
      <c r="I20" s="5"/>
      <c r="J20" s="5" t="s">
        <v>8</v>
      </c>
      <c r="K20" s="5" t="s">
        <v>19</v>
      </c>
      <c r="L20" s="5" t="s">
        <v>129</v>
      </c>
      <c r="M20" s="6">
        <v>1275</v>
      </c>
      <c r="N20" s="6">
        <v>1275</v>
      </c>
      <c r="O20" s="11"/>
    </row>
    <row r="21" spans="1:15" hidden="1" x14ac:dyDescent="0.25">
      <c r="A21" s="10" t="s">
        <v>5</v>
      </c>
      <c r="B21" s="5" t="s">
        <v>9</v>
      </c>
      <c r="C21" s="5" t="s">
        <v>1</v>
      </c>
      <c r="D21" s="5" t="s">
        <v>2</v>
      </c>
      <c r="E21" s="5" t="s">
        <v>17</v>
      </c>
      <c r="F21" s="5" t="s">
        <v>52</v>
      </c>
      <c r="G21" s="5" t="s">
        <v>154</v>
      </c>
      <c r="H21" s="5"/>
      <c r="I21" s="5"/>
      <c r="J21" s="5" t="s">
        <v>8</v>
      </c>
      <c r="K21" s="5" t="s">
        <v>19</v>
      </c>
      <c r="L21" s="5" t="s">
        <v>129</v>
      </c>
      <c r="M21" s="6">
        <v>3454.631625</v>
      </c>
      <c r="N21" s="6">
        <v>3454.631625</v>
      </c>
      <c r="O21" s="11"/>
    </row>
    <row r="22" spans="1:15" hidden="1" x14ac:dyDescent="0.25">
      <c r="A22" s="10" t="s">
        <v>5</v>
      </c>
      <c r="B22" s="5" t="s">
        <v>9</v>
      </c>
      <c r="C22" s="5" t="s">
        <v>1</v>
      </c>
      <c r="D22" s="5" t="s">
        <v>2</v>
      </c>
      <c r="E22" s="5" t="s">
        <v>17</v>
      </c>
      <c r="F22" s="5" t="s">
        <v>56</v>
      </c>
      <c r="G22" s="5" t="s">
        <v>94</v>
      </c>
      <c r="H22" s="5"/>
      <c r="I22" s="5"/>
      <c r="J22" s="5" t="s">
        <v>8</v>
      </c>
      <c r="K22" s="5" t="s">
        <v>19</v>
      </c>
      <c r="L22" s="5" t="s">
        <v>129</v>
      </c>
      <c r="M22" s="6">
        <v>1440.0997500000001</v>
      </c>
      <c r="N22" s="6">
        <v>1440.0997500000001</v>
      </c>
      <c r="O22" s="11"/>
    </row>
    <row r="23" spans="1:15" hidden="1" x14ac:dyDescent="0.25">
      <c r="A23" s="10" t="s">
        <v>5</v>
      </c>
      <c r="B23" s="5" t="s">
        <v>9</v>
      </c>
      <c r="C23" s="5" t="s">
        <v>1</v>
      </c>
      <c r="D23" s="5" t="s">
        <v>2</v>
      </c>
      <c r="E23" s="5"/>
      <c r="F23" s="5" t="s">
        <v>63</v>
      </c>
      <c r="G23" s="5" t="s">
        <v>155</v>
      </c>
      <c r="H23" s="5"/>
      <c r="I23" s="5"/>
      <c r="J23" s="5" t="s">
        <v>8</v>
      </c>
      <c r="K23" s="5" t="s">
        <v>19</v>
      </c>
      <c r="L23" s="5" t="s">
        <v>129</v>
      </c>
      <c r="M23" s="6">
        <v>9243.75</v>
      </c>
      <c r="N23" s="6">
        <v>9243.75</v>
      </c>
      <c r="O23" s="11"/>
    </row>
    <row r="24" spans="1:15" hidden="1" x14ac:dyDescent="0.25">
      <c r="A24" s="10" t="s">
        <v>5</v>
      </c>
      <c r="B24" s="5" t="s">
        <v>9</v>
      </c>
      <c r="C24" s="5" t="s">
        <v>1</v>
      </c>
      <c r="D24" s="5" t="s">
        <v>2</v>
      </c>
      <c r="E24" s="5"/>
      <c r="F24" s="5" t="s">
        <v>28</v>
      </c>
      <c r="G24" s="5" t="s">
        <v>96</v>
      </c>
      <c r="H24" s="5"/>
      <c r="I24" s="5"/>
      <c r="J24" s="5" t="s">
        <v>8</v>
      </c>
      <c r="K24" s="5" t="s">
        <v>19</v>
      </c>
      <c r="L24" s="5" t="s">
        <v>129</v>
      </c>
      <c r="M24" s="6">
        <v>72386.269874999998</v>
      </c>
      <c r="N24" s="6">
        <v>72386.269874999998</v>
      </c>
      <c r="O24" s="11"/>
    </row>
    <row r="25" spans="1:15" hidden="1" x14ac:dyDescent="0.25">
      <c r="A25" s="10" t="s">
        <v>5</v>
      </c>
      <c r="B25" s="5" t="s">
        <v>9</v>
      </c>
      <c r="C25" s="5" t="s">
        <v>1</v>
      </c>
      <c r="D25" s="5" t="s">
        <v>2</v>
      </c>
      <c r="E25" s="5"/>
      <c r="F25" s="5" t="s">
        <v>41</v>
      </c>
      <c r="G25" s="5" t="s">
        <v>93</v>
      </c>
      <c r="H25" s="5"/>
      <c r="I25" s="5"/>
      <c r="J25" s="5" t="s">
        <v>8</v>
      </c>
      <c r="K25" s="5" t="s">
        <v>19</v>
      </c>
      <c r="L25" s="5" t="s">
        <v>129</v>
      </c>
      <c r="M25" s="6">
        <v>10837.5</v>
      </c>
      <c r="N25" s="6">
        <v>10837.5</v>
      </c>
      <c r="O25" s="11"/>
    </row>
    <row r="26" spans="1:15" hidden="1" x14ac:dyDescent="0.25">
      <c r="A26" s="10" t="s">
        <v>5</v>
      </c>
      <c r="B26" s="5" t="s">
        <v>9</v>
      </c>
      <c r="C26" s="5" t="s">
        <v>1</v>
      </c>
      <c r="D26" s="5" t="s">
        <v>2</v>
      </c>
      <c r="E26" s="5" t="s">
        <v>17</v>
      </c>
      <c r="F26" s="5" t="s">
        <v>29</v>
      </c>
      <c r="G26" s="5" t="s">
        <v>157</v>
      </c>
      <c r="H26" s="5"/>
      <c r="I26" s="5"/>
      <c r="J26" s="5" t="s">
        <v>8</v>
      </c>
      <c r="K26" s="5" t="s">
        <v>19</v>
      </c>
      <c r="L26" s="5" t="s">
        <v>129</v>
      </c>
      <c r="M26" s="6">
        <v>1418.922</v>
      </c>
      <c r="N26" s="6">
        <v>1418.922</v>
      </c>
      <c r="O26" s="11"/>
    </row>
    <row r="27" spans="1:15" x14ac:dyDescent="0.25">
      <c r="A27" s="10" t="s">
        <v>5</v>
      </c>
      <c r="B27" s="5" t="s">
        <v>9</v>
      </c>
      <c r="C27" s="5" t="s">
        <v>1</v>
      </c>
      <c r="D27" s="5" t="s">
        <v>2</v>
      </c>
      <c r="E27" s="5" t="s">
        <v>17</v>
      </c>
      <c r="F27" s="5" t="s">
        <v>36</v>
      </c>
      <c r="G27" s="5" t="s">
        <v>156</v>
      </c>
      <c r="H27" s="5"/>
      <c r="I27" s="5"/>
      <c r="J27" s="5" t="s">
        <v>8</v>
      </c>
      <c r="K27" s="5" t="s">
        <v>19</v>
      </c>
      <c r="L27" s="5" t="s">
        <v>129</v>
      </c>
      <c r="M27" s="6">
        <v>855.19349999999997</v>
      </c>
      <c r="N27" s="6">
        <v>855.19349999999997</v>
      </c>
      <c r="O27" s="11"/>
    </row>
    <row r="28" spans="1:15" hidden="1" x14ac:dyDescent="0.25">
      <c r="A28" s="10" t="s">
        <v>5</v>
      </c>
      <c r="B28" s="5" t="s">
        <v>9</v>
      </c>
      <c r="C28" s="5" t="s">
        <v>1</v>
      </c>
      <c r="D28" s="5" t="s">
        <v>2</v>
      </c>
      <c r="E28" s="5"/>
      <c r="F28" s="5" t="s">
        <v>24</v>
      </c>
      <c r="G28" s="5" t="s">
        <v>21</v>
      </c>
      <c r="H28" s="5"/>
      <c r="I28" s="5"/>
      <c r="J28" s="5" t="s">
        <v>8</v>
      </c>
      <c r="K28" s="5" t="s">
        <v>13</v>
      </c>
      <c r="L28" s="5" t="s">
        <v>130</v>
      </c>
      <c r="M28" s="6">
        <v>3825</v>
      </c>
      <c r="N28" s="6">
        <v>3825</v>
      </c>
      <c r="O28" s="11"/>
    </row>
    <row r="29" spans="1:15" hidden="1" x14ac:dyDescent="0.25">
      <c r="A29" s="10" t="s">
        <v>5</v>
      </c>
      <c r="B29" s="5" t="s">
        <v>9</v>
      </c>
      <c r="C29" s="5" t="s">
        <v>1</v>
      </c>
      <c r="D29" s="5" t="s">
        <v>2</v>
      </c>
      <c r="E29" s="5"/>
      <c r="F29" s="5" t="s">
        <v>46</v>
      </c>
      <c r="G29" s="5" t="s">
        <v>21</v>
      </c>
      <c r="H29" s="5"/>
      <c r="I29" s="5"/>
      <c r="J29" s="5" t="s">
        <v>8</v>
      </c>
      <c r="K29" s="5" t="s">
        <v>13</v>
      </c>
      <c r="L29" s="5" t="s">
        <v>130</v>
      </c>
      <c r="M29" s="6">
        <v>3825</v>
      </c>
      <c r="N29" s="6">
        <v>3825</v>
      </c>
      <c r="O29" s="11"/>
    </row>
    <row r="30" spans="1:15" hidden="1" x14ac:dyDescent="0.25">
      <c r="A30" s="10" t="s">
        <v>5</v>
      </c>
      <c r="B30" s="5" t="s">
        <v>9</v>
      </c>
      <c r="C30" s="5" t="s">
        <v>1</v>
      </c>
      <c r="D30" s="5" t="s">
        <v>2</v>
      </c>
      <c r="E30" s="5"/>
      <c r="F30" s="5" t="s">
        <v>20</v>
      </c>
      <c r="G30" s="5" t="s">
        <v>21</v>
      </c>
      <c r="H30" s="5"/>
      <c r="I30" s="5"/>
      <c r="J30" s="5" t="s">
        <v>8</v>
      </c>
      <c r="K30" s="5" t="s">
        <v>13</v>
      </c>
      <c r="L30" s="5" t="s">
        <v>130</v>
      </c>
      <c r="M30" s="6">
        <v>3825</v>
      </c>
      <c r="N30" s="6">
        <v>3825</v>
      </c>
      <c r="O30" s="11"/>
    </row>
    <row r="31" spans="1:15" hidden="1" x14ac:dyDescent="0.25">
      <c r="A31" s="10" t="s">
        <v>5</v>
      </c>
      <c r="B31" s="5" t="s">
        <v>9</v>
      </c>
      <c r="C31" s="5" t="s">
        <v>1</v>
      </c>
      <c r="D31" s="5" t="s">
        <v>2</v>
      </c>
      <c r="E31" s="5"/>
      <c r="F31" s="5" t="s">
        <v>22</v>
      </c>
      <c r="G31" s="5" t="s">
        <v>21</v>
      </c>
      <c r="H31" s="5"/>
      <c r="I31" s="5"/>
      <c r="J31" s="5" t="s">
        <v>8</v>
      </c>
      <c r="K31" s="5" t="s">
        <v>13</v>
      </c>
      <c r="L31" s="5" t="s">
        <v>130</v>
      </c>
      <c r="M31" s="6">
        <v>3825</v>
      </c>
      <c r="N31" s="6">
        <v>3825</v>
      </c>
      <c r="O31" s="11"/>
    </row>
    <row r="32" spans="1:15" hidden="1" x14ac:dyDescent="0.25">
      <c r="A32" s="10" t="s">
        <v>5</v>
      </c>
      <c r="B32" s="5" t="s">
        <v>9</v>
      </c>
      <c r="C32" s="5" t="s">
        <v>1</v>
      </c>
      <c r="D32" s="5" t="s">
        <v>2</v>
      </c>
      <c r="E32" s="5"/>
      <c r="F32" s="5" t="s">
        <v>55</v>
      </c>
      <c r="G32" s="5" t="s">
        <v>21</v>
      </c>
      <c r="H32" s="5"/>
      <c r="I32" s="5"/>
      <c r="J32" s="5" t="s">
        <v>8</v>
      </c>
      <c r="K32" s="5" t="s">
        <v>13</v>
      </c>
      <c r="L32" s="5" t="s">
        <v>130</v>
      </c>
      <c r="M32" s="6">
        <v>3825</v>
      </c>
      <c r="N32" s="6">
        <v>3825</v>
      </c>
      <c r="O32" s="11"/>
    </row>
    <row r="33" spans="1:15" hidden="1" x14ac:dyDescent="0.25">
      <c r="A33" s="10" t="s">
        <v>5</v>
      </c>
      <c r="B33" s="5" t="s">
        <v>9</v>
      </c>
      <c r="C33" s="5" t="s">
        <v>1</v>
      </c>
      <c r="D33" s="5" t="s">
        <v>2</v>
      </c>
      <c r="E33" s="5"/>
      <c r="F33" s="5" t="s">
        <v>50</v>
      </c>
      <c r="G33" s="5" t="s">
        <v>21</v>
      </c>
      <c r="H33" s="5"/>
      <c r="I33" s="5"/>
      <c r="J33" s="5" t="s">
        <v>8</v>
      </c>
      <c r="K33" s="5" t="s">
        <v>13</v>
      </c>
      <c r="L33" s="5" t="s">
        <v>130</v>
      </c>
      <c r="M33" s="6">
        <v>3825</v>
      </c>
      <c r="N33" s="6">
        <v>3825</v>
      </c>
      <c r="O33" s="11"/>
    </row>
    <row r="34" spans="1:15" hidden="1" x14ac:dyDescent="0.25">
      <c r="A34" s="10" t="s">
        <v>5</v>
      </c>
      <c r="B34" s="5" t="s">
        <v>9</v>
      </c>
      <c r="C34" s="5" t="s">
        <v>1</v>
      </c>
      <c r="D34" s="5" t="s">
        <v>2</v>
      </c>
      <c r="E34" s="5"/>
      <c r="F34" s="5" t="s">
        <v>38</v>
      </c>
      <c r="G34" s="5" t="s">
        <v>21</v>
      </c>
      <c r="H34" s="5"/>
      <c r="I34" s="5"/>
      <c r="J34" s="5" t="s">
        <v>8</v>
      </c>
      <c r="K34" s="5" t="s">
        <v>13</v>
      </c>
      <c r="L34" s="5" t="s">
        <v>130</v>
      </c>
      <c r="M34" s="6">
        <v>3825</v>
      </c>
      <c r="N34" s="6">
        <v>3825</v>
      </c>
      <c r="O34" s="11"/>
    </row>
    <row r="35" spans="1:15" hidden="1" x14ac:dyDescent="0.25">
      <c r="A35" s="10" t="s">
        <v>5</v>
      </c>
      <c r="B35" s="5" t="s">
        <v>9</v>
      </c>
      <c r="C35" s="5" t="s">
        <v>1</v>
      </c>
      <c r="D35" s="5" t="s">
        <v>2</v>
      </c>
      <c r="E35" s="5"/>
      <c r="F35" s="5" t="s">
        <v>78</v>
      </c>
      <c r="G35" s="5" t="s">
        <v>21</v>
      </c>
      <c r="H35" s="5"/>
      <c r="I35" s="5"/>
      <c r="J35" s="5" t="s">
        <v>8</v>
      </c>
      <c r="K35" s="5" t="s">
        <v>13</v>
      </c>
      <c r="L35" s="5" t="s">
        <v>130</v>
      </c>
      <c r="M35" s="6">
        <v>3825</v>
      </c>
      <c r="N35" s="6">
        <v>3825</v>
      </c>
      <c r="O35" s="11"/>
    </row>
    <row r="36" spans="1:15" hidden="1" x14ac:dyDescent="0.25">
      <c r="A36" s="10" t="s">
        <v>5</v>
      </c>
      <c r="B36" s="5" t="s">
        <v>9</v>
      </c>
      <c r="C36" s="5" t="s">
        <v>1</v>
      </c>
      <c r="D36" s="5" t="s">
        <v>2</v>
      </c>
      <c r="E36" s="5"/>
      <c r="F36" s="5" t="s">
        <v>54</v>
      </c>
      <c r="G36" s="5" t="s">
        <v>21</v>
      </c>
      <c r="H36" s="5"/>
      <c r="I36" s="5"/>
      <c r="J36" s="5" t="s">
        <v>8</v>
      </c>
      <c r="K36" s="5" t="s">
        <v>13</v>
      </c>
      <c r="L36" s="5" t="s">
        <v>130</v>
      </c>
      <c r="M36" s="6">
        <v>3825</v>
      </c>
      <c r="N36" s="6">
        <v>3825</v>
      </c>
      <c r="O36" s="11"/>
    </row>
    <row r="37" spans="1:15" hidden="1" x14ac:dyDescent="0.25">
      <c r="A37" s="10" t="s">
        <v>5</v>
      </c>
      <c r="B37" s="5" t="s">
        <v>9</v>
      </c>
      <c r="C37" s="5" t="s">
        <v>1</v>
      </c>
      <c r="D37" s="5" t="s">
        <v>2</v>
      </c>
      <c r="E37" s="5"/>
      <c r="F37" s="5" t="s">
        <v>37</v>
      </c>
      <c r="G37" s="5" t="s">
        <v>21</v>
      </c>
      <c r="H37" s="5"/>
      <c r="I37" s="5"/>
      <c r="J37" s="5" t="s">
        <v>8</v>
      </c>
      <c r="K37" s="5" t="s">
        <v>13</v>
      </c>
      <c r="L37" s="5" t="s">
        <v>130</v>
      </c>
      <c r="M37" s="6">
        <v>3825</v>
      </c>
      <c r="N37" s="6">
        <v>3825</v>
      </c>
      <c r="O37" s="11"/>
    </row>
    <row r="38" spans="1:15" hidden="1" x14ac:dyDescent="0.25">
      <c r="A38" s="10" t="s">
        <v>5</v>
      </c>
      <c r="B38" s="5" t="s">
        <v>9</v>
      </c>
      <c r="C38" s="5" t="s">
        <v>1</v>
      </c>
      <c r="D38" s="5" t="s">
        <v>2</v>
      </c>
      <c r="E38" s="5"/>
      <c r="F38" s="5" t="s">
        <v>60</v>
      </c>
      <c r="G38" s="5" t="s">
        <v>21</v>
      </c>
      <c r="H38" s="5"/>
      <c r="I38" s="5"/>
      <c r="J38" s="5" t="s">
        <v>8</v>
      </c>
      <c r="K38" s="5" t="s">
        <v>13</v>
      </c>
      <c r="L38" s="5" t="s">
        <v>130</v>
      </c>
      <c r="M38" s="6">
        <v>3825</v>
      </c>
      <c r="N38" s="6">
        <v>3825</v>
      </c>
      <c r="O38" s="11"/>
    </row>
    <row r="39" spans="1:15" hidden="1" x14ac:dyDescent="0.25">
      <c r="A39" s="10" t="s">
        <v>5</v>
      </c>
      <c r="B39" s="5" t="s">
        <v>9</v>
      </c>
      <c r="C39" s="5" t="s">
        <v>1</v>
      </c>
      <c r="D39" s="5" t="s">
        <v>2</v>
      </c>
      <c r="E39" s="5"/>
      <c r="F39" s="5" t="s">
        <v>57</v>
      </c>
      <c r="G39" s="5" t="s">
        <v>16</v>
      </c>
      <c r="H39" s="5"/>
      <c r="I39" s="5"/>
      <c r="J39" s="5" t="s">
        <v>8</v>
      </c>
      <c r="K39" s="5" t="s">
        <v>13</v>
      </c>
      <c r="L39" s="5" t="s">
        <v>130</v>
      </c>
      <c r="M39" s="6">
        <v>3825</v>
      </c>
      <c r="N39" s="6">
        <v>3825</v>
      </c>
      <c r="O39" s="11"/>
    </row>
    <row r="40" spans="1:15" hidden="1" x14ac:dyDescent="0.25">
      <c r="A40" s="10" t="s">
        <v>5</v>
      </c>
      <c r="B40" s="5" t="s">
        <v>9</v>
      </c>
      <c r="C40" s="5" t="s">
        <v>1</v>
      </c>
      <c r="D40" s="5" t="s">
        <v>2</v>
      </c>
      <c r="E40" s="5"/>
      <c r="F40" s="5" t="s">
        <v>76</v>
      </c>
      <c r="G40" s="5" t="s">
        <v>16</v>
      </c>
      <c r="H40" s="5"/>
      <c r="I40" s="5"/>
      <c r="J40" s="5" t="s">
        <v>8</v>
      </c>
      <c r="K40" s="5" t="s">
        <v>13</v>
      </c>
      <c r="L40" s="5" t="s">
        <v>130</v>
      </c>
      <c r="M40" s="6">
        <v>3825</v>
      </c>
      <c r="N40" s="6">
        <v>3825</v>
      </c>
      <c r="O40" s="11"/>
    </row>
    <row r="41" spans="1:15" hidden="1" x14ac:dyDescent="0.25">
      <c r="A41" s="10" t="s">
        <v>5</v>
      </c>
      <c r="B41" s="5" t="s">
        <v>9</v>
      </c>
      <c r="C41" s="5" t="s">
        <v>1</v>
      </c>
      <c r="D41" s="5" t="s">
        <v>2</v>
      </c>
      <c r="E41" s="5"/>
      <c r="F41" s="5" t="s">
        <v>64</v>
      </c>
      <c r="G41" s="5" t="s">
        <v>43</v>
      </c>
      <c r="H41" s="5"/>
      <c r="I41" s="5"/>
      <c r="J41" s="5" t="s">
        <v>8</v>
      </c>
      <c r="K41" s="5" t="s">
        <v>13</v>
      </c>
      <c r="L41" s="5" t="s">
        <v>130</v>
      </c>
      <c r="M41" s="6">
        <v>3825</v>
      </c>
      <c r="N41" s="6">
        <v>3825</v>
      </c>
      <c r="O41" s="11"/>
    </row>
    <row r="42" spans="1:15" hidden="1" x14ac:dyDescent="0.25">
      <c r="A42" s="10" t="s">
        <v>5</v>
      </c>
      <c r="B42" s="5" t="s">
        <v>9</v>
      </c>
      <c r="C42" s="5" t="s">
        <v>1</v>
      </c>
      <c r="D42" s="5" t="s">
        <v>2</v>
      </c>
      <c r="E42" s="5"/>
      <c r="F42" s="5" t="s">
        <v>42</v>
      </c>
      <c r="G42" s="5" t="s">
        <v>43</v>
      </c>
      <c r="H42" s="5"/>
      <c r="I42" s="5"/>
      <c r="J42" s="5" t="s">
        <v>8</v>
      </c>
      <c r="K42" s="5" t="s">
        <v>13</v>
      </c>
      <c r="L42" s="5" t="s">
        <v>130</v>
      </c>
      <c r="M42" s="6">
        <v>3825</v>
      </c>
      <c r="N42" s="6">
        <v>3825</v>
      </c>
      <c r="O42" s="11"/>
    </row>
    <row r="43" spans="1:15" hidden="1" x14ac:dyDescent="0.25">
      <c r="A43" s="10" t="s">
        <v>5</v>
      </c>
      <c r="B43" s="5" t="s">
        <v>9</v>
      </c>
      <c r="C43" s="5" t="s">
        <v>1</v>
      </c>
      <c r="D43" s="5" t="s">
        <v>2</v>
      </c>
      <c r="E43" s="5"/>
      <c r="F43" s="5" t="s">
        <v>53</v>
      </c>
      <c r="G43" s="5" t="s">
        <v>16</v>
      </c>
      <c r="H43" s="5"/>
      <c r="I43" s="5"/>
      <c r="J43" s="5" t="s">
        <v>8</v>
      </c>
      <c r="K43" s="5" t="s">
        <v>13</v>
      </c>
      <c r="L43" s="5" t="s">
        <v>130</v>
      </c>
      <c r="M43" s="6">
        <v>3825</v>
      </c>
      <c r="N43" s="6">
        <v>3825</v>
      </c>
      <c r="O43" s="11"/>
    </row>
    <row r="44" spans="1:15" hidden="1" x14ac:dyDescent="0.25">
      <c r="A44" s="10" t="s">
        <v>5</v>
      </c>
      <c r="B44" s="5" t="s">
        <v>9</v>
      </c>
      <c r="C44" s="5" t="s">
        <v>1</v>
      </c>
      <c r="D44" s="5" t="s">
        <v>2</v>
      </c>
      <c r="E44" s="5"/>
      <c r="F44" s="5" t="s">
        <v>79</v>
      </c>
      <c r="G44" s="5" t="s">
        <v>16</v>
      </c>
      <c r="H44" s="5"/>
      <c r="I44" s="5"/>
      <c r="J44" s="5" t="s">
        <v>8</v>
      </c>
      <c r="K44" s="5" t="s">
        <v>13</v>
      </c>
      <c r="L44" s="5" t="s">
        <v>130</v>
      </c>
      <c r="M44" s="6">
        <v>3825</v>
      </c>
      <c r="N44" s="6">
        <v>3825</v>
      </c>
      <c r="O44" s="11"/>
    </row>
    <row r="45" spans="1:15" hidden="1" x14ac:dyDescent="0.25">
      <c r="A45" s="10" t="s">
        <v>5</v>
      </c>
      <c r="B45" s="5" t="s">
        <v>9</v>
      </c>
      <c r="C45" s="5" t="s">
        <v>1</v>
      </c>
      <c r="D45" s="5" t="s">
        <v>2</v>
      </c>
      <c r="E45" s="5"/>
      <c r="F45" s="5" t="s">
        <v>15</v>
      </c>
      <c r="G45" s="5" t="s">
        <v>16</v>
      </c>
      <c r="H45" s="5"/>
      <c r="I45" s="5"/>
      <c r="J45" s="5" t="s">
        <v>8</v>
      </c>
      <c r="K45" s="5" t="s">
        <v>13</v>
      </c>
      <c r="L45" s="5" t="s">
        <v>130</v>
      </c>
      <c r="M45" s="6">
        <v>3825</v>
      </c>
      <c r="N45" s="6">
        <v>3825</v>
      </c>
      <c r="O45" s="11"/>
    </row>
    <row r="46" spans="1:15" hidden="1" x14ac:dyDescent="0.25">
      <c r="A46" s="10" t="s">
        <v>5</v>
      </c>
      <c r="B46" s="5" t="s">
        <v>9</v>
      </c>
      <c r="C46" s="5" t="s">
        <v>1</v>
      </c>
      <c r="D46" s="5" t="s">
        <v>2</v>
      </c>
      <c r="E46" s="5"/>
      <c r="F46" s="5" t="s">
        <v>81</v>
      </c>
      <c r="G46" s="5" t="s">
        <v>21</v>
      </c>
      <c r="H46" s="5"/>
      <c r="I46" s="5"/>
      <c r="J46" s="5" t="s">
        <v>8</v>
      </c>
      <c r="K46" s="5" t="s">
        <v>13</v>
      </c>
      <c r="L46" s="5" t="s">
        <v>130</v>
      </c>
      <c r="M46" s="6">
        <v>3825</v>
      </c>
      <c r="N46" s="6">
        <v>3825</v>
      </c>
      <c r="O46" s="11"/>
    </row>
    <row r="47" spans="1:15" hidden="1" x14ac:dyDescent="0.25">
      <c r="A47" s="10" t="s">
        <v>5</v>
      </c>
      <c r="B47" s="5" t="s">
        <v>9</v>
      </c>
      <c r="C47" s="5" t="s">
        <v>1</v>
      </c>
      <c r="D47" s="5" t="s">
        <v>47</v>
      </c>
      <c r="E47" s="5"/>
      <c r="F47" s="5" t="s">
        <v>3</v>
      </c>
      <c r="G47" s="5" t="s">
        <v>3</v>
      </c>
      <c r="H47" s="5"/>
      <c r="I47" s="5"/>
      <c r="J47" s="5" t="s">
        <v>8</v>
      </c>
      <c r="K47" s="5" t="s">
        <v>87</v>
      </c>
      <c r="L47" s="5" t="s">
        <v>8</v>
      </c>
      <c r="M47" s="6">
        <v>956.25</v>
      </c>
      <c r="N47" s="6">
        <v>956.25</v>
      </c>
      <c r="O47" s="11"/>
    </row>
    <row r="48" spans="1:15" hidden="1" x14ac:dyDescent="0.25">
      <c r="A48" s="10" t="s">
        <v>5</v>
      </c>
      <c r="B48" s="5" t="s">
        <v>9</v>
      </c>
      <c r="C48" s="5" t="s">
        <v>1</v>
      </c>
      <c r="D48" s="5" t="s">
        <v>2</v>
      </c>
      <c r="E48" s="5"/>
      <c r="F48" s="5" t="s">
        <v>58</v>
      </c>
      <c r="G48" s="5" t="s">
        <v>59</v>
      </c>
      <c r="H48" s="5"/>
      <c r="I48" s="5"/>
      <c r="J48" s="5" t="s">
        <v>8</v>
      </c>
      <c r="K48" s="5" t="s">
        <v>87</v>
      </c>
      <c r="L48" s="5" t="s">
        <v>8</v>
      </c>
      <c r="M48" s="6">
        <v>22312.5</v>
      </c>
      <c r="N48" s="6">
        <f>22312.5+18600+525</f>
        <v>41437.5</v>
      </c>
      <c r="O48" s="11"/>
    </row>
    <row r="49" spans="1:15" hidden="1" x14ac:dyDescent="0.25">
      <c r="A49" s="10" t="s">
        <v>5</v>
      </c>
      <c r="B49" s="5" t="s">
        <v>9</v>
      </c>
      <c r="C49" s="5" t="s">
        <v>1</v>
      </c>
      <c r="D49" s="5" t="s">
        <v>2</v>
      </c>
      <c r="E49" s="5"/>
      <c r="F49" s="5" t="s">
        <v>44</v>
      </c>
      <c r="G49" s="5" t="s">
        <v>45</v>
      </c>
      <c r="H49" s="5"/>
      <c r="I49" s="5"/>
      <c r="J49" s="5" t="s">
        <v>8</v>
      </c>
      <c r="K49" s="5" t="s">
        <v>87</v>
      </c>
      <c r="L49" s="5" t="s">
        <v>8</v>
      </c>
      <c r="M49" s="6">
        <v>9562.5</v>
      </c>
      <c r="N49" s="6">
        <v>9562.5</v>
      </c>
      <c r="O49" s="11"/>
    </row>
    <row r="50" spans="1:15" hidden="1" x14ac:dyDescent="0.25">
      <c r="A50" s="10" t="s">
        <v>5</v>
      </c>
      <c r="B50" s="5" t="s">
        <v>9</v>
      </c>
      <c r="C50" s="5" t="s">
        <v>1</v>
      </c>
      <c r="D50" s="5" t="s">
        <v>2</v>
      </c>
      <c r="E50" s="5"/>
      <c r="F50" s="5" t="s">
        <v>10</v>
      </c>
      <c r="G50" s="5" t="s">
        <v>11</v>
      </c>
      <c r="H50" s="5"/>
      <c r="I50" s="5"/>
      <c r="J50" s="5" t="s">
        <v>8</v>
      </c>
      <c r="K50" s="5" t="s">
        <v>87</v>
      </c>
      <c r="L50" s="5" t="s">
        <v>8</v>
      </c>
      <c r="M50" s="6"/>
      <c r="N50" s="6">
        <f>9300+262.5</f>
        <v>9562.5</v>
      </c>
      <c r="O50" s="11"/>
    </row>
    <row r="51" spans="1:15" hidden="1" x14ac:dyDescent="0.25">
      <c r="A51" s="10" t="s">
        <v>5</v>
      </c>
      <c r="B51" s="5" t="s">
        <v>12</v>
      </c>
      <c r="C51" s="5" t="s">
        <v>1</v>
      </c>
      <c r="D51" s="5" t="s">
        <v>2</v>
      </c>
      <c r="E51" s="5"/>
      <c r="F51" s="5" t="s">
        <v>10</v>
      </c>
      <c r="G51" s="5" t="s">
        <v>11</v>
      </c>
      <c r="H51" s="5"/>
      <c r="I51" s="5"/>
      <c r="J51" s="5" t="s">
        <v>8</v>
      </c>
      <c r="K51" s="5" t="s">
        <v>87</v>
      </c>
      <c r="L51" s="5" t="s">
        <v>8</v>
      </c>
      <c r="M51" s="6"/>
      <c r="N51" s="6">
        <f>1500+262.5</f>
        <v>1762.5</v>
      </c>
      <c r="O51" s="11"/>
    </row>
    <row r="52" spans="1:15" hidden="1" x14ac:dyDescent="0.25">
      <c r="A52" s="10" t="s">
        <v>5</v>
      </c>
      <c r="B52" s="5" t="s">
        <v>6</v>
      </c>
      <c r="C52" s="5" t="s">
        <v>1</v>
      </c>
      <c r="D52" s="5" t="s">
        <v>2</v>
      </c>
      <c r="E52" s="5"/>
      <c r="F52" s="5" t="s">
        <v>10</v>
      </c>
      <c r="G52" s="5" t="s">
        <v>11</v>
      </c>
      <c r="H52" s="5"/>
      <c r="I52" s="5"/>
      <c r="J52" s="5" t="s">
        <v>8</v>
      </c>
      <c r="K52" s="5" t="s">
        <v>87</v>
      </c>
      <c r="L52" s="5" t="s">
        <v>8</v>
      </c>
      <c r="M52" s="6"/>
      <c r="N52" s="6">
        <f>3150+525</f>
        <v>3675</v>
      </c>
      <c r="O52" s="11"/>
    </row>
    <row r="53" spans="1:15" hidden="1" x14ac:dyDescent="0.25">
      <c r="A53" s="10" t="s">
        <v>5</v>
      </c>
      <c r="B53" s="5" t="s">
        <v>9</v>
      </c>
      <c r="C53" s="5" t="s">
        <v>1</v>
      </c>
      <c r="D53" s="5" t="s">
        <v>2</v>
      </c>
      <c r="E53" s="5"/>
      <c r="F53" s="5" t="s">
        <v>73</v>
      </c>
      <c r="G53" s="5" t="s">
        <v>74</v>
      </c>
      <c r="H53" s="5"/>
      <c r="I53" s="5"/>
      <c r="J53" s="5" t="s">
        <v>8</v>
      </c>
      <c r="K53" s="5" t="s">
        <v>87</v>
      </c>
      <c r="L53" s="5" t="s">
        <v>8</v>
      </c>
      <c r="M53" s="6">
        <v>133875</v>
      </c>
      <c r="N53" s="6">
        <v>133875</v>
      </c>
      <c r="O53" s="11"/>
    </row>
    <row r="54" spans="1:15" hidden="1" x14ac:dyDescent="0.25">
      <c r="A54" s="10" t="s">
        <v>5</v>
      </c>
      <c r="B54" s="5" t="s">
        <v>12</v>
      </c>
      <c r="C54" s="5" t="s">
        <v>1</v>
      </c>
      <c r="D54" s="5" t="s">
        <v>2</v>
      </c>
      <c r="E54" s="5" t="s">
        <v>17</v>
      </c>
      <c r="F54" s="5" t="s">
        <v>23</v>
      </c>
      <c r="G54" s="5" t="s">
        <v>153</v>
      </c>
      <c r="H54" s="5"/>
      <c r="I54" s="5"/>
      <c r="J54" s="5" t="s">
        <v>8</v>
      </c>
      <c r="K54" s="5" t="s">
        <v>19</v>
      </c>
      <c r="L54" s="5" t="s">
        <v>129</v>
      </c>
      <c r="M54" s="6">
        <v>37.330925000000001</v>
      </c>
      <c r="N54" s="6">
        <v>37.330925000000001</v>
      </c>
      <c r="O54" s="11"/>
    </row>
    <row r="55" spans="1:15" hidden="1" x14ac:dyDescent="0.25">
      <c r="A55" s="10" t="s">
        <v>5</v>
      </c>
      <c r="B55" s="5" t="s">
        <v>12</v>
      </c>
      <c r="C55" s="5" t="s">
        <v>1</v>
      </c>
      <c r="D55" s="5" t="s">
        <v>2</v>
      </c>
      <c r="E55" s="5" t="s">
        <v>17</v>
      </c>
      <c r="F55" s="5" t="s">
        <v>18</v>
      </c>
      <c r="G55" s="5" t="s">
        <v>95</v>
      </c>
      <c r="H55" s="5"/>
      <c r="I55" s="5"/>
      <c r="J55" s="5" t="s">
        <v>8</v>
      </c>
      <c r="K55" s="5" t="s">
        <v>19</v>
      </c>
      <c r="L55" s="5" t="s">
        <v>129</v>
      </c>
      <c r="M55" s="6">
        <v>131.15819999999999</v>
      </c>
      <c r="N55" s="6">
        <v>131.15819999999999</v>
      </c>
      <c r="O55" s="11"/>
    </row>
    <row r="56" spans="1:15" hidden="1" x14ac:dyDescent="0.25">
      <c r="A56" s="10" t="s">
        <v>5</v>
      </c>
      <c r="B56" s="5" t="s">
        <v>12</v>
      </c>
      <c r="C56" s="5" t="s">
        <v>1</v>
      </c>
      <c r="D56" s="5" t="s">
        <v>2</v>
      </c>
      <c r="E56" s="5" t="s">
        <v>17</v>
      </c>
      <c r="F56" s="5" t="s">
        <v>52</v>
      </c>
      <c r="G56" s="5" t="s">
        <v>154</v>
      </c>
      <c r="H56" s="5"/>
      <c r="I56" s="5"/>
      <c r="J56" s="5" t="s">
        <v>8</v>
      </c>
      <c r="K56" s="5" t="s">
        <v>19</v>
      </c>
      <c r="L56" s="5" t="s">
        <v>129</v>
      </c>
      <c r="M56" s="6">
        <v>636.73602500000004</v>
      </c>
      <c r="N56" s="6">
        <v>636.73602500000004</v>
      </c>
      <c r="O56" s="11"/>
    </row>
    <row r="57" spans="1:15" hidden="1" x14ac:dyDescent="0.25">
      <c r="A57" s="10" t="s">
        <v>5</v>
      </c>
      <c r="B57" s="5" t="s">
        <v>12</v>
      </c>
      <c r="C57" s="5" t="s">
        <v>1</v>
      </c>
      <c r="D57" s="5" t="s">
        <v>2</v>
      </c>
      <c r="E57" s="5" t="s">
        <v>17</v>
      </c>
      <c r="F57" s="5" t="s">
        <v>56</v>
      </c>
      <c r="G57" s="5" t="s">
        <v>94</v>
      </c>
      <c r="H57" s="5"/>
      <c r="I57" s="5"/>
      <c r="J57" s="5" t="s">
        <v>8</v>
      </c>
      <c r="K57" s="5" t="s">
        <v>19</v>
      </c>
      <c r="L57" s="5" t="s">
        <v>129</v>
      </c>
      <c r="M57" s="6">
        <v>265.43015000000003</v>
      </c>
      <c r="N57" s="6">
        <v>265.43015000000003</v>
      </c>
      <c r="O57" s="11"/>
    </row>
    <row r="58" spans="1:15" hidden="1" x14ac:dyDescent="0.25">
      <c r="A58" s="10" t="s">
        <v>5</v>
      </c>
      <c r="B58" s="5" t="s">
        <v>9</v>
      </c>
      <c r="C58" s="5" t="s">
        <v>1</v>
      </c>
      <c r="D58" s="5" t="s">
        <v>2</v>
      </c>
      <c r="E58" s="5" t="s">
        <v>17</v>
      </c>
      <c r="F58" s="5" t="s">
        <v>28</v>
      </c>
      <c r="G58" s="5" t="s">
        <v>96</v>
      </c>
      <c r="H58" s="5"/>
      <c r="I58" s="5"/>
      <c r="J58" s="5" t="s">
        <v>8</v>
      </c>
      <c r="K58" s="5" t="s">
        <v>19</v>
      </c>
      <c r="L58" s="5" t="s">
        <v>129</v>
      </c>
      <c r="M58" s="6">
        <v>19796.714624999997</v>
      </c>
      <c r="N58" s="6">
        <v>19796.714624999997</v>
      </c>
      <c r="O58" s="11"/>
    </row>
    <row r="59" spans="1:15" hidden="1" x14ac:dyDescent="0.25">
      <c r="A59" s="10" t="s">
        <v>5</v>
      </c>
      <c r="B59" s="5" t="s">
        <v>12</v>
      </c>
      <c r="C59" s="5" t="s">
        <v>1</v>
      </c>
      <c r="D59" s="5" t="s">
        <v>2</v>
      </c>
      <c r="E59" s="5" t="s">
        <v>17</v>
      </c>
      <c r="F59" s="5" t="s">
        <v>29</v>
      </c>
      <c r="G59" s="5" t="s">
        <v>157</v>
      </c>
      <c r="H59" s="5"/>
      <c r="I59" s="5"/>
      <c r="J59" s="5" t="s">
        <v>8</v>
      </c>
      <c r="K59" s="5" t="s">
        <v>19</v>
      </c>
      <c r="L59" s="5" t="s">
        <v>129</v>
      </c>
      <c r="M59" s="6">
        <v>261.52679999999998</v>
      </c>
      <c r="N59" s="6">
        <v>261.52679999999998</v>
      </c>
      <c r="O59" s="11"/>
    </row>
    <row r="60" spans="1:15" x14ac:dyDescent="0.25">
      <c r="A60" s="10" t="s">
        <v>5</v>
      </c>
      <c r="B60" s="5" t="s">
        <v>12</v>
      </c>
      <c r="C60" s="5" t="s">
        <v>1</v>
      </c>
      <c r="D60" s="5" t="s">
        <v>2</v>
      </c>
      <c r="E60" s="5" t="s">
        <v>17</v>
      </c>
      <c r="F60" s="5" t="s">
        <v>36</v>
      </c>
      <c r="G60" s="5" t="s">
        <v>156</v>
      </c>
      <c r="H60" s="5"/>
      <c r="I60" s="5"/>
      <c r="J60" s="5" t="s">
        <v>8</v>
      </c>
      <c r="K60" s="5" t="s">
        <v>19</v>
      </c>
      <c r="L60" s="5" t="s">
        <v>129</v>
      </c>
      <c r="M60" s="6">
        <v>157.62389999999999</v>
      </c>
      <c r="N60" s="6">
        <v>157.62389999999999</v>
      </c>
      <c r="O60" s="11"/>
    </row>
    <row r="61" spans="1:15" hidden="1" x14ac:dyDescent="0.25">
      <c r="A61" s="10" t="s">
        <v>5</v>
      </c>
      <c r="B61" s="5" t="s">
        <v>9</v>
      </c>
      <c r="C61" s="5" t="s">
        <v>1</v>
      </c>
      <c r="D61" s="5" t="s">
        <v>2</v>
      </c>
      <c r="E61" s="5" t="s">
        <v>17</v>
      </c>
      <c r="F61" s="5" t="s">
        <v>3</v>
      </c>
      <c r="G61" s="5" t="s">
        <v>3</v>
      </c>
      <c r="H61" s="5"/>
      <c r="I61" s="5"/>
      <c r="J61" s="5" t="s">
        <v>8</v>
      </c>
      <c r="K61" s="5" t="s">
        <v>19</v>
      </c>
      <c r="L61" s="5" t="s">
        <v>129</v>
      </c>
      <c r="M61" s="6">
        <v>704.49487499999998</v>
      </c>
      <c r="N61" s="6">
        <v>704.49487499999998</v>
      </c>
      <c r="O61" s="11"/>
    </row>
    <row r="62" spans="1:15" hidden="1" x14ac:dyDescent="0.25">
      <c r="A62" s="10" t="s">
        <v>5</v>
      </c>
      <c r="B62" s="5" t="s">
        <v>9</v>
      </c>
      <c r="C62" s="5" t="s">
        <v>1</v>
      </c>
      <c r="D62" s="5" t="s">
        <v>25</v>
      </c>
      <c r="E62" s="5"/>
      <c r="F62" s="5" t="s">
        <v>3</v>
      </c>
      <c r="G62" s="5" t="s">
        <v>3</v>
      </c>
      <c r="H62" s="5" t="s">
        <v>7</v>
      </c>
      <c r="I62" s="5" t="s">
        <v>131</v>
      </c>
      <c r="J62" s="5" t="s">
        <v>8</v>
      </c>
      <c r="K62" s="5" t="s">
        <v>87</v>
      </c>
      <c r="L62" s="5" t="s">
        <v>8</v>
      </c>
      <c r="M62" s="6">
        <v>55557.487499999996</v>
      </c>
      <c r="N62" s="6">
        <v>55557.487499999996</v>
      </c>
      <c r="O62" s="11"/>
    </row>
    <row r="63" spans="1:15" hidden="1" x14ac:dyDescent="0.25">
      <c r="A63" s="10" t="s">
        <v>5</v>
      </c>
      <c r="B63" s="5" t="s">
        <v>9</v>
      </c>
      <c r="C63" s="5" t="s">
        <v>1</v>
      </c>
      <c r="D63" s="5" t="s">
        <v>25</v>
      </c>
      <c r="E63" s="5"/>
      <c r="F63" s="5" t="s">
        <v>3</v>
      </c>
      <c r="G63" s="5" t="s">
        <v>3</v>
      </c>
      <c r="H63" s="5" t="s">
        <v>30</v>
      </c>
      <c r="I63" s="5" t="s">
        <v>31</v>
      </c>
      <c r="J63" s="5" t="s">
        <v>4</v>
      </c>
      <c r="K63" s="5" t="s">
        <v>51</v>
      </c>
      <c r="L63" s="5" t="s">
        <v>4</v>
      </c>
      <c r="M63" s="6">
        <v>18870</v>
      </c>
      <c r="N63" s="6">
        <v>18870</v>
      </c>
      <c r="O63" s="11"/>
    </row>
    <row r="64" spans="1:15" hidden="1" x14ac:dyDescent="0.25">
      <c r="A64" s="10" t="s">
        <v>5</v>
      </c>
      <c r="B64" s="5" t="s">
        <v>6</v>
      </c>
      <c r="C64" s="5" t="s">
        <v>1</v>
      </c>
      <c r="D64" s="5" t="s">
        <v>25</v>
      </c>
      <c r="E64" s="5"/>
      <c r="F64" s="5" t="s">
        <v>3</v>
      </c>
      <c r="G64" s="5" t="s">
        <v>3</v>
      </c>
      <c r="H64" s="5" t="s">
        <v>7</v>
      </c>
      <c r="I64" s="5" t="s">
        <v>131</v>
      </c>
      <c r="J64" s="5" t="s">
        <v>8</v>
      </c>
      <c r="K64" s="5" t="s">
        <v>87</v>
      </c>
      <c r="L64" s="5" t="s">
        <v>8</v>
      </c>
      <c r="M64" s="6">
        <v>21351.505000000001</v>
      </c>
      <c r="N64" s="6">
        <v>21351.505000000001</v>
      </c>
      <c r="O64" s="11"/>
    </row>
    <row r="65" spans="1:15" hidden="1" x14ac:dyDescent="0.25">
      <c r="A65" s="10" t="s">
        <v>5</v>
      </c>
      <c r="B65" s="5" t="s">
        <v>9</v>
      </c>
      <c r="C65" s="5" t="s">
        <v>1</v>
      </c>
      <c r="D65" s="5" t="s">
        <v>25</v>
      </c>
      <c r="E65" s="5"/>
      <c r="F65" s="5" t="s">
        <v>3</v>
      </c>
      <c r="G65" s="5" t="s">
        <v>3</v>
      </c>
      <c r="H65" s="5" t="s">
        <v>26</v>
      </c>
      <c r="I65" s="5" t="s">
        <v>27</v>
      </c>
      <c r="J65" s="5" t="s">
        <v>4</v>
      </c>
      <c r="K65" s="5" t="s">
        <v>51</v>
      </c>
      <c r="L65" s="5" t="s">
        <v>4</v>
      </c>
      <c r="M65" s="6">
        <v>7202.4750000000004</v>
      </c>
      <c r="N65" s="6">
        <v>7202.4750000000004</v>
      </c>
      <c r="O65" s="11"/>
    </row>
    <row r="66" spans="1:15" hidden="1" x14ac:dyDescent="0.25">
      <c r="A66" s="10" t="s">
        <v>5</v>
      </c>
      <c r="B66" s="5" t="s">
        <v>12</v>
      </c>
      <c r="C66" s="5" t="s">
        <v>1</v>
      </c>
      <c r="D66" s="5" t="s">
        <v>47</v>
      </c>
      <c r="E66" s="5"/>
      <c r="F66" s="5" t="s">
        <v>3</v>
      </c>
      <c r="G66" s="5" t="s">
        <v>3</v>
      </c>
      <c r="H66" s="5"/>
      <c r="I66" s="5"/>
      <c r="J66" s="5" t="s">
        <v>8</v>
      </c>
      <c r="K66" s="5" t="s">
        <v>87</v>
      </c>
      <c r="L66" s="5" t="s">
        <v>8</v>
      </c>
      <c r="M66" s="6">
        <v>176.25</v>
      </c>
      <c r="N66" s="6">
        <v>176.25</v>
      </c>
      <c r="O66" s="11"/>
    </row>
    <row r="67" spans="1:15" hidden="1" x14ac:dyDescent="0.25">
      <c r="A67" s="10" t="s">
        <v>5</v>
      </c>
      <c r="B67" s="5" t="s">
        <v>9</v>
      </c>
      <c r="C67" s="5" t="s">
        <v>1</v>
      </c>
      <c r="D67" s="5" t="s">
        <v>25</v>
      </c>
      <c r="E67" s="5"/>
      <c r="F67" s="5" t="s">
        <v>3</v>
      </c>
      <c r="G67" s="5" t="s">
        <v>3</v>
      </c>
      <c r="H67" s="5" t="s">
        <v>7</v>
      </c>
      <c r="I67" s="5" t="s">
        <v>131</v>
      </c>
      <c r="J67" s="5" t="s">
        <v>4</v>
      </c>
      <c r="K67" s="5" t="s">
        <v>51</v>
      </c>
      <c r="L67" s="5" t="s">
        <v>4</v>
      </c>
      <c r="M67" s="6">
        <v>28687.5</v>
      </c>
      <c r="N67" s="6">
        <v>28687.5</v>
      </c>
      <c r="O67" s="11"/>
    </row>
    <row r="68" spans="1:15" hidden="1" x14ac:dyDescent="0.25">
      <c r="A68" s="10" t="s">
        <v>5</v>
      </c>
      <c r="B68" s="5" t="s">
        <v>6</v>
      </c>
      <c r="C68" s="5" t="s">
        <v>1</v>
      </c>
      <c r="D68" s="5" t="s">
        <v>47</v>
      </c>
      <c r="E68" s="5"/>
      <c r="F68" s="5" t="s">
        <v>3</v>
      </c>
      <c r="G68" s="5" t="s">
        <v>3</v>
      </c>
      <c r="H68" s="5"/>
      <c r="I68" s="5"/>
      <c r="J68" s="5" t="s">
        <v>8</v>
      </c>
      <c r="K68" s="5" t="s">
        <v>87</v>
      </c>
      <c r="L68" s="5" t="s">
        <v>8</v>
      </c>
      <c r="M68" s="6">
        <v>367.5</v>
      </c>
      <c r="N68" s="6">
        <v>367.5</v>
      </c>
      <c r="O68" s="11"/>
    </row>
    <row r="69" spans="1:15" hidden="1" x14ac:dyDescent="0.25">
      <c r="A69" s="10" t="s">
        <v>5</v>
      </c>
      <c r="B69" s="5" t="s">
        <v>9</v>
      </c>
      <c r="C69" s="5" t="s">
        <v>1</v>
      </c>
      <c r="D69" s="5" t="s">
        <v>39</v>
      </c>
      <c r="E69" s="5"/>
      <c r="F69" s="5" t="s">
        <v>3</v>
      </c>
      <c r="G69" s="5" t="s">
        <v>3</v>
      </c>
      <c r="H69" s="5"/>
      <c r="I69" s="5"/>
      <c r="J69" s="5" t="s">
        <v>40</v>
      </c>
      <c r="K69" s="5" t="s">
        <v>88</v>
      </c>
      <c r="L69" s="5" t="s">
        <v>132</v>
      </c>
      <c r="M69" s="6">
        <v>21706.65</v>
      </c>
      <c r="N69" s="6">
        <v>21706.65</v>
      </c>
      <c r="O69" s="11"/>
    </row>
    <row r="70" spans="1:15" hidden="1" x14ac:dyDescent="0.25">
      <c r="A70" s="10" t="s">
        <v>5</v>
      </c>
      <c r="B70" s="5" t="s">
        <v>12</v>
      </c>
      <c r="C70" s="5" t="s">
        <v>14</v>
      </c>
      <c r="D70" s="5" t="s">
        <v>2</v>
      </c>
      <c r="E70" s="5"/>
      <c r="F70" s="5" t="s">
        <v>98</v>
      </c>
      <c r="G70" s="5" t="s">
        <v>99</v>
      </c>
      <c r="H70" s="5"/>
      <c r="I70" s="5"/>
      <c r="J70" s="5" t="s">
        <v>66</v>
      </c>
      <c r="K70" s="5" t="s">
        <v>114</v>
      </c>
      <c r="L70" s="5" t="s">
        <v>134</v>
      </c>
      <c r="M70" s="6">
        <v>882928</v>
      </c>
      <c r="N70" s="6">
        <v>882928</v>
      </c>
      <c r="O70" s="11"/>
    </row>
    <row r="71" spans="1:15" hidden="1" x14ac:dyDescent="0.25">
      <c r="A71" s="10" t="s">
        <v>5</v>
      </c>
      <c r="B71" s="5" t="s">
        <v>12</v>
      </c>
      <c r="C71" s="5" t="s">
        <v>14</v>
      </c>
      <c r="D71" s="5" t="s">
        <v>2</v>
      </c>
      <c r="E71" s="5"/>
      <c r="F71" s="5" t="s">
        <v>3</v>
      </c>
      <c r="G71" s="5" t="s">
        <v>3</v>
      </c>
      <c r="H71" s="5"/>
      <c r="I71" s="5"/>
      <c r="J71" s="5" t="s">
        <v>4</v>
      </c>
      <c r="K71" s="5" t="s">
        <v>51</v>
      </c>
      <c r="L71" s="5" t="s">
        <v>4</v>
      </c>
      <c r="M71" s="6">
        <v>24431.219224999997</v>
      </c>
      <c r="N71" s="6">
        <v>24431.219224999997</v>
      </c>
      <c r="O71" s="11"/>
    </row>
    <row r="72" spans="1:15" hidden="1" x14ac:dyDescent="0.25">
      <c r="A72" s="10" t="s">
        <v>5</v>
      </c>
      <c r="B72" s="5" t="s">
        <v>9</v>
      </c>
      <c r="C72" s="7" t="s">
        <v>1</v>
      </c>
      <c r="D72" s="5" t="s">
        <v>2</v>
      </c>
      <c r="E72" s="5"/>
      <c r="F72" s="5" t="s">
        <v>61</v>
      </c>
      <c r="G72" s="5" t="s">
        <v>62</v>
      </c>
      <c r="H72" s="5"/>
      <c r="I72" s="5"/>
      <c r="J72" s="5" t="s">
        <v>8</v>
      </c>
      <c r="K72" s="5" t="s">
        <v>87</v>
      </c>
      <c r="L72" s="5" t="s">
        <v>8</v>
      </c>
      <c r="M72" s="6"/>
      <c r="N72" s="6">
        <f>3100+87.5</f>
        <v>3187.5</v>
      </c>
      <c r="O72" s="11"/>
    </row>
    <row r="73" spans="1:15" hidden="1" x14ac:dyDescent="0.25">
      <c r="A73" s="10" t="s">
        <v>5</v>
      </c>
      <c r="B73" s="5" t="s">
        <v>12</v>
      </c>
      <c r="C73" s="5" t="s">
        <v>14</v>
      </c>
      <c r="D73" s="5" t="s">
        <v>2</v>
      </c>
      <c r="E73" s="5"/>
      <c r="F73" s="5" t="s">
        <v>61</v>
      </c>
      <c r="G73" s="5" t="s">
        <v>62</v>
      </c>
      <c r="H73" s="5"/>
      <c r="I73" s="5"/>
      <c r="J73" s="5" t="s">
        <v>8</v>
      </c>
      <c r="K73" s="5" t="s">
        <v>87</v>
      </c>
      <c r="L73" s="5" t="s">
        <v>8</v>
      </c>
      <c r="M73" s="6">
        <v>1175</v>
      </c>
      <c r="N73" s="6">
        <v>1175</v>
      </c>
      <c r="O73" s="11"/>
    </row>
    <row r="74" spans="1:15" hidden="1" x14ac:dyDescent="0.25">
      <c r="A74" s="10" t="s">
        <v>5</v>
      </c>
      <c r="B74" s="5" t="s">
        <v>12</v>
      </c>
      <c r="C74" s="5" t="s">
        <v>14</v>
      </c>
      <c r="D74" s="5" t="s">
        <v>2</v>
      </c>
      <c r="E74" s="5"/>
      <c r="F74" s="5" t="s">
        <v>104</v>
      </c>
      <c r="G74" s="5" t="s">
        <v>105</v>
      </c>
      <c r="H74" s="5"/>
      <c r="I74" s="5"/>
      <c r="J74" s="5" t="s">
        <v>66</v>
      </c>
      <c r="K74" s="5" t="s">
        <v>70</v>
      </c>
      <c r="L74" s="5" t="s">
        <v>133</v>
      </c>
      <c r="M74" s="6">
        <v>35420</v>
      </c>
      <c r="N74" s="6">
        <v>35420</v>
      </c>
      <c r="O74" s="11"/>
    </row>
    <row r="75" spans="1:15" hidden="1" x14ac:dyDescent="0.25">
      <c r="A75" s="10" t="s">
        <v>5</v>
      </c>
      <c r="B75" s="5" t="s">
        <v>12</v>
      </c>
      <c r="C75" s="5" t="s">
        <v>1</v>
      </c>
      <c r="D75" s="5" t="s">
        <v>2</v>
      </c>
      <c r="E75" s="5"/>
      <c r="F75" s="5" t="s">
        <v>101</v>
      </c>
      <c r="G75" s="5" t="s">
        <v>102</v>
      </c>
      <c r="H75" s="5"/>
      <c r="I75" s="5"/>
      <c r="J75" s="5" t="s">
        <v>100</v>
      </c>
      <c r="K75" s="5" t="s">
        <v>103</v>
      </c>
      <c r="L75" s="5" t="s">
        <v>100</v>
      </c>
      <c r="M75" s="6">
        <v>3500</v>
      </c>
      <c r="N75" s="6">
        <v>3500</v>
      </c>
      <c r="O75" s="11"/>
    </row>
    <row r="76" spans="1:15" hidden="1" x14ac:dyDescent="0.25">
      <c r="A76" s="10" t="s">
        <v>5</v>
      </c>
      <c r="B76" s="5" t="s">
        <v>12</v>
      </c>
      <c r="C76" s="5" t="s">
        <v>1</v>
      </c>
      <c r="D76" s="5" t="s">
        <v>2</v>
      </c>
      <c r="E76" s="5"/>
      <c r="F76" s="5" t="s">
        <v>112</v>
      </c>
      <c r="G76" s="5" t="s">
        <v>113</v>
      </c>
      <c r="H76" s="5"/>
      <c r="I76" s="5"/>
      <c r="J76" s="5" t="s">
        <v>66</v>
      </c>
      <c r="K76" s="5" t="s">
        <v>70</v>
      </c>
      <c r="L76" s="5" t="s">
        <v>133</v>
      </c>
      <c r="M76" s="6">
        <v>147100</v>
      </c>
      <c r="N76" s="6">
        <v>147100</v>
      </c>
      <c r="O76" s="11"/>
    </row>
    <row r="77" spans="1:15" hidden="1" x14ac:dyDescent="0.25">
      <c r="A77" s="10" t="s">
        <v>5</v>
      </c>
      <c r="B77" s="5" t="s">
        <v>6</v>
      </c>
      <c r="C77" s="5" t="s">
        <v>1</v>
      </c>
      <c r="D77" s="5" t="s">
        <v>2</v>
      </c>
      <c r="E77" s="5" t="s">
        <v>17</v>
      </c>
      <c r="F77" s="5" t="s">
        <v>23</v>
      </c>
      <c r="G77" s="5" t="s">
        <v>153</v>
      </c>
      <c r="H77" s="5"/>
      <c r="I77" s="5"/>
      <c r="J77" s="5" t="s">
        <v>8</v>
      </c>
      <c r="K77" s="5" t="s">
        <v>19</v>
      </c>
      <c r="L77" s="5" t="s">
        <v>129</v>
      </c>
      <c r="M77" s="6">
        <v>77.838949999999997</v>
      </c>
      <c r="N77" s="6">
        <v>77.838949999999997</v>
      </c>
      <c r="O77" s="11"/>
    </row>
    <row r="78" spans="1:15" hidden="1" x14ac:dyDescent="0.25">
      <c r="A78" s="10" t="s">
        <v>5</v>
      </c>
      <c r="B78" s="5" t="s">
        <v>6</v>
      </c>
      <c r="C78" s="5" t="s">
        <v>1</v>
      </c>
      <c r="D78" s="5" t="s">
        <v>2</v>
      </c>
      <c r="E78" s="5" t="s">
        <v>17</v>
      </c>
      <c r="F78" s="5" t="s">
        <v>18</v>
      </c>
      <c r="G78" s="5" t="s">
        <v>95</v>
      </c>
      <c r="H78" s="5"/>
      <c r="I78" s="5"/>
      <c r="J78" s="5" t="s">
        <v>8</v>
      </c>
      <c r="K78" s="5" t="s">
        <v>19</v>
      </c>
      <c r="L78" s="5" t="s">
        <v>129</v>
      </c>
      <c r="M78" s="6">
        <v>273.47879999999998</v>
      </c>
      <c r="N78" s="6">
        <v>273.47879999999998</v>
      </c>
      <c r="O78" s="11"/>
    </row>
    <row r="79" spans="1:15" hidden="1" x14ac:dyDescent="0.25">
      <c r="A79" s="10" t="s">
        <v>5</v>
      </c>
      <c r="B79" s="5" t="s">
        <v>12</v>
      </c>
      <c r="C79" s="5" t="s">
        <v>1</v>
      </c>
      <c r="D79" s="5" t="s">
        <v>2</v>
      </c>
      <c r="E79" s="5"/>
      <c r="F79" s="5" t="s">
        <v>80</v>
      </c>
      <c r="G79" s="5" t="s">
        <v>108</v>
      </c>
      <c r="H79" s="5"/>
      <c r="I79" s="5"/>
      <c r="J79" s="5" t="s">
        <v>8</v>
      </c>
      <c r="K79" s="5" t="s">
        <v>19</v>
      </c>
      <c r="L79" s="5" t="s">
        <v>129</v>
      </c>
      <c r="M79" s="6">
        <v>235</v>
      </c>
      <c r="N79" s="6">
        <v>235</v>
      </c>
      <c r="O79" s="11"/>
    </row>
    <row r="80" spans="1:15" hidden="1" x14ac:dyDescent="0.25">
      <c r="A80" s="10" t="s">
        <v>5</v>
      </c>
      <c r="B80" s="5" t="s">
        <v>6</v>
      </c>
      <c r="C80" s="5" t="s">
        <v>1</v>
      </c>
      <c r="D80" s="5" t="s">
        <v>2</v>
      </c>
      <c r="E80" s="5" t="s">
        <v>17</v>
      </c>
      <c r="F80" s="5" t="s">
        <v>52</v>
      </c>
      <c r="G80" s="5" t="s">
        <v>154</v>
      </c>
      <c r="H80" s="5"/>
      <c r="I80" s="5"/>
      <c r="J80" s="5" t="s">
        <v>8</v>
      </c>
      <c r="K80" s="5" t="s">
        <v>19</v>
      </c>
      <c r="L80" s="5" t="s">
        <v>129</v>
      </c>
      <c r="M80" s="6">
        <v>1327.6623500000001</v>
      </c>
      <c r="N80" s="6">
        <v>1327.6623500000001</v>
      </c>
      <c r="O80" s="11"/>
    </row>
    <row r="81" spans="1:15" hidden="1" x14ac:dyDescent="0.25">
      <c r="A81" s="10" t="s">
        <v>5</v>
      </c>
      <c r="B81" s="5" t="s">
        <v>6</v>
      </c>
      <c r="C81" s="5" t="s">
        <v>1</v>
      </c>
      <c r="D81" s="5" t="s">
        <v>2</v>
      </c>
      <c r="E81" s="5" t="s">
        <v>17</v>
      </c>
      <c r="F81" s="5" t="s">
        <v>56</v>
      </c>
      <c r="G81" s="5" t="s">
        <v>94</v>
      </c>
      <c r="H81" s="5"/>
      <c r="I81" s="5"/>
      <c r="J81" s="5" t="s">
        <v>8</v>
      </c>
      <c r="K81" s="5" t="s">
        <v>19</v>
      </c>
      <c r="L81" s="5" t="s">
        <v>129</v>
      </c>
      <c r="M81" s="6">
        <v>553.45010000000002</v>
      </c>
      <c r="N81" s="6">
        <v>553.45010000000002</v>
      </c>
      <c r="O81" s="11"/>
    </row>
    <row r="82" spans="1:15" hidden="1" x14ac:dyDescent="0.25">
      <c r="A82" s="10" t="s">
        <v>5</v>
      </c>
      <c r="B82" s="5" t="s">
        <v>12</v>
      </c>
      <c r="C82" s="5" t="s">
        <v>1</v>
      </c>
      <c r="D82" s="5" t="s">
        <v>2</v>
      </c>
      <c r="E82" s="5"/>
      <c r="F82" s="5" t="s">
        <v>63</v>
      </c>
      <c r="G82" s="5" t="s">
        <v>155</v>
      </c>
      <c r="H82" s="5"/>
      <c r="I82" s="5"/>
      <c r="J82" s="5" t="s">
        <v>8</v>
      </c>
      <c r="K82" s="5" t="s">
        <v>19</v>
      </c>
      <c r="L82" s="5" t="s">
        <v>129</v>
      </c>
      <c r="M82" s="6">
        <v>1703.75</v>
      </c>
      <c r="N82" s="6">
        <v>1703.75</v>
      </c>
      <c r="O82" s="11"/>
    </row>
    <row r="83" spans="1:15" hidden="1" x14ac:dyDescent="0.25">
      <c r="A83" s="10" t="s">
        <v>5</v>
      </c>
      <c r="B83" s="5" t="s">
        <v>12</v>
      </c>
      <c r="C83" s="5" t="s">
        <v>1</v>
      </c>
      <c r="D83" s="5" t="s">
        <v>2</v>
      </c>
      <c r="E83" s="5"/>
      <c r="F83" s="5" t="s">
        <v>28</v>
      </c>
      <c r="G83" s="5" t="s">
        <v>96</v>
      </c>
      <c r="H83" s="5"/>
      <c r="I83" s="5"/>
      <c r="J83" s="5" t="s">
        <v>8</v>
      </c>
      <c r="K83" s="5" t="s">
        <v>19</v>
      </c>
      <c r="L83" s="5" t="s">
        <v>129</v>
      </c>
      <c r="M83" s="6">
        <v>13341.783075000001</v>
      </c>
      <c r="N83" s="6">
        <v>13341.783075000001</v>
      </c>
      <c r="O83" s="11"/>
    </row>
    <row r="84" spans="1:15" hidden="1" x14ac:dyDescent="0.25">
      <c r="A84" s="10" t="s">
        <v>5</v>
      </c>
      <c r="B84" s="5" t="s">
        <v>12</v>
      </c>
      <c r="C84" s="5" t="s">
        <v>1</v>
      </c>
      <c r="D84" s="5" t="s">
        <v>2</v>
      </c>
      <c r="E84" s="5"/>
      <c r="F84" s="5" t="s">
        <v>41</v>
      </c>
      <c r="G84" s="5" t="s">
        <v>93</v>
      </c>
      <c r="H84" s="5"/>
      <c r="I84" s="5"/>
      <c r="J84" s="5" t="s">
        <v>8</v>
      </c>
      <c r="K84" s="5" t="s">
        <v>19</v>
      </c>
      <c r="L84" s="5" t="s">
        <v>129</v>
      </c>
      <c r="M84" s="6">
        <v>1997.5</v>
      </c>
      <c r="N84" s="6">
        <v>1997.5</v>
      </c>
      <c r="O84" s="11"/>
    </row>
    <row r="85" spans="1:15" hidden="1" x14ac:dyDescent="0.25">
      <c r="A85" s="10" t="s">
        <v>5</v>
      </c>
      <c r="B85" s="5" t="s">
        <v>6</v>
      </c>
      <c r="C85" s="5" t="s">
        <v>1</v>
      </c>
      <c r="D85" s="5" t="s">
        <v>2</v>
      </c>
      <c r="E85" s="5" t="s">
        <v>17</v>
      </c>
      <c r="F85" s="5" t="s">
        <v>29</v>
      </c>
      <c r="G85" s="5" t="s">
        <v>157</v>
      </c>
      <c r="H85" s="5"/>
      <c r="I85" s="5"/>
      <c r="J85" s="5" t="s">
        <v>8</v>
      </c>
      <c r="K85" s="5" t="s">
        <v>19</v>
      </c>
      <c r="L85" s="5" t="s">
        <v>129</v>
      </c>
      <c r="M85" s="6">
        <v>545.31119999999999</v>
      </c>
      <c r="N85" s="6">
        <v>545.31119999999999</v>
      </c>
      <c r="O85" s="11"/>
    </row>
    <row r="86" spans="1:15" x14ac:dyDescent="0.25">
      <c r="A86" s="10" t="s">
        <v>5</v>
      </c>
      <c r="B86" s="5" t="s">
        <v>6</v>
      </c>
      <c r="C86" s="5" t="s">
        <v>1</v>
      </c>
      <c r="D86" s="5" t="s">
        <v>2</v>
      </c>
      <c r="E86" s="5" t="s">
        <v>17</v>
      </c>
      <c r="F86" s="5" t="s">
        <v>36</v>
      </c>
      <c r="G86" s="5" t="s">
        <v>156</v>
      </c>
      <c r="H86" s="5"/>
      <c r="I86" s="5"/>
      <c r="J86" s="5" t="s">
        <v>8</v>
      </c>
      <c r="K86" s="5" t="s">
        <v>19</v>
      </c>
      <c r="L86" s="5" t="s">
        <v>129</v>
      </c>
      <c r="M86" s="6">
        <v>328.6626</v>
      </c>
      <c r="N86" s="6">
        <v>328.6626</v>
      </c>
      <c r="O86" s="11"/>
    </row>
    <row r="87" spans="1:15" hidden="1" x14ac:dyDescent="0.25">
      <c r="A87" s="10" t="s">
        <v>5</v>
      </c>
      <c r="B87" s="5" t="s">
        <v>12</v>
      </c>
      <c r="C87" s="5" t="s">
        <v>1</v>
      </c>
      <c r="D87" s="5" t="s">
        <v>2</v>
      </c>
      <c r="E87" s="5"/>
      <c r="F87" s="5" t="s">
        <v>24</v>
      </c>
      <c r="G87" s="5" t="s">
        <v>21</v>
      </c>
      <c r="H87" s="5"/>
      <c r="I87" s="5"/>
      <c r="J87" s="5" t="s">
        <v>8</v>
      </c>
      <c r="K87" s="5" t="s">
        <v>13</v>
      </c>
      <c r="L87" s="5" t="s">
        <v>130</v>
      </c>
      <c r="M87" s="6">
        <v>705</v>
      </c>
      <c r="N87" s="6">
        <v>705</v>
      </c>
      <c r="O87" s="11"/>
    </row>
    <row r="88" spans="1:15" hidden="1" x14ac:dyDescent="0.25">
      <c r="A88" s="10" t="s">
        <v>5</v>
      </c>
      <c r="B88" s="5" t="s">
        <v>12</v>
      </c>
      <c r="C88" s="5" t="s">
        <v>1</v>
      </c>
      <c r="D88" s="5" t="s">
        <v>2</v>
      </c>
      <c r="E88" s="5"/>
      <c r="F88" s="5" t="s">
        <v>46</v>
      </c>
      <c r="G88" s="5" t="s">
        <v>21</v>
      </c>
      <c r="H88" s="5"/>
      <c r="I88" s="5"/>
      <c r="J88" s="5" t="s">
        <v>8</v>
      </c>
      <c r="K88" s="5" t="s">
        <v>13</v>
      </c>
      <c r="L88" s="5" t="s">
        <v>130</v>
      </c>
      <c r="M88" s="6">
        <v>705</v>
      </c>
      <c r="N88" s="6">
        <v>705</v>
      </c>
      <c r="O88" s="11"/>
    </row>
    <row r="89" spans="1:15" hidden="1" x14ac:dyDescent="0.25">
      <c r="A89" s="10" t="s">
        <v>5</v>
      </c>
      <c r="B89" s="5" t="s">
        <v>12</v>
      </c>
      <c r="C89" s="5" t="s">
        <v>1</v>
      </c>
      <c r="D89" s="5" t="s">
        <v>2</v>
      </c>
      <c r="E89" s="5"/>
      <c r="F89" s="5" t="s">
        <v>20</v>
      </c>
      <c r="G89" s="5" t="s">
        <v>21</v>
      </c>
      <c r="H89" s="5"/>
      <c r="I89" s="5"/>
      <c r="J89" s="5" t="s">
        <v>8</v>
      </c>
      <c r="K89" s="5" t="s">
        <v>13</v>
      </c>
      <c r="L89" s="5" t="s">
        <v>130</v>
      </c>
      <c r="M89" s="6">
        <v>705</v>
      </c>
      <c r="N89" s="6">
        <v>705</v>
      </c>
      <c r="O89" s="11"/>
    </row>
    <row r="90" spans="1:15" hidden="1" x14ac:dyDescent="0.25">
      <c r="A90" s="10" t="s">
        <v>5</v>
      </c>
      <c r="B90" s="5" t="s">
        <v>12</v>
      </c>
      <c r="C90" s="5" t="s">
        <v>1</v>
      </c>
      <c r="D90" s="5" t="s">
        <v>2</v>
      </c>
      <c r="E90" s="5"/>
      <c r="F90" s="5" t="s">
        <v>22</v>
      </c>
      <c r="G90" s="5" t="s">
        <v>21</v>
      </c>
      <c r="H90" s="5"/>
      <c r="I90" s="5"/>
      <c r="J90" s="5" t="s">
        <v>8</v>
      </c>
      <c r="K90" s="5" t="s">
        <v>13</v>
      </c>
      <c r="L90" s="5" t="s">
        <v>130</v>
      </c>
      <c r="M90" s="6">
        <v>705</v>
      </c>
      <c r="N90" s="6">
        <v>705</v>
      </c>
      <c r="O90" s="11"/>
    </row>
    <row r="91" spans="1:15" hidden="1" x14ac:dyDescent="0.25">
      <c r="A91" s="10" t="s">
        <v>5</v>
      </c>
      <c r="B91" s="5" t="s">
        <v>12</v>
      </c>
      <c r="C91" s="5" t="s">
        <v>1</v>
      </c>
      <c r="D91" s="5" t="s">
        <v>2</v>
      </c>
      <c r="E91" s="5"/>
      <c r="F91" s="5" t="s">
        <v>55</v>
      </c>
      <c r="G91" s="5" t="s">
        <v>21</v>
      </c>
      <c r="H91" s="5"/>
      <c r="I91" s="5"/>
      <c r="J91" s="5" t="s">
        <v>8</v>
      </c>
      <c r="K91" s="5" t="s">
        <v>13</v>
      </c>
      <c r="L91" s="5" t="s">
        <v>130</v>
      </c>
      <c r="M91" s="6">
        <v>705</v>
      </c>
      <c r="N91" s="6">
        <v>705</v>
      </c>
      <c r="O91" s="11"/>
    </row>
    <row r="92" spans="1:15" hidden="1" x14ac:dyDescent="0.25">
      <c r="A92" s="10" t="s">
        <v>5</v>
      </c>
      <c r="B92" s="5" t="s">
        <v>12</v>
      </c>
      <c r="C92" s="5" t="s">
        <v>1</v>
      </c>
      <c r="D92" s="5" t="s">
        <v>2</v>
      </c>
      <c r="E92" s="5"/>
      <c r="F92" s="5" t="s">
        <v>50</v>
      </c>
      <c r="G92" s="5" t="s">
        <v>21</v>
      </c>
      <c r="H92" s="5"/>
      <c r="I92" s="5"/>
      <c r="J92" s="5" t="s">
        <v>8</v>
      </c>
      <c r="K92" s="5" t="s">
        <v>13</v>
      </c>
      <c r="L92" s="5" t="s">
        <v>130</v>
      </c>
      <c r="M92" s="6">
        <v>705</v>
      </c>
      <c r="N92" s="6">
        <v>705</v>
      </c>
      <c r="O92" s="11"/>
    </row>
    <row r="93" spans="1:15" hidden="1" x14ac:dyDescent="0.25">
      <c r="A93" s="10" t="s">
        <v>5</v>
      </c>
      <c r="B93" s="5" t="s">
        <v>12</v>
      </c>
      <c r="C93" s="5" t="s">
        <v>1</v>
      </c>
      <c r="D93" s="5" t="s">
        <v>2</v>
      </c>
      <c r="E93" s="5"/>
      <c r="F93" s="5" t="s">
        <v>38</v>
      </c>
      <c r="G93" s="5" t="s">
        <v>21</v>
      </c>
      <c r="H93" s="5"/>
      <c r="I93" s="5"/>
      <c r="J93" s="5" t="s">
        <v>8</v>
      </c>
      <c r="K93" s="5" t="s">
        <v>13</v>
      </c>
      <c r="L93" s="5" t="s">
        <v>130</v>
      </c>
      <c r="M93" s="6">
        <v>705</v>
      </c>
      <c r="N93" s="6">
        <v>705</v>
      </c>
      <c r="O93" s="11"/>
    </row>
    <row r="94" spans="1:15" hidden="1" x14ac:dyDescent="0.25">
      <c r="A94" s="10" t="s">
        <v>5</v>
      </c>
      <c r="B94" s="5" t="s">
        <v>12</v>
      </c>
      <c r="C94" s="5" t="s">
        <v>1</v>
      </c>
      <c r="D94" s="5" t="s">
        <v>2</v>
      </c>
      <c r="E94" s="5"/>
      <c r="F94" s="5" t="s">
        <v>78</v>
      </c>
      <c r="G94" s="5" t="s">
        <v>21</v>
      </c>
      <c r="H94" s="5"/>
      <c r="I94" s="5"/>
      <c r="J94" s="5" t="s">
        <v>8</v>
      </c>
      <c r="K94" s="5" t="s">
        <v>13</v>
      </c>
      <c r="L94" s="5" t="s">
        <v>130</v>
      </c>
      <c r="M94" s="6">
        <v>705</v>
      </c>
      <c r="N94" s="6">
        <v>705</v>
      </c>
      <c r="O94" s="11"/>
    </row>
    <row r="95" spans="1:15" hidden="1" x14ac:dyDescent="0.25">
      <c r="A95" s="10" t="s">
        <v>5</v>
      </c>
      <c r="B95" s="5" t="s">
        <v>12</v>
      </c>
      <c r="C95" s="5" t="s">
        <v>1</v>
      </c>
      <c r="D95" s="5" t="s">
        <v>2</v>
      </c>
      <c r="E95" s="5"/>
      <c r="F95" s="5" t="s">
        <v>54</v>
      </c>
      <c r="G95" s="5" t="s">
        <v>21</v>
      </c>
      <c r="H95" s="5"/>
      <c r="I95" s="5"/>
      <c r="J95" s="5" t="s">
        <v>8</v>
      </c>
      <c r="K95" s="5" t="s">
        <v>13</v>
      </c>
      <c r="L95" s="5" t="s">
        <v>130</v>
      </c>
      <c r="M95" s="6">
        <v>705</v>
      </c>
      <c r="N95" s="6">
        <v>705</v>
      </c>
      <c r="O95" s="11"/>
    </row>
    <row r="96" spans="1:15" hidden="1" x14ac:dyDescent="0.25">
      <c r="A96" s="10" t="s">
        <v>5</v>
      </c>
      <c r="B96" s="5" t="s">
        <v>12</v>
      </c>
      <c r="C96" s="5" t="s">
        <v>1</v>
      </c>
      <c r="D96" s="5" t="s">
        <v>2</v>
      </c>
      <c r="E96" s="5"/>
      <c r="F96" s="5" t="s">
        <v>37</v>
      </c>
      <c r="G96" s="5" t="s">
        <v>21</v>
      </c>
      <c r="H96" s="5"/>
      <c r="I96" s="5"/>
      <c r="J96" s="5" t="s">
        <v>8</v>
      </c>
      <c r="K96" s="5" t="s">
        <v>13</v>
      </c>
      <c r="L96" s="5" t="s">
        <v>130</v>
      </c>
      <c r="M96" s="6">
        <v>705</v>
      </c>
      <c r="N96" s="6">
        <v>705</v>
      </c>
      <c r="O96" s="11"/>
    </row>
    <row r="97" spans="1:15" hidden="1" x14ac:dyDescent="0.25">
      <c r="A97" s="10" t="s">
        <v>5</v>
      </c>
      <c r="B97" s="5" t="s">
        <v>12</v>
      </c>
      <c r="C97" s="5" t="s">
        <v>1</v>
      </c>
      <c r="D97" s="5" t="s">
        <v>2</v>
      </c>
      <c r="E97" s="5"/>
      <c r="F97" s="5" t="s">
        <v>60</v>
      </c>
      <c r="G97" s="5" t="s">
        <v>21</v>
      </c>
      <c r="H97" s="5"/>
      <c r="I97" s="5"/>
      <c r="J97" s="5" t="s">
        <v>8</v>
      </c>
      <c r="K97" s="5" t="s">
        <v>13</v>
      </c>
      <c r="L97" s="5" t="s">
        <v>130</v>
      </c>
      <c r="M97" s="6">
        <v>705</v>
      </c>
      <c r="N97" s="6">
        <v>705</v>
      </c>
      <c r="O97" s="11"/>
    </row>
    <row r="98" spans="1:15" hidden="1" x14ac:dyDescent="0.25">
      <c r="A98" s="10" t="s">
        <v>5</v>
      </c>
      <c r="B98" s="5" t="s">
        <v>12</v>
      </c>
      <c r="C98" s="5" t="s">
        <v>1</v>
      </c>
      <c r="D98" s="5" t="s">
        <v>2</v>
      </c>
      <c r="E98" s="5"/>
      <c r="F98" s="5" t="s">
        <v>57</v>
      </c>
      <c r="G98" s="5" t="s">
        <v>16</v>
      </c>
      <c r="H98" s="5"/>
      <c r="I98" s="5"/>
      <c r="J98" s="5" t="s">
        <v>8</v>
      </c>
      <c r="K98" s="5" t="s">
        <v>13</v>
      </c>
      <c r="L98" s="5" t="s">
        <v>130</v>
      </c>
      <c r="M98" s="6">
        <v>705</v>
      </c>
      <c r="N98" s="6">
        <v>705</v>
      </c>
      <c r="O98" s="11"/>
    </row>
    <row r="99" spans="1:15" hidden="1" x14ac:dyDescent="0.25">
      <c r="A99" s="10" t="s">
        <v>5</v>
      </c>
      <c r="B99" s="5" t="s">
        <v>12</v>
      </c>
      <c r="C99" s="5" t="s">
        <v>1</v>
      </c>
      <c r="D99" s="5" t="s">
        <v>2</v>
      </c>
      <c r="E99" s="5"/>
      <c r="F99" s="5" t="s">
        <v>76</v>
      </c>
      <c r="G99" s="5" t="s">
        <v>16</v>
      </c>
      <c r="H99" s="5"/>
      <c r="I99" s="5"/>
      <c r="J99" s="5" t="s">
        <v>8</v>
      </c>
      <c r="K99" s="5" t="s">
        <v>13</v>
      </c>
      <c r="L99" s="5" t="s">
        <v>130</v>
      </c>
      <c r="M99" s="6">
        <v>705</v>
      </c>
      <c r="N99" s="6">
        <v>705</v>
      </c>
      <c r="O99" s="11"/>
    </row>
    <row r="100" spans="1:15" hidden="1" x14ac:dyDescent="0.25">
      <c r="A100" s="10" t="s">
        <v>5</v>
      </c>
      <c r="B100" s="5" t="s">
        <v>12</v>
      </c>
      <c r="C100" s="5" t="s">
        <v>1</v>
      </c>
      <c r="D100" s="5" t="s">
        <v>2</v>
      </c>
      <c r="E100" s="5"/>
      <c r="F100" s="5" t="s">
        <v>64</v>
      </c>
      <c r="G100" s="5" t="s">
        <v>43</v>
      </c>
      <c r="H100" s="5"/>
      <c r="I100" s="5"/>
      <c r="J100" s="5" t="s">
        <v>8</v>
      </c>
      <c r="K100" s="5" t="s">
        <v>13</v>
      </c>
      <c r="L100" s="5" t="s">
        <v>130</v>
      </c>
      <c r="M100" s="6">
        <v>705</v>
      </c>
      <c r="N100" s="6">
        <v>705</v>
      </c>
      <c r="O100" s="11"/>
    </row>
    <row r="101" spans="1:15" hidden="1" x14ac:dyDescent="0.25">
      <c r="A101" s="10" t="s">
        <v>5</v>
      </c>
      <c r="B101" s="5" t="s">
        <v>12</v>
      </c>
      <c r="C101" s="5" t="s">
        <v>1</v>
      </c>
      <c r="D101" s="5" t="s">
        <v>2</v>
      </c>
      <c r="E101" s="5"/>
      <c r="F101" s="5" t="s">
        <v>42</v>
      </c>
      <c r="G101" s="5" t="s">
        <v>43</v>
      </c>
      <c r="H101" s="5"/>
      <c r="I101" s="5"/>
      <c r="J101" s="5" t="s">
        <v>8</v>
      </c>
      <c r="K101" s="5" t="s">
        <v>13</v>
      </c>
      <c r="L101" s="5" t="s">
        <v>130</v>
      </c>
      <c r="M101" s="6">
        <v>705</v>
      </c>
      <c r="N101" s="6">
        <v>705</v>
      </c>
      <c r="O101" s="11"/>
    </row>
    <row r="102" spans="1:15" hidden="1" x14ac:dyDescent="0.25">
      <c r="A102" s="10" t="s">
        <v>5</v>
      </c>
      <c r="B102" s="5" t="s">
        <v>12</v>
      </c>
      <c r="C102" s="5" t="s">
        <v>1</v>
      </c>
      <c r="D102" s="5" t="s">
        <v>2</v>
      </c>
      <c r="E102" s="5"/>
      <c r="F102" s="5" t="s">
        <v>53</v>
      </c>
      <c r="G102" s="5" t="s">
        <v>16</v>
      </c>
      <c r="H102" s="5"/>
      <c r="I102" s="5"/>
      <c r="J102" s="5" t="s">
        <v>8</v>
      </c>
      <c r="K102" s="5" t="s">
        <v>13</v>
      </c>
      <c r="L102" s="5" t="s">
        <v>130</v>
      </c>
      <c r="M102" s="6">
        <v>705</v>
      </c>
      <c r="N102" s="6">
        <v>705</v>
      </c>
      <c r="O102" s="11"/>
    </row>
    <row r="103" spans="1:15" hidden="1" x14ac:dyDescent="0.25">
      <c r="A103" s="10" t="s">
        <v>5</v>
      </c>
      <c r="B103" s="5" t="s">
        <v>12</v>
      </c>
      <c r="C103" s="5" t="s">
        <v>1</v>
      </c>
      <c r="D103" s="5" t="s">
        <v>2</v>
      </c>
      <c r="E103" s="5"/>
      <c r="F103" s="5" t="s">
        <v>79</v>
      </c>
      <c r="G103" s="5" t="s">
        <v>16</v>
      </c>
      <c r="H103" s="5"/>
      <c r="I103" s="5"/>
      <c r="J103" s="5" t="s">
        <v>8</v>
      </c>
      <c r="K103" s="5" t="s">
        <v>13</v>
      </c>
      <c r="L103" s="5" t="s">
        <v>130</v>
      </c>
      <c r="M103" s="6">
        <v>705</v>
      </c>
      <c r="N103" s="6">
        <v>705</v>
      </c>
      <c r="O103" s="11"/>
    </row>
    <row r="104" spans="1:15" hidden="1" x14ac:dyDescent="0.25">
      <c r="A104" s="10" t="s">
        <v>5</v>
      </c>
      <c r="B104" s="5" t="s">
        <v>12</v>
      </c>
      <c r="C104" s="5" t="s">
        <v>1</v>
      </c>
      <c r="D104" s="5" t="s">
        <v>2</v>
      </c>
      <c r="E104" s="5"/>
      <c r="F104" s="5" t="s">
        <v>15</v>
      </c>
      <c r="G104" s="5" t="s">
        <v>16</v>
      </c>
      <c r="H104" s="5"/>
      <c r="I104" s="5"/>
      <c r="J104" s="5" t="s">
        <v>8</v>
      </c>
      <c r="K104" s="5" t="s">
        <v>13</v>
      </c>
      <c r="L104" s="5" t="s">
        <v>130</v>
      </c>
      <c r="M104" s="6">
        <v>705</v>
      </c>
      <c r="N104" s="6">
        <v>705</v>
      </c>
      <c r="O104" s="11"/>
    </row>
    <row r="105" spans="1:15" hidden="1" x14ac:dyDescent="0.25">
      <c r="A105" s="10" t="s">
        <v>5</v>
      </c>
      <c r="B105" s="5" t="s">
        <v>12</v>
      </c>
      <c r="C105" s="5" t="s">
        <v>1</v>
      </c>
      <c r="D105" s="5" t="s">
        <v>2</v>
      </c>
      <c r="E105" s="5"/>
      <c r="F105" s="5" t="s">
        <v>81</v>
      </c>
      <c r="G105" s="5" t="s">
        <v>21</v>
      </c>
      <c r="H105" s="5"/>
      <c r="I105" s="5"/>
      <c r="J105" s="5" t="s">
        <v>8</v>
      </c>
      <c r="K105" s="5" t="s">
        <v>13</v>
      </c>
      <c r="L105" s="5" t="s">
        <v>130</v>
      </c>
      <c r="M105" s="6">
        <v>705</v>
      </c>
      <c r="N105" s="6">
        <v>705</v>
      </c>
      <c r="O105" s="11"/>
    </row>
    <row r="106" spans="1:15" hidden="1" x14ac:dyDescent="0.25">
      <c r="A106" s="10" t="s">
        <v>5</v>
      </c>
      <c r="B106" s="5" t="s">
        <v>12</v>
      </c>
      <c r="C106" s="5" t="s">
        <v>1</v>
      </c>
      <c r="D106" s="5" t="s">
        <v>25</v>
      </c>
      <c r="E106" s="5"/>
      <c r="F106" s="5" t="s">
        <v>3</v>
      </c>
      <c r="G106" s="5" t="s">
        <v>3</v>
      </c>
      <c r="H106" s="5" t="s">
        <v>7</v>
      </c>
      <c r="I106" s="5" t="s">
        <v>131</v>
      </c>
      <c r="J106" s="5" t="s">
        <v>8</v>
      </c>
      <c r="K106" s="5" t="s">
        <v>87</v>
      </c>
      <c r="L106" s="5" t="s">
        <v>8</v>
      </c>
      <c r="M106" s="6">
        <v>10240.0075</v>
      </c>
      <c r="N106" s="6">
        <v>10240.0075</v>
      </c>
      <c r="O106" s="11"/>
    </row>
    <row r="107" spans="1:15" hidden="1" x14ac:dyDescent="0.25">
      <c r="A107" s="10" t="s">
        <v>5</v>
      </c>
      <c r="B107" s="5" t="s">
        <v>12</v>
      </c>
      <c r="C107" s="5" t="s">
        <v>1</v>
      </c>
      <c r="D107" s="5" t="s">
        <v>2</v>
      </c>
      <c r="E107" s="5"/>
      <c r="F107" s="5" t="s">
        <v>58</v>
      </c>
      <c r="G107" s="5" t="s">
        <v>59</v>
      </c>
      <c r="H107" s="5"/>
      <c r="I107" s="5"/>
      <c r="J107" s="5" t="s">
        <v>8</v>
      </c>
      <c r="K107" s="5" t="s">
        <v>87</v>
      </c>
      <c r="L107" s="5" t="s">
        <v>8</v>
      </c>
      <c r="M107" s="6">
        <v>4112.5</v>
      </c>
      <c r="N107" s="6">
        <f>4112.5+3000+525</f>
        <v>7637.5</v>
      </c>
      <c r="O107" s="11"/>
    </row>
    <row r="108" spans="1:15" hidden="1" x14ac:dyDescent="0.25">
      <c r="A108" s="10" t="s">
        <v>5</v>
      </c>
      <c r="B108" s="5" t="s">
        <v>12</v>
      </c>
      <c r="C108" s="5" t="s">
        <v>1</v>
      </c>
      <c r="D108" s="5" t="s">
        <v>2</v>
      </c>
      <c r="E108" s="5"/>
      <c r="F108" s="5" t="s">
        <v>44</v>
      </c>
      <c r="G108" s="5" t="s">
        <v>45</v>
      </c>
      <c r="H108" s="5"/>
      <c r="I108" s="5"/>
      <c r="J108" s="5" t="s">
        <v>8</v>
      </c>
      <c r="K108" s="5" t="s">
        <v>87</v>
      </c>
      <c r="L108" s="5" t="s">
        <v>8</v>
      </c>
      <c r="M108" s="6">
        <v>1762.5</v>
      </c>
      <c r="N108" s="6">
        <v>1762.5</v>
      </c>
      <c r="O108" s="11"/>
    </row>
    <row r="109" spans="1:15" hidden="1" x14ac:dyDescent="0.25">
      <c r="A109" s="10" t="s">
        <v>5</v>
      </c>
      <c r="B109" s="5" t="s">
        <v>9</v>
      </c>
      <c r="C109" s="5" t="s">
        <v>1</v>
      </c>
      <c r="D109" s="5" t="s">
        <v>2</v>
      </c>
      <c r="E109" s="5"/>
      <c r="F109" s="5" t="s">
        <v>82</v>
      </c>
      <c r="G109" s="5" t="s">
        <v>83</v>
      </c>
      <c r="H109" s="5"/>
      <c r="I109" s="5"/>
      <c r="J109" s="5" t="s">
        <v>8</v>
      </c>
      <c r="K109" s="5" t="s">
        <v>87</v>
      </c>
      <c r="L109" s="5" t="s">
        <v>8</v>
      </c>
      <c r="M109" s="6"/>
      <c r="N109" s="6">
        <f>31000+875</f>
        <v>31875</v>
      </c>
      <c r="O109" s="11"/>
    </row>
    <row r="110" spans="1:15" hidden="1" x14ac:dyDescent="0.25">
      <c r="A110" s="10" t="s">
        <v>5</v>
      </c>
      <c r="B110" s="5" t="s">
        <v>6</v>
      </c>
      <c r="C110" s="5" t="s">
        <v>1</v>
      </c>
      <c r="D110" s="5" t="s">
        <v>2</v>
      </c>
      <c r="E110" s="5"/>
      <c r="F110" s="5" t="s">
        <v>82</v>
      </c>
      <c r="G110" s="5" t="s">
        <v>83</v>
      </c>
      <c r="H110" s="5"/>
      <c r="I110" s="5"/>
      <c r="J110" s="5" t="s">
        <v>8</v>
      </c>
      <c r="K110" s="5" t="s">
        <v>87</v>
      </c>
      <c r="L110" s="5" t="s">
        <v>8</v>
      </c>
      <c r="M110" s="6"/>
      <c r="N110" s="6">
        <f>10500+1750</f>
        <v>12250</v>
      </c>
      <c r="O110" s="11"/>
    </row>
    <row r="111" spans="1:15" hidden="1" x14ac:dyDescent="0.25">
      <c r="A111" s="10" t="s">
        <v>5</v>
      </c>
      <c r="B111" s="5" t="s">
        <v>12</v>
      </c>
      <c r="C111" s="5" t="s">
        <v>1</v>
      </c>
      <c r="D111" s="5" t="s">
        <v>2</v>
      </c>
      <c r="E111" s="5"/>
      <c r="F111" s="5" t="s">
        <v>82</v>
      </c>
      <c r="G111" s="5" t="s">
        <v>83</v>
      </c>
      <c r="H111" s="5"/>
      <c r="I111" s="5"/>
      <c r="J111" s="5" t="s">
        <v>8</v>
      </c>
      <c r="K111" s="5" t="s">
        <v>87</v>
      </c>
      <c r="L111" s="5" t="s">
        <v>8</v>
      </c>
      <c r="M111" s="6"/>
      <c r="N111" s="6">
        <f>5000+875</f>
        <v>5875</v>
      </c>
      <c r="O111" s="11"/>
    </row>
    <row r="112" spans="1:15" hidden="1" x14ac:dyDescent="0.25">
      <c r="A112" s="10" t="s">
        <v>5</v>
      </c>
      <c r="B112" s="5" t="s">
        <v>12</v>
      </c>
      <c r="C112" s="5" t="s">
        <v>1</v>
      </c>
      <c r="D112" s="5" t="s">
        <v>2</v>
      </c>
      <c r="E112" s="5"/>
      <c r="F112" s="5" t="s">
        <v>73</v>
      </c>
      <c r="G112" s="5" t="s">
        <v>74</v>
      </c>
      <c r="H112" s="5"/>
      <c r="I112" s="5"/>
      <c r="J112" s="5" t="s">
        <v>8</v>
      </c>
      <c r="K112" s="5" t="s">
        <v>87</v>
      </c>
      <c r="L112" s="5" t="s">
        <v>8</v>
      </c>
      <c r="M112" s="6">
        <v>24675</v>
      </c>
      <c r="N112" s="6">
        <v>24675</v>
      </c>
      <c r="O112" s="11"/>
    </row>
    <row r="113" spans="1:15" hidden="1" x14ac:dyDescent="0.25">
      <c r="A113" s="10" t="s">
        <v>5</v>
      </c>
      <c r="B113" s="5" t="s">
        <v>9</v>
      </c>
      <c r="C113" s="5" t="s">
        <v>1</v>
      </c>
      <c r="D113" s="5" t="s">
        <v>2</v>
      </c>
      <c r="E113" s="5"/>
      <c r="F113" s="5" t="s">
        <v>23</v>
      </c>
      <c r="G113" s="5" t="s">
        <v>153</v>
      </c>
      <c r="H113" s="5"/>
      <c r="I113" s="5"/>
      <c r="J113" s="5" t="s">
        <v>8</v>
      </c>
      <c r="K113" s="5" t="s">
        <v>19</v>
      </c>
      <c r="L113" s="5" t="s">
        <v>129</v>
      </c>
      <c r="M113" s="6">
        <v>733.14412500000003</v>
      </c>
      <c r="N113" s="6">
        <v>733.14412500000003</v>
      </c>
      <c r="O113" s="11"/>
    </row>
    <row r="114" spans="1:15" hidden="1" x14ac:dyDescent="0.25">
      <c r="A114" s="10" t="s">
        <v>5</v>
      </c>
      <c r="B114" s="5" t="s">
        <v>9</v>
      </c>
      <c r="C114" s="5" t="s">
        <v>1</v>
      </c>
      <c r="D114" s="5" t="s">
        <v>2</v>
      </c>
      <c r="E114" s="5"/>
      <c r="F114" s="5" t="s">
        <v>18</v>
      </c>
      <c r="G114" s="5" t="s">
        <v>95</v>
      </c>
      <c r="H114" s="5"/>
      <c r="I114" s="5"/>
      <c r="J114" s="5" t="s">
        <v>8</v>
      </c>
      <c r="K114" s="5" t="s">
        <v>19</v>
      </c>
      <c r="L114" s="5" t="s">
        <v>129</v>
      </c>
      <c r="M114" s="6">
        <v>1996.5735</v>
      </c>
      <c r="N114" s="6">
        <v>1996.5735</v>
      </c>
      <c r="O114" s="11"/>
    </row>
    <row r="115" spans="1:15" hidden="1" x14ac:dyDescent="0.25">
      <c r="A115" s="10" t="s">
        <v>5</v>
      </c>
      <c r="B115" s="5" t="s">
        <v>9</v>
      </c>
      <c r="C115" s="5" t="s">
        <v>1</v>
      </c>
      <c r="D115" s="5" t="s">
        <v>2</v>
      </c>
      <c r="E115" s="5"/>
      <c r="F115" s="5" t="s">
        <v>52</v>
      </c>
      <c r="G115" s="5" t="s">
        <v>154</v>
      </c>
      <c r="H115" s="5"/>
      <c r="I115" s="5"/>
      <c r="J115" s="5" t="s">
        <v>8</v>
      </c>
      <c r="K115" s="5" t="s">
        <v>19</v>
      </c>
      <c r="L115" s="5" t="s">
        <v>129</v>
      </c>
      <c r="M115" s="6">
        <v>5159.6126249999998</v>
      </c>
      <c r="N115" s="6">
        <v>5159.6126249999998</v>
      </c>
      <c r="O115" s="11"/>
    </row>
    <row r="116" spans="1:15" hidden="1" x14ac:dyDescent="0.25">
      <c r="A116" s="10" t="s">
        <v>5</v>
      </c>
      <c r="B116" s="5" t="s">
        <v>9</v>
      </c>
      <c r="C116" s="5" t="s">
        <v>1</v>
      </c>
      <c r="D116" s="5" t="s">
        <v>2</v>
      </c>
      <c r="E116" s="5"/>
      <c r="F116" s="5" t="s">
        <v>56</v>
      </c>
      <c r="G116" s="5" t="s">
        <v>94</v>
      </c>
      <c r="H116" s="5"/>
      <c r="I116" s="5"/>
      <c r="J116" s="5" t="s">
        <v>8</v>
      </c>
      <c r="K116" s="5" t="s">
        <v>19</v>
      </c>
      <c r="L116" s="5" t="s">
        <v>129</v>
      </c>
      <c r="M116" s="6">
        <v>1173.796875</v>
      </c>
      <c r="N116" s="6">
        <v>1173.796875</v>
      </c>
      <c r="O116" s="11"/>
    </row>
    <row r="117" spans="1:15" hidden="1" x14ac:dyDescent="0.25">
      <c r="A117" s="10" t="s">
        <v>5</v>
      </c>
      <c r="B117" s="5" t="s">
        <v>12</v>
      </c>
      <c r="C117" s="5" t="s">
        <v>1</v>
      </c>
      <c r="D117" s="5" t="s">
        <v>2</v>
      </c>
      <c r="E117" s="5" t="s">
        <v>17</v>
      </c>
      <c r="F117" s="5" t="s">
        <v>28</v>
      </c>
      <c r="G117" s="5" t="s">
        <v>96</v>
      </c>
      <c r="H117" s="5"/>
      <c r="I117" s="5"/>
      <c r="J117" s="5" t="s">
        <v>8</v>
      </c>
      <c r="K117" s="5" t="s">
        <v>19</v>
      </c>
      <c r="L117" s="5" t="s">
        <v>129</v>
      </c>
      <c r="M117" s="6">
        <v>3648.8062250000003</v>
      </c>
      <c r="N117" s="6">
        <v>3648.8062250000003</v>
      </c>
      <c r="O117" s="11"/>
    </row>
    <row r="118" spans="1:15" hidden="1" x14ac:dyDescent="0.25">
      <c r="A118" s="10" t="s">
        <v>5</v>
      </c>
      <c r="B118" s="5" t="s">
        <v>9</v>
      </c>
      <c r="C118" s="5" t="s">
        <v>1</v>
      </c>
      <c r="D118" s="5" t="s">
        <v>2</v>
      </c>
      <c r="E118" s="5"/>
      <c r="F118" s="5" t="s">
        <v>29</v>
      </c>
      <c r="G118" s="5" t="s">
        <v>157</v>
      </c>
      <c r="H118" s="5"/>
      <c r="I118" s="5"/>
      <c r="J118" s="5" t="s">
        <v>8</v>
      </c>
      <c r="K118" s="5" t="s">
        <v>19</v>
      </c>
      <c r="L118" s="5" t="s">
        <v>129</v>
      </c>
      <c r="M118" s="6">
        <v>2161.8517500000003</v>
      </c>
      <c r="N118" s="6">
        <v>2161.8517500000003</v>
      </c>
      <c r="O118" s="11"/>
    </row>
    <row r="119" spans="1:15" x14ac:dyDescent="0.25">
      <c r="A119" s="10" t="s">
        <v>5</v>
      </c>
      <c r="B119" s="5" t="s">
        <v>9</v>
      </c>
      <c r="C119" s="5" t="s">
        <v>1</v>
      </c>
      <c r="D119" s="5" t="s">
        <v>2</v>
      </c>
      <c r="E119" s="5"/>
      <c r="F119" s="5" t="s">
        <v>36</v>
      </c>
      <c r="G119" s="5" t="s">
        <v>156</v>
      </c>
      <c r="H119" s="5"/>
      <c r="I119" s="5"/>
      <c r="J119" s="5" t="s">
        <v>8</v>
      </c>
      <c r="K119" s="5" t="s">
        <v>19</v>
      </c>
      <c r="L119" s="5" t="s">
        <v>129</v>
      </c>
      <c r="M119" s="6">
        <v>1496.0340000000001</v>
      </c>
      <c r="N119" s="6">
        <v>1496.0340000000001</v>
      </c>
      <c r="O119" s="11"/>
    </row>
    <row r="120" spans="1:15" hidden="1" x14ac:dyDescent="0.25">
      <c r="A120" s="10" t="s">
        <v>5</v>
      </c>
      <c r="B120" s="5" t="s">
        <v>12</v>
      </c>
      <c r="C120" s="5" t="s">
        <v>1</v>
      </c>
      <c r="D120" s="5" t="s">
        <v>2</v>
      </c>
      <c r="E120" s="5" t="s">
        <v>17</v>
      </c>
      <c r="F120" s="5" t="s">
        <v>3</v>
      </c>
      <c r="G120" s="5" t="s">
        <v>3</v>
      </c>
      <c r="H120" s="5"/>
      <c r="I120" s="5"/>
      <c r="J120" s="5" t="s">
        <v>8</v>
      </c>
      <c r="K120" s="5" t="s">
        <v>19</v>
      </c>
      <c r="L120" s="5" t="s">
        <v>129</v>
      </c>
      <c r="M120" s="6">
        <v>129.84807499999999</v>
      </c>
      <c r="N120" s="6">
        <v>129.84807499999999</v>
      </c>
      <c r="O120" s="11"/>
    </row>
    <row r="121" spans="1:15" hidden="1" x14ac:dyDescent="0.25">
      <c r="A121" s="10" t="s">
        <v>5</v>
      </c>
      <c r="B121" s="5" t="s">
        <v>9</v>
      </c>
      <c r="C121" s="5" t="s">
        <v>1</v>
      </c>
      <c r="D121" s="5" t="s">
        <v>25</v>
      </c>
      <c r="E121" s="5"/>
      <c r="F121" s="5" t="s">
        <v>3</v>
      </c>
      <c r="G121" s="5" t="s">
        <v>3</v>
      </c>
      <c r="H121" s="5" t="s">
        <v>30</v>
      </c>
      <c r="I121" s="5" t="s">
        <v>31</v>
      </c>
      <c r="J121" s="5" t="s">
        <v>8</v>
      </c>
      <c r="K121" s="5" t="s">
        <v>87</v>
      </c>
      <c r="L121" s="5" t="s">
        <v>8</v>
      </c>
      <c r="M121" s="6">
        <v>5895.6</v>
      </c>
      <c r="N121" s="6">
        <v>5895.6</v>
      </c>
      <c r="O121" s="11"/>
    </row>
    <row r="122" spans="1:15" hidden="1" x14ac:dyDescent="0.25">
      <c r="A122" s="10" t="s">
        <v>5</v>
      </c>
      <c r="B122" s="5" t="s">
        <v>12</v>
      </c>
      <c r="C122" s="5" t="s">
        <v>1</v>
      </c>
      <c r="D122" s="5" t="s">
        <v>25</v>
      </c>
      <c r="E122" s="5"/>
      <c r="F122" s="5" t="s">
        <v>3</v>
      </c>
      <c r="G122" s="5" t="s">
        <v>3</v>
      </c>
      <c r="H122" s="5" t="s">
        <v>30</v>
      </c>
      <c r="I122" s="5" t="s">
        <v>31</v>
      </c>
      <c r="J122" s="5" t="s">
        <v>66</v>
      </c>
      <c r="K122" s="5" t="s">
        <v>70</v>
      </c>
      <c r="L122" s="5" t="s">
        <v>133</v>
      </c>
      <c r="M122" s="6">
        <v>73000</v>
      </c>
      <c r="N122" s="6">
        <v>73000</v>
      </c>
      <c r="O122" s="11"/>
    </row>
    <row r="123" spans="1:15" hidden="1" x14ac:dyDescent="0.25">
      <c r="A123" s="10" t="s">
        <v>5</v>
      </c>
      <c r="B123" s="5" t="s">
        <v>12</v>
      </c>
      <c r="C123" s="5" t="s">
        <v>1</v>
      </c>
      <c r="D123" s="5" t="s">
        <v>25</v>
      </c>
      <c r="E123" s="5"/>
      <c r="F123" s="5" t="s">
        <v>3</v>
      </c>
      <c r="G123" s="5" t="s">
        <v>3</v>
      </c>
      <c r="H123" s="5" t="s">
        <v>30</v>
      </c>
      <c r="I123" s="5" t="s">
        <v>31</v>
      </c>
      <c r="J123" s="5" t="s">
        <v>4</v>
      </c>
      <c r="K123" s="5" t="s">
        <v>51</v>
      </c>
      <c r="L123" s="5" t="s">
        <v>4</v>
      </c>
      <c r="M123" s="6">
        <v>3478</v>
      </c>
      <c r="N123" s="6">
        <v>3478</v>
      </c>
      <c r="O123" s="11"/>
    </row>
    <row r="124" spans="1:15" hidden="1" x14ac:dyDescent="0.25">
      <c r="A124" s="10" t="s">
        <v>5</v>
      </c>
      <c r="B124" s="5" t="s">
        <v>6</v>
      </c>
      <c r="C124" s="5" t="s">
        <v>1</v>
      </c>
      <c r="D124" s="5" t="s">
        <v>25</v>
      </c>
      <c r="E124" s="5"/>
      <c r="F124" s="5" t="s">
        <v>3</v>
      </c>
      <c r="G124" s="5" t="s">
        <v>3</v>
      </c>
      <c r="H124" s="5" t="s">
        <v>30</v>
      </c>
      <c r="I124" s="5" t="s">
        <v>31</v>
      </c>
      <c r="J124" s="5" t="s">
        <v>8</v>
      </c>
      <c r="K124" s="5" t="s">
        <v>87</v>
      </c>
      <c r="L124" s="5" t="s">
        <v>8</v>
      </c>
      <c r="M124" s="6">
        <v>2265.7599999999998</v>
      </c>
      <c r="N124" s="6">
        <v>2265.7599999999998</v>
      </c>
      <c r="O124" s="11"/>
    </row>
    <row r="125" spans="1:15" hidden="1" x14ac:dyDescent="0.25">
      <c r="A125" s="10" t="s">
        <v>5</v>
      </c>
      <c r="B125" s="5" t="s">
        <v>12</v>
      </c>
      <c r="C125" s="5" t="s">
        <v>1</v>
      </c>
      <c r="D125" s="5" t="s">
        <v>25</v>
      </c>
      <c r="E125" s="5"/>
      <c r="F125" s="5" t="s">
        <v>3</v>
      </c>
      <c r="G125" s="5" t="s">
        <v>3</v>
      </c>
      <c r="H125" s="5" t="s">
        <v>26</v>
      </c>
      <c r="I125" s="5" t="s">
        <v>27</v>
      </c>
      <c r="J125" s="5" t="s">
        <v>4</v>
      </c>
      <c r="K125" s="5" t="s">
        <v>51</v>
      </c>
      <c r="L125" s="5" t="s">
        <v>4</v>
      </c>
      <c r="M125" s="6">
        <v>1327.5149999999999</v>
      </c>
      <c r="N125" s="6">
        <v>1327.5149999999999</v>
      </c>
      <c r="O125" s="11"/>
    </row>
    <row r="126" spans="1:15" hidden="1" x14ac:dyDescent="0.25">
      <c r="A126" s="10" t="s">
        <v>5</v>
      </c>
      <c r="B126" s="5" t="s">
        <v>9</v>
      </c>
      <c r="C126" s="5" t="s">
        <v>1</v>
      </c>
      <c r="D126" s="5" t="s">
        <v>25</v>
      </c>
      <c r="E126" s="5"/>
      <c r="F126" s="5" t="s">
        <v>3</v>
      </c>
      <c r="G126" s="5" t="s">
        <v>3</v>
      </c>
      <c r="H126" s="5" t="s">
        <v>26</v>
      </c>
      <c r="I126" s="5" t="s">
        <v>27</v>
      </c>
      <c r="J126" s="5" t="s">
        <v>8</v>
      </c>
      <c r="K126" s="5" t="s">
        <v>87</v>
      </c>
      <c r="L126" s="5" t="s">
        <v>8</v>
      </c>
      <c r="M126" s="6">
        <v>1542.1125</v>
      </c>
      <c r="N126" s="6">
        <v>1542.1125</v>
      </c>
      <c r="O126" s="11"/>
    </row>
    <row r="127" spans="1:15" hidden="1" x14ac:dyDescent="0.25">
      <c r="A127" s="10" t="s">
        <v>5</v>
      </c>
      <c r="B127" s="5" t="s">
        <v>12</v>
      </c>
      <c r="C127" s="5" t="s">
        <v>1</v>
      </c>
      <c r="D127" s="5" t="s">
        <v>25</v>
      </c>
      <c r="E127" s="5"/>
      <c r="F127" s="5" t="s">
        <v>3</v>
      </c>
      <c r="G127" s="5" t="s">
        <v>3</v>
      </c>
      <c r="H127" s="5" t="s">
        <v>7</v>
      </c>
      <c r="I127" s="5" t="s">
        <v>131</v>
      </c>
      <c r="J127" s="5" t="s">
        <v>4</v>
      </c>
      <c r="K127" s="5" t="s">
        <v>51</v>
      </c>
      <c r="L127" s="5" t="s">
        <v>4</v>
      </c>
      <c r="M127" s="6">
        <v>5287.5</v>
      </c>
      <c r="N127" s="6">
        <v>5287.5</v>
      </c>
      <c r="O127" s="11"/>
    </row>
    <row r="128" spans="1:15" hidden="1" x14ac:dyDescent="0.25">
      <c r="A128" s="10" t="s">
        <v>5</v>
      </c>
      <c r="B128" s="5" t="s">
        <v>12</v>
      </c>
      <c r="C128" s="5" t="s">
        <v>1</v>
      </c>
      <c r="D128" s="5" t="s">
        <v>25</v>
      </c>
      <c r="E128" s="5" t="s">
        <v>106</v>
      </c>
      <c r="F128" s="5" t="s">
        <v>3</v>
      </c>
      <c r="G128" s="5" t="s">
        <v>3</v>
      </c>
      <c r="H128" s="5" t="s">
        <v>89</v>
      </c>
      <c r="I128" s="5" t="s">
        <v>90</v>
      </c>
      <c r="J128" s="5" t="s">
        <v>136</v>
      </c>
      <c r="K128" s="5" t="s">
        <v>107</v>
      </c>
      <c r="L128" s="5" t="s">
        <v>136</v>
      </c>
      <c r="M128" s="6">
        <v>441936</v>
      </c>
      <c r="N128" s="6">
        <v>441936</v>
      </c>
      <c r="O128" s="11"/>
    </row>
    <row r="129" spans="1:15" hidden="1" x14ac:dyDescent="0.25">
      <c r="A129" s="10" t="s">
        <v>5</v>
      </c>
      <c r="B129" s="5" t="s">
        <v>12</v>
      </c>
      <c r="C129" s="5" t="s">
        <v>1</v>
      </c>
      <c r="D129" s="5" t="s">
        <v>25</v>
      </c>
      <c r="E129" s="5"/>
      <c r="F129" s="5" t="s">
        <v>3</v>
      </c>
      <c r="G129" s="5" t="s">
        <v>3</v>
      </c>
      <c r="H129" s="5" t="s">
        <v>30</v>
      </c>
      <c r="I129" s="5" t="s">
        <v>31</v>
      </c>
      <c r="J129" s="5" t="s">
        <v>8</v>
      </c>
      <c r="K129" s="5" t="s">
        <v>87</v>
      </c>
      <c r="L129" s="5" t="s">
        <v>8</v>
      </c>
      <c r="M129" s="6">
        <v>1086.6399999999999</v>
      </c>
      <c r="N129" s="6">
        <v>1086.6399999999999</v>
      </c>
      <c r="O129" s="11"/>
    </row>
    <row r="130" spans="1:15" hidden="1" x14ac:dyDescent="0.25">
      <c r="A130" s="10" t="s">
        <v>5</v>
      </c>
      <c r="B130" s="5" t="s">
        <v>6</v>
      </c>
      <c r="C130" s="5" t="s">
        <v>14</v>
      </c>
      <c r="D130" s="5" t="s">
        <v>2</v>
      </c>
      <c r="E130" s="5"/>
      <c r="F130" s="5" t="s">
        <v>3</v>
      </c>
      <c r="G130" s="5" t="s">
        <v>3</v>
      </c>
      <c r="H130" s="5"/>
      <c r="I130" s="5"/>
      <c r="J130" s="5" t="s">
        <v>4</v>
      </c>
      <c r="K130" s="5" t="s">
        <v>51</v>
      </c>
      <c r="L130" s="5" t="s">
        <v>4</v>
      </c>
      <c r="M130" s="6">
        <v>50941.691149999999</v>
      </c>
      <c r="N130" s="6">
        <v>50941.691149999999</v>
      </c>
      <c r="O130" s="11"/>
    </row>
    <row r="131" spans="1:15" hidden="1" x14ac:dyDescent="0.25">
      <c r="A131" s="10" t="s">
        <v>5</v>
      </c>
      <c r="B131" s="5" t="s">
        <v>12</v>
      </c>
      <c r="C131" s="5" t="s">
        <v>1</v>
      </c>
      <c r="D131" s="5" t="s">
        <v>2</v>
      </c>
      <c r="E131" s="5"/>
      <c r="F131" s="5" t="s">
        <v>61</v>
      </c>
      <c r="G131" s="5" t="s">
        <v>62</v>
      </c>
      <c r="H131" s="5"/>
      <c r="I131" s="5"/>
      <c r="J131" s="5" t="s">
        <v>8</v>
      </c>
      <c r="K131" s="5" t="s">
        <v>87</v>
      </c>
      <c r="L131" s="5" t="s">
        <v>8</v>
      </c>
      <c r="M131" s="6"/>
      <c r="N131" s="6">
        <f>500+87.5</f>
        <v>587.5</v>
      </c>
      <c r="O131" s="11"/>
    </row>
    <row r="132" spans="1:15" hidden="1" x14ac:dyDescent="0.25">
      <c r="A132" s="10" t="s">
        <v>5</v>
      </c>
      <c r="B132" s="5" t="s">
        <v>6</v>
      </c>
      <c r="C132" s="5" t="s">
        <v>14</v>
      </c>
      <c r="D132" s="5" t="s">
        <v>2</v>
      </c>
      <c r="E132" s="5"/>
      <c r="F132" s="5" t="s">
        <v>61</v>
      </c>
      <c r="G132" s="5" t="s">
        <v>62</v>
      </c>
      <c r="H132" s="5"/>
      <c r="I132" s="5"/>
      <c r="J132" s="5" t="s">
        <v>8</v>
      </c>
      <c r="K132" s="5" t="s">
        <v>87</v>
      </c>
      <c r="L132" s="5" t="s">
        <v>8</v>
      </c>
      <c r="M132" s="6">
        <v>2450</v>
      </c>
      <c r="N132" s="6">
        <v>2450</v>
      </c>
      <c r="O132" s="11"/>
    </row>
    <row r="133" spans="1:15" hidden="1" x14ac:dyDescent="0.25">
      <c r="A133" s="10" t="s">
        <v>5</v>
      </c>
      <c r="B133" s="5" t="s">
        <v>6</v>
      </c>
      <c r="C133" s="5" t="s">
        <v>1</v>
      </c>
      <c r="D133" s="5" t="s">
        <v>2</v>
      </c>
      <c r="E133" s="5"/>
      <c r="F133" s="5" t="s">
        <v>61</v>
      </c>
      <c r="G133" s="5" t="s">
        <v>62</v>
      </c>
      <c r="H133" s="5"/>
      <c r="I133" s="5"/>
      <c r="J133" s="5" t="s">
        <v>8</v>
      </c>
      <c r="K133" s="5" t="s">
        <v>87</v>
      </c>
      <c r="L133" s="5" t="s">
        <v>8</v>
      </c>
      <c r="M133" s="6"/>
      <c r="N133" s="6">
        <f>1050+175</f>
        <v>1225</v>
      </c>
      <c r="O133" s="11"/>
    </row>
    <row r="134" spans="1:15" hidden="1" x14ac:dyDescent="0.25">
      <c r="A134" s="10" t="s">
        <v>5</v>
      </c>
      <c r="B134" s="5" t="s">
        <v>12</v>
      </c>
      <c r="C134" s="5" t="s">
        <v>1</v>
      </c>
      <c r="D134" s="5" t="s">
        <v>2</v>
      </c>
      <c r="E134" s="5"/>
      <c r="F134" s="5" t="s">
        <v>23</v>
      </c>
      <c r="G134" s="5" t="s">
        <v>153</v>
      </c>
      <c r="H134" s="5"/>
      <c r="I134" s="5"/>
      <c r="J134" s="5" t="s">
        <v>8</v>
      </c>
      <c r="K134" s="5" t="s">
        <v>19</v>
      </c>
      <c r="L134" s="5" t="s">
        <v>129</v>
      </c>
      <c r="M134" s="6">
        <v>135.128525</v>
      </c>
      <c r="N134" s="6">
        <v>135.128525</v>
      </c>
      <c r="O134" s="11"/>
    </row>
    <row r="135" spans="1:15" hidden="1" x14ac:dyDescent="0.25">
      <c r="A135" s="10" t="s">
        <v>5</v>
      </c>
      <c r="B135" s="5" t="s">
        <v>12</v>
      </c>
      <c r="C135" s="5" t="s">
        <v>1</v>
      </c>
      <c r="D135" s="5" t="s">
        <v>2</v>
      </c>
      <c r="E135" s="5"/>
      <c r="F135" s="5" t="s">
        <v>18</v>
      </c>
      <c r="G135" s="5" t="s">
        <v>95</v>
      </c>
      <c r="H135" s="5"/>
      <c r="I135" s="5"/>
      <c r="J135" s="5" t="s">
        <v>8</v>
      </c>
      <c r="K135" s="5" t="s">
        <v>19</v>
      </c>
      <c r="L135" s="5" t="s">
        <v>129</v>
      </c>
      <c r="M135" s="6">
        <v>367.99590000000001</v>
      </c>
      <c r="N135" s="6">
        <v>367.99590000000001</v>
      </c>
      <c r="O135" s="11"/>
    </row>
    <row r="136" spans="1:15" hidden="1" x14ac:dyDescent="0.25">
      <c r="A136" s="10" t="s">
        <v>5</v>
      </c>
      <c r="B136" s="5" t="s">
        <v>6</v>
      </c>
      <c r="C136" s="5" t="s">
        <v>1</v>
      </c>
      <c r="D136" s="5" t="s">
        <v>2</v>
      </c>
      <c r="E136" s="5"/>
      <c r="F136" s="5" t="s">
        <v>80</v>
      </c>
      <c r="G136" s="5" t="s">
        <v>108</v>
      </c>
      <c r="H136" s="5"/>
      <c r="I136" s="5"/>
      <c r="J136" s="5" t="s">
        <v>8</v>
      </c>
      <c r="K136" s="5" t="s">
        <v>19</v>
      </c>
      <c r="L136" s="5" t="s">
        <v>129</v>
      </c>
      <c r="M136" s="6">
        <v>490</v>
      </c>
      <c r="N136" s="6">
        <v>490</v>
      </c>
      <c r="O136" s="11"/>
    </row>
    <row r="137" spans="1:15" hidden="1" x14ac:dyDescent="0.25">
      <c r="A137" s="10" t="s">
        <v>5</v>
      </c>
      <c r="B137" s="5" t="s">
        <v>12</v>
      </c>
      <c r="C137" s="5" t="s">
        <v>1</v>
      </c>
      <c r="D137" s="5" t="s">
        <v>2</v>
      </c>
      <c r="E137" s="5"/>
      <c r="F137" s="5" t="s">
        <v>52</v>
      </c>
      <c r="G137" s="5" t="s">
        <v>154</v>
      </c>
      <c r="H137" s="5"/>
      <c r="I137" s="5"/>
      <c r="J137" s="5" t="s">
        <v>8</v>
      </c>
      <c r="K137" s="5" t="s">
        <v>19</v>
      </c>
      <c r="L137" s="5" t="s">
        <v>129</v>
      </c>
      <c r="M137" s="6">
        <v>950.98742500000003</v>
      </c>
      <c r="N137" s="6">
        <v>950.98742500000003</v>
      </c>
      <c r="O137" s="11"/>
    </row>
    <row r="138" spans="1:15" hidden="1" x14ac:dyDescent="0.25">
      <c r="A138" s="10" t="s">
        <v>5</v>
      </c>
      <c r="B138" s="5" t="s">
        <v>12</v>
      </c>
      <c r="C138" s="5" t="s">
        <v>1</v>
      </c>
      <c r="D138" s="5" t="s">
        <v>2</v>
      </c>
      <c r="E138" s="5"/>
      <c r="F138" s="5" t="s">
        <v>56</v>
      </c>
      <c r="G138" s="5" t="s">
        <v>94</v>
      </c>
      <c r="H138" s="5"/>
      <c r="I138" s="5"/>
      <c r="J138" s="5" t="s">
        <v>8</v>
      </c>
      <c r="K138" s="5" t="s">
        <v>19</v>
      </c>
      <c r="L138" s="5" t="s">
        <v>129</v>
      </c>
      <c r="M138" s="6">
        <v>216.34687500000001</v>
      </c>
      <c r="N138" s="6">
        <v>216.34687500000001</v>
      </c>
      <c r="O138" s="11"/>
    </row>
    <row r="139" spans="1:15" hidden="1" x14ac:dyDescent="0.25">
      <c r="A139" s="10" t="s">
        <v>5</v>
      </c>
      <c r="B139" s="5" t="s">
        <v>6</v>
      </c>
      <c r="C139" s="5" t="s">
        <v>1</v>
      </c>
      <c r="D139" s="5" t="s">
        <v>2</v>
      </c>
      <c r="E139" s="5"/>
      <c r="F139" s="5" t="s">
        <v>63</v>
      </c>
      <c r="G139" s="5" t="s">
        <v>155</v>
      </c>
      <c r="H139" s="5"/>
      <c r="I139" s="5"/>
      <c r="J139" s="5" t="s">
        <v>8</v>
      </c>
      <c r="K139" s="5" t="s">
        <v>19</v>
      </c>
      <c r="L139" s="5" t="s">
        <v>129</v>
      </c>
      <c r="M139" s="6">
        <v>3552.5</v>
      </c>
      <c r="N139" s="6">
        <v>3552.5</v>
      </c>
      <c r="O139" s="11"/>
    </row>
    <row r="140" spans="1:15" hidden="1" x14ac:dyDescent="0.25">
      <c r="A140" s="10" t="s">
        <v>5</v>
      </c>
      <c r="B140" s="5" t="s">
        <v>6</v>
      </c>
      <c r="C140" s="5" t="s">
        <v>1</v>
      </c>
      <c r="D140" s="5" t="s">
        <v>2</v>
      </c>
      <c r="E140" s="5"/>
      <c r="F140" s="5" t="s">
        <v>28</v>
      </c>
      <c r="G140" s="5" t="s">
        <v>96</v>
      </c>
      <c r="H140" s="5"/>
      <c r="I140" s="5"/>
      <c r="J140" s="5" t="s">
        <v>8</v>
      </c>
      <c r="K140" s="5" t="s">
        <v>19</v>
      </c>
      <c r="L140" s="5" t="s">
        <v>129</v>
      </c>
      <c r="M140" s="6">
        <v>27819.037050000003</v>
      </c>
      <c r="N140" s="6">
        <v>27819.037050000003</v>
      </c>
      <c r="O140" s="11"/>
    </row>
    <row r="141" spans="1:15" hidden="1" x14ac:dyDescent="0.25">
      <c r="A141" s="10" t="s">
        <v>5</v>
      </c>
      <c r="B141" s="5" t="s">
        <v>6</v>
      </c>
      <c r="C141" s="5" t="s">
        <v>1</v>
      </c>
      <c r="D141" s="5" t="s">
        <v>2</v>
      </c>
      <c r="E141" s="5"/>
      <c r="F141" s="5" t="s">
        <v>41</v>
      </c>
      <c r="G141" s="5" t="s">
        <v>93</v>
      </c>
      <c r="H141" s="5"/>
      <c r="I141" s="5"/>
      <c r="J141" s="5" t="s">
        <v>8</v>
      </c>
      <c r="K141" s="5" t="s">
        <v>19</v>
      </c>
      <c r="L141" s="5" t="s">
        <v>129</v>
      </c>
      <c r="M141" s="6">
        <v>4165</v>
      </c>
      <c r="N141" s="6">
        <v>4165</v>
      </c>
      <c r="O141" s="11"/>
    </row>
    <row r="142" spans="1:15" hidden="1" x14ac:dyDescent="0.25">
      <c r="A142" s="10" t="s">
        <v>5</v>
      </c>
      <c r="B142" s="5" t="s">
        <v>12</v>
      </c>
      <c r="C142" s="5" t="s">
        <v>1</v>
      </c>
      <c r="D142" s="5" t="s">
        <v>2</v>
      </c>
      <c r="E142" s="5"/>
      <c r="F142" s="5" t="s">
        <v>29</v>
      </c>
      <c r="G142" s="5" t="s">
        <v>157</v>
      </c>
      <c r="H142" s="5"/>
      <c r="I142" s="5"/>
      <c r="J142" s="5" t="s">
        <v>8</v>
      </c>
      <c r="K142" s="5" t="s">
        <v>19</v>
      </c>
      <c r="L142" s="5" t="s">
        <v>129</v>
      </c>
      <c r="M142" s="6">
        <v>398.45894999999996</v>
      </c>
      <c r="N142" s="6">
        <v>398.45894999999996</v>
      </c>
      <c r="O142" s="11"/>
    </row>
    <row r="143" spans="1:15" x14ac:dyDescent="0.25">
      <c r="A143" s="10" t="s">
        <v>5</v>
      </c>
      <c r="B143" s="5" t="s">
        <v>12</v>
      </c>
      <c r="C143" s="5" t="s">
        <v>1</v>
      </c>
      <c r="D143" s="5" t="s">
        <v>2</v>
      </c>
      <c r="E143" s="5"/>
      <c r="F143" s="5" t="s">
        <v>36</v>
      </c>
      <c r="G143" s="5" t="s">
        <v>156</v>
      </c>
      <c r="H143" s="5"/>
      <c r="I143" s="5"/>
      <c r="J143" s="5" t="s">
        <v>8</v>
      </c>
      <c r="K143" s="5" t="s">
        <v>19</v>
      </c>
      <c r="L143" s="5" t="s">
        <v>129</v>
      </c>
      <c r="M143" s="6">
        <v>275.7396</v>
      </c>
      <c r="N143" s="6">
        <v>275.7396</v>
      </c>
      <c r="O143" s="11"/>
    </row>
    <row r="144" spans="1:15" hidden="1" x14ac:dyDescent="0.25">
      <c r="A144" s="10" t="s">
        <v>5</v>
      </c>
      <c r="B144" s="5" t="s">
        <v>6</v>
      </c>
      <c r="C144" s="5" t="s">
        <v>1</v>
      </c>
      <c r="D144" s="5" t="s">
        <v>2</v>
      </c>
      <c r="E144" s="5"/>
      <c r="F144" s="5" t="s">
        <v>24</v>
      </c>
      <c r="G144" s="5" t="s">
        <v>21</v>
      </c>
      <c r="H144" s="5"/>
      <c r="I144" s="5"/>
      <c r="J144" s="5" t="s">
        <v>8</v>
      </c>
      <c r="K144" s="5" t="s">
        <v>13</v>
      </c>
      <c r="L144" s="5" t="s">
        <v>130</v>
      </c>
      <c r="M144" s="6">
        <v>1470</v>
      </c>
      <c r="N144" s="6">
        <v>1470</v>
      </c>
      <c r="O144" s="11"/>
    </row>
    <row r="145" spans="1:15" hidden="1" x14ac:dyDescent="0.25">
      <c r="A145" s="10" t="s">
        <v>5</v>
      </c>
      <c r="B145" s="5" t="s">
        <v>6</v>
      </c>
      <c r="C145" s="5" t="s">
        <v>1</v>
      </c>
      <c r="D145" s="5" t="s">
        <v>2</v>
      </c>
      <c r="E145" s="5"/>
      <c r="F145" s="5" t="s">
        <v>46</v>
      </c>
      <c r="G145" s="5" t="s">
        <v>21</v>
      </c>
      <c r="H145" s="5"/>
      <c r="I145" s="5"/>
      <c r="J145" s="5" t="s">
        <v>8</v>
      </c>
      <c r="K145" s="5" t="s">
        <v>13</v>
      </c>
      <c r="L145" s="5" t="s">
        <v>130</v>
      </c>
      <c r="M145" s="6">
        <v>1470</v>
      </c>
      <c r="N145" s="6">
        <v>1470</v>
      </c>
      <c r="O145" s="11"/>
    </row>
    <row r="146" spans="1:15" hidden="1" x14ac:dyDescent="0.25">
      <c r="A146" s="10" t="s">
        <v>5</v>
      </c>
      <c r="B146" s="5" t="s">
        <v>6</v>
      </c>
      <c r="C146" s="5" t="s">
        <v>1</v>
      </c>
      <c r="D146" s="5" t="s">
        <v>2</v>
      </c>
      <c r="E146" s="5"/>
      <c r="F146" s="5" t="s">
        <v>20</v>
      </c>
      <c r="G146" s="5" t="s">
        <v>21</v>
      </c>
      <c r="H146" s="5"/>
      <c r="I146" s="5"/>
      <c r="J146" s="5" t="s">
        <v>8</v>
      </c>
      <c r="K146" s="5" t="s">
        <v>13</v>
      </c>
      <c r="L146" s="5" t="s">
        <v>130</v>
      </c>
      <c r="M146" s="6">
        <v>1470</v>
      </c>
      <c r="N146" s="6">
        <v>1470</v>
      </c>
      <c r="O146" s="11"/>
    </row>
    <row r="147" spans="1:15" hidden="1" x14ac:dyDescent="0.25">
      <c r="A147" s="10" t="s">
        <v>5</v>
      </c>
      <c r="B147" s="5" t="s">
        <v>6</v>
      </c>
      <c r="C147" s="5" t="s">
        <v>1</v>
      </c>
      <c r="D147" s="5" t="s">
        <v>2</v>
      </c>
      <c r="E147" s="5"/>
      <c r="F147" s="5" t="s">
        <v>22</v>
      </c>
      <c r="G147" s="5" t="s">
        <v>21</v>
      </c>
      <c r="H147" s="5"/>
      <c r="I147" s="5"/>
      <c r="J147" s="5" t="s">
        <v>8</v>
      </c>
      <c r="K147" s="5" t="s">
        <v>13</v>
      </c>
      <c r="L147" s="5" t="s">
        <v>130</v>
      </c>
      <c r="M147" s="6">
        <v>1470</v>
      </c>
      <c r="N147" s="6">
        <v>1470</v>
      </c>
      <c r="O147" s="11"/>
    </row>
    <row r="148" spans="1:15" hidden="1" x14ac:dyDescent="0.25">
      <c r="A148" s="10" t="s">
        <v>5</v>
      </c>
      <c r="B148" s="5" t="s">
        <v>6</v>
      </c>
      <c r="C148" s="5" t="s">
        <v>1</v>
      </c>
      <c r="D148" s="5" t="s">
        <v>2</v>
      </c>
      <c r="E148" s="5"/>
      <c r="F148" s="5" t="s">
        <v>55</v>
      </c>
      <c r="G148" s="5" t="s">
        <v>21</v>
      </c>
      <c r="H148" s="5"/>
      <c r="I148" s="5"/>
      <c r="J148" s="5" t="s">
        <v>8</v>
      </c>
      <c r="K148" s="5" t="s">
        <v>13</v>
      </c>
      <c r="L148" s="5" t="s">
        <v>130</v>
      </c>
      <c r="M148" s="6">
        <v>1470</v>
      </c>
      <c r="N148" s="6">
        <v>1470</v>
      </c>
      <c r="O148" s="11"/>
    </row>
    <row r="149" spans="1:15" hidden="1" x14ac:dyDescent="0.25">
      <c r="A149" s="10" t="s">
        <v>5</v>
      </c>
      <c r="B149" s="5" t="s">
        <v>6</v>
      </c>
      <c r="C149" s="5" t="s">
        <v>1</v>
      </c>
      <c r="D149" s="5" t="s">
        <v>2</v>
      </c>
      <c r="E149" s="5"/>
      <c r="F149" s="5" t="s">
        <v>50</v>
      </c>
      <c r="G149" s="5" t="s">
        <v>21</v>
      </c>
      <c r="H149" s="5"/>
      <c r="I149" s="5"/>
      <c r="J149" s="5" t="s">
        <v>8</v>
      </c>
      <c r="K149" s="5" t="s">
        <v>13</v>
      </c>
      <c r="L149" s="5" t="s">
        <v>130</v>
      </c>
      <c r="M149" s="6">
        <v>1470</v>
      </c>
      <c r="N149" s="6">
        <v>1470</v>
      </c>
      <c r="O149" s="11"/>
    </row>
    <row r="150" spans="1:15" hidden="1" x14ac:dyDescent="0.25">
      <c r="A150" s="10" t="s">
        <v>5</v>
      </c>
      <c r="B150" s="5" t="s">
        <v>6</v>
      </c>
      <c r="C150" s="5" t="s">
        <v>1</v>
      </c>
      <c r="D150" s="5" t="s">
        <v>2</v>
      </c>
      <c r="E150" s="5"/>
      <c r="F150" s="5" t="s">
        <v>38</v>
      </c>
      <c r="G150" s="5" t="s">
        <v>21</v>
      </c>
      <c r="H150" s="5"/>
      <c r="I150" s="5"/>
      <c r="J150" s="5" t="s">
        <v>8</v>
      </c>
      <c r="K150" s="5" t="s">
        <v>13</v>
      </c>
      <c r="L150" s="5" t="s">
        <v>130</v>
      </c>
      <c r="M150" s="6">
        <v>1470</v>
      </c>
      <c r="N150" s="6">
        <v>1470</v>
      </c>
      <c r="O150" s="11"/>
    </row>
    <row r="151" spans="1:15" hidden="1" x14ac:dyDescent="0.25">
      <c r="A151" s="10" t="s">
        <v>5</v>
      </c>
      <c r="B151" s="5" t="s">
        <v>6</v>
      </c>
      <c r="C151" s="5" t="s">
        <v>1</v>
      </c>
      <c r="D151" s="5" t="s">
        <v>2</v>
      </c>
      <c r="E151" s="5"/>
      <c r="F151" s="5" t="s">
        <v>78</v>
      </c>
      <c r="G151" s="5" t="s">
        <v>21</v>
      </c>
      <c r="H151" s="5"/>
      <c r="I151" s="5"/>
      <c r="J151" s="5" t="s">
        <v>8</v>
      </c>
      <c r="K151" s="5" t="s">
        <v>13</v>
      </c>
      <c r="L151" s="5" t="s">
        <v>130</v>
      </c>
      <c r="M151" s="6">
        <v>1470</v>
      </c>
      <c r="N151" s="6">
        <v>1470</v>
      </c>
      <c r="O151" s="11"/>
    </row>
    <row r="152" spans="1:15" hidden="1" x14ac:dyDescent="0.25">
      <c r="A152" s="10" t="s">
        <v>5</v>
      </c>
      <c r="B152" s="5" t="s">
        <v>6</v>
      </c>
      <c r="C152" s="5" t="s">
        <v>1</v>
      </c>
      <c r="D152" s="5" t="s">
        <v>2</v>
      </c>
      <c r="E152" s="5"/>
      <c r="F152" s="5" t="s">
        <v>54</v>
      </c>
      <c r="G152" s="5" t="s">
        <v>21</v>
      </c>
      <c r="H152" s="5"/>
      <c r="I152" s="5"/>
      <c r="J152" s="5" t="s">
        <v>8</v>
      </c>
      <c r="K152" s="5" t="s">
        <v>13</v>
      </c>
      <c r="L152" s="5" t="s">
        <v>130</v>
      </c>
      <c r="M152" s="6">
        <v>1470</v>
      </c>
      <c r="N152" s="6">
        <v>1470</v>
      </c>
      <c r="O152" s="11"/>
    </row>
    <row r="153" spans="1:15" hidden="1" x14ac:dyDescent="0.25">
      <c r="A153" s="10" t="s">
        <v>5</v>
      </c>
      <c r="B153" s="5" t="s">
        <v>6</v>
      </c>
      <c r="C153" s="5" t="s">
        <v>1</v>
      </c>
      <c r="D153" s="5" t="s">
        <v>2</v>
      </c>
      <c r="E153" s="5"/>
      <c r="F153" s="5" t="s">
        <v>37</v>
      </c>
      <c r="G153" s="5" t="s">
        <v>21</v>
      </c>
      <c r="H153" s="5"/>
      <c r="I153" s="5"/>
      <c r="J153" s="5" t="s">
        <v>8</v>
      </c>
      <c r="K153" s="5" t="s">
        <v>13</v>
      </c>
      <c r="L153" s="5" t="s">
        <v>130</v>
      </c>
      <c r="M153" s="6">
        <v>1470</v>
      </c>
      <c r="N153" s="6">
        <v>1470</v>
      </c>
      <c r="O153" s="11"/>
    </row>
    <row r="154" spans="1:15" hidden="1" x14ac:dyDescent="0.25">
      <c r="A154" s="10" t="s">
        <v>5</v>
      </c>
      <c r="B154" s="5" t="s">
        <v>6</v>
      </c>
      <c r="C154" s="5" t="s">
        <v>1</v>
      </c>
      <c r="D154" s="5" t="s">
        <v>2</v>
      </c>
      <c r="E154" s="5"/>
      <c r="F154" s="5" t="s">
        <v>60</v>
      </c>
      <c r="G154" s="5" t="s">
        <v>21</v>
      </c>
      <c r="H154" s="5"/>
      <c r="I154" s="5"/>
      <c r="J154" s="5" t="s">
        <v>8</v>
      </c>
      <c r="K154" s="5" t="s">
        <v>13</v>
      </c>
      <c r="L154" s="5" t="s">
        <v>130</v>
      </c>
      <c r="M154" s="6">
        <v>1470</v>
      </c>
      <c r="N154" s="6">
        <v>1470</v>
      </c>
      <c r="O154" s="11"/>
    </row>
    <row r="155" spans="1:15" hidden="1" x14ac:dyDescent="0.25">
      <c r="A155" s="10" t="s">
        <v>5</v>
      </c>
      <c r="B155" s="5" t="s">
        <v>6</v>
      </c>
      <c r="C155" s="5" t="s">
        <v>1</v>
      </c>
      <c r="D155" s="5" t="s">
        <v>2</v>
      </c>
      <c r="E155" s="5"/>
      <c r="F155" s="5" t="s">
        <v>57</v>
      </c>
      <c r="G155" s="5" t="s">
        <v>16</v>
      </c>
      <c r="H155" s="5"/>
      <c r="I155" s="5"/>
      <c r="J155" s="5" t="s">
        <v>8</v>
      </c>
      <c r="K155" s="5" t="s">
        <v>13</v>
      </c>
      <c r="L155" s="5" t="s">
        <v>130</v>
      </c>
      <c r="M155" s="6">
        <v>1470</v>
      </c>
      <c r="N155" s="6">
        <v>1470</v>
      </c>
      <c r="O155" s="11"/>
    </row>
    <row r="156" spans="1:15" hidden="1" x14ac:dyDescent="0.25">
      <c r="A156" s="10" t="s">
        <v>5</v>
      </c>
      <c r="B156" s="5" t="s">
        <v>6</v>
      </c>
      <c r="C156" s="5" t="s">
        <v>1</v>
      </c>
      <c r="D156" s="5" t="s">
        <v>2</v>
      </c>
      <c r="E156" s="5"/>
      <c r="F156" s="5" t="s">
        <v>76</v>
      </c>
      <c r="G156" s="5" t="s">
        <v>16</v>
      </c>
      <c r="H156" s="5"/>
      <c r="I156" s="5"/>
      <c r="J156" s="5" t="s">
        <v>8</v>
      </c>
      <c r="K156" s="5" t="s">
        <v>13</v>
      </c>
      <c r="L156" s="5" t="s">
        <v>130</v>
      </c>
      <c r="M156" s="6">
        <v>1470</v>
      </c>
      <c r="N156" s="6">
        <v>1470</v>
      </c>
      <c r="O156" s="11"/>
    </row>
    <row r="157" spans="1:15" hidden="1" x14ac:dyDescent="0.25">
      <c r="A157" s="10" t="s">
        <v>5</v>
      </c>
      <c r="B157" s="5" t="s">
        <v>6</v>
      </c>
      <c r="C157" s="5" t="s">
        <v>1</v>
      </c>
      <c r="D157" s="5" t="s">
        <v>2</v>
      </c>
      <c r="E157" s="5"/>
      <c r="F157" s="5" t="s">
        <v>64</v>
      </c>
      <c r="G157" s="5" t="s">
        <v>43</v>
      </c>
      <c r="H157" s="5"/>
      <c r="I157" s="5"/>
      <c r="J157" s="5" t="s">
        <v>8</v>
      </c>
      <c r="K157" s="5" t="s">
        <v>13</v>
      </c>
      <c r="L157" s="5" t="s">
        <v>130</v>
      </c>
      <c r="M157" s="6">
        <v>1470</v>
      </c>
      <c r="N157" s="6">
        <v>1470</v>
      </c>
      <c r="O157" s="11"/>
    </row>
    <row r="158" spans="1:15" hidden="1" x14ac:dyDescent="0.25">
      <c r="A158" s="10" t="s">
        <v>5</v>
      </c>
      <c r="B158" s="5" t="s">
        <v>6</v>
      </c>
      <c r="C158" s="5" t="s">
        <v>1</v>
      </c>
      <c r="D158" s="5" t="s">
        <v>2</v>
      </c>
      <c r="E158" s="5"/>
      <c r="F158" s="5" t="s">
        <v>42</v>
      </c>
      <c r="G158" s="5" t="s">
        <v>43</v>
      </c>
      <c r="H158" s="5"/>
      <c r="I158" s="5"/>
      <c r="J158" s="5" t="s">
        <v>8</v>
      </c>
      <c r="K158" s="5" t="s">
        <v>13</v>
      </c>
      <c r="L158" s="5" t="s">
        <v>130</v>
      </c>
      <c r="M158" s="6">
        <v>1470</v>
      </c>
      <c r="N158" s="6">
        <v>1470</v>
      </c>
      <c r="O158" s="11"/>
    </row>
    <row r="159" spans="1:15" hidden="1" x14ac:dyDescent="0.25">
      <c r="A159" s="10" t="s">
        <v>5</v>
      </c>
      <c r="B159" s="5" t="s">
        <v>6</v>
      </c>
      <c r="C159" s="5" t="s">
        <v>1</v>
      </c>
      <c r="D159" s="5" t="s">
        <v>2</v>
      </c>
      <c r="E159" s="5"/>
      <c r="F159" s="5" t="s">
        <v>53</v>
      </c>
      <c r="G159" s="5" t="s">
        <v>16</v>
      </c>
      <c r="H159" s="5"/>
      <c r="I159" s="5"/>
      <c r="J159" s="5" t="s">
        <v>8</v>
      </c>
      <c r="K159" s="5" t="s">
        <v>13</v>
      </c>
      <c r="L159" s="5" t="s">
        <v>130</v>
      </c>
      <c r="M159" s="6">
        <v>1470</v>
      </c>
      <c r="N159" s="6">
        <v>1470</v>
      </c>
      <c r="O159" s="11"/>
    </row>
    <row r="160" spans="1:15" hidden="1" x14ac:dyDescent="0.25">
      <c r="A160" s="10" t="s">
        <v>5</v>
      </c>
      <c r="B160" s="5" t="s">
        <v>6</v>
      </c>
      <c r="C160" s="5" t="s">
        <v>1</v>
      </c>
      <c r="D160" s="5" t="s">
        <v>2</v>
      </c>
      <c r="E160" s="5"/>
      <c r="F160" s="5" t="s">
        <v>79</v>
      </c>
      <c r="G160" s="5" t="s">
        <v>16</v>
      </c>
      <c r="H160" s="5"/>
      <c r="I160" s="5"/>
      <c r="J160" s="5" t="s">
        <v>8</v>
      </c>
      <c r="K160" s="5" t="s">
        <v>13</v>
      </c>
      <c r="L160" s="5" t="s">
        <v>130</v>
      </c>
      <c r="M160" s="6">
        <v>1470</v>
      </c>
      <c r="N160" s="6">
        <v>1470</v>
      </c>
      <c r="O160" s="11"/>
    </row>
    <row r="161" spans="1:15" hidden="1" x14ac:dyDescent="0.25">
      <c r="A161" s="10" t="s">
        <v>5</v>
      </c>
      <c r="B161" s="5" t="s">
        <v>6</v>
      </c>
      <c r="C161" s="5" t="s">
        <v>1</v>
      </c>
      <c r="D161" s="5" t="s">
        <v>2</v>
      </c>
      <c r="E161" s="5"/>
      <c r="F161" s="5" t="s">
        <v>15</v>
      </c>
      <c r="G161" s="5" t="s">
        <v>16</v>
      </c>
      <c r="H161" s="5"/>
      <c r="I161" s="5"/>
      <c r="J161" s="5" t="s">
        <v>8</v>
      </c>
      <c r="K161" s="5" t="s">
        <v>13</v>
      </c>
      <c r="L161" s="5" t="s">
        <v>130</v>
      </c>
      <c r="M161" s="6">
        <v>1470</v>
      </c>
      <c r="N161" s="6">
        <v>1470</v>
      </c>
      <c r="O161" s="11"/>
    </row>
    <row r="162" spans="1:15" hidden="1" x14ac:dyDescent="0.25">
      <c r="A162" s="10" t="s">
        <v>5</v>
      </c>
      <c r="B162" s="5" t="s">
        <v>6</v>
      </c>
      <c r="C162" s="5" t="s">
        <v>1</v>
      </c>
      <c r="D162" s="5" t="s">
        <v>2</v>
      </c>
      <c r="E162" s="5"/>
      <c r="F162" s="5" t="s">
        <v>81</v>
      </c>
      <c r="G162" s="5" t="s">
        <v>21</v>
      </c>
      <c r="H162" s="5"/>
      <c r="I162" s="5"/>
      <c r="J162" s="5" t="s">
        <v>8</v>
      </c>
      <c r="K162" s="5" t="s">
        <v>13</v>
      </c>
      <c r="L162" s="5" t="s">
        <v>130</v>
      </c>
      <c r="M162" s="6">
        <v>1470</v>
      </c>
      <c r="N162" s="6">
        <v>1470</v>
      </c>
      <c r="O162" s="11"/>
    </row>
    <row r="163" spans="1:15" hidden="1" x14ac:dyDescent="0.25">
      <c r="A163" s="10" t="s">
        <v>5</v>
      </c>
      <c r="B163" s="5" t="s">
        <v>9</v>
      </c>
      <c r="C163" s="5" t="s">
        <v>1</v>
      </c>
      <c r="D163" s="5" t="s">
        <v>2</v>
      </c>
      <c r="E163" s="5"/>
      <c r="F163" s="5" t="s">
        <v>3</v>
      </c>
      <c r="G163" s="5" t="s">
        <v>3</v>
      </c>
      <c r="H163" s="5" t="s">
        <v>7</v>
      </c>
      <c r="I163" s="5" t="s">
        <v>131</v>
      </c>
      <c r="J163" s="5" t="s">
        <v>8</v>
      </c>
      <c r="K163" s="5" t="s">
        <v>87</v>
      </c>
      <c r="L163" s="5" t="s">
        <v>8</v>
      </c>
      <c r="M163" s="6"/>
      <c r="N163" s="6">
        <v>2673.68</v>
      </c>
      <c r="O163" s="11"/>
    </row>
    <row r="164" spans="1:15" hidden="1" x14ac:dyDescent="0.25">
      <c r="A164" s="10" t="s">
        <v>5</v>
      </c>
      <c r="B164" s="5" t="s">
        <v>6</v>
      </c>
      <c r="C164" s="5" t="s">
        <v>1</v>
      </c>
      <c r="D164" s="5" t="s">
        <v>2</v>
      </c>
      <c r="E164" s="5"/>
      <c r="F164" s="5" t="s">
        <v>3</v>
      </c>
      <c r="G164" s="5" t="s">
        <v>3</v>
      </c>
      <c r="H164" s="5" t="s">
        <v>7</v>
      </c>
      <c r="I164" s="5" t="s">
        <v>131</v>
      </c>
      <c r="J164" s="5" t="s">
        <v>8</v>
      </c>
      <c r="K164" s="5" t="s">
        <v>87</v>
      </c>
      <c r="L164" s="5" t="s">
        <v>8</v>
      </c>
      <c r="M164" s="6"/>
      <c r="N164" s="6">
        <v>1027.52</v>
      </c>
      <c r="O164" s="11"/>
    </row>
    <row r="165" spans="1:15" hidden="1" x14ac:dyDescent="0.25">
      <c r="A165" s="10" t="s">
        <v>5</v>
      </c>
      <c r="B165" s="5" t="s">
        <v>12</v>
      </c>
      <c r="C165" s="5" t="s">
        <v>1</v>
      </c>
      <c r="D165" s="5" t="s">
        <v>2</v>
      </c>
      <c r="E165" s="5"/>
      <c r="F165" s="5" t="s">
        <v>3</v>
      </c>
      <c r="G165" s="5" t="s">
        <v>3</v>
      </c>
      <c r="H165" s="5" t="s">
        <v>7</v>
      </c>
      <c r="I165" s="5" t="s">
        <v>131</v>
      </c>
      <c r="J165" s="5" t="s">
        <v>8</v>
      </c>
      <c r="K165" s="5" t="s">
        <v>87</v>
      </c>
      <c r="L165" s="5" t="s">
        <v>8</v>
      </c>
      <c r="M165" s="6"/>
      <c r="N165" s="6">
        <v>492.8</v>
      </c>
      <c r="O165" s="11"/>
    </row>
    <row r="166" spans="1:15" hidden="1" x14ac:dyDescent="0.25">
      <c r="A166" s="10" t="s">
        <v>5</v>
      </c>
      <c r="B166" s="5" t="s">
        <v>6</v>
      </c>
      <c r="C166" s="5" t="s">
        <v>1</v>
      </c>
      <c r="D166" s="5" t="s">
        <v>2</v>
      </c>
      <c r="E166" s="5"/>
      <c r="F166" s="5" t="s">
        <v>58</v>
      </c>
      <c r="G166" s="5" t="s">
        <v>59</v>
      </c>
      <c r="H166" s="5"/>
      <c r="I166" s="5"/>
      <c r="J166" s="5" t="s">
        <v>8</v>
      </c>
      <c r="K166" s="5" t="s">
        <v>87</v>
      </c>
      <c r="L166" s="5" t="s">
        <v>8</v>
      </c>
      <c r="M166" s="6">
        <v>8575</v>
      </c>
      <c r="N166" s="6">
        <f>8575+6300+1050</f>
        <v>15925</v>
      </c>
      <c r="O166" s="11"/>
    </row>
    <row r="167" spans="1:15" hidden="1" x14ac:dyDescent="0.25">
      <c r="A167" s="10" t="s">
        <v>5</v>
      </c>
      <c r="B167" s="5" t="s">
        <v>6</v>
      </c>
      <c r="C167" s="5" t="s">
        <v>1</v>
      </c>
      <c r="D167" s="5" t="s">
        <v>2</v>
      </c>
      <c r="E167" s="5"/>
      <c r="F167" s="5" t="s">
        <v>44</v>
      </c>
      <c r="G167" s="5" t="s">
        <v>45</v>
      </c>
      <c r="H167" s="5"/>
      <c r="I167" s="5"/>
      <c r="J167" s="5" t="s">
        <v>8</v>
      </c>
      <c r="K167" s="5" t="s">
        <v>87</v>
      </c>
      <c r="L167" s="5" t="s">
        <v>8</v>
      </c>
      <c r="M167" s="6">
        <v>3675</v>
      </c>
      <c r="N167" s="6">
        <v>3675</v>
      </c>
      <c r="O167" s="11"/>
    </row>
    <row r="168" spans="1:15" hidden="1" x14ac:dyDescent="0.25">
      <c r="A168" s="10" t="s">
        <v>5</v>
      </c>
      <c r="B168" s="5" t="s">
        <v>6</v>
      </c>
      <c r="C168" s="5" t="s">
        <v>1</v>
      </c>
      <c r="D168" s="5" t="s">
        <v>2</v>
      </c>
      <c r="E168" s="5"/>
      <c r="F168" s="5" t="s">
        <v>73</v>
      </c>
      <c r="G168" s="5" t="s">
        <v>74</v>
      </c>
      <c r="H168" s="5"/>
      <c r="I168" s="5"/>
      <c r="J168" s="5" t="s">
        <v>8</v>
      </c>
      <c r="K168" s="5" t="s">
        <v>87</v>
      </c>
      <c r="L168" s="5" t="s">
        <v>8</v>
      </c>
      <c r="M168" s="6">
        <v>51450</v>
      </c>
      <c r="N168" s="6">
        <v>51450</v>
      </c>
      <c r="O168" s="11"/>
    </row>
    <row r="169" spans="1:15" hidden="1" x14ac:dyDescent="0.25">
      <c r="A169" s="10" t="s">
        <v>5</v>
      </c>
      <c r="B169" s="5" t="s">
        <v>6</v>
      </c>
      <c r="C169" s="5" t="s">
        <v>1</v>
      </c>
      <c r="D169" s="5" t="s">
        <v>2</v>
      </c>
      <c r="E169" s="5"/>
      <c r="F169" s="5" t="s">
        <v>23</v>
      </c>
      <c r="G169" s="5" t="s">
        <v>153</v>
      </c>
      <c r="H169" s="5"/>
      <c r="I169" s="5"/>
      <c r="J169" s="5" t="s">
        <v>8</v>
      </c>
      <c r="K169" s="5" t="s">
        <v>19</v>
      </c>
      <c r="L169" s="5" t="s">
        <v>129</v>
      </c>
      <c r="M169" s="6">
        <v>281.75735000000003</v>
      </c>
      <c r="N169" s="6">
        <v>281.75735000000003</v>
      </c>
      <c r="O169" s="11"/>
    </row>
    <row r="170" spans="1:15" hidden="1" x14ac:dyDescent="0.25">
      <c r="A170" s="10" t="s">
        <v>5</v>
      </c>
      <c r="B170" s="5" t="s">
        <v>6</v>
      </c>
      <c r="C170" s="5" t="s">
        <v>1</v>
      </c>
      <c r="D170" s="5" t="s">
        <v>2</v>
      </c>
      <c r="E170" s="5"/>
      <c r="F170" s="5" t="s">
        <v>18</v>
      </c>
      <c r="G170" s="5" t="s">
        <v>95</v>
      </c>
      <c r="H170" s="5"/>
      <c r="I170" s="5"/>
      <c r="J170" s="5" t="s">
        <v>8</v>
      </c>
      <c r="K170" s="5" t="s">
        <v>19</v>
      </c>
      <c r="L170" s="5" t="s">
        <v>129</v>
      </c>
      <c r="M170" s="6">
        <v>767.31060000000002</v>
      </c>
      <c r="N170" s="6">
        <v>767.31060000000002</v>
      </c>
      <c r="O170" s="11"/>
    </row>
    <row r="171" spans="1:15" hidden="1" x14ac:dyDescent="0.25">
      <c r="A171" s="10" t="s">
        <v>5</v>
      </c>
      <c r="B171" s="5" t="s">
        <v>6</v>
      </c>
      <c r="C171" s="5" t="s">
        <v>1</v>
      </c>
      <c r="D171" s="5" t="s">
        <v>2</v>
      </c>
      <c r="E171" s="5"/>
      <c r="F171" s="5" t="s">
        <v>52</v>
      </c>
      <c r="G171" s="5" t="s">
        <v>154</v>
      </c>
      <c r="H171" s="5"/>
      <c r="I171" s="5"/>
      <c r="J171" s="5" t="s">
        <v>8</v>
      </c>
      <c r="K171" s="5" t="s">
        <v>19</v>
      </c>
      <c r="L171" s="5" t="s">
        <v>129</v>
      </c>
      <c r="M171" s="6">
        <v>1982.90995</v>
      </c>
      <c r="N171" s="6">
        <v>1982.90995</v>
      </c>
      <c r="O171" s="11"/>
    </row>
    <row r="172" spans="1:15" hidden="1" x14ac:dyDescent="0.25">
      <c r="A172" s="10" t="s">
        <v>5</v>
      </c>
      <c r="B172" s="5" t="s">
        <v>6</v>
      </c>
      <c r="C172" s="5" t="s">
        <v>1</v>
      </c>
      <c r="D172" s="5" t="s">
        <v>2</v>
      </c>
      <c r="E172" s="5"/>
      <c r="F172" s="5" t="s">
        <v>56</v>
      </c>
      <c r="G172" s="5" t="s">
        <v>94</v>
      </c>
      <c r="H172" s="5"/>
      <c r="I172" s="5"/>
      <c r="J172" s="5" t="s">
        <v>8</v>
      </c>
      <c r="K172" s="5" t="s">
        <v>19</v>
      </c>
      <c r="L172" s="5" t="s">
        <v>129</v>
      </c>
      <c r="M172" s="6">
        <v>451.10625000000005</v>
      </c>
      <c r="N172" s="6">
        <v>451.10625000000005</v>
      </c>
      <c r="O172" s="11"/>
    </row>
    <row r="173" spans="1:15" hidden="1" x14ac:dyDescent="0.25">
      <c r="A173" s="10" t="s">
        <v>5</v>
      </c>
      <c r="B173" s="5" t="s">
        <v>6</v>
      </c>
      <c r="C173" s="5" t="s">
        <v>1</v>
      </c>
      <c r="D173" s="5" t="s">
        <v>2</v>
      </c>
      <c r="E173" s="5" t="s">
        <v>17</v>
      </c>
      <c r="F173" s="5" t="s">
        <v>28</v>
      </c>
      <c r="G173" s="5" t="s">
        <v>96</v>
      </c>
      <c r="H173" s="5"/>
      <c r="I173" s="5"/>
      <c r="J173" s="5" t="s">
        <v>8</v>
      </c>
      <c r="K173" s="5" t="s">
        <v>19</v>
      </c>
      <c r="L173" s="5" t="s">
        <v>129</v>
      </c>
      <c r="M173" s="6">
        <v>7608.1491500000002</v>
      </c>
      <c r="N173" s="6">
        <v>7608.1491500000002</v>
      </c>
      <c r="O173" s="11"/>
    </row>
    <row r="174" spans="1:15" hidden="1" x14ac:dyDescent="0.25">
      <c r="A174" s="10" t="s">
        <v>5</v>
      </c>
      <c r="B174" s="5" t="s">
        <v>6</v>
      </c>
      <c r="C174" s="5" t="s">
        <v>1</v>
      </c>
      <c r="D174" s="5" t="s">
        <v>2</v>
      </c>
      <c r="E174" s="5"/>
      <c r="F174" s="5" t="s">
        <v>29</v>
      </c>
      <c r="G174" s="5" t="s">
        <v>157</v>
      </c>
      <c r="H174" s="5"/>
      <c r="I174" s="5"/>
      <c r="J174" s="5" t="s">
        <v>8</v>
      </c>
      <c r="K174" s="5" t="s">
        <v>19</v>
      </c>
      <c r="L174" s="5" t="s">
        <v>129</v>
      </c>
      <c r="M174" s="6">
        <v>830.82929999999999</v>
      </c>
      <c r="N174" s="6">
        <v>830.82929999999999</v>
      </c>
      <c r="O174" s="11"/>
    </row>
    <row r="175" spans="1:15" x14ac:dyDescent="0.25">
      <c r="A175" s="10" t="s">
        <v>5</v>
      </c>
      <c r="B175" s="5" t="s">
        <v>6</v>
      </c>
      <c r="C175" s="5" t="s">
        <v>1</v>
      </c>
      <c r="D175" s="5" t="s">
        <v>2</v>
      </c>
      <c r="E175" s="5"/>
      <c r="F175" s="5" t="s">
        <v>36</v>
      </c>
      <c r="G175" s="5" t="s">
        <v>156</v>
      </c>
      <c r="H175" s="5"/>
      <c r="I175" s="5"/>
      <c r="J175" s="5" t="s">
        <v>8</v>
      </c>
      <c r="K175" s="5" t="s">
        <v>19</v>
      </c>
      <c r="L175" s="5" t="s">
        <v>129</v>
      </c>
      <c r="M175" s="6">
        <v>574.94640000000004</v>
      </c>
      <c r="N175" s="6">
        <v>574.94640000000004</v>
      </c>
      <c r="O175" s="11"/>
    </row>
    <row r="176" spans="1:15" hidden="1" x14ac:dyDescent="0.25">
      <c r="A176" s="10" t="s">
        <v>5</v>
      </c>
      <c r="B176" s="5" t="s">
        <v>6</v>
      </c>
      <c r="C176" s="5" t="s">
        <v>1</v>
      </c>
      <c r="D176" s="5" t="s">
        <v>2</v>
      </c>
      <c r="E176" s="5" t="s">
        <v>17</v>
      </c>
      <c r="F176" s="5" t="s">
        <v>3</v>
      </c>
      <c r="G176" s="5" t="s">
        <v>3</v>
      </c>
      <c r="H176" s="5"/>
      <c r="I176" s="5"/>
      <c r="J176" s="5" t="s">
        <v>8</v>
      </c>
      <c r="K176" s="5" t="s">
        <v>19</v>
      </c>
      <c r="L176" s="5" t="s">
        <v>129</v>
      </c>
      <c r="M176" s="6">
        <v>270.74705</v>
      </c>
      <c r="N176" s="6">
        <v>270.74705</v>
      </c>
      <c r="O176" s="11"/>
    </row>
    <row r="177" spans="1:15" hidden="1" x14ac:dyDescent="0.25">
      <c r="A177" s="10" t="s">
        <v>5</v>
      </c>
      <c r="B177" s="5" t="s">
        <v>6</v>
      </c>
      <c r="C177" s="5" t="s">
        <v>1</v>
      </c>
      <c r="D177" s="5" t="s">
        <v>25</v>
      </c>
      <c r="E177" s="5"/>
      <c r="F177" s="5" t="s">
        <v>3</v>
      </c>
      <c r="G177" s="5" t="s">
        <v>3</v>
      </c>
      <c r="H177" s="5" t="s">
        <v>26</v>
      </c>
      <c r="I177" s="5" t="s">
        <v>27</v>
      </c>
      <c r="J177" s="5" t="s">
        <v>8</v>
      </c>
      <c r="K177" s="5" t="s">
        <v>87</v>
      </c>
      <c r="L177" s="5" t="s">
        <v>8</v>
      </c>
      <c r="M177" s="6">
        <v>592.65499999999997</v>
      </c>
      <c r="N177" s="6">
        <v>592.65499999999997</v>
      </c>
      <c r="O177" s="11"/>
    </row>
    <row r="178" spans="1:15" hidden="1" x14ac:dyDescent="0.25">
      <c r="A178" s="10" t="s">
        <v>5</v>
      </c>
      <c r="B178" s="5" t="s">
        <v>6</v>
      </c>
      <c r="C178" s="5" t="s">
        <v>1</v>
      </c>
      <c r="D178" s="5" t="s">
        <v>25</v>
      </c>
      <c r="E178" s="5"/>
      <c r="F178" s="5" t="s">
        <v>3</v>
      </c>
      <c r="G178" s="5" t="s">
        <v>3</v>
      </c>
      <c r="H178" s="5" t="s">
        <v>30</v>
      </c>
      <c r="I178" s="5" t="s">
        <v>31</v>
      </c>
      <c r="J178" s="5" t="s">
        <v>4</v>
      </c>
      <c r="K178" s="5" t="s">
        <v>51</v>
      </c>
      <c r="L178" s="5" t="s">
        <v>4</v>
      </c>
      <c r="M178" s="6">
        <v>7252</v>
      </c>
      <c r="N178" s="6">
        <v>7252</v>
      </c>
      <c r="O178" s="11"/>
    </row>
    <row r="179" spans="1:15" hidden="1" x14ac:dyDescent="0.25">
      <c r="A179" s="10" t="s">
        <v>5</v>
      </c>
      <c r="B179" s="5" t="s">
        <v>12</v>
      </c>
      <c r="C179" s="5" t="s">
        <v>1</v>
      </c>
      <c r="D179" s="5" t="s">
        <v>25</v>
      </c>
      <c r="E179" s="5"/>
      <c r="F179" s="5" t="s">
        <v>3</v>
      </c>
      <c r="G179" s="5" t="s">
        <v>3</v>
      </c>
      <c r="H179" s="5" t="s">
        <v>26</v>
      </c>
      <c r="I179" s="5" t="s">
        <v>27</v>
      </c>
      <c r="J179" s="5" t="s">
        <v>8</v>
      </c>
      <c r="K179" s="5" t="s">
        <v>87</v>
      </c>
      <c r="L179" s="5" t="s">
        <v>8</v>
      </c>
      <c r="M179" s="6">
        <v>284.23250000000002</v>
      </c>
      <c r="N179" s="6">
        <v>284.23250000000002</v>
      </c>
      <c r="O179" s="11"/>
    </row>
    <row r="180" spans="1:15" hidden="1" x14ac:dyDescent="0.25">
      <c r="A180" s="10" t="s">
        <v>5</v>
      </c>
      <c r="B180" s="5" t="s">
        <v>6</v>
      </c>
      <c r="C180" s="5" t="s">
        <v>1</v>
      </c>
      <c r="D180" s="5" t="s">
        <v>25</v>
      </c>
      <c r="E180" s="5"/>
      <c r="F180" s="5" t="s">
        <v>3</v>
      </c>
      <c r="G180" s="5" t="s">
        <v>3</v>
      </c>
      <c r="H180" s="5" t="s">
        <v>26</v>
      </c>
      <c r="I180" s="5" t="s">
        <v>27</v>
      </c>
      <c r="J180" s="5" t="s">
        <v>4</v>
      </c>
      <c r="K180" s="5" t="s">
        <v>51</v>
      </c>
      <c r="L180" s="5" t="s">
        <v>4</v>
      </c>
      <c r="M180" s="6">
        <v>2768.0099999999998</v>
      </c>
      <c r="N180" s="6">
        <v>2768.0099999999998</v>
      </c>
      <c r="O180" s="11"/>
    </row>
    <row r="181" spans="1:15" hidden="1" x14ac:dyDescent="0.25">
      <c r="A181" s="10" t="s">
        <v>5</v>
      </c>
      <c r="B181" s="5" t="s">
        <v>6</v>
      </c>
      <c r="C181" s="5" t="s">
        <v>1</v>
      </c>
      <c r="D181" s="5" t="s">
        <v>25</v>
      </c>
      <c r="E181" s="5"/>
      <c r="F181" s="5" t="s">
        <v>3</v>
      </c>
      <c r="G181" s="5" t="s">
        <v>3</v>
      </c>
      <c r="H181" s="5" t="s">
        <v>7</v>
      </c>
      <c r="I181" s="5" t="s">
        <v>131</v>
      </c>
      <c r="J181" s="5" t="s">
        <v>4</v>
      </c>
      <c r="K181" s="5" t="s">
        <v>51</v>
      </c>
      <c r="L181" s="5" t="s">
        <v>4</v>
      </c>
      <c r="M181" s="6">
        <v>11025</v>
      </c>
      <c r="N181" s="6">
        <v>11025</v>
      </c>
      <c r="O181" s="11"/>
    </row>
    <row r="182" spans="1:15" hidden="1" x14ac:dyDescent="0.25">
      <c r="A182" s="10" t="s">
        <v>5</v>
      </c>
      <c r="B182" s="5" t="s">
        <v>6</v>
      </c>
      <c r="C182" s="5" t="s">
        <v>1</v>
      </c>
      <c r="D182" s="7" t="s">
        <v>2</v>
      </c>
      <c r="E182" s="5"/>
      <c r="F182" s="5" t="s">
        <v>3</v>
      </c>
      <c r="G182" s="5" t="s">
        <v>3</v>
      </c>
      <c r="H182" s="5" t="s">
        <v>7</v>
      </c>
      <c r="I182" s="5" t="s">
        <v>131</v>
      </c>
      <c r="J182" s="5" t="s">
        <v>4</v>
      </c>
      <c r="K182" s="5" t="s">
        <v>51</v>
      </c>
      <c r="L182" s="5" t="s">
        <v>4</v>
      </c>
      <c r="M182" s="6"/>
      <c r="N182" s="6">
        <v>490</v>
      </c>
      <c r="O182" s="11"/>
    </row>
    <row r="183" spans="1:15" hidden="1" x14ac:dyDescent="0.25">
      <c r="A183" s="10" t="s">
        <v>5</v>
      </c>
      <c r="B183" s="5" t="s">
        <v>12</v>
      </c>
      <c r="C183" s="5" t="s">
        <v>1</v>
      </c>
      <c r="D183" s="7" t="s">
        <v>2</v>
      </c>
      <c r="E183" s="5"/>
      <c r="F183" s="5" t="s">
        <v>3</v>
      </c>
      <c r="G183" s="5" t="s">
        <v>3</v>
      </c>
      <c r="H183" s="5" t="s">
        <v>7</v>
      </c>
      <c r="I183" s="5" t="s">
        <v>131</v>
      </c>
      <c r="J183" s="5" t="s">
        <v>4</v>
      </c>
      <c r="K183" s="5" t="s">
        <v>51</v>
      </c>
      <c r="L183" s="5" t="s">
        <v>4</v>
      </c>
      <c r="M183" s="6"/>
      <c r="N183" s="6">
        <v>235</v>
      </c>
      <c r="O183" s="11"/>
    </row>
    <row r="184" spans="1:15" hidden="1" x14ac:dyDescent="0.25">
      <c r="A184" s="10" t="s">
        <v>5</v>
      </c>
      <c r="B184" s="5" t="s">
        <v>9</v>
      </c>
      <c r="C184" s="5" t="s">
        <v>1</v>
      </c>
      <c r="D184" s="7" t="s">
        <v>2</v>
      </c>
      <c r="E184" s="5"/>
      <c r="F184" s="5" t="s">
        <v>3</v>
      </c>
      <c r="G184" s="5" t="s">
        <v>3</v>
      </c>
      <c r="H184" s="5" t="s">
        <v>7</v>
      </c>
      <c r="I184" s="5" t="s">
        <v>131</v>
      </c>
      <c r="J184" s="5" t="s">
        <v>4</v>
      </c>
      <c r="K184" s="5" t="s">
        <v>51</v>
      </c>
      <c r="L184" s="5" t="s">
        <v>4</v>
      </c>
      <c r="M184" s="6"/>
      <c r="N184" s="6">
        <v>1275</v>
      </c>
      <c r="O184" s="11"/>
    </row>
    <row r="185" spans="1:15" hidden="1" x14ac:dyDescent="0.25">
      <c r="A185" s="10" t="s">
        <v>33</v>
      </c>
      <c r="B185" s="5" t="s">
        <v>34</v>
      </c>
      <c r="C185" s="5" t="s">
        <v>1</v>
      </c>
      <c r="D185" s="5" t="s">
        <v>77</v>
      </c>
      <c r="E185" s="5"/>
      <c r="F185" s="5" t="s">
        <v>3</v>
      </c>
      <c r="G185" s="5" t="s">
        <v>3</v>
      </c>
      <c r="H185" s="5"/>
      <c r="I185" s="5"/>
      <c r="J185" s="5" t="s">
        <v>32</v>
      </c>
      <c r="K185" s="5" t="s">
        <v>35</v>
      </c>
      <c r="L185" s="5" t="s">
        <v>137</v>
      </c>
      <c r="M185" s="6">
        <v>116048.38</v>
      </c>
      <c r="N185" s="6">
        <v>116048.38</v>
      </c>
      <c r="O185" s="11"/>
    </row>
    <row r="186" spans="1:15" hidden="1" x14ac:dyDescent="0.25">
      <c r="A186" s="10" t="s">
        <v>33</v>
      </c>
      <c r="B186" s="5" t="s">
        <v>34</v>
      </c>
      <c r="C186" s="5" t="s">
        <v>1</v>
      </c>
      <c r="D186" s="5" t="s">
        <v>77</v>
      </c>
      <c r="E186" s="5"/>
      <c r="F186" s="5" t="s">
        <v>3</v>
      </c>
      <c r="G186" s="5" t="s">
        <v>3</v>
      </c>
      <c r="H186" s="5"/>
      <c r="I186" s="5"/>
      <c r="J186" s="5" t="s">
        <v>109</v>
      </c>
      <c r="K186" s="5" t="s">
        <v>110</v>
      </c>
      <c r="L186" s="5" t="s">
        <v>138</v>
      </c>
      <c r="M186" s="6">
        <v>24900.000100000001</v>
      </c>
      <c r="N186" s="6">
        <v>24900.000100000001</v>
      </c>
      <c r="O186" s="11"/>
    </row>
    <row r="187" spans="1:15" hidden="1" x14ac:dyDescent="0.25">
      <c r="A187" s="10" t="s">
        <v>33</v>
      </c>
      <c r="B187" s="5" t="s">
        <v>34</v>
      </c>
      <c r="C187" s="5" t="s">
        <v>1</v>
      </c>
      <c r="D187" s="5" t="s">
        <v>25</v>
      </c>
      <c r="E187" s="5"/>
      <c r="F187" s="5" t="s">
        <v>3</v>
      </c>
      <c r="G187" s="5" t="s">
        <v>3</v>
      </c>
      <c r="H187" s="5" t="s">
        <v>7</v>
      </c>
      <c r="I187" s="5" t="s">
        <v>131</v>
      </c>
      <c r="J187" s="5" t="s">
        <v>32</v>
      </c>
      <c r="K187" s="5" t="s">
        <v>35</v>
      </c>
      <c r="L187" s="5" t="s">
        <v>137</v>
      </c>
      <c r="M187" s="6">
        <v>20916</v>
      </c>
      <c r="N187" s="6">
        <v>20916</v>
      </c>
      <c r="O187" s="11"/>
    </row>
    <row r="188" spans="1:15" hidden="1" x14ac:dyDescent="0.25">
      <c r="A188" s="10" t="s">
        <v>33</v>
      </c>
      <c r="B188" s="5" t="s">
        <v>34</v>
      </c>
      <c r="C188" s="5" t="s">
        <v>1</v>
      </c>
      <c r="D188" s="5" t="s">
        <v>25</v>
      </c>
      <c r="E188" s="5"/>
      <c r="F188" s="5" t="s">
        <v>3</v>
      </c>
      <c r="G188" s="5" t="s">
        <v>3</v>
      </c>
      <c r="H188" s="5" t="s">
        <v>89</v>
      </c>
      <c r="I188" s="5" t="s">
        <v>90</v>
      </c>
      <c r="J188" s="5" t="s">
        <v>91</v>
      </c>
      <c r="K188" s="5" t="s">
        <v>92</v>
      </c>
      <c r="L188" s="5" t="s">
        <v>139</v>
      </c>
      <c r="M188" s="6">
        <v>106064</v>
      </c>
      <c r="N188" s="6">
        <v>106064</v>
      </c>
      <c r="O188" s="11"/>
    </row>
    <row r="189" spans="1:15" hidden="1" x14ac:dyDescent="0.25">
      <c r="A189" s="10" t="s">
        <v>33</v>
      </c>
      <c r="B189" s="5" t="s">
        <v>34</v>
      </c>
      <c r="C189" s="5" t="s">
        <v>1</v>
      </c>
      <c r="D189" s="5" t="s">
        <v>77</v>
      </c>
      <c r="E189" s="5" t="s">
        <v>17</v>
      </c>
      <c r="F189" s="5" t="s">
        <v>3</v>
      </c>
      <c r="G189" s="5" t="s">
        <v>3</v>
      </c>
      <c r="H189" s="5"/>
      <c r="I189" s="5"/>
      <c r="J189" s="5" t="s">
        <v>32</v>
      </c>
      <c r="K189" s="5" t="s">
        <v>35</v>
      </c>
      <c r="L189" s="5" t="s">
        <v>137</v>
      </c>
      <c r="M189" s="6">
        <v>10761.12</v>
      </c>
      <c r="N189" s="6">
        <v>10761.12</v>
      </c>
      <c r="O189" s="11"/>
    </row>
    <row r="190" spans="1:15" hidden="1" x14ac:dyDescent="0.25">
      <c r="A190" s="10" t="s">
        <v>33</v>
      </c>
      <c r="B190" s="5" t="s">
        <v>34</v>
      </c>
      <c r="C190" s="5" t="s">
        <v>1</v>
      </c>
      <c r="D190" s="5" t="s">
        <v>25</v>
      </c>
      <c r="E190" s="5"/>
      <c r="F190" s="5" t="s">
        <v>3</v>
      </c>
      <c r="G190" s="5" t="s">
        <v>3</v>
      </c>
      <c r="H190" s="5" t="s">
        <v>30</v>
      </c>
      <c r="I190" s="5" t="s">
        <v>31</v>
      </c>
      <c r="J190" s="5" t="s">
        <v>32</v>
      </c>
      <c r="K190" s="5" t="s">
        <v>35</v>
      </c>
      <c r="L190" s="5" t="s">
        <v>137</v>
      </c>
      <c r="M190" s="6">
        <v>2220</v>
      </c>
      <c r="N190" s="6">
        <v>2220</v>
      </c>
      <c r="O190" s="11"/>
    </row>
    <row r="191" spans="1:15" hidden="1" x14ac:dyDescent="0.25">
      <c r="A191" s="10" t="s">
        <v>33</v>
      </c>
      <c r="B191" s="5" t="s">
        <v>34</v>
      </c>
      <c r="C191" s="5" t="s">
        <v>1</v>
      </c>
      <c r="D191" s="5" t="s">
        <v>25</v>
      </c>
      <c r="E191" s="5"/>
      <c r="F191" s="5" t="s">
        <v>3</v>
      </c>
      <c r="G191" s="5" t="s">
        <v>3</v>
      </c>
      <c r="H191" s="5" t="s">
        <v>26</v>
      </c>
      <c r="I191" s="5" t="s">
        <v>27</v>
      </c>
      <c r="J191" s="5" t="s">
        <v>32</v>
      </c>
      <c r="K191" s="5" t="s">
        <v>35</v>
      </c>
      <c r="L191" s="5" t="s">
        <v>137</v>
      </c>
      <c r="M191" s="6">
        <v>581</v>
      </c>
      <c r="N191" s="6">
        <v>581</v>
      </c>
      <c r="O191" s="11"/>
    </row>
    <row r="192" spans="1:15" hidden="1" x14ac:dyDescent="0.25">
      <c r="A192" s="10" t="s">
        <v>33</v>
      </c>
      <c r="B192" s="5" t="s">
        <v>34</v>
      </c>
      <c r="C192" s="5" t="s">
        <v>1</v>
      </c>
      <c r="D192" s="5" t="s">
        <v>25</v>
      </c>
      <c r="E192" s="5"/>
      <c r="F192" s="5" t="s">
        <v>3</v>
      </c>
      <c r="G192" s="5" t="s">
        <v>3</v>
      </c>
      <c r="H192" s="5" t="s">
        <v>89</v>
      </c>
      <c r="I192" s="5" t="s">
        <v>90</v>
      </c>
      <c r="J192" s="5" t="s">
        <v>71</v>
      </c>
      <c r="K192" s="5" t="s">
        <v>72</v>
      </c>
      <c r="L192" s="5" t="s">
        <v>140</v>
      </c>
      <c r="M192" s="6">
        <v>383600.0001</v>
      </c>
      <c r="N192" s="6">
        <v>383600.0001</v>
      </c>
      <c r="O192" s="11"/>
    </row>
    <row r="193" spans="1:15" hidden="1" x14ac:dyDescent="0.25">
      <c r="A193" s="10" t="s">
        <v>33</v>
      </c>
      <c r="B193" s="5" t="s">
        <v>34</v>
      </c>
      <c r="C193" s="5" t="s">
        <v>1</v>
      </c>
      <c r="D193" s="5" t="s">
        <v>25</v>
      </c>
      <c r="E193" s="5"/>
      <c r="F193" s="5" t="s">
        <v>3</v>
      </c>
      <c r="G193" s="5" t="s">
        <v>3</v>
      </c>
      <c r="H193" s="5" t="s">
        <v>30</v>
      </c>
      <c r="I193" s="5" t="s">
        <v>31</v>
      </c>
      <c r="J193" s="5" t="s">
        <v>71</v>
      </c>
      <c r="K193" s="5" t="s">
        <v>72</v>
      </c>
      <c r="L193" s="5" t="s">
        <v>140</v>
      </c>
      <c r="M193" s="6">
        <v>114068.0001</v>
      </c>
      <c r="N193" s="6">
        <v>114068.0001</v>
      </c>
      <c r="O193" s="11"/>
    </row>
    <row r="194" spans="1:15" hidden="1" x14ac:dyDescent="0.25">
      <c r="A194" s="10" t="s">
        <v>33</v>
      </c>
      <c r="B194" s="5" t="s">
        <v>34</v>
      </c>
      <c r="C194" s="5" t="s">
        <v>1</v>
      </c>
      <c r="D194" s="5" t="s">
        <v>25</v>
      </c>
      <c r="E194" s="5"/>
      <c r="F194" s="5" t="s">
        <v>3</v>
      </c>
      <c r="G194" s="5" t="s">
        <v>3</v>
      </c>
      <c r="H194" s="5" t="s">
        <v>26</v>
      </c>
      <c r="I194" s="5" t="s">
        <v>27</v>
      </c>
      <c r="J194" s="5" t="s">
        <v>71</v>
      </c>
      <c r="K194" s="5" t="s">
        <v>72</v>
      </c>
      <c r="L194" s="5" t="s">
        <v>140</v>
      </c>
      <c r="M194" s="6">
        <v>14298.000099999999</v>
      </c>
      <c r="N194" s="6">
        <v>14298.000099999999</v>
      </c>
      <c r="O194" s="11"/>
    </row>
    <row r="195" spans="1:15" hidden="1" x14ac:dyDescent="0.25">
      <c r="A195" s="10" t="s">
        <v>33</v>
      </c>
      <c r="B195" s="5" t="s">
        <v>34</v>
      </c>
      <c r="C195" s="5" t="s">
        <v>1</v>
      </c>
      <c r="D195" s="5" t="s">
        <v>25</v>
      </c>
      <c r="E195" s="5"/>
      <c r="F195" s="5" t="s">
        <v>3</v>
      </c>
      <c r="G195" s="5" t="s">
        <v>3</v>
      </c>
      <c r="H195" s="5" t="s">
        <v>7</v>
      </c>
      <c r="I195" s="5" t="s">
        <v>131</v>
      </c>
      <c r="J195" s="5" t="s">
        <v>71</v>
      </c>
      <c r="K195" s="5" t="s">
        <v>72</v>
      </c>
      <c r="L195" s="5" t="s">
        <v>140</v>
      </c>
      <c r="M195" s="6">
        <v>153065.0001</v>
      </c>
      <c r="N195" s="6">
        <v>153065.0001</v>
      </c>
      <c r="O195" s="11"/>
    </row>
    <row r="196" spans="1:15" hidden="1" x14ac:dyDescent="0.25">
      <c r="A196" s="10" t="s">
        <v>33</v>
      </c>
      <c r="B196" s="5" t="s">
        <v>34</v>
      </c>
      <c r="C196" s="5" t="s">
        <v>1</v>
      </c>
      <c r="D196" s="5" t="s">
        <v>47</v>
      </c>
      <c r="E196" s="5"/>
      <c r="F196" s="5" t="s">
        <v>3</v>
      </c>
      <c r="G196" s="5" t="s">
        <v>3</v>
      </c>
      <c r="H196" s="5"/>
      <c r="I196" s="5"/>
      <c r="J196" s="5" t="s">
        <v>48</v>
      </c>
      <c r="K196" s="5" t="s">
        <v>49</v>
      </c>
      <c r="L196" s="5" t="s">
        <v>141</v>
      </c>
      <c r="M196" s="6">
        <v>1500.0001</v>
      </c>
      <c r="N196" s="6">
        <v>1500.0001</v>
      </c>
      <c r="O196" s="11"/>
    </row>
    <row r="197" spans="1:15" hidden="1" x14ac:dyDescent="0.25">
      <c r="A197" s="10" t="s">
        <v>5</v>
      </c>
      <c r="B197" s="5" t="s">
        <v>9</v>
      </c>
      <c r="C197" s="5" t="s">
        <v>1</v>
      </c>
      <c r="D197" s="5" t="s">
        <v>2</v>
      </c>
      <c r="E197" s="5"/>
      <c r="F197" s="5" t="s">
        <v>145</v>
      </c>
      <c r="G197" s="5" t="s">
        <v>115</v>
      </c>
      <c r="H197" s="5"/>
      <c r="I197" s="5"/>
      <c r="J197" s="5" t="s">
        <v>8</v>
      </c>
      <c r="K197" s="5" t="s">
        <v>87</v>
      </c>
      <c r="L197" s="5" t="s">
        <v>8</v>
      </c>
      <c r="M197" s="6">
        <v>31875</v>
      </c>
      <c r="N197" s="6">
        <f>M197+43400+1225</f>
        <v>76500</v>
      </c>
      <c r="O197" s="11"/>
    </row>
    <row r="198" spans="1:15" hidden="1" x14ac:dyDescent="0.25">
      <c r="A198" s="10" t="s">
        <v>5</v>
      </c>
      <c r="B198" s="5" t="s">
        <v>12</v>
      </c>
      <c r="C198" s="5" t="s">
        <v>1</v>
      </c>
      <c r="D198" s="5" t="s">
        <v>2</v>
      </c>
      <c r="E198" s="5"/>
      <c r="F198" s="5" t="s">
        <v>145</v>
      </c>
      <c r="G198" s="5" t="s">
        <v>115</v>
      </c>
      <c r="H198" s="5"/>
      <c r="I198" s="5"/>
      <c r="J198" s="5" t="s">
        <v>8</v>
      </c>
      <c r="K198" s="5" t="s">
        <v>87</v>
      </c>
      <c r="L198" s="5" t="s">
        <v>8</v>
      </c>
      <c r="M198" s="6">
        <v>5875</v>
      </c>
      <c r="N198" s="6">
        <f>M198+7000+1225</f>
        <v>14100</v>
      </c>
      <c r="O198" s="11"/>
    </row>
    <row r="199" spans="1:15" hidden="1" x14ac:dyDescent="0.25">
      <c r="A199" s="16" t="s">
        <v>5</v>
      </c>
      <c r="B199" s="17" t="s">
        <v>6</v>
      </c>
      <c r="C199" s="17" t="s">
        <v>1</v>
      </c>
      <c r="D199" s="17" t="s">
        <v>2</v>
      </c>
      <c r="E199" s="17"/>
      <c r="F199" s="17" t="s">
        <v>145</v>
      </c>
      <c r="G199" s="17" t="s">
        <v>115</v>
      </c>
      <c r="H199" s="17"/>
      <c r="I199" s="17"/>
      <c r="J199" s="17" t="s">
        <v>8</v>
      </c>
      <c r="K199" s="17" t="s">
        <v>87</v>
      </c>
      <c r="L199" s="17" t="s">
        <v>8</v>
      </c>
      <c r="M199" s="18">
        <v>12250</v>
      </c>
      <c r="N199" s="18">
        <f>M199+14700+2450</f>
        <v>29400</v>
      </c>
      <c r="O199" s="19"/>
    </row>
  </sheetData>
  <phoneticPr fontId="4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6E480-7391-413E-A6D9-BA006C076EFD}">
  <dimension ref="A3:G28"/>
  <sheetViews>
    <sheetView workbookViewId="0">
      <selection activeCell="A16" sqref="A16"/>
    </sheetView>
  </sheetViews>
  <sheetFormatPr defaultRowHeight="15" x14ac:dyDescent="0.25"/>
  <cols>
    <col min="1" max="1" width="62.42578125" bestFit="1" customWidth="1"/>
    <col min="2" max="2" width="18.28515625" bestFit="1" customWidth="1"/>
    <col min="3" max="3" width="25.5703125" bestFit="1" customWidth="1"/>
    <col min="4" max="4" width="25" customWidth="1"/>
    <col min="5" max="5" width="16.85546875" customWidth="1"/>
    <col min="6" max="6" width="18.28515625" customWidth="1"/>
    <col min="7" max="7" width="19.5703125" customWidth="1"/>
    <col min="8" max="8" width="36.140625" bestFit="1" customWidth="1"/>
    <col min="9" max="9" width="34.28515625" bestFit="1" customWidth="1"/>
    <col min="10" max="10" width="8" bestFit="1" customWidth="1"/>
    <col min="11" max="11" width="9" bestFit="1" customWidth="1"/>
    <col min="12" max="12" width="28.140625" bestFit="1" customWidth="1"/>
    <col min="13" max="13" width="24.28515625" bestFit="1" customWidth="1"/>
    <col min="14" max="14" width="36.140625" bestFit="1" customWidth="1"/>
    <col min="15" max="15" width="34.28515625" bestFit="1" customWidth="1"/>
  </cols>
  <sheetData>
    <row r="3" spans="1:7" ht="30" x14ac:dyDescent="0.25">
      <c r="A3" s="23" t="s">
        <v>116</v>
      </c>
      <c r="B3" s="22" t="s">
        <v>147</v>
      </c>
      <c r="C3" s="24" t="s">
        <v>143</v>
      </c>
      <c r="D3" s="26" t="s">
        <v>144</v>
      </c>
    </row>
    <row r="4" spans="1:7" x14ac:dyDescent="0.25">
      <c r="A4" s="9" t="s">
        <v>5</v>
      </c>
      <c r="B4" s="2"/>
      <c r="C4" s="2"/>
      <c r="D4" s="20"/>
    </row>
    <row r="5" spans="1:7" x14ac:dyDescent="0.25">
      <c r="A5" s="21" t="s">
        <v>9</v>
      </c>
      <c r="B5" s="2">
        <v>2209811.8293750002</v>
      </c>
      <c r="C5" s="2">
        <v>2461195.1693749996</v>
      </c>
      <c r="D5" s="20">
        <v>100809.66</v>
      </c>
    </row>
    <row r="6" spans="1:7" x14ac:dyDescent="0.25">
      <c r="A6" s="21" t="s">
        <v>12</v>
      </c>
      <c r="B6" s="2">
        <v>7299821.8173750006</v>
      </c>
      <c r="C6" s="2">
        <v>12601715.727375003</v>
      </c>
      <c r="D6" s="20">
        <v>5274141.1100000003</v>
      </c>
    </row>
    <row r="7" spans="1:7" x14ac:dyDescent="0.25">
      <c r="A7" s="21" t="s">
        <v>6</v>
      </c>
      <c r="B7" s="2">
        <v>840918.85324999993</v>
      </c>
      <c r="C7" s="2">
        <v>937528.91324999998</v>
      </c>
      <c r="D7" s="20">
        <v>38742.54</v>
      </c>
    </row>
    <row r="8" spans="1:7" x14ac:dyDescent="0.25">
      <c r="A8" s="9" t="s">
        <v>33</v>
      </c>
      <c r="B8" s="2"/>
      <c r="C8" s="2"/>
      <c r="D8" s="20"/>
    </row>
    <row r="9" spans="1:7" x14ac:dyDescent="0.25">
      <c r="A9" s="21" t="s">
        <v>34</v>
      </c>
      <c r="B9" s="2">
        <v>948021.5005999998</v>
      </c>
      <c r="C9" s="2">
        <v>948021.5005999998</v>
      </c>
      <c r="D9" s="20"/>
    </row>
    <row r="10" spans="1:7" x14ac:dyDescent="0.25">
      <c r="A10" s="9" t="s">
        <v>148</v>
      </c>
      <c r="B10" s="2">
        <v>11298574.000599999</v>
      </c>
      <c r="C10" s="2">
        <v>16948461.310599998</v>
      </c>
      <c r="D10" s="20">
        <v>5413693.3100000005</v>
      </c>
    </row>
    <row r="15" spans="1:7" x14ac:dyDescent="0.25">
      <c r="A15" s="8" t="s">
        <v>151</v>
      </c>
      <c r="B15" s="8" t="s">
        <v>120</v>
      </c>
    </row>
    <row r="16" spans="1:7" x14ac:dyDescent="0.25">
      <c r="A16" s="8" t="s">
        <v>126</v>
      </c>
      <c r="B16" s="25" t="s">
        <v>77</v>
      </c>
      <c r="C16" s="25" t="s">
        <v>2</v>
      </c>
      <c r="D16" s="25" t="s">
        <v>25</v>
      </c>
      <c r="E16" s="25" t="s">
        <v>47</v>
      </c>
      <c r="F16" s="25" t="s">
        <v>39</v>
      </c>
      <c r="G16" s="25" t="s">
        <v>148</v>
      </c>
    </row>
    <row r="17" spans="1:7" x14ac:dyDescent="0.25">
      <c r="A17" s="9" t="s">
        <v>40</v>
      </c>
      <c r="B17" s="2"/>
      <c r="C17" s="2"/>
      <c r="D17" s="2"/>
      <c r="E17" s="2"/>
      <c r="F17" s="2">
        <v>21706.65</v>
      </c>
      <c r="G17" s="2">
        <v>21706.65</v>
      </c>
    </row>
    <row r="18" spans="1:7" x14ac:dyDescent="0.25">
      <c r="A18" s="9" t="s">
        <v>91</v>
      </c>
      <c r="B18" s="2"/>
      <c r="C18" s="2"/>
      <c r="D18" s="2">
        <v>106064</v>
      </c>
      <c r="E18" s="2"/>
      <c r="F18" s="2"/>
      <c r="G18" s="2">
        <v>106064</v>
      </c>
    </row>
    <row r="19" spans="1:7" x14ac:dyDescent="0.25">
      <c r="A19" s="9" t="s">
        <v>32</v>
      </c>
      <c r="B19" s="2">
        <v>126809.5</v>
      </c>
      <c r="C19" s="2"/>
      <c r="D19" s="2">
        <v>23717</v>
      </c>
      <c r="E19" s="2"/>
      <c r="F19" s="2"/>
      <c r="G19" s="2">
        <v>150526.5</v>
      </c>
    </row>
    <row r="20" spans="1:7" x14ac:dyDescent="0.25">
      <c r="A20" s="9" t="s">
        <v>8</v>
      </c>
      <c r="B20" s="2"/>
      <c r="C20" s="2">
        <v>954380.83000000007</v>
      </c>
      <c r="D20" s="2">
        <v>98816</v>
      </c>
      <c r="E20" s="2">
        <v>1500</v>
      </c>
      <c r="F20" s="2"/>
      <c r="G20" s="2">
        <v>1054696.83</v>
      </c>
    </row>
    <row r="21" spans="1:7" x14ac:dyDescent="0.25">
      <c r="A21" s="9" t="s">
        <v>136</v>
      </c>
      <c r="B21" s="2"/>
      <c r="C21" s="2"/>
      <c r="D21" s="2">
        <v>441936</v>
      </c>
      <c r="E21" s="2"/>
      <c r="F21" s="2"/>
      <c r="G21" s="2">
        <v>441936</v>
      </c>
    </row>
    <row r="22" spans="1:7" x14ac:dyDescent="0.25">
      <c r="A22" s="9" t="s">
        <v>66</v>
      </c>
      <c r="B22" s="2"/>
      <c r="C22" s="2">
        <v>11633648.5</v>
      </c>
      <c r="D22" s="2">
        <v>73000</v>
      </c>
      <c r="E22" s="2"/>
      <c r="F22" s="2"/>
      <c r="G22" s="2">
        <v>11706648.5</v>
      </c>
    </row>
    <row r="23" spans="1:7" x14ac:dyDescent="0.25">
      <c r="A23" s="9" t="s">
        <v>109</v>
      </c>
      <c r="B23" s="2">
        <v>24900.000100000001</v>
      </c>
      <c r="C23" s="2"/>
      <c r="D23" s="2"/>
      <c r="E23" s="2"/>
      <c r="F23" s="2"/>
      <c r="G23" s="2">
        <v>24900.000100000001</v>
      </c>
    </row>
    <row r="24" spans="1:7" x14ac:dyDescent="0.25">
      <c r="A24" s="9" t="s">
        <v>71</v>
      </c>
      <c r="B24" s="2"/>
      <c r="C24" s="2"/>
      <c r="D24" s="2">
        <v>665031.00040000002</v>
      </c>
      <c r="E24" s="2"/>
      <c r="F24" s="2"/>
      <c r="G24" s="2">
        <v>665031.00040000002</v>
      </c>
    </row>
    <row r="25" spans="1:7" x14ac:dyDescent="0.25">
      <c r="A25" s="9" t="s">
        <v>100</v>
      </c>
      <c r="B25" s="2"/>
      <c r="C25" s="2">
        <v>3500</v>
      </c>
      <c r="D25" s="2"/>
      <c r="E25" s="2"/>
      <c r="F25" s="2"/>
      <c r="G25" s="2">
        <v>3500</v>
      </c>
    </row>
    <row r="26" spans="1:7" x14ac:dyDescent="0.25">
      <c r="A26" s="9" t="s">
        <v>48</v>
      </c>
      <c r="B26" s="2"/>
      <c r="C26" s="2"/>
      <c r="D26" s="2"/>
      <c r="E26" s="2">
        <v>1500.0001</v>
      </c>
      <c r="F26" s="2"/>
      <c r="G26" s="2">
        <v>1500.0001</v>
      </c>
    </row>
    <row r="27" spans="1:7" x14ac:dyDescent="0.25">
      <c r="A27" s="9" t="s">
        <v>4</v>
      </c>
      <c r="B27" s="2"/>
      <c r="C27" s="2">
        <v>2686053.83</v>
      </c>
      <c r="D27" s="2">
        <v>85897.999999999985</v>
      </c>
      <c r="E27" s="2"/>
      <c r="F27" s="2"/>
      <c r="G27" s="2">
        <v>2771951.83</v>
      </c>
    </row>
    <row r="28" spans="1:7" x14ac:dyDescent="0.25">
      <c r="A28" s="9" t="s">
        <v>148</v>
      </c>
      <c r="B28" s="2">
        <v>151709.5001</v>
      </c>
      <c r="C28" s="2">
        <v>15277583.159999995</v>
      </c>
      <c r="D28" s="2">
        <v>1494462.0004000003</v>
      </c>
      <c r="E28" s="2">
        <v>3000.0001000000002</v>
      </c>
      <c r="F28" s="2">
        <v>21706.65</v>
      </c>
      <c r="G28" s="2">
        <v>16948461.310599998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F2FE4-D1B2-4914-B86A-7F9589B65A1F}">
  <dimension ref="A3:G50"/>
  <sheetViews>
    <sheetView workbookViewId="0">
      <selection activeCell="A4" sqref="A4"/>
    </sheetView>
  </sheetViews>
  <sheetFormatPr defaultRowHeight="15" x14ac:dyDescent="0.25"/>
  <cols>
    <col min="1" max="1" width="64.5703125" bestFit="1" customWidth="1"/>
    <col min="2" max="2" width="13.5703125" bestFit="1" customWidth="1"/>
    <col min="3" max="6" width="12.7109375" customWidth="1"/>
    <col min="7" max="7" width="18.7109375" bestFit="1" customWidth="1"/>
  </cols>
  <sheetData>
    <row r="3" spans="1:7" x14ac:dyDescent="0.25">
      <c r="A3" s="8" t="s">
        <v>152</v>
      </c>
      <c r="B3" s="8" t="s">
        <v>120</v>
      </c>
    </row>
    <row r="4" spans="1:7" x14ac:dyDescent="0.25">
      <c r="A4" s="8" t="s">
        <v>0</v>
      </c>
      <c r="B4" t="s">
        <v>77</v>
      </c>
      <c r="C4" t="s">
        <v>2</v>
      </c>
      <c r="D4" t="s">
        <v>25</v>
      </c>
      <c r="E4" t="s">
        <v>47</v>
      </c>
      <c r="F4" t="s">
        <v>39</v>
      </c>
      <c r="G4" t="s">
        <v>149</v>
      </c>
    </row>
    <row r="5" spans="1:7" x14ac:dyDescent="0.25">
      <c r="A5" s="9" t="s">
        <v>5</v>
      </c>
      <c r="B5" s="2"/>
      <c r="C5" s="2">
        <v>15277583.16</v>
      </c>
      <c r="D5" s="2">
        <v>699650</v>
      </c>
      <c r="E5" s="2">
        <v>1500</v>
      </c>
      <c r="F5" s="2">
        <v>21706.65</v>
      </c>
      <c r="G5" s="2">
        <v>16000439.810000001</v>
      </c>
    </row>
    <row r="6" spans="1:7" x14ac:dyDescent="0.25">
      <c r="A6" s="21" t="s">
        <v>9</v>
      </c>
      <c r="B6" s="2"/>
      <c r="C6" s="2">
        <v>2320777.0943749999</v>
      </c>
      <c r="D6" s="2">
        <v>117755.17499999999</v>
      </c>
      <c r="E6" s="2">
        <v>956.25</v>
      </c>
      <c r="F6" s="2">
        <v>21706.65</v>
      </c>
      <c r="G6" s="2">
        <v>2461195.1693750001</v>
      </c>
    </row>
    <row r="7" spans="1:7" x14ac:dyDescent="0.25">
      <c r="A7" s="27" t="s">
        <v>40</v>
      </c>
      <c r="B7" s="2"/>
      <c r="C7" s="2"/>
      <c r="D7" s="2"/>
      <c r="E7" s="2"/>
      <c r="F7" s="2">
        <v>21706.65</v>
      </c>
      <c r="G7" s="2">
        <v>21706.65</v>
      </c>
    </row>
    <row r="8" spans="1:7" x14ac:dyDescent="0.25">
      <c r="A8" s="28" t="s">
        <v>146</v>
      </c>
      <c r="B8" s="2"/>
      <c r="C8" s="2"/>
      <c r="D8" s="2"/>
      <c r="E8" s="2"/>
      <c r="F8" s="2">
        <v>21706.65</v>
      </c>
      <c r="G8" s="2">
        <v>21706.65</v>
      </c>
    </row>
    <row r="9" spans="1:7" x14ac:dyDescent="0.25">
      <c r="A9" s="27" t="s">
        <v>8</v>
      </c>
      <c r="B9" s="2"/>
      <c r="C9" s="2">
        <v>608417.77974999987</v>
      </c>
      <c r="D9" s="2">
        <v>62995.199999999997</v>
      </c>
      <c r="E9" s="2">
        <v>956.25</v>
      </c>
      <c r="F9" s="2"/>
      <c r="G9" s="2">
        <v>672369.22974999982</v>
      </c>
    </row>
    <row r="10" spans="1:7" x14ac:dyDescent="0.25">
      <c r="A10" s="28" t="s">
        <v>17</v>
      </c>
      <c r="B10" s="2"/>
      <c r="C10" s="2">
        <v>28584.199499999999</v>
      </c>
      <c r="D10" s="2"/>
      <c r="E10" s="2"/>
      <c r="F10" s="2"/>
      <c r="G10" s="2">
        <v>28584.199499999999</v>
      </c>
    </row>
    <row r="11" spans="1:7" x14ac:dyDescent="0.25">
      <c r="A11" s="28" t="s">
        <v>146</v>
      </c>
      <c r="B11" s="2"/>
      <c r="C11" s="2">
        <v>579833.58024999988</v>
      </c>
      <c r="D11" s="2">
        <v>62995.199999999997</v>
      </c>
      <c r="E11" s="2">
        <v>956.25</v>
      </c>
      <c r="F11" s="2"/>
      <c r="G11" s="2">
        <v>643785.03024999984</v>
      </c>
    </row>
    <row r="12" spans="1:7" x14ac:dyDescent="0.25">
      <c r="A12" s="27" t="s">
        <v>4</v>
      </c>
      <c r="B12" s="2"/>
      <c r="C12" s="2">
        <v>1712359.3146250001</v>
      </c>
      <c r="D12" s="2">
        <v>54759.974999999999</v>
      </c>
      <c r="E12" s="2"/>
      <c r="F12" s="2"/>
      <c r="G12" s="2">
        <v>1767119.2896250002</v>
      </c>
    </row>
    <row r="13" spans="1:7" x14ac:dyDescent="0.25">
      <c r="A13" s="28" t="s">
        <v>146</v>
      </c>
      <c r="B13" s="2"/>
      <c r="C13" s="2">
        <v>1712359.3146250001</v>
      </c>
      <c r="D13" s="2">
        <v>54759.974999999999</v>
      </c>
      <c r="E13" s="2"/>
      <c r="F13" s="2"/>
      <c r="G13" s="2">
        <v>1767119.2896250002</v>
      </c>
    </row>
    <row r="14" spans="1:7" x14ac:dyDescent="0.25">
      <c r="A14" s="21" t="s">
        <v>12</v>
      </c>
      <c r="B14" s="2"/>
      <c r="C14" s="2">
        <v>12064899.582374999</v>
      </c>
      <c r="D14" s="2">
        <v>536639.89500000002</v>
      </c>
      <c r="E14" s="2">
        <v>176.25</v>
      </c>
      <c r="F14" s="2"/>
      <c r="G14" s="2">
        <v>12601715.727375001</v>
      </c>
    </row>
    <row r="15" spans="1:7" x14ac:dyDescent="0.25">
      <c r="A15" s="27" t="s">
        <v>8</v>
      </c>
      <c r="B15" s="2"/>
      <c r="C15" s="2">
        <v>112139.75815000001</v>
      </c>
      <c r="D15" s="2">
        <v>11610.88</v>
      </c>
      <c r="E15" s="2">
        <v>176.25</v>
      </c>
      <c r="F15" s="2"/>
      <c r="G15" s="2">
        <v>123926.88815000001</v>
      </c>
    </row>
    <row r="16" spans="1:7" x14ac:dyDescent="0.25">
      <c r="A16" s="28" t="s">
        <v>17</v>
      </c>
      <c r="B16" s="2"/>
      <c r="C16" s="2">
        <v>5268.4603000000006</v>
      </c>
      <c r="D16" s="2"/>
      <c r="E16" s="2"/>
      <c r="F16" s="2"/>
      <c r="G16" s="2">
        <v>5268.4603000000006</v>
      </c>
    </row>
    <row r="17" spans="1:7" x14ac:dyDescent="0.25">
      <c r="A17" s="28" t="s">
        <v>146</v>
      </c>
      <c r="B17" s="2"/>
      <c r="C17" s="2">
        <v>106871.29785</v>
      </c>
      <c r="D17" s="2">
        <v>11610.88</v>
      </c>
      <c r="E17" s="2">
        <v>176.25</v>
      </c>
      <c r="F17" s="2"/>
      <c r="G17" s="2">
        <v>118658.42785000001</v>
      </c>
    </row>
    <row r="18" spans="1:7" x14ac:dyDescent="0.25">
      <c r="A18" s="27" t="s">
        <v>136</v>
      </c>
      <c r="B18" s="2"/>
      <c r="C18" s="2"/>
      <c r="D18" s="2">
        <v>441936</v>
      </c>
      <c r="E18" s="2"/>
      <c r="F18" s="2"/>
      <c r="G18" s="2">
        <v>441936</v>
      </c>
    </row>
    <row r="19" spans="1:7" x14ac:dyDescent="0.25">
      <c r="A19" s="28" t="s">
        <v>106</v>
      </c>
      <c r="B19" s="2"/>
      <c r="C19" s="2"/>
      <c r="D19" s="2">
        <v>441936</v>
      </c>
      <c r="E19" s="2"/>
      <c r="F19" s="2"/>
      <c r="G19" s="2">
        <v>441936</v>
      </c>
    </row>
    <row r="20" spans="1:7" x14ac:dyDescent="0.25">
      <c r="A20" s="27" t="s">
        <v>66</v>
      </c>
      <c r="B20" s="2"/>
      <c r="C20" s="2">
        <v>11633648.5</v>
      </c>
      <c r="D20" s="2">
        <v>73000</v>
      </c>
      <c r="E20" s="2"/>
      <c r="F20" s="2"/>
      <c r="G20" s="2">
        <v>11706648.5</v>
      </c>
    </row>
    <row r="21" spans="1:7" x14ac:dyDescent="0.25">
      <c r="A21" s="28" t="s">
        <v>97</v>
      </c>
      <c r="B21" s="2"/>
      <c r="C21" s="2">
        <v>555036.28</v>
      </c>
      <c r="D21" s="2"/>
      <c r="E21" s="2"/>
      <c r="F21" s="2"/>
      <c r="G21" s="2">
        <v>555036.28</v>
      </c>
    </row>
    <row r="22" spans="1:7" x14ac:dyDescent="0.25">
      <c r="A22" s="28" t="s">
        <v>65</v>
      </c>
      <c r="B22" s="2"/>
      <c r="C22" s="2">
        <v>6492437.1200000001</v>
      </c>
      <c r="D22" s="2"/>
      <c r="E22" s="2"/>
      <c r="F22" s="2"/>
      <c r="G22" s="2">
        <v>6492437.1200000001</v>
      </c>
    </row>
    <row r="23" spans="1:7" x14ac:dyDescent="0.25">
      <c r="A23" s="28" t="s">
        <v>69</v>
      </c>
      <c r="B23" s="2"/>
      <c r="C23" s="2">
        <v>142588</v>
      </c>
      <c r="D23" s="2"/>
      <c r="E23" s="2"/>
      <c r="F23" s="2"/>
      <c r="G23" s="2">
        <v>142588</v>
      </c>
    </row>
    <row r="24" spans="1:7" x14ac:dyDescent="0.25">
      <c r="A24" s="28" t="s">
        <v>111</v>
      </c>
      <c r="B24" s="2"/>
      <c r="C24" s="2">
        <v>2751967</v>
      </c>
      <c r="D24" s="2"/>
      <c r="E24" s="2"/>
      <c r="F24" s="2"/>
      <c r="G24" s="2">
        <v>2751967</v>
      </c>
    </row>
    <row r="25" spans="1:7" x14ac:dyDescent="0.25">
      <c r="A25" s="28" t="s">
        <v>86</v>
      </c>
      <c r="B25" s="2"/>
      <c r="C25" s="2">
        <v>130683</v>
      </c>
      <c r="D25" s="2"/>
      <c r="E25" s="2"/>
      <c r="F25" s="2"/>
      <c r="G25" s="2">
        <v>130683</v>
      </c>
    </row>
    <row r="26" spans="1:7" x14ac:dyDescent="0.25">
      <c r="A26" s="28" t="s">
        <v>146</v>
      </c>
      <c r="B26" s="2"/>
      <c r="C26" s="2">
        <v>1560937.1</v>
      </c>
      <c r="D26" s="2">
        <v>73000</v>
      </c>
      <c r="E26" s="2"/>
      <c r="F26" s="2"/>
      <c r="G26" s="2">
        <v>1633937.1</v>
      </c>
    </row>
    <row r="27" spans="1:7" x14ac:dyDescent="0.25">
      <c r="A27" s="27" t="s">
        <v>100</v>
      </c>
      <c r="B27" s="2"/>
      <c r="C27" s="2">
        <v>3500</v>
      </c>
      <c r="D27" s="2"/>
      <c r="E27" s="2"/>
      <c r="F27" s="2"/>
      <c r="G27" s="2">
        <v>3500</v>
      </c>
    </row>
    <row r="28" spans="1:7" x14ac:dyDescent="0.25">
      <c r="A28" s="28" t="s">
        <v>146</v>
      </c>
      <c r="B28" s="2"/>
      <c r="C28" s="2">
        <v>3500</v>
      </c>
      <c r="D28" s="2"/>
      <c r="E28" s="2"/>
      <c r="F28" s="2"/>
      <c r="G28" s="2">
        <v>3500</v>
      </c>
    </row>
    <row r="29" spans="1:7" x14ac:dyDescent="0.25">
      <c r="A29" s="27" t="s">
        <v>4</v>
      </c>
      <c r="B29" s="2"/>
      <c r="C29" s="2">
        <v>315611.32422500005</v>
      </c>
      <c r="D29" s="2">
        <v>10093.014999999999</v>
      </c>
      <c r="E29" s="2"/>
      <c r="F29" s="2"/>
      <c r="G29" s="2">
        <v>325704.33922500006</v>
      </c>
    </row>
    <row r="30" spans="1:7" x14ac:dyDescent="0.25">
      <c r="A30" s="28" t="s">
        <v>146</v>
      </c>
      <c r="B30" s="2"/>
      <c r="C30" s="2">
        <v>315611.32422500005</v>
      </c>
      <c r="D30" s="2">
        <v>10093.014999999999</v>
      </c>
      <c r="E30" s="2"/>
      <c r="F30" s="2"/>
      <c r="G30" s="2">
        <v>325704.33922500006</v>
      </c>
    </row>
    <row r="31" spans="1:7" x14ac:dyDescent="0.25">
      <c r="A31" s="21" t="s">
        <v>6</v>
      </c>
      <c r="B31" s="2"/>
      <c r="C31" s="2">
        <v>891906.48325000005</v>
      </c>
      <c r="D31" s="2">
        <v>45254.93</v>
      </c>
      <c r="E31" s="2">
        <v>367.5</v>
      </c>
      <c r="F31" s="2"/>
      <c r="G31" s="2">
        <v>937528.91324999998</v>
      </c>
    </row>
    <row r="32" spans="1:7" x14ac:dyDescent="0.25">
      <c r="A32" s="27" t="s">
        <v>8</v>
      </c>
      <c r="B32" s="2"/>
      <c r="C32" s="2">
        <v>233823.29210000002</v>
      </c>
      <c r="D32" s="2">
        <v>24209.919999999998</v>
      </c>
      <c r="E32" s="2">
        <v>367.5</v>
      </c>
      <c r="F32" s="2"/>
      <c r="G32" s="2">
        <v>258400.7121</v>
      </c>
    </row>
    <row r="33" spans="1:7" x14ac:dyDescent="0.25">
      <c r="A33" s="28" t="s">
        <v>17</v>
      </c>
      <c r="B33" s="2"/>
      <c r="C33" s="2">
        <v>10985.3002</v>
      </c>
      <c r="D33" s="2"/>
      <c r="E33" s="2"/>
      <c r="F33" s="2"/>
      <c r="G33" s="2">
        <v>10985.3002</v>
      </c>
    </row>
    <row r="34" spans="1:7" x14ac:dyDescent="0.25">
      <c r="A34" s="28" t="s">
        <v>146</v>
      </c>
      <c r="B34" s="2"/>
      <c r="C34" s="2">
        <v>222837.99190000002</v>
      </c>
      <c r="D34" s="2">
        <v>24209.919999999998</v>
      </c>
      <c r="E34" s="2">
        <v>367.5</v>
      </c>
      <c r="F34" s="2"/>
      <c r="G34" s="2">
        <v>247415.41190000001</v>
      </c>
    </row>
    <row r="35" spans="1:7" x14ac:dyDescent="0.25">
      <c r="A35" s="27" t="s">
        <v>4</v>
      </c>
      <c r="B35" s="2"/>
      <c r="C35" s="2">
        <v>658083.19114999997</v>
      </c>
      <c r="D35" s="2">
        <v>21045.010000000002</v>
      </c>
      <c r="E35" s="2"/>
      <c r="F35" s="2"/>
      <c r="G35" s="2">
        <v>679128.20114999998</v>
      </c>
    </row>
    <row r="36" spans="1:7" x14ac:dyDescent="0.25">
      <c r="A36" s="28" t="s">
        <v>146</v>
      </c>
      <c r="B36" s="2"/>
      <c r="C36" s="2">
        <v>658083.19114999997</v>
      </c>
      <c r="D36" s="2">
        <v>21045.010000000002</v>
      </c>
      <c r="E36" s="2"/>
      <c r="F36" s="2"/>
      <c r="G36" s="2">
        <v>679128.20114999998</v>
      </c>
    </row>
    <row r="37" spans="1:7" x14ac:dyDescent="0.25">
      <c r="A37" s="9" t="s">
        <v>33</v>
      </c>
      <c r="B37" s="2">
        <v>151709.5001</v>
      </c>
      <c r="C37" s="2"/>
      <c r="D37" s="2">
        <v>794812.00040000002</v>
      </c>
      <c r="E37" s="2">
        <v>1500.0001</v>
      </c>
      <c r="F37" s="2"/>
      <c r="G37" s="2">
        <v>948021.50060000003</v>
      </c>
    </row>
    <row r="38" spans="1:7" x14ac:dyDescent="0.25">
      <c r="A38" s="21" t="s">
        <v>34</v>
      </c>
      <c r="B38" s="2">
        <v>151709.5001</v>
      </c>
      <c r="C38" s="2"/>
      <c r="D38" s="2">
        <v>794812.00040000002</v>
      </c>
      <c r="E38" s="2">
        <v>1500.0001</v>
      </c>
      <c r="F38" s="2"/>
      <c r="G38" s="2">
        <v>948021.50060000003</v>
      </c>
    </row>
    <row r="39" spans="1:7" x14ac:dyDescent="0.25">
      <c r="A39" s="27" t="s">
        <v>91</v>
      </c>
      <c r="B39" s="2"/>
      <c r="C39" s="2"/>
      <c r="D39" s="2">
        <v>106064</v>
      </c>
      <c r="E39" s="2"/>
      <c r="F39" s="2"/>
      <c r="G39" s="2">
        <v>106064</v>
      </c>
    </row>
    <row r="40" spans="1:7" x14ac:dyDescent="0.25">
      <c r="A40" s="28" t="s">
        <v>146</v>
      </c>
      <c r="B40" s="2"/>
      <c r="C40" s="2"/>
      <c r="D40" s="2">
        <v>106064</v>
      </c>
      <c r="E40" s="2"/>
      <c r="F40" s="2"/>
      <c r="G40" s="2">
        <v>106064</v>
      </c>
    </row>
    <row r="41" spans="1:7" x14ac:dyDescent="0.25">
      <c r="A41" s="27" t="s">
        <v>32</v>
      </c>
      <c r="B41" s="2">
        <v>126809.5</v>
      </c>
      <c r="C41" s="2"/>
      <c r="D41" s="2">
        <v>23717</v>
      </c>
      <c r="E41" s="2"/>
      <c r="F41" s="2"/>
      <c r="G41" s="2">
        <v>150526.5</v>
      </c>
    </row>
    <row r="42" spans="1:7" x14ac:dyDescent="0.25">
      <c r="A42" s="28" t="s">
        <v>17</v>
      </c>
      <c r="B42" s="2">
        <v>10761.12</v>
      </c>
      <c r="C42" s="2"/>
      <c r="D42" s="2"/>
      <c r="E42" s="2"/>
      <c r="F42" s="2"/>
      <c r="G42" s="2">
        <v>10761.12</v>
      </c>
    </row>
    <row r="43" spans="1:7" x14ac:dyDescent="0.25">
      <c r="A43" s="28" t="s">
        <v>146</v>
      </c>
      <c r="B43" s="2">
        <v>116048.38</v>
      </c>
      <c r="C43" s="2"/>
      <c r="D43" s="2">
        <v>23717</v>
      </c>
      <c r="E43" s="2"/>
      <c r="F43" s="2"/>
      <c r="G43" s="2">
        <v>139765.38</v>
      </c>
    </row>
    <row r="44" spans="1:7" x14ac:dyDescent="0.25">
      <c r="A44" s="27" t="s">
        <v>109</v>
      </c>
      <c r="B44" s="2">
        <v>24900.000100000001</v>
      </c>
      <c r="C44" s="2"/>
      <c r="D44" s="2"/>
      <c r="E44" s="2"/>
      <c r="F44" s="2"/>
      <c r="G44" s="2">
        <v>24900.000100000001</v>
      </c>
    </row>
    <row r="45" spans="1:7" x14ac:dyDescent="0.25">
      <c r="A45" s="28" t="s">
        <v>146</v>
      </c>
      <c r="B45" s="2">
        <v>24900.000100000001</v>
      </c>
      <c r="C45" s="2"/>
      <c r="D45" s="2"/>
      <c r="E45" s="2"/>
      <c r="F45" s="2"/>
      <c r="G45" s="2">
        <v>24900.000100000001</v>
      </c>
    </row>
    <row r="46" spans="1:7" x14ac:dyDescent="0.25">
      <c r="A46" s="27" t="s">
        <v>71</v>
      </c>
      <c r="B46" s="2"/>
      <c r="C46" s="2"/>
      <c r="D46" s="2">
        <v>665031.00040000002</v>
      </c>
      <c r="E46" s="2"/>
      <c r="F46" s="2"/>
      <c r="G46" s="2">
        <v>665031.00040000002</v>
      </c>
    </row>
    <row r="47" spans="1:7" x14ac:dyDescent="0.25">
      <c r="A47" s="28" t="s">
        <v>146</v>
      </c>
      <c r="B47" s="2"/>
      <c r="C47" s="2"/>
      <c r="D47" s="2">
        <v>665031.00040000002</v>
      </c>
      <c r="E47" s="2"/>
      <c r="F47" s="2"/>
      <c r="G47" s="2">
        <v>665031.00040000002</v>
      </c>
    </row>
    <row r="48" spans="1:7" x14ac:dyDescent="0.25">
      <c r="A48" s="27" t="s">
        <v>48</v>
      </c>
      <c r="B48" s="2"/>
      <c r="C48" s="2"/>
      <c r="D48" s="2"/>
      <c r="E48" s="2">
        <v>1500.0001</v>
      </c>
      <c r="F48" s="2"/>
      <c r="G48" s="2">
        <v>1500.0001</v>
      </c>
    </row>
    <row r="49" spans="1:7" x14ac:dyDescent="0.25">
      <c r="A49" s="28" t="s">
        <v>146</v>
      </c>
      <c r="B49" s="2"/>
      <c r="C49" s="2"/>
      <c r="D49" s="2"/>
      <c r="E49" s="2">
        <v>1500.0001</v>
      </c>
      <c r="F49" s="2"/>
      <c r="G49" s="2">
        <v>1500.0001</v>
      </c>
    </row>
    <row r="50" spans="1:7" x14ac:dyDescent="0.25">
      <c r="A50" s="9" t="s">
        <v>149</v>
      </c>
      <c r="B50" s="2">
        <v>151709.5001</v>
      </c>
      <c r="C50" s="2">
        <v>15277583.16</v>
      </c>
      <c r="D50" s="2">
        <v>1494462.0004</v>
      </c>
      <c r="E50" s="2">
        <v>3000.0001000000002</v>
      </c>
      <c r="F50" s="2">
        <v>21706.65</v>
      </c>
      <c r="G50" s="2">
        <v>16948461.310600001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6 1 3 C X P j M C k O l A A A A 9 g A A A B I A H A B D b 2 5 m a W c v U G F j a 2 F n Z S 5 4 b W w g o h g A K K A U A A A A A A A A A A A A A A A A A A A A A A A A A A A A h Y 8 x D o I w G I W v Q r r T l h K N I T 9 l M G y S m J g Y 1 6 Z U a I R i a L H c z c E j e Q U x i r o 5 v u 9 9 w 3 v 3 6 w 2 y s W 2 C i + q t 7 k y K I k x R o I z s S m 2 q F A 3 u G K 5 Q x m E r 5 E l U K p h k Y 5 P R l i m q n T s n h H j v s Y 9 x 1 1 e E U R q R Q 7 H Z y V q 1 A n 1 k / V 8 O t b F O G K k Q h / 1 r D G c 4 W s S Y s S W m Q G Y I h T Z f g U 1 7 n + 0 P h P X Q u K F X X L k w z 4 H M E c j 7 A 3 8 A U E s D B B Q A A g A I A O t d w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r X c J c K I p H u A 4 A A A A R A A A A E w A c A E Z v c m 1 1 b G F z L 1 N l Y 3 R p b 2 4 x L m 0 g o h g A K K A U A A A A A A A A A A A A A A A A A A A A A A A A A A A A K 0 5 N L s n M z 1 M I h t C G 1 g B Q S w E C L Q A U A A I A C A D r X c J c + M w K Q 6 U A A A D 2 A A A A E g A A A A A A A A A A A A A A A A A A A A A A Q 2 9 u Z m l n L 1 B h Y 2 t h Z 2 U u e G 1 s U E s B A i 0 A F A A C A A g A 6 1 3 C X A / K 6 a u k A A A A 6 Q A A A B M A A A A A A A A A A A A A A A A A 8 Q A A A F t D b 2 5 0 Z W 5 0 X 1 R 5 c G V z X S 5 4 b W x Q S w E C L Q A U A A I A C A D r X c J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C Q Q m I Y w d J E 2 X 2 / y 5 g E p U N Q A A A A A C A A A A A A A Q Z g A A A A E A A C A A A A A u 4 x r R r h O D + Z 6 O y c f h g d Q x e O 3 + D F I s 5 q d H M X O w Z W V J k A A A A A A O g A A A A A I A A C A A A A A T P m + 0 1 / l 6 p I Z Z A K Y q K A Y 3 1 H 0 I W h k A H n Y Q M Q G S n F 5 l 3 V A A A A A E 1 6 9 3 e T R C 6 B S C l y + f S X z G i J M 3 s h f h Z u Z 8 j W x W i d h R b 6 3 4 s U 9 Y G j Y U n v d Y g W 2 d L L w A V l h f H 2 j m k P J h 7 h g F E R 9 K A r u l j D z V a b Z t B d B H J R D o l 0 A A A A D s 1 f X 0 D A E J M a F L k P 6 G + L + N n x H x C V o H 9 2 Y b j Y o r S 3 9 n K O g L O s E F N 4 y 7 3 O g v J C F c t R F / b y A c m c 9 Z w x a 3 n 8 t D y E c K < / D a t a M a s h u p > 
</file>

<file path=customXml/itemProps1.xml><?xml version="1.0" encoding="utf-8"?>
<ds:datastoreItem xmlns:ds="http://schemas.openxmlformats.org/officeDocument/2006/customXml" ds:itemID="{19C0071C-89FE-4CE5-9FDF-4369DFC26A8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Detailne_vaade</vt:lpstr>
      <vt:lpstr>Koondvaade</vt:lpstr>
      <vt:lpstr>Kokkuvõte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Kristina Nurk - MKA</cp:lastModifiedBy>
  <dcterms:created xsi:type="dcterms:W3CDTF">2026-06-01T08:39:01Z</dcterms:created>
  <dcterms:modified xsi:type="dcterms:W3CDTF">2026-06-09T10:20:07Z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2026-06-01T08:39:53Z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e75ca92e-baa9-4382-a4c8-0c2d54e1f265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