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ebdk.agri.ee/webdk-agri-ee_93a3acd8-339f-49c2-8c11-cc140d70379e/"/>
    </mc:Choice>
  </mc:AlternateContent>
  <xr:revisionPtr revIDLastSave="0" documentId="13_ncr:40000001_{D45E8077-1FEE-469C-AD2D-D066D18BB02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orm 3 (VA)" sheetId="9" r:id="rId1"/>
  </sheets>
  <definedNames>
    <definedName name="_xlnm._FilterDatabase" localSheetId="0" hidden="1">'Vorm 3 (VA)'!$A$6:$V$385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7" i="9" l="1"/>
  <c r="O387" i="9"/>
  <c r="S381" i="9"/>
  <c r="O381" i="9"/>
  <c r="S374" i="9"/>
  <c r="O374" i="9"/>
  <c r="S365" i="9"/>
  <c r="O365" i="9"/>
  <c r="S355" i="9"/>
  <c r="O355" i="9"/>
  <c r="S346" i="9"/>
  <c r="O346" i="9"/>
  <c r="S57" i="9"/>
  <c r="O57" i="9"/>
  <c r="S337" i="9"/>
  <c r="O337" i="9"/>
  <c r="S324" i="9"/>
  <c r="O324" i="9"/>
  <c r="S311" i="9"/>
  <c r="O311" i="9"/>
  <c r="S305" i="9"/>
  <c r="O305" i="9"/>
  <c r="S294" i="9"/>
  <c r="O294" i="9"/>
  <c r="S272" i="9"/>
  <c r="O272" i="9"/>
  <c r="S266" i="9"/>
  <c r="O266" i="9"/>
  <c r="S258" i="9"/>
  <c r="O258" i="9"/>
  <c r="S247" i="9"/>
  <c r="O247" i="9"/>
  <c r="S239" i="9"/>
  <c r="O239" i="9"/>
  <c r="S234" i="9"/>
  <c r="O234" i="9"/>
  <c r="S226" i="9"/>
  <c r="O226" i="9"/>
  <c r="S221" i="9"/>
  <c r="O221" i="9"/>
  <c r="O214" i="9"/>
  <c r="O212" i="9"/>
  <c r="S212" i="9"/>
  <c r="S209" i="9"/>
  <c r="O209" i="9"/>
  <c r="S202" i="9"/>
  <c r="O202" i="9"/>
  <c r="S194" i="9"/>
  <c r="O194" i="9"/>
  <c r="S189" i="9" l="1"/>
  <c r="O189" i="9"/>
  <c r="S179" i="9"/>
  <c r="O179" i="9"/>
  <c r="S174" i="9"/>
  <c r="O174" i="9"/>
  <c r="S164" i="9"/>
  <c r="O164" i="9"/>
  <c r="Q146" i="9"/>
  <c r="Q152" i="9"/>
  <c r="S159" i="9" l="1"/>
  <c r="O159" i="9"/>
  <c r="S146" i="9"/>
  <c r="O146" i="9"/>
  <c r="S139" i="9"/>
  <c r="O139" i="9"/>
  <c r="O130" i="9"/>
  <c r="S130" i="9"/>
  <c r="S125" i="9"/>
  <c r="O125" i="9"/>
  <c r="S114" i="9" l="1"/>
  <c r="O114" i="9"/>
  <c r="S108" i="9"/>
  <c r="O108" i="9"/>
  <c r="S101" i="9"/>
  <c r="O101" i="9"/>
  <c r="S96" i="9"/>
  <c r="O96" i="9"/>
  <c r="O85" i="9"/>
  <c r="S85" i="9"/>
  <c r="S79" i="9"/>
  <c r="O79" i="9"/>
  <c r="S69" i="9"/>
  <c r="O69" i="9"/>
  <c r="S51" i="9"/>
  <c r="O51" i="9"/>
  <c r="S39" i="9"/>
  <c r="O39" i="9"/>
  <c r="S34" i="9"/>
  <c r="O34" i="9"/>
  <c r="O33" i="9"/>
  <c r="S33" i="9"/>
  <c r="O23" i="9"/>
  <c r="S17" i="9" l="1"/>
  <c r="O17" i="9"/>
  <c r="S386" i="9"/>
  <c r="O386" i="9"/>
  <c r="S400" i="9"/>
  <c r="O400" i="9"/>
  <c r="S399" i="9"/>
  <c r="O399" i="9"/>
  <c r="S398" i="9"/>
  <c r="O398" i="9"/>
  <c r="S397" i="9"/>
  <c r="O397" i="9"/>
  <c r="T396" i="9"/>
  <c r="R396" i="9"/>
  <c r="Q396" i="9"/>
  <c r="P396" i="9"/>
  <c r="N396" i="9"/>
  <c r="M396" i="9"/>
  <c r="L396" i="9"/>
  <c r="S395" i="9"/>
  <c r="O395" i="9"/>
  <c r="T394" i="9"/>
  <c r="R394" i="9"/>
  <c r="Q394" i="9"/>
  <c r="P394" i="9"/>
  <c r="N394" i="9"/>
  <c r="M394" i="9"/>
  <c r="L394" i="9"/>
  <c r="S393" i="9"/>
  <c r="O393" i="9"/>
  <c r="S392" i="9"/>
  <c r="O392" i="9"/>
  <c r="S391" i="9"/>
  <c r="O391" i="9"/>
  <c r="S390" i="9"/>
  <c r="O390" i="9"/>
  <c r="T389" i="9"/>
  <c r="R389" i="9"/>
  <c r="Q389" i="9"/>
  <c r="P389" i="9"/>
  <c r="N389" i="9"/>
  <c r="M389" i="9"/>
  <c r="L389" i="9"/>
  <c r="S388" i="9"/>
  <c r="O388" i="9"/>
  <c r="S385" i="9"/>
  <c r="O385" i="9"/>
  <c r="S384" i="9"/>
  <c r="O384" i="9"/>
  <c r="T383" i="9"/>
  <c r="R383" i="9"/>
  <c r="Q383" i="9"/>
  <c r="P383" i="9"/>
  <c r="N383" i="9"/>
  <c r="M383" i="9"/>
  <c r="L383" i="9"/>
  <c r="S382" i="9"/>
  <c r="O382" i="9"/>
  <c r="S380" i="9"/>
  <c r="O380" i="9"/>
  <c r="S379" i="9"/>
  <c r="O379" i="9"/>
  <c r="S377" i="9"/>
  <c r="O377" i="9"/>
  <c r="T376" i="9"/>
  <c r="R376" i="9"/>
  <c r="Q376" i="9"/>
  <c r="P376" i="9"/>
  <c r="N376" i="9"/>
  <c r="M376" i="9"/>
  <c r="L376" i="9"/>
  <c r="S375" i="9"/>
  <c r="O375" i="9"/>
  <c r="S373" i="9"/>
  <c r="O373" i="9"/>
  <c r="T372" i="9"/>
  <c r="R372" i="9"/>
  <c r="Q372" i="9"/>
  <c r="P372" i="9"/>
  <c r="N372" i="9"/>
  <c r="M372" i="9"/>
  <c r="L372" i="9"/>
  <c r="S371" i="9"/>
  <c r="O371" i="9"/>
  <c r="S370" i="9"/>
  <c r="O370" i="9"/>
  <c r="S369" i="9"/>
  <c r="O369" i="9"/>
  <c r="S368" i="9"/>
  <c r="O368" i="9"/>
  <c r="T367" i="9"/>
  <c r="R367" i="9"/>
  <c r="Q367" i="9"/>
  <c r="P367" i="9"/>
  <c r="N367" i="9"/>
  <c r="M367" i="9"/>
  <c r="L367" i="9"/>
  <c r="S366" i="9"/>
  <c r="O366" i="9"/>
  <c r="S364" i="9"/>
  <c r="O364" i="9"/>
  <c r="S363" i="9"/>
  <c r="O363" i="9"/>
  <c r="S362" i="9"/>
  <c r="O362" i="9"/>
  <c r="S361" i="9"/>
  <c r="O361" i="9"/>
  <c r="S360" i="9"/>
  <c r="O360" i="9"/>
  <c r="S358" i="9"/>
  <c r="O358" i="9"/>
  <c r="T357" i="9"/>
  <c r="R357" i="9"/>
  <c r="Q357" i="9"/>
  <c r="P357" i="9"/>
  <c r="N357" i="9"/>
  <c r="M357" i="9"/>
  <c r="L357" i="9"/>
  <c r="S356" i="9"/>
  <c r="O356" i="9"/>
  <c r="S354" i="9"/>
  <c r="O354" i="9"/>
  <c r="S353" i="9"/>
  <c r="O353" i="9"/>
  <c r="T352" i="9"/>
  <c r="R352" i="9"/>
  <c r="Q352" i="9"/>
  <c r="P352" i="9"/>
  <c r="N352" i="9"/>
  <c r="M352" i="9"/>
  <c r="L352" i="9"/>
  <c r="S351" i="9"/>
  <c r="O351" i="9"/>
  <c r="S350" i="9"/>
  <c r="O350" i="9"/>
  <c r="S349" i="9"/>
  <c r="O349" i="9"/>
  <c r="T348" i="9"/>
  <c r="R348" i="9"/>
  <c r="Q348" i="9"/>
  <c r="P348" i="9"/>
  <c r="N348" i="9"/>
  <c r="M348" i="9"/>
  <c r="L348" i="9"/>
  <c r="S347" i="9"/>
  <c r="O347" i="9"/>
  <c r="S345" i="9"/>
  <c r="O345" i="9"/>
  <c r="S344" i="9"/>
  <c r="O344" i="9"/>
  <c r="S343" i="9"/>
  <c r="O343" i="9"/>
  <c r="S342" i="9"/>
  <c r="O342" i="9"/>
  <c r="S340" i="9"/>
  <c r="O340" i="9"/>
  <c r="T339" i="9"/>
  <c r="R339" i="9"/>
  <c r="Q339" i="9"/>
  <c r="P339" i="9"/>
  <c r="N339" i="9"/>
  <c r="M339" i="9"/>
  <c r="L339" i="9"/>
  <c r="S338" i="9"/>
  <c r="O338" i="9"/>
  <c r="S336" i="9"/>
  <c r="O336" i="9"/>
  <c r="S335" i="9"/>
  <c r="O335" i="9"/>
  <c r="T334" i="9"/>
  <c r="R334" i="9"/>
  <c r="Q334" i="9"/>
  <c r="P334" i="9"/>
  <c r="N334" i="9"/>
  <c r="M334" i="9"/>
  <c r="L334" i="9"/>
  <c r="S333" i="9"/>
  <c r="O333" i="9"/>
  <c r="S332" i="9"/>
  <c r="O332" i="9"/>
  <c r="S331" i="9"/>
  <c r="O331" i="9"/>
  <c r="S330" i="9"/>
  <c r="O330" i="9"/>
  <c r="T329" i="9"/>
  <c r="R329" i="9"/>
  <c r="Q329" i="9"/>
  <c r="P329" i="9"/>
  <c r="N329" i="9"/>
  <c r="M329" i="9"/>
  <c r="L329" i="9"/>
  <c r="S328" i="9"/>
  <c r="O328" i="9"/>
  <c r="S327" i="9"/>
  <c r="O327" i="9"/>
  <c r="T326" i="9"/>
  <c r="R326" i="9"/>
  <c r="Q326" i="9"/>
  <c r="P326" i="9"/>
  <c r="N326" i="9"/>
  <c r="M326" i="9"/>
  <c r="L326" i="9"/>
  <c r="S325" i="9"/>
  <c r="O325" i="9"/>
  <c r="S323" i="9"/>
  <c r="O323" i="9"/>
  <c r="S322" i="9"/>
  <c r="O322" i="9"/>
  <c r="S321" i="9"/>
  <c r="O321" i="9"/>
  <c r="S320" i="9"/>
  <c r="O320" i="9"/>
  <c r="S318" i="9"/>
  <c r="O318" i="9"/>
  <c r="T317" i="9"/>
  <c r="R317" i="9"/>
  <c r="Q317" i="9"/>
  <c r="P317" i="9"/>
  <c r="N317" i="9"/>
  <c r="M317" i="9"/>
  <c r="L317" i="9"/>
  <c r="S316" i="9"/>
  <c r="O316" i="9"/>
  <c r="S315" i="9"/>
  <c r="O315" i="9"/>
  <c r="S314" i="9"/>
  <c r="O314" i="9"/>
  <c r="T313" i="9"/>
  <c r="R313" i="9"/>
  <c r="Q313" i="9"/>
  <c r="P313" i="9"/>
  <c r="N313" i="9"/>
  <c r="M313" i="9"/>
  <c r="L313" i="9"/>
  <c r="S312" i="9"/>
  <c r="O312" i="9"/>
  <c r="S310" i="9"/>
  <c r="O310" i="9"/>
  <c r="S309" i="9"/>
  <c r="O309" i="9"/>
  <c r="S308" i="9"/>
  <c r="O308" i="9"/>
  <c r="T307" i="9"/>
  <c r="R307" i="9"/>
  <c r="Q307" i="9"/>
  <c r="P307" i="9"/>
  <c r="N307" i="9"/>
  <c r="M307" i="9"/>
  <c r="L307" i="9"/>
  <c r="S306" i="9"/>
  <c r="O306" i="9"/>
  <c r="S304" i="9"/>
  <c r="O304" i="9"/>
  <c r="S303" i="9"/>
  <c r="O303" i="9"/>
  <c r="S301" i="9"/>
  <c r="O301" i="9"/>
  <c r="T300" i="9"/>
  <c r="R300" i="9"/>
  <c r="Q300" i="9"/>
  <c r="P300" i="9"/>
  <c r="N300" i="9"/>
  <c r="M300" i="9"/>
  <c r="L300" i="9"/>
  <c r="S299" i="9"/>
  <c r="O299" i="9"/>
  <c r="S298" i="9"/>
  <c r="O298" i="9"/>
  <c r="S297" i="9"/>
  <c r="O297" i="9"/>
  <c r="T296" i="9"/>
  <c r="R296" i="9"/>
  <c r="Q296" i="9"/>
  <c r="P296" i="9"/>
  <c r="N296" i="9"/>
  <c r="M296" i="9"/>
  <c r="L296" i="9"/>
  <c r="S295" i="9"/>
  <c r="O295" i="9"/>
  <c r="S293" i="9"/>
  <c r="O293" i="9"/>
  <c r="S292" i="9"/>
  <c r="O292" i="9"/>
  <c r="S291" i="9"/>
  <c r="O291" i="9"/>
  <c r="T290" i="9"/>
  <c r="R290" i="9"/>
  <c r="Q290" i="9"/>
  <c r="P290" i="9"/>
  <c r="N290" i="9"/>
  <c r="M290" i="9"/>
  <c r="L290" i="9"/>
  <c r="S289" i="9"/>
  <c r="O289" i="9"/>
  <c r="S288" i="9"/>
  <c r="O288" i="9"/>
  <c r="S287" i="9"/>
  <c r="O287" i="9"/>
  <c r="S286" i="9"/>
  <c r="O286" i="9"/>
  <c r="S285" i="9"/>
  <c r="O285" i="9"/>
  <c r="S284" i="9"/>
  <c r="O284" i="9"/>
  <c r="S283" i="9"/>
  <c r="O283" i="9"/>
  <c r="S282" i="9"/>
  <c r="O282" i="9"/>
  <c r="S281" i="9"/>
  <c r="O281" i="9"/>
  <c r="S280" i="9"/>
  <c r="O280" i="9"/>
  <c r="S279" i="9"/>
  <c r="O279" i="9"/>
  <c r="S278" i="9"/>
  <c r="O278" i="9"/>
  <c r="S277" i="9"/>
  <c r="O277" i="9"/>
  <c r="S276" i="9"/>
  <c r="O276" i="9"/>
  <c r="S275" i="9"/>
  <c r="O275" i="9"/>
  <c r="S274" i="9"/>
  <c r="O274" i="9"/>
  <c r="S273" i="9"/>
  <c r="O273" i="9"/>
  <c r="S271" i="9"/>
  <c r="O271" i="9"/>
  <c r="S270" i="9"/>
  <c r="O270" i="9"/>
  <c r="S269" i="9"/>
  <c r="O269" i="9"/>
  <c r="T268" i="9"/>
  <c r="R268" i="9"/>
  <c r="Q268" i="9"/>
  <c r="P268" i="9"/>
  <c r="N268" i="9"/>
  <c r="M268" i="9"/>
  <c r="L268" i="9"/>
  <c r="S267" i="9"/>
  <c r="O267" i="9"/>
  <c r="S265" i="9"/>
  <c r="O265" i="9"/>
  <c r="S264" i="9"/>
  <c r="O264" i="9"/>
  <c r="S263" i="9"/>
  <c r="O263" i="9"/>
  <c r="S262" i="9"/>
  <c r="O262" i="9"/>
  <c r="S261" i="9"/>
  <c r="O261" i="9"/>
  <c r="T260" i="9"/>
  <c r="R260" i="9"/>
  <c r="Q260" i="9"/>
  <c r="P260" i="9"/>
  <c r="N260" i="9"/>
  <c r="M260" i="9"/>
  <c r="L260" i="9"/>
  <c r="S259" i="9"/>
  <c r="O259" i="9"/>
  <c r="S257" i="9"/>
  <c r="O257" i="9"/>
  <c r="S256" i="9"/>
  <c r="O256" i="9"/>
  <c r="S255" i="9"/>
  <c r="O255" i="9"/>
  <c r="S254" i="9"/>
  <c r="O254" i="9"/>
  <c r="S253" i="9"/>
  <c r="O253" i="9"/>
  <c r="S250" i="9"/>
  <c r="O250" i="9"/>
  <c r="T249" i="9"/>
  <c r="R249" i="9"/>
  <c r="Q249" i="9"/>
  <c r="P249" i="9"/>
  <c r="N249" i="9"/>
  <c r="M249" i="9"/>
  <c r="L249" i="9"/>
  <c r="S248" i="9"/>
  <c r="O248" i="9"/>
  <c r="S246" i="9"/>
  <c r="O246" i="9"/>
  <c r="T245" i="9"/>
  <c r="R245" i="9"/>
  <c r="Q245" i="9"/>
  <c r="P245" i="9"/>
  <c r="N245" i="9"/>
  <c r="M245" i="9"/>
  <c r="L245" i="9"/>
  <c r="S244" i="9"/>
  <c r="O244" i="9"/>
  <c r="S243" i="9"/>
  <c r="O243" i="9"/>
  <c r="S242" i="9"/>
  <c r="O242" i="9"/>
  <c r="T241" i="9"/>
  <c r="R241" i="9"/>
  <c r="Q241" i="9"/>
  <c r="P241" i="9"/>
  <c r="N241" i="9"/>
  <c r="M241" i="9"/>
  <c r="L241" i="9"/>
  <c r="S240" i="9"/>
  <c r="O240" i="9"/>
  <c r="S238" i="9"/>
  <c r="O238" i="9"/>
  <c r="S237" i="9"/>
  <c r="O237" i="9"/>
  <c r="T236" i="9"/>
  <c r="R236" i="9"/>
  <c r="Q236" i="9"/>
  <c r="P236" i="9"/>
  <c r="N236" i="9"/>
  <c r="M236" i="9"/>
  <c r="L236" i="9"/>
  <c r="S235" i="9"/>
  <c r="O235" i="9"/>
  <c r="S233" i="9"/>
  <c r="O233" i="9"/>
  <c r="S232" i="9"/>
  <c r="O232" i="9"/>
  <c r="S231" i="9"/>
  <c r="O231" i="9"/>
  <c r="S229" i="9"/>
  <c r="O229" i="9"/>
  <c r="T228" i="9"/>
  <c r="R228" i="9"/>
  <c r="Q228" i="9"/>
  <c r="P228" i="9"/>
  <c r="N228" i="9"/>
  <c r="M228" i="9"/>
  <c r="L228" i="9"/>
  <c r="S227" i="9"/>
  <c r="O227" i="9"/>
  <c r="S225" i="9"/>
  <c r="O225" i="9"/>
  <c r="S224" i="9"/>
  <c r="O224" i="9"/>
  <c r="T223" i="9"/>
  <c r="R223" i="9"/>
  <c r="Q223" i="9"/>
  <c r="P223" i="9"/>
  <c r="N223" i="9"/>
  <c r="M223" i="9"/>
  <c r="L223" i="9"/>
  <c r="S222" i="9"/>
  <c r="O222" i="9"/>
  <c r="S220" i="9"/>
  <c r="O220" i="9"/>
  <c r="S219" i="9"/>
  <c r="O219" i="9"/>
  <c r="S217" i="9"/>
  <c r="O217" i="9"/>
  <c r="T216" i="9"/>
  <c r="R216" i="9"/>
  <c r="Q216" i="9"/>
  <c r="P216" i="9"/>
  <c r="N216" i="9"/>
  <c r="M216" i="9"/>
  <c r="L216" i="9"/>
  <c r="S215" i="9"/>
  <c r="O215" i="9"/>
  <c r="S213" i="9"/>
  <c r="O213" i="9"/>
  <c r="T211" i="9"/>
  <c r="R211" i="9"/>
  <c r="Q211" i="9"/>
  <c r="P211" i="9"/>
  <c r="N211" i="9"/>
  <c r="M211" i="9"/>
  <c r="L211" i="9"/>
  <c r="S210" i="9"/>
  <c r="O210" i="9"/>
  <c r="S208" i="9"/>
  <c r="O208" i="9"/>
  <c r="S207" i="9"/>
  <c r="O207" i="9"/>
  <c r="S205" i="9"/>
  <c r="O205" i="9"/>
  <c r="T204" i="9"/>
  <c r="R204" i="9"/>
  <c r="Q204" i="9"/>
  <c r="P204" i="9"/>
  <c r="N204" i="9"/>
  <c r="M204" i="9"/>
  <c r="L204" i="9"/>
  <c r="S203" i="9"/>
  <c r="O203" i="9"/>
  <c r="S201" i="9"/>
  <c r="O201" i="9"/>
  <c r="T200" i="9"/>
  <c r="R200" i="9"/>
  <c r="Q200" i="9"/>
  <c r="P200" i="9"/>
  <c r="N200" i="9"/>
  <c r="M200" i="9"/>
  <c r="L200" i="9"/>
  <c r="S199" i="9"/>
  <c r="O199" i="9"/>
  <c r="S198" i="9"/>
  <c r="O198" i="9"/>
  <c r="S197" i="9"/>
  <c r="O197" i="9"/>
  <c r="T196" i="9"/>
  <c r="R196" i="9"/>
  <c r="Q196" i="9"/>
  <c r="P196" i="9"/>
  <c r="N196" i="9"/>
  <c r="M196" i="9"/>
  <c r="L196" i="9"/>
  <c r="S195" i="9"/>
  <c r="O195" i="9"/>
  <c r="S193" i="9"/>
  <c r="O193" i="9"/>
  <c r="S192" i="9"/>
  <c r="O192" i="9"/>
  <c r="T191" i="9"/>
  <c r="R191" i="9"/>
  <c r="Q191" i="9"/>
  <c r="P191" i="9"/>
  <c r="N191" i="9"/>
  <c r="M191" i="9"/>
  <c r="L191" i="9"/>
  <c r="S190" i="9"/>
  <c r="O190" i="9"/>
  <c r="S188" i="9"/>
  <c r="O188" i="9"/>
  <c r="S187" i="9"/>
  <c r="O187" i="9"/>
  <c r="S186" i="9"/>
  <c r="O186" i="9"/>
  <c r="S185" i="9"/>
  <c r="O185" i="9"/>
  <c r="S184" i="9"/>
  <c r="O184" i="9"/>
  <c r="S182" i="9"/>
  <c r="O182" i="9"/>
  <c r="T181" i="9"/>
  <c r="R181" i="9"/>
  <c r="Q181" i="9"/>
  <c r="P181" i="9"/>
  <c r="N181" i="9"/>
  <c r="M181" i="9"/>
  <c r="L181" i="9"/>
  <c r="S180" i="9"/>
  <c r="O180" i="9"/>
  <c r="S178" i="9"/>
  <c r="O178" i="9"/>
  <c r="S177" i="9"/>
  <c r="O177" i="9"/>
  <c r="T176" i="9"/>
  <c r="R176" i="9"/>
  <c r="Q176" i="9"/>
  <c r="P176" i="9"/>
  <c r="N176" i="9"/>
  <c r="M176" i="9"/>
  <c r="L176" i="9"/>
  <c r="S175" i="9"/>
  <c r="O175" i="9"/>
  <c r="S173" i="9"/>
  <c r="O173" i="9"/>
  <c r="S172" i="9"/>
  <c r="O172" i="9"/>
  <c r="S170" i="9"/>
  <c r="P170" i="9"/>
  <c r="O170" i="9"/>
  <c r="T169" i="9"/>
  <c r="R169" i="9"/>
  <c r="Q169" i="9"/>
  <c r="P169" i="9"/>
  <c r="N169" i="9"/>
  <c r="M169" i="9"/>
  <c r="L169" i="9"/>
  <c r="S168" i="9"/>
  <c r="O168" i="9"/>
  <c r="S167" i="9"/>
  <c r="O167" i="9"/>
  <c r="T166" i="9"/>
  <c r="R166" i="9"/>
  <c r="Q166" i="9"/>
  <c r="P166" i="9"/>
  <c r="N166" i="9"/>
  <c r="M166" i="9"/>
  <c r="L166" i="9"/>
  <c r="S165" i="9"/>
  <c r="O165" i="9"/>
  <c r="S163" i="9"/>
  <c r="O163" i="9"/>
  <c r="S162" i="9"/>
  <c r="O162" i="9"/>
  <c r="T161" i="9"/>
  <c r="R161" i="9"/>
  <c r="Q161" i="9"/>
  <c r="N161" i="9"/>
  <c r="M161" i="9"/>
  <c r="L161" i="9"/>
  <c r="S160" i="9"/>
  <c r="O160" i="9"/>
  <c r="S158" i="9"/>
  <c r="O158" i="9"/>
  <c r="S157" i="9"/>
  <c r="P157" i="9"/>
  <c r="P161" i="9" s="1"/>
  <c r="O157" i="9"/>
  <c r="S156" i="9"/>
  <c r="O156" i="9"/>
  <c r="S155" i="9"/>
  <c r="O155" i="9"/>
  <c r="S154" i="9"/>
  <c r="O154" i="9"/>
  <c r="S152" i="9"/>
  <c r="P152" i="9"/>
  <c r="O152" i="9"/>
  <c r="T151" i="9"/>
  <c r="R151" i="9"/>
  <c r="Q151" i="9"/>
  <c r="P151" i="9"/>
  <c r="N151" i="9"/>
  <c r="M151" i="9"/>
  <c r="L151" i="9"/>
  <c r="S150" i="9"/>
  <c r="O150" i="9"/>
  <c r="S149" i="9"/>
  <c r="O149" i="9"/>
  <c r="T148" i="9"/>
  <c r="R148" i="9"/>
  <c r="Q148" i="9"/>
  <c r="P148" i="9"/>
  <c r="N148" i="9"/>
  <c r="M148" i="9"/>
  <c r="L148" i="9"/>
  <c r="S147" i="9"/>
  <c r="O147" i="9"/>
  <c r="S145" i="9"/>
  <c r="O145" i="9"/>
  <c r="S144" i="9"/>
  <c r="O144" i="9"/>
  <c r="S143" i="9"/>
  <c r="O143" i="9"/>
  <c r="S142" i="9"/>
  <c r="O142" i="9"/>
  <c r="T141" i="9"/>
  <c r="R141" i="9"/>
  <c r="Q141" i="9"/>
  <c r="N141" i="9"/>
  <c r="M141" i="9"/>
  <c r="L141" i="9"/>
  <c r="S140" i="9"/>
  <c r="O140" i="9"/>
  <c r="S138" i="9"/>
  <c r="O138" i="9"/>
  <c r="S137" i="9"/>
  <c r="P137" i="9"/>
  <c r="P141" i="9" s="1"/>
  <c r="O137" i="9"/>
  <c r="S136" i="9"/>
  <c r="O136" i="9"/>
  <c r="S135" i="9"/>
  <c r="O135" i="9"/>
  <c r="S133" i="9"/>
  <c r="O133" i="9"/>
  <c r="T132" i="9"/>
  <c r="R132" i="9"/>
  <c r="Q132" i="9"/>
  <c r="P132" i="9"/>
  <c r="N132" i="9"/>
  <c r="M132" i="9"/>
  <c r="L132" i="9"/>
  <c r="S131" i="9"/>
  <c r="O131" i="9"/>
  <c r="S129" i="9"/>
  <c r="O129" i="9"/>
  <c r="S128" i="9"/>
  <c r="O128" i="9"/>
  <c r="T127" i="9"/>
  <c r="R127" i="9"/>
  <c r="Q127" i="9"/>
  <c r="N127" i="9"/>
  <c r="M127" i="9"/>
  <c r="L127" i="9"/>
  <c r="S126" i="9"/>
  <c r="O126" i="9"/>
  <c r="S124" i="9"/>
  <c r="P124" i="9"/>
  <c r="P127" i="9" s="1"/>
  <c r="O124" i="9"/>
  <c r="S123" i="9"/>
  <c r="O123" i="9"/>
  <c r="U122" i="9"/>
  <c r="S121" i="9"/>
  <c r="O121" i="9"/>
  <c r="T120" i="9"/>
  <c r="R120" i="9"/>
  <c r="Q120" i="9"/>
  <c r="N120" i="9"/>
  <c r="M120" i="9"/>
  <c r="L120" i="9"/>
  <c r="S119" i="9"/>
  <c r="O119" i="9"/>
  <c r="S118" i="9"/>
  <c r="P118" i="9"/>
  <c r="P120" i="9" s="1"/>
  <c r="O118" i="9"/>
  <c r="S117" i="9"/>
  <c r="O117" i="9"/>
  <c r="T116" i="9"/>
  <c r="R116" i="9"/>
  <c r="Q116" i="9"/>
  <c r="P116" i="9"/>
  <c r="N116" i="9"/>
  <c r="M116" i="9"/>
  <c r="L116" i="9"/>
  <c r="S115" i="9"/>
  <c r="O115" i="9"/>
  <c r="S113" i="9"/>
  <c r="O113" i="9"/>
  <c r="S112" i="9"/>
  <c r="O112" i="9"/>
  <c r="S111" i="9"/>
  <c r="O111" i="9"/>
  <c r="T110" i="9"/>
  <c r="R110" i="9"/>
  <c r="Q110" i="9"/>
  <c r="P110" i="9"/>
  <c r="N110" i="9"/>
  <c r="M110" i="9"/>
  <c r="L110" i="9"/>
  <c r="S109" i="9"/>
  <c r="O109" i="9"/>
  <c r="S107" i="9"/>
  <c r="O107" i="9"/>
  <c r="S106" i="9"/>
  <c r="O106" i="9"/>
  <c r="S104" i="9"/>
  <c r="O104" i="9"/>
  <c r="T103" i="9"/>
  <c r="R103" i="9"/>
  <c r="Q103" i="9"/>
  <c r="P103" i="9"/>
  <c r="N103" i="9"/>
  <c r="M103" i="9"/>
  <c r="L103" i="9"/>
  <c r="S102" i="9"/>
  <c r="O102" i="9"/>
  <c r="S100" i="9"/>
  <c r="O100" i="9"/>
  <c r="S99" i="9"/>
  <c r="O99" i="9"/>
  <c r="T98" i="9"/>
  <c r="R98" i="9"/>
  <c r="Q98" i="9"/>
  <c r="P98" i="9"/>
  <c r="N98" i="9"/>
  <c r="M98" i="9"/>
  <c r="L98" i="9"/>
  <c r="S97" i="9"/>
  <c r="O97" i="9"/>
  <c r="S95" i="9"/>
  <c r="O95" i="9"/>
  <c r="S94" i="9"/>
  <c r="O94" i="9"/>
  <c r="S92" i="9"/>
  <c r="O92" i="9"/>
  <c r="T91" i="9"/>
  <c r="R91" i="9"/>
  <c r="Q91" i="9"/>
  <c r="N91" i="9"/>
  <c r="M91" i="9"/>
  <c r="L91" i="9"/>
  <c r="S90" i="9"/>
  <c r="O90" i="9"/>
  <c r="S89" i="9"/>
  <c r="P89" i="9"/>
  <c r="P91" i="9" s="1"/>
  <c r="O89" i="9"/>
  <c r="S88" i="9"/>
  <c r="O88" i="9"/>
  <c r="T87" i="9"/>
  <c r="R87" i="9"/>
  <c r="Q87" i="9"/>
  <c r="P87" i="9"/>
  <c r="N87" i="9"/>
  <c r="M87" i="9"/>
  <c r="L87" i="9"/>
  <c r="S86" i="9"/>
  <c r="O86" i="9"/>
  <c r="S84" i="9"/>
  <c r="O84" i="9"/>
  <c r="S83" i="9"/>
  <c r="O83" i="9"/>
  <c r="S82" i="9"/>
  <c r="O82" i="9"/>
  <c r="T81" i="9"/>
  <c r="R81" i="9"/>
  <c r="Q81" i="9"/>
  <c r="N81" i="9"/>
  <c r="M81" i="9"/>
  <c r="L81" i="9"/>
  <c r="S80" i="9"/>
  <c r="O80" i="9"/>
  <c r="S78" i="9"/>
  <c r="O78" i="9"/>
  <c r="S77" i="9"/>
  <c r="P77" i="9"/>
  <c r="P81" i="9" s="1"/>
  <c r="O77" i="9"/>
  <c r="S76" i="9"/>
  <c r="O76" i="9"/>
  <c r="S72" i="9"/>
  <c r="O72" i="9"/>
  <c r="T71" i="9"/>
  <c r="T62" i="9" s="1"/>
  <c r="T61" i="9" s="1"/>
  <c r="R71" i="9"/>
  <c r="R62" i="9" s="1"/>
  <c r="R61" i="9" s="1"/>
  <c r="Q71" i="9"/>
  <c r="Q62" i="9" s="1"/>
  <c r="Q61" i="9" s="1"/>
  <c r="N71" i="9"/>
  <c r="N62" i="9" s="1"/>
  <c r="N61" i="9" s="1"/>
  <c r="M71" i="9"/>
  <c r="M62" i="9" s="1"/>
  <c r="M61" i="9" s="1"/>
  <c r="L71" i="9"/>
  <c r="L62" i="9" s="1"/>
  <c r="L61" i="9" s="1"/>
  <c r="S70" i="9"/>
  <c r="O70" i="9"/>
  <c r="S68" i="9"/>
  <c r="O68" i="9"/>
  <c r="S67" i="9"/>
  <c r="P67" i="9"/>
  <c r="O67" i="9"/>
  <c r="S66" i="9"/>
  <c r="P66" i="9"/>
  <c r="O66" i="9"/>
  <c r="S65" i="9"/>
  <c r="O65" i="9"/>
  <c r="S64" i="9"/>
  <c r="O64" i="9"/>
  <c r="S63" i="9"/>
  <c r="O63" i="9"/>
  <c r="S60" i="9"/>
  <c r="O60" i="9"/>
  <c r="R59" i="9"/>
  <c r="Q59" i="9"/>
  <c r="P59" i="9"/>
  <c r="N59" i="9"/>
  <c r="M59" i="9"/>
  <c r="L59" i="9"/>
  <c r="S58" i="9"/>
  <c r="O58" i="9"/>
  <c r="S56" i="9"/>
  <c r="O56" i="9"/>
  <c r="S55" i="9"/>
  <c r="O55" i="9"/>
  <c r="S54" i="9"/>
  <c r="O54" i="9"/>
  <c r="R53" i="9"/>
  <c r="Q53" i="9"/>
  <c r="N53" i="9"/>
  <c r="M53" i="9"/>
  <c r="L53" i="9"/>
  <c r="S52" i="9"/>
  <c r="O52" i="9"/>
  <c r="S50" i="9"/>
  <c r="O50" i="9"/>
  <c r="S49" i="9"/>
  <c r="P49" i="9"/>
  <c r="P53" i="9" s="1"/>
  <c r="O49" i="9"/>
  <c r="S48" i="9"/>
  <c r="O48" i="9"/>
  <c r="T47" i="9"/>
  <c r="T46" i="9" s="1"/>
  <c r="S45" i="9"/>
  <c r="O45" i="9"/>
  <c r="T44" i="9"/>
  <c r="R44" i="9"/>
  <c r="Q44" i="9"/>
  <c r="P44" i="9"/>
  <c r="N44" i="9"/>
  <c r="M44" i="9"/>
  <c r="L44" i="9"/>
  <c r="S43" i="9"/>
  <c r="O43" i="9"/>
  <c r="S42" i="9"/>
  <c r="O42" i="9"/>
  <c r="T41" i="9"/>
  <c r="R41" i="9"/>
  <c r="Q41" i="9"/>
  <c r="P41" i="9"/>
  <c r="N41" i="9"/>
  <c r="M41" i="9"/>
  <c r="L41" i="9"/>
  <c r="S40" i="9"/>
  <c r="O40" i="9"/>
  <c r="S38" i="9"/>
  <c r="O38" i="9"/>
  <c r="S37" i="9"/>
  <c r="O37" i="9"/>
  <c r="T36" i="9"/>
  <c r="R36" i="9"/>
  <c r="Q36" i="9"/>
  <c r="N36" i="9"/>
  <c r="M36" i="9"/>
  <c r="L36" i="9"/>
  <c r="S35" i="9"/>
  <c r="O35" i="9"/>
  <c r="S32" i="9"/>
  <c r="P32" i="9"/>
  <c r="O32" i="9"/>
  <c r="S31" i="9"/>
  <c r="P31" i="9"/>
  <c r="O31" i="9"/>
  <c r="S30" i="9"/>
  <c r="O30" i="9"/>
  <c r="S29" i="9"/>
  <c r="O29" i="9"/>
  <c r="S28" i="9"/>
  <c r="O28" i="9"/>
  <c r="S27" i="9"/>
  <c r="O27" i="9"/>
  <c r="S26" i="9"/>
  <c r="O26" i="9"/>
  <c r="S25" i="9"/>
  <c r="O25" i="9"/>
  <c r="S24" i="9"/>
  <c r="O24" i="9"/>
  <c r="S22" i="9"/>
  <c r="O22" i="9"/>
  <c r="S20" i="9"/>
  <c r="O20" i="9"/>
  <c r="T19" i="9"/>
  <c r="T10" i="9" s="1"/>
  <c r="R19" i="9"/>
  <c r="R10" i="9" s="1"/>
  <c r="Q19" i="9"/>
  <c r="Q10" i="9" s="1"/>
  <c r="N19" i="9"/>
  <c r="N10" i="9" s="1"/>
  <c r="M19" i="9"/>
  <c r="M10" i="9" s="1"/>
  <c r="L19" i="9"/>
  <c r="L10" i="9" s="1"/>
  <c r="S16" i="9"/>
  <c r="O16" i="9"/>
  <c r="S15" i="9"/>
  <c r="O15" i="9"/>
  <c r="S14" i="9"/>
  <c r="P14" i="9"/>
  <c r="P19" i="9" s="1"/>
  <c r="P10" i="9" s="1"/>
  <c r="O14" i="9"/>
  <c r="S13" i="9"/>
  <c r="O13" i="9"/>
  <c r="S12" i="9"/>
  <c r="O12" i="9"/>
  <c r="S11" i="9"/>
  <c r="O11" i="9"/>
  <c r="S249" i="9" l="1"/>
  <c r="O394" i="9"/>
  <c r="S396" i="9"/>
  <c r="P378" i="9"/>
  <c r="S394" i="9"/>
  <c r="O396" i="9"/>
  <c r="N378" i="9"/>
  <c r="N171" i="9"/>
  <c r="L183" i="9"/>
  <c r="S389" i="9"/>
  <c r="P359" i="9"/>
  <c r="M378" i="9"/>
  <c r="P36" i="9"/>
  <c r="P21" i="9" s="1"/>
  <c r="P9" i="9" s="1"/>
  <c r="R153" i="9"/>
  <c r="R341" i="9"/>
  <c r="R93" i="9"/>
  <c r="R359" i="9"/>
  <c r="R47" i="9"/>
  <c r="R46" i="9" s="1"/>
  <c r="R21" i="9"/>
  <c r="R9" i="9" s="1"/>
  <c r="S151" i="9"/>
  <c r="M153" i="9"/>
  <c r="N153" i="9"/>
  <c r="Q21" i="9"/>
  <c r="Q9" i="9" s="1"/>
  <c r="Q230" i="9"/>
  <c r="T21" i="9"/>
  <c r="T9" i="9" s="1"/>
  <c r="T8" i="9" s="1"/>
  <c r="Q206" i="9"/>
  <c r="P206" i="9"/>
  <c r="L218" i="9"/>
  <c r="O116" i="9"/>
  <c r="O204" i="9"/>
  <c r="L122" i="9"/>
  <c r="S91" i="9"/>
  <c r="L171" i="9"/>
  <c r="L378" i="9"/>
  <c r="L75" i="9"/>
  <c r="T122" i="9"/>
  <c r="Q47" i="9"/>
  <c r="Q46" i="9" s="1"/>
  <c r="S357" i="9"/>
  <c r="R75" i="9"/>
  <c r="M93" i="9"/>
  <c r="Q134" i="9"/>
  <c r="O211" i="9"/>
  <c r="N218" i="9"/>
  <c r="S307" i="9"/>
  <c r="O313" i="9"/>
  <c r="S329" i="9"/>
  <c r="S87" i="9"/>
  <c r="Q153" i="9"/>
  <c r="M122" i="9"/>
  <c r="T153" i="9"/>
  <c r="M171" i="9"/>
  <c r="S127" i="9"/>
  <c r="T359" i="9"/>
  <c r="O151" i="9"/>
  <c r="P230" i="9"/>
  <c r="M21" i="9"/>
  <c r="M9" i="9" s="1"/>
  <c r="O44" i="9"/>
  <c r="M47" i="9"/>
  <c r="M46" i="9" s="1"/>
  <c r="O98" i="9"/>
  <c r="T105" i="9"/>
  <c r="L105" i="9"/>
  <c r="T183" i="9"/>
  <c r="T206" i="9"/>
  <c r="L21" i="9"/>
  <c r="L9" i="9" s="1"/>
  <c r="O53" i="9"/>
  <c r="Q75" i="9"/>
  <c r="L93" i="9"/>
  <c r="S116" i="9"/>
  <c r="S191" i="9"/>
  <c r="M183" i="9"/>
  <c r="S216" i="9"/>
  <c r="P252" i="9"/>
  <c r="O376" i="9"/>
  <c r="O383" i="9"/>
  <c r="S211" i="9"/>
  <c r="S367" i="9"/>
  <c r="M359" i="9"/>
  <c r="S110" i="9"/>
  <c r="O132" i="9"/>
  <c r="O91" i="9"/>
  <c r="N93" i="9"/>
  <c r="P183" i="9"/>
  <c r="O223" i="9"/>
  <c r="T218" i="9"/>
  <c r="Q93" i="9"/>
  <c r="P93" i="9"/>
  <c r="S166" i="9"/>
  <c r="R183" i="9"/>
  <c r="L206" i="9"/>
  <c r="S348" i="9"/>
  <c r="P341" i="9"/>
  <c r="R134" i="9"/>
  <c r="M206" i="9"/>
  <c r="S326" i="9"/>
  <c r="O59" i="9"/>
  <c r="O196" i="9"/>
  <c r="Q252" i="9"/>
  <c r="O300" i="9"/>
  <c r="P302" i="9"/>
  <c r="L302" i="9"/>
  <c r="Q319" i="9"/>
  <c r="M75" i="9"/>
  <c r="N75" i="9"/>
  <c r="N122" i="9"/>
  <c r="P134" i="9"/>
  <c r="O148" i="9"/>
  <c r="T171" i="9"/>
  <c r="O200" i="9"/>
  <c r="Q302" i="9"/>
  <c r="R319" i="9"/>
  <c r="S59" i="9"/>
  <c r="M105" i="9"/>
  <c r="R302" i="9"/>
  <c r="O41" i="9"/>
  <c r="S44" i="9"/>
  <c r="L47" i="9"/>
  <c r="L46" i="9" s="1"/>
  <c r="R206" i="9"/>
  <c r="O268" i="9"/>
  <c r="O307" i="9"/>
  <c r="O329" i="9"/>
  <c r="O348" i="9"/>
  <c r="N341" i="9"/>
  <c r="O367" i="9"/>
  <c r="L359" i="9"/>
  <c r="M134" i="9"/>
  <c r="O169" i="9"/>
  <c r="P171" i="9"/>
  <c r="N183" i="9"/>
  <c r="M218" i="9"/>
  <c r="O296" i="9"/>
  <c r="S300" i="9"/>
  <c r="M302" i="9"/>
  <c r="N359" i="9"/>
  <c r="S383" i="9"/>
  <c r="P71" i="9"/>
  <c r="P62" i="9" s="1"/>
  <c r="P61" i="9" s="1"/>
  <c r="R171" i="9"/>
  <c r="Q341" i="9"/>
  <c r="Q378" i="9"/>
  <c r="Q122" i="9"/>
  <c r="O127" i="9"/>
  <c r="N47" i="9"/>
  <c r="N46" i="9" s="1"/>
  <c r="P218" i="9"/>
  <c r="S241" i="9"/>
  <c r="O245" i="9"/>
  <c r="T230" i="9"/>
  <c r="O290" i="9"/>
  <c r="T341" i="9"/>
  <c r="R378" i="9"/>
  <c r="R252" i="9"/>
  <c r="S19" i="9"/>
  <c r="S10" i="9" s="1"/>
  <c r="S169" i="9"/>
  <c r="S236" i="9"/>
  <c r="O81" i="9"/>
  <c r="R105" i="9"/>
  <c r="P122" i="9"/>
  <c r="S132" i="9"/>
  <c r="L153" i="9"/>
  <c r="S176" i="9"/>
  <c r="O181" i="9"/>
  <c r="N21" i="9"/>
  <c r="N9" i="9" s="1"/>
  <c r="O176" i="9"/>
  <c r="S181" i="9"/>
  <c r="R218" i="9"/>
  <c r="Q218" i="9"/>
  <c r="S245" i="9"/>
  <c r="O249" i="9"/>
  <c r="S268" i="9"/>
  <c r="S313" i="9"/>
  <c r="S352" i="9"/>
  <c r="O357" i="9"/>
  <c r="T378" i="9"/>
  <c r="T134" i="9"/>
  <c r="Q183" i="9"/>
  <c r="O216" i="9"/>
  <c r="T319" i="9"/>
  <c r="O352" i="9"/>
  <c r="O372" i="9"/>
  <c r="Q359" i="9"/>
  <c r="O389" i="9"/>
  <c r="O228" i="9"/>
  <c r="O241" i="9"/>
  <c r="O260" i="9"/>
  <c r="L252" i="9"/>
  <c r="T302" i="9"/>
  <c r="L319" i="9"/>
  <c r="S334" i="9"/>
  <c r="O339" i="9"/>
  <c r="S372" i="9"/>
  <c r="S290" i="9"/>
  <c r="Q171" i="9"/>
  <c r="N302" i="9"/>
  <c r="S148" i="9"/>
  <c r="R230" i="9"/>
  <c r="S71" i="9"/>
  <c r="S62" i="9" s="1"/>
  <c r="S61" i="9" s="1"/>
  <c r="O120" i="9"/>
  <c r="O161" i="9"/>
  <c r="P47" i="9"/>
  <c r="P46" i="9" s="1"/>
  <c r="S81" i="9"/>
  <c r="S98" i="9"/>
  <c r="T93" i="9"/>
  <c r="S200" i="9"/>
  <c r="S228" i="9"/>
  <c r="L230" i="9"/>
  <c r="S260" i="9"/>
  <c r="M252" i="9"/>
  <c r="S317" i="9"/>
  <c r="O334" i="9"/>
  <c r="S339" i="9"/>
  <c r="P319" i="9"/>
  <c r="R122" i="9"/>
  <c r="O236" i="9"/>
  <c r="O19" i="9"/>
  <c r="O10" i="9" s="1"/>
  <c r="Q105" i="9"/>
  <c r="S161" i="9"/>
  <c r="P75" i="9"/>
  <c r="S120" i="9"/>
  <c r="S196" i="9"/>
  <c r="S223" i="9"/>
  <c r="S53" i="9"/>
  <c r="O103" i="9"/>
  <c r="N105" i="9"/>
  <c r="S141" i="9"/>
  <c r="O191" i="9"/>
  <c r="N206" i="9"/>
  <c r="M230" i="9"/>
  <c r="N252" i="9"/>
  <c r="O317" i="9"/>
  <c r="M319" i="9"/>
  <c r="L341" i="9"/>
  <c r="T252" i="9"/>
  <c r="N134" i="9"/>
  <c r="O36" i="9"/>
  <c r="O110" i="9"/>
  <c r="P153" i="9"/>
  <c r="O87" i="9"/>
  <c r="L134" i="9"/>
  <c r="S36" i="9"/>
  <c r="S41" i="9"/>
  <c r="T75" i="9"/>
  <c r="S103" i="9"/>
  <c r="O141" i="9"/>
  <c r="O166" i="9"/>
  <c r="S204" i="9"/>
  <c r="N230" i="9"/>
  <c r="S296" i="9"/>
  <c r="O326" i="9"/>
  <c r="N319" i="9"/>
  <c r="M341" i="9"/>
  <c r="S376" i="9"/>
  <c r="P105" i="9"/>
  <c r="O71" i="9"/>
  <c r="O62" i="9" s="1"/>
  <c r="O61" i="9" s="1"/>
  <c r="S378" i="9" l="1"/>
  <c r="O206" i="9"/>
  <c r="R8" i="9"/>
  <c r="O21" i="9"/>
  <c r="O9" i="9" s="1"/>
  <c r="L8" i="9"/>
  <c r="O183" i="9"/>
  <c r="O105" i="9"/>
  <c r="M8" i="9"/>
  <c r="S47" i="9"/>
  <c r="S46" i="9" s="1"/>
  <c r="S341" i="9"/>
  <c r="Q8" i="9"/>
  <c r="S218" i="9"/>
  <c r="L251" i="9"/>
  <c r="O134" i="9"/>
  <c r="R251" i="9"/>
  <c r="S302" i="9"/>
  <c r="S359" i="9"/>
  <c r="O122" i="9"/>
  <c r="N74" i="9"/>
  <c r="S183" i="9"/>
  <c r="S105" i="9"/>
  <c r="S122" i="9"/>
  <c r="O93" i="9"/>
  <c r="O378" i="9"/>
  <c r="O47" i="9"/>
  <c r="O46" i="9" s="1"/>
  <c r="O319" i="9"/>
  <c r="S75" i="9"/>
  <c r="O359" i="9"/>
  <c r="O252" i="9"/>
  <c r="S319" i="9"/>
  <c r="P251" i="9"/>
  <c r="M74" i="9"/>
  <c r="O171" i="9"/>
  <c r="T74" i="9"/>
  <c r="O153" i="9"/>
  <c r="S171" i="9"/>
  <c r="S21" i="9"/>
  <c r="S9" i="9" s="1"/>
  <c r="S153" i="9"/>
  <c r="S134" i="9"/>
  <c r="N8" i="9"/>
  <c r="Q251" i="9"/>
  <c r="O302" i="9"/>
  <c r="M251" i="9"/>
  <c r="S252" i="9"/>
  <c r="O341" i="9"/>
  <c r="N251" i="9"/>
  <c r="Q74" i="9"/>
  <c r="O218" i="9"/>
  <c r="L74" i="9"/>
  <c r="P8" i="9"/>
  <c r="P74" i="9"/>
  <c r="S93" i="9"/>
  <c r="R74" i="9"/>
  <c r="S206" i="9"/>
  <c r="O230" i="9"/>
  <c r="O75" i="9"/>
  <c r="S230" i="9"/>
  <c r="T251" i="9"/>
  <c r="N73" i="9" l="1"/>
  <c r="M73" i="9"/>
  <c r="L73" i="9"/>
  <c r="S8" i="9"/>
  <c r="O8" i="9"/>
  <c r="R73" i="9"/>
  <c r="O74" i="9"/>
  <c r="O251" i="9"/>
  <c r="S251" i="9"/>
  <c r="Q73" i="9"/>
  <c r="P73" i="9"/>
  <c r="T73" i="9"/>
  <c r="S74" i="9"/>
  <c r="O73" i="9" l="1"/>
  <c r="S73" i="9"/>
</calcChain>
</file>

<file path=xl/sharedStrings.xml><?xml version="1.0" encoding="utf-8"?>
<sst xmlns="http://schemas.openxmlformats.org/spreadsheetml/2006/main" count="1635" uniqueCount="193">
  <si>
    <t>Märkused (sh viide seletuskirjas/memos olevale vastavale põhjendusele)</t>
  </si>
  <si>
    <t>Lõplik eelarve</t>
  </si>
  <si>
    <t>Kasutamata eelarve jääk</t>
  </si>
  <si>
    <t>(1)</t>
  </si>
  <si>
    <t>(2)</t>
  </si>
  <si>
    <t>(6)</t>
  </si>
  <si>
    <t>e) kui eelarve objekt on "SE000028" siis võimalikuks ülekandmise summaks on null (0); erandid kokkuleppel.</t>
  </si>
  <si>
    <t>Lisa 1</t>
  </si>
  <si>
    <t xml:space="preserve">Ei taotle üle kanda
</t>
  </si>
  <si>
    <t>Aktiga teisele valitsemisalale üle antud vahendid</t>
  </si>
  <si>
    <t>Valitsemisala*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</si>
  <si>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</si>
  <si>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</si>
  <si>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</si>
  <si>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</si>
  <si>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</si>
  <si>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</si>
  <si>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t>Eelarve liik*</t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</si>
  <si>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</si>
  <si>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</si>
  <si>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</si>
  <si>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</si>
  <si>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</si>
  <si>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</si>
  <si>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</si>
  <si>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</si>
  <si>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</si>
  <si>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</si>
  <si>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</si>
  <si>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</si>
  <si>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</si>
  <si>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t>(9)=(5)-(8)</t>
  </si>
  <si>
    <t>a) veeru (5) lahtris summa ei tohi olla suurem kui veergude (1) ja (2) vahe tingimusel, et veergude (1) ja (2) vahe ei ole null;</t>
  </si>
  <si>
    <t>b) kui veeru (5) lahtri summa on suurem kui veergude (1) ja (2) vahe , siis veeru (5) lahtris summa võrdub veergude (1) ja (2) vahe summaga;</t>
  </si>
  <si>
    <t>c) kui veergude (1) ja (2) vahe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</si>
  <si>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</si>
  <si>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</si>
  <si>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veergude (1) ja (2) vahe, siis veerg (5) võrdub veergude (1) ja (2) vahega. </t>
  </si>
  <si>
    <t>* Soovi korral võib allkirjastamisel veerud "Valitsemisala" ja "Eelarve liik" kustutada, sest vastav info on toodud pealkirjas (veerud tulenevad KAIS-i vormist).</t>
  </si>
  <si>
    <t>SR080047</t>
  </si>
  <si>
    <t>SR08A079</t>
  </si>
  <si>
    <t>K</t>
  </si>
  <si>
    <t>Põllumajandus ja kalandus</t>
  </si>
  <si>
    <t>Toiduohutuse programm</t>
  </si>
  <si>
    <t>Looma-ja taimetervise poliitika kujundamine ja rakendamine</t>
  </si>
  <si>
    <t>SR080095</t>
  </si>
  <si>
    <t>20</t>
  </si>
  <si>
    <t>SR080076</t>
  </si>
  <si>
    <t>VR080239</t>
  </si>
  <si>
    <t>VR080240</t>
  </si>
  <si>
    <t>Regionaal- ja Põllumajandusministeerium</t>
  </si>
  <si>
    <t>Regionaalarengu programm</t>
  </si>
  <si>
    <t>Kohalike omavalitsuste poliitika ja finantseerimine</t>
  </si>
  <si>
    <t>Elukeskkond, liikuvus ja merendus</t>
  </si>
  <si>
    <t>Põllumajanduse Registrite ja Informatsiooni Amet</t>
  </si>
  <si>
    <t>Põllumajandus- ja Toiduamet</t>
  </si>
  <si>
    <r>
      <t xml:space="preserve">Konto nimi </t>
    </r>
    <r>
      <rPr>
        <sz val="10"/>
        <rFont val="Times New Roman"/>
        <family val="1"/>
        <charset val="186"/>
      </rPr>
      <t>(minimaalselt eelarveklassifikaatori määruse lisas toodud detailsuses)</t>
    </r>
  </si>
  <si>
    <t>2026 aastal programmi tegevus PKTO0108-Loomatervise ja -heaolu poliitika kujundamine ja rakendamine</t>
  </si>
  <si>
    <t>Riigi Laboriuuringute ja Riskihindamise Keskus</t>
  </si>
  <si>
    <t>2025. aasta riigieelarve jäägid (eelmine eelarveaasta)</t>
  </si>
  <si>
    <t>Jääkide 2026. aastasse üle viimine (käesolev eelarveaasta)</t>
  </si>
  <si>
    <t>Regionaal- ja Põllumajandusministeeriumi valitsemisala</t>
  </si>
  <si>
    <t>Kulud</t>
  </si>
  <si>
    <t>IN005000</t>
  </si>
  <si>
    <t>SE000003</t>
  </si>
  <si>
    <t>SE000028</t>
  </si>
  <si>
    <t>SR080033</t>
  </si>
  <si>
    <t>Regionaal- ja maaelu poliitika kujundamine ja rakendamine</t>
  </si>
  <si>
    <t>IN080027</t>
  </si>
  <si>
    <t>SE000060</t>
  </si>
  <si>
    <t>SR080088</t>
  </si>
  <si>
    <t>SR080093</t>
  </si>
  <si>
    <t>SR080109</t>
  </si>
  <si>
    <t>SR080135</t>
  </si>
  <si>
    <t>Maa ja ruumiloome programm</t>
  </si>
  <si>
    <t>Põllumajandusmaa ja maaparanduse poliitika kujundamine</t>
  </si>
  <si>
    <t>Ühistranspordi programm</t>
  </si>
  <si>
    <t>Ühistransporditeenuse arendamine ja soodustamine</t>
  </si>
  <si>
    <t>IN003000</t>
  </si>
  <si>
    <t>SR080043</t>
  </si>
  <si>
    <t>VR080171</t>
  </si>
  <si>
    <t>Biomajanduse programm</t>
  </si>
  <si>
    <t>Eesti toidu kuvandi ja müügivõimekuse edendamine</t>
  </si>
  <si>
    <t>SR080130</t>
  </si>
  <si>
    <t>Kalavarude haldamine ja kaitse</t>
  </si>
  <si>
    <t>Kutselise kalapüügi korraldamine</t>
  </si>
  <si>
    <t>SR080090</t>
  </si>
  <si>
    <t>Noorte põllumajandusettevõtjate tegevuse arendamine</t>
  </si>
  <si>
    <t>Põllumajandus- ja toidusektori konkurentsivõime arendamine</t>
  </si>
  <si>
    <t>Põllumajanduskeskkonna hea seisundi tagamine</t>
  </si>
  <si>
    <t>Ringbiomajanduse arendamine</t>
  </si>
  <si>
    <t>Turukorraldus ja kaubanduspoliitika rakendamine</t>
  </si>
  <si>
    <t>Vee-elusressursside töötlemine ja turustamine</t>
  </si>
  <si>
    <t>Vesiviljeluse arendamine</t>
  </si>
  <si>
    <t>Ühistegevuse ja koostöö arendamine</t>
  </si>
  <si>
    <t>SR080058</t>
  </si>
  <si>
    <t>VR080077</t>
  </si>
  <si>
    <t>VR080186</t>
  </si>
  <si>
    <t>VR080203</t>
  </si>
  <si>
    <t>VR080217</t>
  </si>
  <si>
    <t>Mahepõllumajanduse poliitika kujundamine ja rakendamine</t>
  </si>
  <si>
    <t>Sordiaretuse ja paljundusmaterjali poliitika kujundamine</t>
  </si>
  <si>
    <t>Taimekaitse ja väetiste poliitika kujundamine ja rakendamine</t>
  </si>
  <si>
    <t>Toiduohutuse poliitika kujundamine ja rakendamine</t>
  </si>
  <si>
    <t>Tõuaretuse poliitika kujundamine ja rakendamine</t>
  </si>
  <si>
    <t>I</t>
  </si>
  <si>
    <t>Investeeringud</t>
  </si>
  <si>
    <t>IN002000</t>
  </si>
  <si>
    <t>SR080098</t>
  </si>
  <si>
    <t>Maaelu Teadmuskeskus</t>
  </si>
  <si>
    <t>Regionaal- ja Põllumajandusministeeriumi Infotehnoloogia Keskus</t>
  </si>
  <si>
    <t>2026 aastast programmi tegevuses Kalandusturu korraldamine</t>
  </si>
  <si>
    <t>2026 aastast programmi tegevuses - PKBM0112 Põllumajandus- ja toidusektori konkurentsivõime tõstmine</t>
  </si>
  <si>
    <t>Toetused</t>
  </si>
  <si>
    <t>Majandamiskulud</t>
  </si>
  <si>
    <t>Personalikulud</t>
  </si>
  <si>
    <t>N</t>
  </si>
  <si>
    <t>Personali- ja majandamiskulud</t>
  </si>
  <si>
    <t>personalikulud</t>
  </si>
  <si>
    <r>
      <t>(5) veerg</t>
    </r>
    <r>
      <rPr>
        <sz val="10"/>
        <rFont val="Times New Roman"/>
        <family val="1"/>
        <charset val="186"/>
      </rPr>
      <t xml:space="preserve"> leitakse veerust (4) järgmiste tingimustega (kõik summad absoluutväärtuses):</t>
    </r>
  </si>
  <si>
    <r>
      <rPr>
        <b/>
        <sz val="10"/>
        <rFont val="Times New Roman"/>
        <family val="1"/>
        <charset val="186"/>
      </rPr>
      <t>(6) veerg</t>
    </r>
    <r>
      <rPr>
        <sz val="10"/>
        <rFont val="Times New Roman"/>
        <family val="1"/>
        <charset val="186"/>
      </rPr>
      <t xml:space="preserve"> sisaldab andmeid kõikide korraliste eelarvejääkide ülekandmiste kohta - mais antava ministri käskkirja alus..</t>
    </r>
  </si>
  <si>
    <r>
      <rPr>
        <b/>
        <sz val="10"/>
        <rFont val="Times New Roman"/>
        <family val="1"/>
        <charset val="186"/>
      </rPr>
      <t>(7) veerg</t>
    </r>
    <r>
      <rPr>
        <sz val="10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</si>
  <si>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10"/>
        <rFont val="Times New Roman"/>
        <family val="1"/>
        <charset val="186"/>
      </rPr>
      <t xml:space="preserve">(8) veerg </t>
    </r>
    <r>
      <rPr>
        <sz val="10"/>
        <rFont val="Times New Roman"/>
        <family val="1"/>
        <charset val="186"/>
      </rPr>
      <t>sisaldab andmeid kõikide eelarvejääkide ülekandmiste kohta.</t>
    </r>
  </si>
  <si>
    <r>
      <rPr>
        <b/>
        <sz val="10"/>
        <rFont val="Times New Roman"/>
        <family val="1"/>
      </rPr>
      <t>(9) veerg</t>
    </r>
    <r>
      <rPr>
        <sz val="10"/>
        <rFont val="Times New Roman"/>
        <family val="1"/>
      </rPr>
      <t xml:space="preserve"> sisaldab andmeid kõikide eelarvejääkide kohta, mida on võimalik õiguslikult üle kanda, aga ei kanta üle.</t>
    </r>
  </si>
  <si>
    <t>PKTO0101</t>
  </si>
  <si>
    <t>PKTO0102</t>
  </si>
  <si>
    <t>PKTO0103</t>
  </si>
  <si>
    <t>PKTO0104</t>
  </si>
  <si>
    <t>PKTO0105</t>
  </si>
  <si>
    <t>PKTO0106</t>
  </si>
  <si>
    <t>PKBM0101</t>
  </si>
  <si>
    <t>PKBM0102</t>
  </si>
  <si>
    <t>PKBM0103</t>
  </si>
  <si>
    <t>PKBM0104</t>
  </si>
  <si>
    <t>PKBM0105</t>
  </si>
  <si>
    <t>PKBM0106</t>
  </si>
  <si>
    <t>PKBM0107</t>
  </si>
  <si>
    <t>PKBM0108</t>
  </si>
  <si>
    <t>PKBM0109</t>
  </si>
  <si>
    <t>PKBM0110</t>
  </si>
  <si>
    <t>PKBM0111</t>
  </si>
  <si>
    <t>ELYT0101</t>
  </si>
  <si>
    <t>ELRA0101</t>
  </si>
  <si>
    <t>ELRA0102</t>
  </si>
  <si>
    <t>ELMR0105</t>
  </si>
  <si>
    <t>IT investeeringud</t>
  </si>
  <si>
    <t>Transpordivahendid</t>
  </si>
  <si>
    <t>Muud investeeringud</t>
  </si>
  <si>
    <t>C.R.J.Talumuuseumi elamu-peahoone</t>
  </si>
  <si>
    <t>Rahvusvahelised liikmemaksud</t>
  </si>
  <si>
    <t>Vahendid Riigi Kinnisvara Aktsiaseltsile</t>
  </si>
  <si>
    <t>RRF</t>
  </si>
  <si>
    <t>UA sõjapõgenike rahvastikutoimingud</t>
  </si>
  <si>
    <t>Ühistranspordi kulude katteks</t>
  </si>
  <si>
    <t>Laiapindne riigikaitse</t>
  </si>
  <si>
    <t>Suu ja sõrataudi bioohutusnõuded</t>
  </si>
  <si>
    <t>Trichinella ja matmispaikade kulud SAK</t>
  </si>
  <si>
    <t>Välistoetuste mitteabikõlblikud kulud</t>
  </si>
  <si>
    <t>PRIA välistoetuste mitteabikõlblikud kul</t>
  </si>
  <si>
    <t>2025 liikmemaksude kallinemine</t>
  </si>
  <si>
    <t>PTA turvameetmed ja PRIA SAK investeerin</t>
  </si>
  <si>
    <t>PTA piirdeaed</t>
  </si>
  <si>
    <t>IKT küberturvalisuse kulud 2024</t>
  </si>
  <si>
    <t>PTA Energia tõhustustööd</t>
  </si>
  <si>
    <t>Toimepidevuse direktiiv</t>
  </si>
  <si>
    <t>Metsseakonservid ja transport</t>
  </si>
  <si>
    <t>SAK likvideerimise kulude katteks</t>
  </si>
  <si>
    <t>Ühistranspordi tegevuse tagamiseks</t>
  </si>
  <si>
    <t>SAK-1 2025 kulude katteks</t>
  </si>
  <si>
    <t>SAK-2 kulude katteks</t>
  </si>
  <si>
    <t>SAK-3 kulude katteks</t>
  </si>
  <si>
    <t>SAK-4 kulude katteks</t>
  </si>
  <si>
    <t>SAK-5 kulude katteks</t>
  </si>
  <si>
    <t>Loomatervise ja -heaolu poliitika kujundamine ja rakendamine 314 226.71 ja Taimetrvise poliitika kujundamine ja rakendamine 101 629.19</t>
  </si>
  <si>
    <t>Muud kulud</t>
  </si>
  <si>
    <t>Vähendatakse majandamiskulude jääki</t>
  </si>
  <si>
    <t>Vähendatakse toetuse jääki jääki</t>
  </si>
  <si>
    <t>Majandamiskulude lõplikus eelarves arvestatud konto "K"-lähetuskulude tagasimaksed</t>
  </si>
  <si>
    <t xml:space="preserve">PRIA jäägist seoses IT ümberkorraldustega -289917 eurot </t>
  </si>
  <si>
    <t xml:space="preserve">Majandamiskulude lõplikus eelarves arvestatud konto "K"-lähetuskulude tagasimaksed, REMITK-le seoses IT ümberkorraldustega -289917 eurot </t>
  </si>
  <si>
    <t>Majandamiskulude lõplikus eelarves arvestatud konto "K"-lähetuskulude tagasimaksed. 2026 aasta eelarves "Loomatervise ja -heaolu poliitika kujundamine ja rakendamine "</t>
  </si>
  <si>
    <t>Vähendatakse majandamiskulude jääki. 2026 aastal "Loomatervise ja -heaolu poliitika kujundamine ja rakendamine"</t>
  </si>
  <si>
    <t>2026 aastal "Loomatervise ja -heaolu poliitika kujundamine ja rakendamine"</t>
  </si>
  <si>
    <t>2026 aasta eelarves "Loomatervise ja -heaolu poliitika kujundamine ja rakendamine" 438 368.61 ja "Taimetrvise poliitika kujundamine ja rakendamine" 10 606.58</t>
  </si>
  <si>
    <t>Majandamiskulude lõplikus eelarves arvestatud konto "K"-lähetuskulude tagasimaksed. 2026 aastal "Loomatervise ja -heaolu poliitika kujundamine ja rakendamine"</t>
  </si>
  <si>
    <t>Objektikoodi jääk 0</t>
  </si>
  <si>
    <t>Majandamiskulude lõplikus eelarves arvestatud konto "K"-lähetuskulude tagasimaksed.</t>
  </si>
  <si>
    <t>Investeeringute jääk suunatakse Regionaal- ja Põllumajandusministeeriumi Infotehnoloogia Keskusele</t>
  </si>
  <si>
    <t>seletuskirjas lk 1</t>
  </si>
  <si>
    <t>seletuskirjas lk 2-5</t>
  </si>
  <si>
    <t>seletuskirjas lk 6-7</t>
  </si>
  <si>
    <t>Regionaal- põllumajandusministri (kuupäev digiallkirjas) käskkiri nr 78</t>
  </si>
  <si>
    <t>"2025. aasta riigieelarve piirmääraga vahendite kasutamata eelarve ülekandmine"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</si>
</sst>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  <charset val="186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i/>
      <sz val="10"/>
      <name val="Times New Roman"/>
      <family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scheme val="minor"/>
    </font>
    <font>
      <i/>
      <sz val="10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7" fillId="0" borderId="0"/>
  </cellStyleXfs>
  <cellXfs count="125">
    <xf numFmtId="0" fontId="0" fillId="0" borderId="0" xfId="0"/>
    <xf numFmtId="4" fontId="5" fillId="0" borderId="0" xfId="0" applyNumberFormat="1" applyFont="1"/>
    <xf numFmtId="4" fontId="6" fillId="0" borderId="0" xfId="3" applyNumberFormat="1" applyFont="1" applyAlignment="1">
      <alignment horizontal="right"/>
    </xf>
    <xf numFmtId="4" fontId="8" fillId="0" borderId="0" xfId="3" applyNumberFormat="1" applyFont="1" applyAlignment="1">
      <alignment horizontal="right"/>
    </xf>
    <xf numFmtId="4" fontId="6" fillId="5" borderId="6" xfId="0" applyNumberFormat="1" applyFont="1" applyFill="1" applyBorder="1" applyAlignment="1">
      <alignment horizontal="center" vertical="top" wrapText="1"/>
    </xf>
    <xf numFmtId="4" fontId="6" fillId="5" borderId="7" xfId="0" applyNumberFormat="1" applyFont="1" applyFill="1" applyBorder="1" applyAlignment="1">
      <alignment horizontal="center" vertical="top" wrapText="1"/>
    </xf>
    <xf numFmtId="4" fontId="6" fillId="7" borderId="7" xfId="0" applyNumberFormat="1" applyFont="1" applyFill="1" applyBorder="1" applyAlignment="1">
      <alignment horizontal="center" vertical="top" wrapText="1"/>
    </xf>
    <xf numFmtId="4" fontId="12" fillId="0" borderId="18" xfId="0" applyNumberFormat="1" applyFont="1" applyBorder="1"/>
    <xf numFmtId="4" fontId="5" fillId="0" borderId="0" xfId="0" applyNumberFormat="1" applyFont="1" applyAlignment="1">
      <alignment horizontal="center" vertical="top" wrapText="1"/>
    </xf>
    <xf numFmtId="4" fontId="6" fillId="0" borderId="0" xfId="3" applyNumberFormat="1" applyFont="1" applyAlignment="1">
      <alignment horizontal="center" vertical="top" wrapText="1"/>
    </xf>
    <xf numFmtId="4" fontId="13" fillId="0" borderId="21" xfId="0" applyNumberFormat="1" applyFont="1" applyBorder="1"/>
    <xf numFmtId="4" fontId="12" fillId="0" borderId="22" xfId="0" applyNumberFormat="1" applyFont="1" applyBorder="1"/>
    <xf numFmtId="4" fontId="12" fillId="0" borderId="23" xfId="0" applyNumberFormat="1" applyFont="1" applyBorder="1"/>
    <xf numFmtId="4" fontId="12" fillId="0" borderId="3" xfId="0" applyNumberFormat="1" applyFont="1" applyBorder="1"/>
    <xf numFmtId="4" fontId="13" fillId="10" borderId="24" xfId="0" applyNumberFormat="1" applyFont="1" applyFill="1" applyBorder="1"/>
    <xf numFmtId="4" fontId="12" fillId="10" borderId="7" xfId="0" applyNumberFormat="1" applyFont="1" applyFill="1" applyBorder="1"/>
    <xf numFmtId="4" fontId="13" fillId="10" borderId="7" xfId="0" applyNumberFormat="1" applyFont="1" applyFill="1" applyBorder="1"/>
    <xf numFmtId="4" fontId="12" fillId="10" borderId="26" xfId="0" applyNumberFormat="1" applyFont="1" applyFill="1" applyBorder="1"/>
    <xf numFmtId="4" fontId="12" fillId="10" borderId="27" xfId="0" applyNumberFormat="1" applyFont="1" applyFill="1" applyBorder="1"/>
    <xf numFmtId="4" fontId="13" fillId="11" borderId="24" xfId="0" applyNumberFormat="1" applyFont="1" applyFill="1" applyBorder="1"/>
    <xf numFmtId="4" fontId="12" fillId="11" borderId="25" xfId="0" applyNumberFormat="1" applyFont="1" applyFill="1" applyBorder="1"/>
    <xf numFmtId="4" fontId="12" fillId="11" borderId="7" xfId="0" applyNumberFormat="1" applyFont="1" applyFill="1" applyBorder="1"/>
    <xf numFmtId="4" fontId="13" fillId="11" borderId="26" xfId="0" applyNumberFormat="1" applyFont="1" applyFill="1" applyBorder="1"/>
    <xf numFmtId="4" fontId="12" fillId="11" borderId="27" xfId="0" applyNumberFormat="1" applyFont="1" applyFill="1" applyBorder="1"/>
    <xf numFmtId="4" fontId="12" fillId="12" borderId="6" xfId="0" applyNumberFormat="1" applyFont="1" applyFill="1" applyBorder="1"/>
    <xf numFmtId="4" fontId="12" fillId="12" borderId="26" xfId="0" applyNumberFormat="1" applyFont="1" applyFill="1" applyBorder="1"/>
    <xf numFmtId="4" fontId="12" fillId="12" borderId="7" xfId="0" applyNumberFormat="1" applyFont="1" applyFill="1" applyBorder="1"/>
    <xf numFmtId="4" fontId="12" fillId="12" borderId="28" xfId="0" applyNumberFormat="1" applyFont="1" applyFill="1" applyBorder="1"/>
    <xf numFmtId="4" fontId="13" fillId="12" borderId="7" xfId="0" applyNumberFormat="1" applyFont="1" applyFill="1" applyBorder="1"/>
    <xf numFmtId="4" fontId="12" fillId="12" borderId="27" xfId="0" applyNumberFormat="1" applyFont="1" applyFill="1" applyBorder="1" applyAlignment="1">
      <alignment vertical="center" wrapText="1"/>
    </xf>
    <xf numFmtId="4" fontId="5" fillId="0" borderId="2" xfId="0" applyNumberFormat="1" applyFont="1" applyBorder="1"/>
    <xf numFmtId="4" fontId="14" fillId="0" borderId="0" xfId="0" applyNumberFormat="1" applyFont="1"/>
    <xf numFmtId="4" fontId="5" fillId="0" borderId="2" xfId="0" applyNumberFormat="1" applyFont="1" applyBorder="1" applyAlignment="1">
      <alignment vertical="center" wrapText="1"/>
    </xf>
    <xf numFmtId="4" fontId="5" fillId="3" borderId="0" xfId="0" applyNumberFormat="1" applyFont="1" applyFill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 wrapText="1"/>
    </xf>
    <xf numFmtId="4" fontId="5" fillId="0" borderId="3" xfId="0" applyNumberFormat="1" applyFont="1" applyBorder="1"/>
    <xf numFmtId="4" fontId="5" fillId="0" borderId="3" xfId="0" applyNumberFormat="1" applyFont="1" applyBorder="1" applyAlignment="1">
      <alignment vertical="center" wrapText="1"/>
    </xf>
    <xf numFmtId="4" fontId="12" fillId="0" borderId="6" xfId="0" applyNumberFormat="1" applyFont="1" applyBorder="1"/>
    <xf numFmtId="4" fontId="12" fillId="0" borderId="7" xfId="0" applyNumberFormat="1" applyFont="1" applyBorder="1"/>
    <xf numFmtId="4" fontId="12" fillId="0" borderId="27" xfId="0" applyNumberFormat="1" applyFont="1" applyBorder="1" applyAlignment="1">
      <alignment vertical="center" wrapText="1"/>
    </xf>
    <xf numFmtId="4" fontId="12" fillId="0" borderId="26" xfId="0" applyNumberFormat="1" applyFont="1" applyBorder="1"/>
    <xf numFmtId="4" fontId="12" fillId="0" borderId="2" xfId="0" applyNumberFormat="1" applyFont="1" applyBorder="1"/>
    <xf numFmtId="4" fontId="12" fillId="11" borderId="6" xfId="0" applyNumberFormat="1" applyFont="1" applyFill="1" applyBorder="1"/>
    <xf numFmtId="4" fontId="12" fillId="11" borderId="27" xfId="0" applyNumberFormat="1" applyFont="1" applyFill="1" applyBorder="1" applyAlignment="1">
      <alignment vertical="center" wrapText="1"/>
    </xf>
    <xf numFmtId="4" fontId="5" fillId="0" borderId="18" xfId="0" applyNumberFormat="1" applyFont="1" applyBorder="1"/>
    <xf numFmtId="4" fontId="12" fillId="10" borderId="6" xfId="0" applyNumberFormat="1" applyFont="1" applyFill="1" applyBorder="1"/>
    <xf numFmtId="4" fontId="12" fillId="10" borderId="27" xfId="0" applyNumberFormat="1" applyFont="1" applyFill="1" applyBorder="1" applyAlignment="1">
      <alignment vertical="center" wrapText="1"/>
    </xf>
    <xf numFmtId="4" fontId="15" fillId="0" borderId="2" xfId="0" applyNumberFormat="1" applyFont="1" applyBorder="1"/>
    <xf numFmtId="4" fontId="15" fillId="0" borderId="1" xfId="0" applyNumberFormat="1" applyFont="1" applyBorder="1"/>
    <xf numFmtId="4" fontId="15" fillId="0" borderId="3" xfId="0" applyNumberFormat="1" applyFont="1" applyBorder="1"/>
    <xf numFmtId="4" fontId="12" fillId="0" borderId="27" xfId="0" applyNumberFormat="1" applyFont="1" applyBorder="1"/>
    <xf numFmtId="4" fontId="12" fillId="12" borderId="27" xfId="0" applyNumberFormat="1" applyFont="1" applyFill="1" applyBorder="1"/>
    <xf numFmtId="4" fontId="12" fillId="12" borderId="7" xfId="0" applyNumberFormat="1" applyFont="1" applyFill="1" applyBorder="1" applyAlignment="1">
      <alignment wrapText="1"/>
    </xf>
    <xf numFmtId="4" fontId="12" fillId="12" borderId="27" xfId="0" applyNumberFormat="1" applyFont="1" applyFill="1" applyBorder="1" applyAlignment="1">
      <alignment wrapText="1"/>
    </xf>
    <xf numFmtId="4" fontId="12" fillId="4" borderId="6" xfId="0" applyNumberFormat="1" applyFont="1" applyFill="1" applyBorder="1"/>
    <xf numFmtId="4" fontId="12" fillId="4" borderId="7" xfId="0" applyNumberFormat="1" applyFont="1" applyFill="1" applyBorder="1"/>
    <xf numFmtId="4" fontId="12" fillId="4" borderId="27" xfId="0" applyNumberFormat="1" applyFont="1" applyFill="1" applyBorder="1"/>
    <xf numFmtId="4" fontId="5" fillId="0" borderId="29" xfId="0" applyNumberFormat="1" applyFont="1" applyBorder="1"/>
    <xf numFmtId="4" fontId="15" fillId="0" borderId="20" xfId="0" applyNumberFormat="1" applyFont="1" applyBorder="1"/>
    <xf numFmtId="4" fontId="15" fillId="0" borderId="30" xfId="0" applyNumberFormat="1" applyFont="1" applyBorder="1"/>
    <xf numFmtId="4" fontId="15" fillId="0" borderId="19" xfId="0" applyNumberFormat="1" applyFont="1" applyBorder="1"/>
    <xf numFmtId="4" fontId="6" fillId="0" borderId="0" xfId="0" applyNumberFormat="1" applyFont="1" applyAlignment="1">
      <alignment horizontal="left" vertical="top"/>
    </xf>
    <xf numFmtId="4" fontId="8" fillId="0" borderId="0" xfId="0" applyNumberFormat="1" applyFont="1" applyAlignment="1">
      <alignment horizontal="left" vertical="top" indent="2"/>
    </xf>
    <xf numFmtId="4" fontId="9" fillId="0" borderId="0" xfId="0" applyNumberFormat="1" applyFont="1" applyAlignment="1">
      <alignment horizontal="left" vertical="top" indent="2"/>
    </xf>
    <xf numFmtId="4" fontId="9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16" fillId="0" borderId="0" xfId="0" applyNumberFormat="1" applyFont="1"/>
    <xf numFmtId="4" fontId="5" fillId="0" borderId="1" xfId="0" applyNumberFormat="1" applyFont="1" applyBorder="1" applyAlignment="1">
      <alignment wrapText="1"/>
    </xf>
    <xf numFmtId="3" fontId="5" fillId="0" borderId="0" xfId="0" applyNumberFormat="1" applyFont="1"/>
    <xf numFmtId="3" fontId="8" fillId="0" borderId="0" xfId="3" applyNumberFormat="1" applyFont="1" applyAlignment="1">
      <alignment horizontal="right"/>
    </xf>
    <xf numFmtId="3" fontId="9" fillId="0" borderId="0" xfId="3" applyNumberFormat="1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11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 vertical="top" wrapText="1"/>
    </xf>
    <xf numFmtId="3" fontId="6" fillId="2" borderId="7" xfId="1" applyNumberFormat="1" applyFont="1" applyFill="1" applyBorder="1" applyAlignment="1" applyProtection="1">
      <alignment horizontal="center" vertical="top" wrapText="1"/>
      <protection locked="0"/>
    </xf>
    <xf numFmtId="3" fontId="6" fillId="6" borderId="16" xfId="3" applyNumberFormat="1" applyFont="1" applyFill="1" applyBorder="1" applyAlignment="1">
      <alignment horizontal="center" vertical="top" wrapText="1"/>
    </xf>
    <xf numFmtId="3" fontId="6" fillId="6" borderId="17" xfId="3" applyNumberFormat="1" applyFont="1" applyFill="1" applyBorder="1" applyAlignment="1">
      <alignment horizontal="center" vertical="top" wrapText="1"/>
    </xf>
    <xf numFmtId="3" fontId="12" fillId="0" borderId="18" xfId="0" applyNumberFormat="1" applyFont="1" applyBorder="1" applyAlignment="1">
      <alignment horizontal="center"/>
    </xf>
    <xf numFmtId="3" fontId="12" fillId="0" borderId="18" xfId="0" quotePrefix="1" applyNumberFormat="1" applyFont="1" applyBorder="1" applyAlignment="1">
      <alignment horizontal="center"/>
    </xf>
    <xf numFmtId="3" fontId="12" fillId="0" borderId="18" xfId="0" applyNumberFormat="1" applyFont="1" applyBorder="1"/>
    <xf numFmtId="3" fontId="12" fillId="0" borderId="3" xfId="0" applyNumberFormat="1" applyFont="1" applyBorder="1"/>
    <xf numFmtId="3" fontId="12" fillId="10" borderId="7" xfId="0" applyNumberFormat="1" applyFont="1" applyFill="1" applyBorder="1" applyAlignment="1">
      <alignment horizontal="center"/>
    </xf>
    <xf numFmtId="3" fontId="12" fillId="10" borderId="7" xfId="0" applyNumberFormat="1" applyFont="1" applyFill="1" applyBorder="1"/>
    <xf numFmtId="3" fontId="12" fillId="11" borderId="7" xfId="0" applyNumberFormat="1" applyFont="1" applyFill="1" applyBorder="1" applyAlignment="1">
      <alignment horizontal="center"/>
    </xf>
    <xf numFmtId="3" fontId="12" fillId="11" borderId="7" xfId="0" applyNumberFormat="1" applyFont="1" applyFill="1" applyBorder="1"/>
    <xf numFmtId="3" fontId="12" fillId="12" borderId="7" xfId="0" applyNumberFormat="1" applyFont="1" applyFill="1" applyBorder="1"/>
    <xf numFmtId="3" fontId="5" fillId="0" borderId="2" xfId="0" applyNumberFormat="1" applyFont="1" applyBorder="1"/>
    <xf numFmtId="3" fontId="5" fillId="0" borderId="1" xfId="0" applyNumberFormat="1" applyFont="1" applyBorder="1"/>
    <xf numFmtId="3" fontId="5" fillId="0" borderId="3" xfId="0" applyNumberFormat="1" applyFont="1" applyBorder="1"/>
    <xf numFmtId="3" fontId="12" fillId="0" borderId="7" xfId="0" applyNumberFormat="1" applyFont="1" applyBorder="1"/>
    <xf numFmtId="3" fontId="12" fillId="0" borderId="2" xfId="0" applyNumberFormat="1" applyFont="1" applyBorder="1"/>
    <xf numFmtId="3" fontId="5" fillId="0" borderId="18" xfId="0" applyNumberFormat="1" applyFont="1" applyBorder="1"/>
    <xf numFmtId="3" fontId="15" fillId="0" borderId="2" xfId="0" applyNumberFormat="1" applyFont="1" applyBorder="1"/>
    <xf numFmtId="3" fontId="15" fillId="0" borderId="1" xfId="0" applyNumberFormat="1" applyFont="1" applyBorder="1"/>
    <xf numFmtId="3" fontId="15" fillId="0" borderId="3" xfId="0" applyNumberFormat="1" applyFont="1" applyBorder="1"/>
    <xf numFmtId="3" fontId="15" fillId="0" borderId="18" xfId="0" applyNumberFormat="1" applyFont="1" applyBorder="1"/>
    <xf numFmtId="3" fontId="5" fillId="3" borderId="0" xfId="0" applyNumberFormat="1" applyFont="1" applyFill="1"/>
    <xf numFmtId="3" fontId="12" fillId="4" borderId="7" xfId="0" applyNumberFormat="1" applyFont="1" applyFill="1" applyBorder="1"/>
    <xf numFmtId="4" fontId="1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3" borderId="31" xfId="0" applyNumberFormat="1" applyFont="1" applyFill="1" applyBorder="1"/>
    <xf numFmtId="0" fontId="14" fillId="0" borderId="0" xfId="0" applyFont="1"/>
    <xf numFmtId="0" fontId="18" fillId="0" borderId="0" xfId="0" applyFont="1"/>
    <xf numFmtId="4" fontId="15" fillId="0" borderId="3" xfId="0" applyNumberFormat="1" applyFont="1" applyBorder="1" applyAlignment="1">
      <alignment vertical="center" wrapText="1"/>
    </xf>
    <xf numFmtId="4" fontId="5" fillId="0" borderId="31" xfId="0" applyNumberFormat="1" applyFont="1" applyBorder="1"/>
    <xf numFmtId="4" fontId="15" fillId="0" borderId="1" xfId="0" applyNumberFormat="1" applyFont="1" applyBorder="1" applyAlignment="1">
      <alignment wrapText="1"/>
    </xf>
    <xf numFmtId="4" fontId="15" fillId="0" borderId="29" xfId="0" applyNumberFormat="1" applyFont="1" applyBorder="1"/>
    <xf numFmtId="4" fontId="5" fillId="0" borderId="3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23" xfId="0" applyNumberFormat="1" applyFont="1" applyBorder="1" applyAlignment="1">
      <alignment horizontal="left" wrapText="1"/>
    </xf>
    <xf numFmtId="4" fontId="5" fillId="0" borderId="2" xfId="0" applyNumberFormat="1" applyFont="1" applyBorder="1" applyAlignment="1">
      <alignment horizontal="left" wrapText="1"/>
    </xf>
    <xf numFmtId="3" fontId="6" fillId="2" borderId="4" xfId="3" applyNumberFormat="1" applyFont="1" applyFill="1" applyBorder="1" applyAlignment="1">
      <alignment horizontal="center" vertical="top" wrapText="1"/>
    </xf>
    <xf numFmtId="3" fontId="6" fillId="6" borderId="12" xfId="3" applyNumberFormat="1" applyFont="1" applyFill="1" applyBorder="1" applyAlignment="1">
      <alignment horizontal="center" vertical="top" wrapText="1"/>
    </xf>
    <xf numFmtId="3" fontId="6" fillId="6" borderId="13" xfId="3" applyNumberFormat="1" applyFont="1" applyFill="1" applyBorder="1" applyAlignment="1">
      <alignment horizontal="center" vertical="top" wrapText="1"/>
    </xf>
    <xf numFmtId="3" fontId="6" fillId="6" borderId="14" xfId="3" applyNumberFormat="1" applyFont="1" applyFill="1" applyBorder="1" applyAlignment="1">
      <alignment horizontal="center" vertical="top" wrapText="1"/>
    </xf>
    <xf numFmtId="4" fontId="6" fillId="9" borderId="8" xfId="0" applyNumberFormat="1" applyFont="1" applyFill="1" applyBorder="1" applyAlignment="1">
      <alignment horizontal="center" vertical="top" wrapText="1"/>
    </xf>
    <xf numFmtId="4" fontId="6" fillId="9" borderId="9" xfId="0" applyNumberFormat="1" applyFont="1" applyFill="1" applyBorder="1" applyAlignment="1">
      <alignment horizontal="center" vertical="top" wrapText="1"/>
    </xf>
    <xf numFmtId="3" fontId="6" fillId="8" borderId="11" xfId="0" applyNumberFormat="1" applyFont="1" applyFill="1" applyBorder="1" applyAlignment="1">
      <alignment horizontal="center" vertical="top" wrapText="1"/>
    </xf>
    <xf numFmtId="3" fontId="6" fillId="8" borderId="5" xfId="0" applyNumberFormat="1" applyFont="1" applyFill="1" applyBorder="1" applyAlignment="1">
      <alignment horizontal="center" vertical="top" wrapText="1"/>
    </xf>
    <xf numFmtId="3" fontId="6" fillId="4" borderId="15" xfId="0" applyNumberFormat="1" applyFont="1" applyFill="1" applyBorder="1" applyAlignment="1">
      <alignment horizontal="center" vertical="top" wrapText="1"/>
    </xf>
    <xf numFmtId="3" fontId="6" fillId="4" borderId="10" xfId="0" applyNumberFormat="1" applyFont="1" applyFill="1" applyBorder="1" applyAlignment="1">
      <alignment horizontal="center" vertical="top" wrapText="1"/>
    </xf>
  </cellXfs>
  <cellStyles count="5">
    <cellStyle name="Normaallaad 2" xfId="3" xr:uid="{2D5747CA-EFA3-40C3-8C44-B1DFE25174A1}"/>
    <cellStyle name="Normal" xfId="0" builtinId="0"/>
    <cellStyle name="Normal 10 2" xfId="2" xr:uid="{00000000-0005-0000-0000-000001000000}"/>
    <cellStyle name="Normal 25 9" xfId="1" xr:uid="{00000000-0005-0000-0000-000002000000}"/>
    <cellStyle name="Normal 4" xfId="4" xr:uid="{647F3E0A-B25C-41B4-AFDE-984337DE875F}"/>
  </cellStyles>
  <dxfs count="0"/>
  <tableStyles count="0" defaultTableStyle="TableStyleMedium2" defaultPivotStyle="PivotStyleLight16"/>
  <colors>
    <mruColors>
      <color rgb="FFCC99FF"/>
      <color rgb="FFD096C8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D54-6841-4AE5-91FB-10B62E2660DC}">
  <dimension ref="A1:V417"/>
  <sheetViews>
    <sheetView tabSelected="1" topLeftCell="D1" zoomScale="110" zoomScaleNormal="110" workbookViewId="0">
      <pane ySplit="4635"/>
      <selection activeCell="V5" sqref="V5:V6"/>
      <selection pane="bottomLeft" activeCell="V3" sqref="V3"/>
    </sheetView>
  </sheetViews>
  <sheetFormatPr defaultRowHeight="15" x14ac:dyDescent="0.25"/>
  <cols>
    <col min="1" max="1" width="12.5703125" style="1" customWidth="1"/>
    <col min="2" max="2" width="7.140625" style="1" customWidth="1"/>
    <col min="3" max="3" width="9.7109375" style="1" customWidth="1"/>
    <col min="4" max="4" width="11.5703125" style="1" customWidth="1"/>
    <col min="5" max="5" width="13.140625" style="1" customWidth="1"/>
    <col min="6" max="6" width="20" style="1" customWidth="1"/>
    <col min="7" max="7" width="35" style="1" customWidth="1"/>
    <col min="8" max="8" width="26.7109375" style="1" customWidth="1"/>
    <col min="9" max="9" width="2.85546875" style="1" customWidth="1"/>
    <col min="10" max="10" width="9.140625" style="1"/>
    <col min="11" max="11" width="7.7109375" style="1" customWidth="1"/>
    <col min="12" max="12" width="14.5703125" style="69" customWidth="1"/>
    <col min="13" max="13" width="12.7109375" style="69" customWidth="1"/>
    <col min="14" max="14" width="13.5703125" style="69" customWidth="1"/>
    <col min="15" max="15" width="12.85546875" style="69" customWidth="1"/>
    <col min="16" max="16" width="13.42578125" style="69" customWidth="1"/>
    <col min="17" max="17" width="14.140625" style="69" customWidth="1"/>
    <col min="18" max="18" width="13.140625" style="69" customWidth="1"/>
    <col min="19" max="20" width="13.5703125" style="69" customWidth="1"/>
    <col min="21" max="21" width="18.28515625" style="69" customWidth="1"/>
    <col min="22" max="22" width="53.42578125" style="1" customWidth="1"/>
    <col min="23" max="16384" width="9.140625" style="102"/>
  </cols>
  <sheetData>
    <row r="1" spans="1:22" x14ac:dyDescent="0.25">
      <c r="S1" s="70"/>
      <c r="T1" s="71"/>
      <c r="U1" s="70"/>
      <c r="V1" s="3" t="s">
        <v>191</v>
      </c>
    </row>
    <row r="2" spans="1:22" x14ac:dyDescent="0.25">
      <c r="S2" s="70"/>
      <c r="T2" s="71"/>
      <c r="U2" s="70"/>
      <c r="V2" s="3" t="s">
        <v>192</v>
      </c>
    </row>
    <row r="3" spans="1:22" x14ac:dyDescent="0.25">
      <c r="S3" s="72"/>
      <c r="T3" s="73"/>
      <c r="U3" s="72"/>
      <c r="V3" s="2" t="s">
        <v>7</v>
      </c>
    </row>
    <row r="4" spans="1:22" ht="15.75" thickBot="1" x14ac:dyDescent="0.3">
      <c r="S4" s="72"/>
      <c r="T4" s="74"/>
    </row>
    <row r="5" spans="1:22" ht="15.75" thickBot="1" x14ac:dyDescent="0.3">
      <c r="A5" s="8"/>
      <c r="B5" s="8"/>
      <c r="C5" s="8"/>
      <c r="D5" s="8"/>
      <c r="E5" s="8"/>
      <c r="F5" s="9"/>
      <c r="G5" s="8"/>
      <c r="H5" s="8"/>
      <c r="I5" s="8"/>
      <c r="J5" s="9"/>
      <c r="K5" s="9"/>
      <c r="L5" s="115" t="s">
        <v>59</v>
      </c>
      <c r="M5" s="115"/>
      <c r="N5" s="115"/>
      <c r="O5" s="115"/>
      <c r="P5" s="115"/>
      <c r="Q5" s="116" t="s">
        <v>60</v>
      </c>
      <c r="R5" s="117"/>
      <c r="S5" s="118"/>
      <c r="T5" s="123" t="s">
        <v>8</v>
      </c>
      <c r="U5" s="121" t="s">
        <v>9</v>
      </c>
      <c r="V5" s="119" t="s">
        <v>0</v>
      </c>
    </row>
    <row r="6" spans="1:22" ht="90" thickBot="1" x14ac:dyDescent="0.3">
      <c r="A6" s="4" t="s">
        <v>10</v>
      </c>
      <c r="B6" s="5" t="s">
        <v>11</v>
      </c>
      <c r="C6" s="5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5" t="s">
        <v>56</v>
      </c>
      <c r="I6" s="5" t="s">
        <v>17</v>
      </c>
      <c r="J6" s="5" t="s">
        <v>18</v>
      </c>
      <c r="K6" s="5" t="s">
        <v>19</v>
      </c>
      <c r="L6" s="75" t="s">
        <v>1</v>
      </c>
      <c r="M6" s="75" t="s">
        <v>20</v>
      </c>
      <c r="N6" s="75" t="s">
        <v>21</v>
      </c>
      <c r="O6" s="75" t="s">
        <v>2</v>
      </c>
      <c r="P6" s="75" t="s">
        <v>22</v>
      </c>
      <c r="Q6" s="76" t="s">
        <v>23</v>
      </c>
      <c r="R6" s="76" t="s">
        <v>24</v>
      </c>
      <c r="S6" s="77" t="s">
        <v>25</v>
      </c>
      <c r="T6" s="124"/>
      <c r="U6" s="122"/>
      <c r="V6" s="120"/>
    </row>
    <row r="7" spans="1:22" ht="15.75" thickBot="1" x14ac:dyDescent="0.3">
      <c r="A7" s="10" t="s">
        <v>61</v>
      </c>
      <c r="B7" s="11"/>
      <c r="C7" s="12"/>
      <c r="D7" s="12"/>
      <c r="E7" s="7"/>
      <c r="F7" s="12"/>
      <c r="G7" s="7"/>
      <c r="H7" s="7"/>
      <c r="I7" s="7"/>
      <c r="J7" s="7"/>
      <c r="K7" s="7"/>
      <c r="L7" s="78" t="s">
        <v>3</v>
      </c>
      <c r="M7" s="78" t="s">
        <v>4</v>
      </c>
      <c r="N7" s="79" t="s">
        <v>26</v>
      </c>
      <c r="O7" s="78" t="s">
        <v>27</v>
      </c>
      <c r="P7" s="79" t="s">
        <v>28</v>
      </c>
      <c r="Q7" s="79" t="s">
        <v>5</v>
      </c>
      <c r="R7" s="79" t="s">
        <v>29</v>
      </c>
      <c r="S7" s="80" t="s">
        <v>30</v>
      </c>
      <c r="T7" s="78" t="s">
        <v>31</v>
      </c>
      <c r="U7" s="81"/>
      <c r="V7" s="13"/>
    </row>
    <row r="8" spans="1:22" ht="15.75" thickBot="1" x14ac:dyDescent="0.3">
      <c r="A8" s="14"/>
      <c r="B8" s="15"/>
      <c r="C8" s="16" t="s">
        <v>53</v>
      </c>
      <c r="D8" s="17"/>
      <c r="E8" s="15"/>
      <c r="F8" s="15"/>
      <c r="G8" s="15"/>
      <c r="H8" s="15"/>
      <c r="I8" s="15"/>
      <c r="J8" s="15"/>
      <c r="K8" s="15"/>
      <c r="L8" s="82">
        <f t="shared" ref="L8:T8" si="0">L9+L46+L61</f>
        <v>-199044606.24316519</v>
      </c>
      <c r="M8" s="82">
        <f t="shared" si="0"/>
        <v>-9008754.4400000013</v>
      </c>
      <c r="N8" s="82">
        <f t="shared" si="0"/>
        <v>-193329986.26389897</v>
      </c>
      <c r="O8" s="82">
        <f t="shared" si="0"/>
        <v>-5714619.9792662337</v>
      </c>
      <c r="P8" s="82">
        <f t="shared" si="0"/>
        <v>-5624458.237522006</v>
      </c>
      <c r="Q8" s="82">
        <f t="shared" si="0"/>
        <v>-5595516.1145085162</v>
      </c>
      <c r="R8" s="82">
        <f t="shared" si="0"/>
        <v>-28942.123199000009</v>
      </c>
      <c r="S8" s="82">
        <f t="shared" si="0"/>
        <v>-5624458.2377075162</v>
      </c>
      <c r="T8" s="82">
        <f t="shared" si="0"/>
        <v>0</v>
      </c>
      <c r="U8" s="83"/>
      <c r="V8" s="18" t="s">
        <v>190</v>
      </c>
    </row>
    <row r="9" spans="1:22" ht="15.75" thickBot="1" x14ac:dyDescent="0.3">
      <c r="A9" s="19"/>
      <c r="B9" s="20"/>
      <c r="C9" s="21"/>
      <c r="D9" s="22" t="s">
        <v>51</v>
      </c>
      <c r="E9" s="21"/>
      <c r="F9" s="21"/>
      <c r="G9" s="21"/>
      <c r="H9" s="21"/>
      <c r="I9" s="21"/>
      <c r="J9" s="21"/>
      <c r="K9" s="21"/>
      <c r="L9" s="84">
        <f t="shared" ref="L9:T9" si="1">L10+L21</f>
        <v>-33009344.06146726</v>
      </c>
      <c r="M9" s="84">
        <f t="shared" si="1"/>
        <v>-5859830.1000000006</v>
      </c>
      <c r="N9" s="84">
        <f t="shared" si="1"/>
        <v>-30488089.627021499</v>
      </c>
      <c r="O9" s="84">
        <f t="shared" si="1"/>
        <v>-2521254.4344457584</v>
      </c>
      <c r="P9" s="84">
        <f t="shared" si="1"/>
        <v>-2435681.6286859335</v>
      </c>
      <c r="Q9" s="84">
        <f t="shared" si="1"/>
        <v>-2406739.5054869368</v>
      </c>
      <c r="R9" s="84">
        <f t="shared" si="1"/>
        <v>-28942.123199000009</v>
      </c>
      <c r="S9" s="84">
        <f t="shared" si="1"/>
        <v>-2435681.6286859368</v>
      </c>
      <c r="T9" s="84">
        <f t="shared" si="1"/>
        <v>0</v>
      </c>
      <c r="U9" s="85"/>
      <c r="V9" s="23"/>
    </row>
    <row r="10" spans="1:22" ht="15.75" thickBot="1" x14ac:dyDescent="0.3">
      <c r="A10" s="24"/>
      <c r="B10" s="25"/>
      <c r="C10" s="26"/>
      <c r="D10" s="27"/>
      <c r="E10" s="26" t="s">
        <v>143</v>
      </c>
      <c r="F10" s="26" t="s">
        <v>52</v>
      </c>
      <c r="G10" s="28"/>
      <c r="H10" s="26"/>
      <c r="I10" s="26"/>
      <c r="J10" s="26"/>
      <c r="K10" s="26"/>
      <c r="L10" s="86">
        <f>L19+L20</f>
        <v>-4431141.2015882218</v>
      </c>
      <c r="M10" s="86">
        <f t="shared" ref="M10:T10" si="2">M19+M20</f>
        <v>-176115.73</v>
      </c>
      <c r="N10" s="86">
        <f t="shared" si="2"/>
        <v>-4310542.9484036434</v>
      </c>
      <c r="O10" s="86">
        <f t="shared" si="2"/>
        <v>-120598.25318457895</v>
      </c>
      <c r="P10" s="86">
        <f t="shared" si="2"/>
        <v>-59123.587169416001</v>
      </c>
      <c r="Q10" s="86">
        <f t="shared" si="2"/>
        <v>-30181.463970415862</v>
      </c>
      <c r="R10" s="86">
        <f t="shared" si="2"/>
        <v>-28942.123199000009</v>
      </c>
      <c r="S10" s="86">
        <f t="shared" si="2"/>
        <v>-59123.58716941587</v>
      </c>
      <c r="T10" s="86">
        <f t="shared" si="2"/>
        <v>0</v>
      </c>
      <c r="U10" s="86"/>
      <c r="V10" s="29"/>
    </row>
    <row r="11" spans="1:22" x14ac:dyDescent="0.25">
      <c r="A11" s="30"/>
      <c r="B11" s="30" t="s">
        <v>41</v>
      </c>
      <c r="C11" s="30"/>
      <c r="D11" s="30"/>
      <c r="E11" s="30"/>
      <c r="F11" s="30"/>
      <c r="G11" s="31"/>
      <c r="H11" s="30" t="s">
        <v>113</v>
      </c>
      <c r="I11" s="30" t="s">
        <v>46</v>
      </c>
      <c r="J11" s="30" t="s">
        <v>63</v>
      </c>
      <c r="K11" s="30" t="s">
        <v>147</v>
      </c>
      <c r="L11" s="87">
        <v>-2403481.286967163</v>
      </c>
      <c r="M11" s="87"/>
      <c r="N11" s="87">
        <v>-2403481.29</v>
      </c>
      <c r="O11" s="87">
        <f t="shared" ref="O11:O99" si="3">L11-N11</f>
        <v>3.0328370630741119E-3</v>
      </c>
      <c r="P11" s="87">
        <v>0</v>
      </c>
      <c r="Q11" s="87"/>
      <c r="R11" s="87"/>
      <c r="S11" s="87">
        <f t="shared" ref="S11:S52" si="4">Q11+R11</f>
        <v>0</v>
      </c>
      <c r="T11" s="87"/>
      <c r="U11" s="87"/>
      <c r="V11" s="32"/>
    </row>
    <row r="12" spans="1:22" x14ac:dyDescent="0.25">
      <c r="A12" s="34"/>
      <c r="B12" s="34" t="s">
        <v>41</v>
      </c>
      <c r="C12" s="34"/>
      <c r="D12" s="34"/>
      <c r="E12" s="34"/>
      <c r="F12" s="34"/>
      <c r="G12" s="34"/>
      <c r="H12" s="34" t="s">
        <v>113</v>
      </c>
      <c r="I12" s="34" t="s">
        <v>46</v>
      </c>
      <c r="J12" s="34" t="s">
        <v>64</v>
      </c>
      <c r="K12" s="34" t="s">
        <v>149</v>
      </c>
      <c r="L12" s="88">
        <v>-24881</v>
      </c>
      <c r="M12" s="88"/>
      <c r="N12" s="88">
        <v>-24881</v>
      </c>
      <c r="O12" s="88">
        <f t="shared" si="3"/>
        <v>0</v>
      </c>
      <c r="P12" s="87">
        <v>0</v>
      </c>
      <c r="Q12" s="88"/>
      <c r="R12" s="88"/>
      <c r="S12" s="88">
        <f t="shared" si="4"/>
        <v>0</v>
      </c>
      <c r="T12" s="88"/>
      <c r="U12" s="88"/>
      <c r="V12" s="35"/>
    </row>
    <row r="13" spans="1:22" x14ac:dyDescent="0.25">
      <c r="A13" s="34"/>
      <c r="B13" s="34" t="s">
        <v>41</v>
      </c>
      <c r="C13" s="34"/>
      <c r="D13" s="34"/>
      <c r="E13" s="34"/>
      <c r="F13" s="34"/>
      <c r="G13" s="34"/>
      <c r="H13" s="34" t="s">
        <v>114</v>
      </c>
      <c r="I13" s="34" t="s">
        <v>46</v>
      </c>
      <c r="J13" s="34" t="s">
        <v>65</v>
      </c>
      <c r="K13" s="34" t="s">
        <v>150</v>
      </c>
      <c r="L13" s="88">
        <v>-3541.7911540000005</v>
      </c>
      <c r="M13" s="88"/>
      <c r="N13" s="88">
        <v>-1572.0921059999998</v>
      </c>
      <c r="O13" s="88">
        <f t="shared" si="3"/>
        <v>-1969.6990480000006</v>
      </c>
      <c r="P13" s="87">
        <v>0</v>
      </c>
      <c r="Q13" s="88"/>
      <c r="R13" s="88"/>
      <c r="S13" s="88">
        <f t="shared" si="4"/>
        <v>0</v>
      </c>
      <c r="T13" s="88"/>
      <c r="U13" s="88"/>
      <c r="V13" s="35"/>
    </row>
    <row r="14" spans="1:22" x14ac:dyDescent="0.25">
      <c r="A14" s="34"/>
      <c r="B14" s="34" t="s">
        <v>41</v>
      </c>
      <c r="C14" s="34"/>
      <c r="D14" s="34"/>
      <c r="E14" s="34"/>
      <c r="F14" s="34"/>
      <c r="G14" s="34"/>
      <c r="H14" s="34" t="s">
        <v>113</v>
      </c>
      <c r="I14" s="34" t="s">
        <v>46</v>
      </c>
      <c r="J14" s="34" t="s">
        <v>66</v>
      </c>
      <c r="K14" s="34" t="s">
        <v>152</v>
      </c>
      <c r="L14" s="88">
        <v>-59504.97</v>
      </c>
      <c r="M14" s="88">
        <v>-59504.97</v>
      </c>
      <c r="N14" s="88"/>
      <c r="O14" s="88">
        <f t="shared" si="3"/>
        <v>-59504.97</v>
      </c>
      <c r="P14" s="87">
        <f t="shared" ref="P14:P32" si="5">L14-M14</f>
        <v>0</v>
      </c>
      <c r="Q14" s="88"/>
      <c r="R14" s="88"/>
      <c r="S14" s="88">
        <f t="shared" si="4"/>
        <v>0</v>
      </c>
      <c r="T14" s="88"/>
      <c r="U14" s="88"/>
      <c r="V14" s="35"/>
    </row>
    <row r="15" spans="1:22" x14ac:dyDescent="0.25">
      <c r="A15" s="34"/>
      <c r="B15" s="34" t="s">
        <v>41</v>
      </c>
      <c r="C15" s="34"/>
      <c r="D15" s="34"/>
      <c r="E15" s="34"/>
      <c r="F15" s="34"/>
      <c r="G15" s="34"/>
      <c r="H15" s="34" t="s">
        <v>115</v>
      </c>
      <c r="I15" s="34" t="s">
        <v>46</v>
      </c>
      <c r="J15" s="34" t="s">
        <v>39</v>
      </c>
      <c r="K15" s="34" t="s">
        <v>154</v>
      </c>
      <c r="L15" s="88">
        <v>-100000</v>
      </c>
      <c r="M15" s="88"/>
      <c r="N15" s="88">
        <v>-71057.876801000006</v>
      </c>
      <c r="O15" s="88">
        <f t="shared" si="3"/>
        <v>-28942.123198999994</v>
      </c>
      <c r="P15" s="87">
        <v>-28942.123198999994</v>
      </c>
      <c r="Q15" s="88"/>
      <c r="R15" s="88">
        <v>-28942.123199000009</v>
      </c>
      <c r="S15" s="88">
        <f t="shared" si="4"/>
        <v>-28942.123199000009</v>
      </c>
      <c r="T15" s="88"/>
      <c r="U15" s="88"/>
      <c r="V15" s="35"/>
    </row>
    <row r="16" spans="1:22" x14ac:dyDescent="0.25">
      <c r="A16" s="36"/>
      <c r="B16" s="34" t="s">
        <v>41</v>
      </c>
      <c r="C16" s="36"/>
      <c r="D16" s="36"/>
      <c r="E16" s="36"/>
      <c r="F16" s="36"/>
      <c r="G16" s="36"/>
      <c r="H16" s="36" t="s">
        <v>113</v>
      </c>
      <c r="I16" s="34" t="s">
        <v>46</v>
      </c>
      <c r="J16" s="36"/>
      <c r="K16" s="36"/>
      <c r="L16" s="89">
        <v>-125851.19995283497</v>
      </c>
      <c r="M16" s="89">
        <v>-95851.28</v>
      </c>
      <c r="N16" s="89">
        <v>-124524.61</v>
      </c>
      <c r="O16" s="88">
        <f t="shared" si="3"/>
        <v>-1326.5899528349692</v>
      </c>
      <c r="P16" s="87">
        <v>-1326.5899528349692</v>
      </c>
      <c r="Q16" s="89">
        <v>-1326.5899528349692</v>
      </c>
      <c r="R16" s="89"/>
      <c r="S16" s="88">
        <f t="shared" si="4"/>
        <v>-1326.5899528349692</v>
      </c>
      <c r="T16" s="89"/>
      <c r="U16" s="89"/>
      <c r="V16" s="37"/>
    </row>
    <row r="17" spans="1:22" ht="25.5" x14ac:dyDescent="0.25">
      <c r="A17" s="36"/>
      <c r="B17" s="34" t="s">
        <v>41</v>
      </c>
      <c r="C17" s="36"/>
      <c r="D17" s="36"/>
      <c r="E17" s="36"/>
      <c r="F17" s="36"/>
      <c r="G17" s="36"/>
      <c r="H17" s="36" t="s">
        <v>117</v>
      </c>
      <c r="I17" s="34" t="s">
        <v>46</v>
      </c>
      <c r="J17" s="36"/>
      <c r="K17" s="36"/>
      <c r="L17" s="89">
        <v>-1616514.5935138329</v>
      </c>
      <c r="M17" s="89">
        <v>-20759.48</v>
      </c>
      <c r="N17" s="89">
        <v>-1596867.4208955574</v>
      </c>
      <c r="O17" s="88">
        <f t="shared" ref="O17" si="6">L17-N17</f>
        <v>-19647.172618275508</v>
      </c>
      <c r="P17" s="87">
        <v>-19647.172618275508</v>
      </c>
      <c r="Q17" s="89">
        <v>-19479.012618275359</v>
      </c>
      <c r="R17" s="89"/>
      <c r="S17" s="88">
        <f t="shared" ref="S17" si="7">Q17+R17</f>
        <v>-19479.012618275359</v>
      </c>
      <c r="T17" s="89"/>
      <c r="U17" s="89"/>
      <c r="V17" s="37" t="s">
        <v>177</v>
      </c>
    </row>
    <row r="18" spans="1:22" ht="15.75" thickBot="1" x14ac:dyDescent="0.3">
      <c r="A18" s="36"/>
      <c r="B18" s="34" t="s">
        <v>41</v>
      </c>
      <c r="C18" s="36"/>
      <c r="D18" s="36"/>
      <c r="E18" s="36"/>
      <c r="F18" s="36"/>
      <c r="G18" s="36"/>
      <c r="H18" s="36" t="s">
        <v>174</v>
      </c>
      <c r="I18" s="34" t="s">
        <v>46</v>
      </c>
      <c r="J18" s="36"/>
      <c r="K18" s="36"/>
      <c r="L18" s="89"/>
      <c r="M18" s="89"/>
      <c r="N18" s="89">
        <v>-168.16</v>
      </c>
      <c r="O18" s="88">
        <v>168.16</v>
      </c>
      <c r="P18" s="87">
        <v>168.16</v>
      </c>
      <c r="Q18" s="89"/>
      <c r="R18" s="89"/>
      <c r="S18" s="88"/>
      <c r="T18" s="89"/>
      <c r="U18" s="89"/>
      <c r="V18" s="37" t="s">
        <v>175</v>
      </c>
    </row>
    <row r="19" spans="1:22" ht="15.75" thickBot="1" x14ac:dyDescent="0.3">
      <c r="A19" s="38"/>
      <c r="B19" s="39" t="s">
        <v>41</v>
      </c>
      <c r="C19" s="39"/>
      <c r="D19" s="39"/>
      <c r="E19" s="39"/>
      <c r="F19" s="39"/>
      <c r="G19" s="39" t="s">
        <v>50</v>
      </c>
      <c r="H19" s="39"/>
      <c r="I19" s="39"/>
      <c r="J19" s="39"/>
      <c r="K19" s="39"/>
      <c r="L19" s="90">
        <f t="shared" ref="L19:T19" si="8">SUM(L11:L18)</f>
        <v>-4333774.8415878303</v>
      </c>
      <c r="M19" s="90">
        <f t="shared" si="8"/>
        <v>-176115.73</v>
      </c>
      <c r="N19" s="90">
        <f t="shared" si="8"/>
        <v>-4222552.449802557</v>
      </c>
      <c r="O19" s="90">
        <f t="shared" si="8"/>
        <v>-111222.39178527342</v>
      </c>
      <c r="P19" s="90">
        <f t="shared" si="8"/>
        <v>-49747.725770110468</v>
      </c>
      <c r="Q19" s="90">
        <f t="shared" si="8"/>
        <v>-20805.602571110328</v>
      </c>
      <c r="R19" s="90">
        <f t="shared" si="8"/>
        <v>-28942.123199000009</v>
      </c>
      <c r="S19" s="90">
        <f t="shared" si="8"/>
        <v>-49747.725770110337</v>
      </c>
      <c r="T19" s="90">
        <f t="shared" si="8"/>
        <v>0</v>
      </c>
      <c r="U19" s="90"/>
      <c r="V19" s="40"/>
    </row>
    <row r="20" spans="1:22" s="103" customFormat="1" ht="15.75" thickBot="1" x14ac:dyDescent="0.3">
      <c r="A20" s="38"/>
      <c r="B20" s="39" t="s">
        <v>41</v>
      </c>
      <c r="C20" s="39"/>
      <c r="D20" s="39"/>
      <c r="E20" s="39"/>
      <c r="F20" s="39"/>
      <c r="G20" s="41" t="s">
        <v>110</v>
      </c>
      <c r="H20" s="39" t="s">
        <v>117</v>
      </c>
      <c r="I20" s="39" t="s">
        <v>46</v>
      </c>
      <c r="J20" s="39"/>
      <c r="K20" s="39"/>
      <c r="L20" s="90">
        <v>-97366.360000391564</v>
      </c>
      <c r="M20" s="90"/>
      <c r="N20" s="90">
        <v>-87990.49860108603</v>
      </c>
      <c r="O20" s="90">
        <f t="shared" si="3"/>
        <v>-9375.8613993055333</v>
      </c>
      <c r="P20" s="91">
        <v>-9375.8613993055333</v>
      </c>
      <c r="Q20" s="90">
        <v>-9375.8613993055333</v>
      </c>
      <c r="R20" s="90"/>
      <c r="S20" s="90">
        <f t="shared" si="4"/>
        <v>-9375.8613993055333</v>
      </c>
      <c r="T20" s="90">
        <v>0</v>
      </c>
      <c r="U20" s="90"/>
      <c r="V20" s="40"/>
    </row>
    <row r="21" spans="1:22" ht="15.75" thickBot="1" x14ac:dyDescent="0.3">
      <c r="A21" s="24"/>
      <c r="B21" s="26"/>
      <c r="C21" s="26"/>
      <c r="D21" s="26"/>
      <c r="E21" s="26" t="s">
        <v>142</v>
      </c>
      <c r="F21" s="26" t="s">
        <v>67</v>
      </c>
      <c r="G21" s="26"/>
      <c r="H21" s="26"/>
      <c r="I21" s="26"/>
      <c r="J21" s="26"/>
      <c r="K21" s="26"/>
      <c r="L21" s="86">
        <f t="shared" ref="L21:T21" si="9">L36+L41+L44+L45</f>
        <v>-28578202.859879039</v>
      </c>
      <c r="M21" s="86">
        <f t="shared" si="9"/>
        <v>-5683714.3700000001</v>
      </c>
      <c r="N21" s="86">
        <f t="shared" si="9"/>
        <v>-26177546.678617857</v>
      </c>
      <c r="O21" s="86">
        <f t="shared" si="9"/>
        <v>-2400656.1812611795</v>
      </c>
      <c r="P21" s="86">
        <f t="shared" si="9"/>
        <v>-2376558.0415165178</v>
      </c>
      <c r="Q21" s="86">
        <f t="shared" si="9"/>
        <v>-2376558.041516521</v>
      </c>
      <c r="R21" s="86">
        <f t="shared" si="9"/>
        <v>0</v>
      </c>
      <c r="S21" s="86">
        <f t="shared" si="9"/>
        <v>-2376558.041516521</v>
      </c>
      <c r="T21" s="86">
        <f t="shared" si="9"/>
        <v>0</v>
      </c>
      <c r="U21" s="86"/>
      <c r="V21" s="29"/>
    </row>
    <row r="22" spans="1:22" x14ac:dyDescent="0.25">
      <c r="A22" s="30"/>
      <c r="B22" s="30" t="s">
        <v>41</v>
      </c>
      <c r="C22" s="30"/>
      <c r="D22" s="30"/>
      <c r="E22" s="30"/>
      <c r="F22" s="30"/>
      <c r="G22" s="30"/>
      <c r="H22" s="30" t="s">
        <v>113</v>
      </c>
      <c r="I22" s="30" t="s">
        <v>46</v>
      </c>
      <c r="J22" s="30" t="s">
        <v>63</v>
      </c>
      <c r="K22" s="30" t="s">
        <v>147</v>
      </c>
      <c r="L22" s="87">
        <v>-13279904.142832838</v>
      </c>
      <c r="M22" s="87">
        <v>-3340085.43</v>
      </c>
      <c r="N22" s="87">
        <v>-12140283.218700001</v>
      </c>
      <c r="O22" s="87">
        <f t="shared" si="3"/>
        <v>-1139620.924132837</v>
      </c>
      <c r="P22" s="87">
        <v>-1139620.924132837</v>
      </c>
      <c r="Q22" s="87">
        <v>-1041364.5442328397</v>
      </c>
      <c r="R22" s="87"/>
      <c r="S22" s="87">
        <f t="shared" si="4"/>
        <v>-1041364.5442328397</v>
      </c>
      <c r="T22" s="87"/>
      <c r="U22" s="87"/>
      <c r="V22" s="32"/>
    </row>
    <row r="23" spans="1:22" x14ac:dyDescent="0.25">
      <c r="A23" s="30"/>
      <c r="B23" s="30"/>
      <c r="C23" s="30"/>
      <c r="D23" s="30"/>
      <c r="E23" s="30"/>
      <c r="F23" s="30"/>
      <c r="G23" s="30"/>
      <c r="H23" s="30" t="s">
        <v>174</v>
      </c>
      <c r="I23" s="30" t="s">
        <v>46</v>
      </c>
      <c r="J23" s="30" t="s">
        <v>63</v>
      </c>
      <c r="K23" s="30" t="s">
        <v>147</v>
      </c>
      <c r="L23" s="87"/>
      <c r="M23" s="87"/>
      <c r="N23" s="87">
        <v>-98256.3799</v>
      </c>
      <c r="O23" s="87">
        <f t="shared" si="3"/>
        <v>98256.3799</v>
      </c>
      <c r="P23" s="87">
        <v>98256.3799</v>
      </c>
      <c r="Q23" s="87"/>
      <c r="R23" s="87"/>
      <c r="S23" s="87"/>
      <c r="T23" s="87"/>
      <c r="U23" s="87"/>
      <c r="V23" s="32" t="s">
        <v>176</v>
      </c>
    </row>
    <row r="24" spans="1:22" x14ac:dyDescent="0.25">
      <c r="A24" s="34"/>
      <c r="B24" s="34" t="s">
        <v>41</v>
      </c>
      <c r="C24" s="34"/>
      <c r="D24" s="34"/>
      <c r="E24" s="34"/>
      <c r="F24" s="34"/>
      <c r="G24" s="34"/>
      <c r="H24" s="34" t="s">
        <v>113</v>
      </c>
      <c r="I24" s="34" t="s">
        <v>46</v>
      </c>
      <c r="J24" s="34" t="s">
        <v>68</v>
      </c>
      <c r="K24" s="34" t="s">
        <v>148</v>
      </c>
      <c r="L24" s="88">
        <v>-57848.999900000003</v>
      </c>
      <c r="M24" s="88">
        <v>-12849</v>
      </c>
      <c r="N24" s="88">
        <v>-20030</v>
      </c>
      <c r="O24" s="88">
        <f t="shared" si="3"/>
        <v>-37818.999900000003</v>
      </c>
      <c r="P24" s="87">
        <v>-37818.999900000003</v>
      </c>
      <c r="Q24" s="88">
        <v>-37818.999900000003</v>
      </c>
      <c r="R24" s="88"/>
      <c r="S24" s="88">
        <f t="shared" si="4"/>
        <v>-37818.999900000003</v>
      </c>
      <c r="T24" s="88"/>
      <c r="U24" s="88"/>
      <c r="V24" s="35"/>
    </row>
    <row r="25" spans="1:22" x14ac:dyDescent="0.25">
      <c r="A25" s="34"/>
      <c r="B25" s="34" t="s">
        <v>41</v>
      </c>
      <c r="C25" s="34"/>
      <c r="D25" s="34"/>
      <c r="E25" s="34"/>
      <c r="F25" s="34"/>
      <c r="G25" s="34"/>
      <c r="H25" s="34" t="s">
        <v>113</v>
      </c>
      <c r="I25" s="34" t="s">
        <v>46</v>
      </c>
      <c r="J25" s="34" t="s">
        <v>64</v>
      </c>
      <c r="K25" s="34" t="s">
        <v>149</v>
      </c>
      <c r="L25" s="88">
        <v>-111224.6299</v>
      </c>
      <c r="M25" s="88"/>
      <c r="N25" s="88">
        <v>-111224.6299</v>
      </c>
      <c r="O25" s="88">
        <f t="shared" si="3"/>
        <v>0</v>
      </c>
      <c r="P25" s="87">
        <v>0</v>
      </c>
      <c r="Q25" s="88"/>
      <c r="R25" s="88"/>
      <c r="S25" s="88">
        <f t="shared" si="4"/>
        <v>0</v>
      </c>
      <c r="T25" s="88"/>
      <c r="U25" s="88"/>
      <c r="V25" s="35"/>
    </row>
    <row r="26" spans="1:22" x14ac:dyDescent="0.25">
      <c r="A26" s="34"/>
      <c r="B26" s="34" t="s">
        <v>41</v>
      </c>
      <c r="C26" s="34"/>
      <c r="D26" s="34"/>
      <c r="E26" s="34"/>
      <c r="F26" s="34"/>
      <c r="G26" s="34"/>
      <c r="H26" s="34" t="s">
        <v>113</v>
      </c>
      <c r="I26" s="34" t="s">
        <v>46</v>
      </c>
      <c r="J26" s="34" t="s">
        <v>65</v>
      </c>
      <c r="K26" s="34" t="s">
        <v>150</v>
      </c>
      <c r="L26" s="88">
        <v>-876170.99990000005</v>
      </c>
      <c r="M26" s="88"/>
      <c r="N26" s="88">
        <v>-876170.99990000005</v>
      </c>
      <c r="O26" s="88">
        <f t="shared" si="3"/>
        <v>0</v>
      </c>
      <c r="P26" s="87">
        <v>0</v>
      </c>
      <c r="Q26" s="88"/>
      <c r="R26" s="88"/>
      <c r="S26" s="88">
        <f t="shared" si="4"/>
        <v>0</v>
      </c>
      <c r="T26" s="88"/>
      <c r="U26" s="88"/>
      <c r="V26" s="35"/>
    </row>
    <row r="27" spans="1:22" x14ac:dyDescent="0.25">
      <c r="A27" s="34"/>
      <c r="B27" s="34" t="s">
        <v>41</v>
      </c>
      <c r="C27" s="34"/>
      <c r="D27" s="34"/>
      <c r="E27" s="34"/>
      <c r="F27" s="34"/>
      <c r="G27" s="34"/>
      <c r="H27" s="34" t="s">
        <v>114</v>
      </c>
      <c r="I27" s="34" t="s">
        <v>46</v>
      </c>
      <c r="J27" s="34" t="s">
        <v>65</v>
      </c>
      <c r="K27" s="34" t="s">
        <v>150</v>
      </c>
      <c r="L27" s="88">
        <v>-4275.2281119999998</v>
      </c>
      <c r="M27" s="88"/>
      <c r="N27" s="88">
        <v>-2092.6325940000002</v>
      </c>
      <c r="O27" s="88">
        <f t="shared" si="3"/>
        <v>-2182.5955179999996</v>
      </c>
      <c r="P27" s="87">
        <v>0</v>
      </c>
      <c r="Q27" s="88"/>
      <c r="R27" s="88"/>
      <c r="S27" s="88">
        <f t="shared" si="4"/>
        <v>0</v>
      </c>
      <c r="T27" s="88"/>
      <c r="U27" s="88"/>
      <c r="V27" s="35"/>
    </row>
    <row r="28" spans="1:22" x14ac:dyDescent="0.25">
      <c r="A28" s="34"/>
      <c r="B28" s="34" t="s">
        <v>41</v>
      </c>
      <c r="C28" s="34"/>
      <c r="D28" s="34"/>
      <c r="E28" s="34"/>
      <c r="F28" s="34"/>
      <c r="G28" s="34"/>
      <c r="H28" s="34" t="s">
        <v>115</v>
      </c>
      <c r="I28" s="34" t="s">
        <v>46</v>
      </c>
      <c r="J28" s="34" t="s">
        <v>69</v>
      </c>
      <c r="K28" s="34" t="s">
        <v>151</v>
      </c>
      <c r="L28" s="88">
        <v>-39217.47</v>
      </c>
      <c r="M28" s="88">
        <v>-16818.47</v>
      </c>
      <c r="N28" s="88">
        <v>-23195.45</v>
      </c>
      <c r="O28" s="88">
        <f t="shared" si="3"/>
        <v>-16022.02</v>
      </c>
      <c r="P28" s="87">
        <v>-16022.02</v>
      </c>
      <c r="Q28" s="88">
        <v>-16022.020000000004</v>
      </c>
      <c r="R28" s="88"/>
      <c r="S28" s="88">
        <f t="shared" si="4"/>
        <v>-16022.020000000004</v>
      </c>
      <c r="T28" s="88"/>
      <c r="U28" s="88"/>
      <c r="V28" s="35"/>
    </row>
    <row r="29" spans="1:22" x14ac:dyDescent="0.25">
      <c r="A29" s="34"/>
      <c r="B29" s="34" t="s">
        <v>41</v>
      </c>
      <c r="C29" s="34"/>
      <c r="D29" s="34"/>
      <c r="E29" s="34"/>
      <c r="F29" s="34"/>
      <c r="G29" s="34"/>
      <c r="H29" s="34" t="s">
        <v>113</v>
      </c>
      <c r="I29" s="34" t="s">
        <v>46</v>
      </c>
      <c r="J29" s="34" t="s">
        <v>70</v>
      </c>
      <c r="K29" s="34" t="s">
        <v>157</v>
      </c>
      <c r="L29" s="88">
        <v>-931341.40999999992</v>
      </c>
      <c r="M29" s="88"/>
      <c r="N29" s="88">
        <v>-931341.40999999992</v>
      </c>
      <c r="O29" s="88">
        <f t="shared" si="3"/>
        <v>0</v>
      </c>
      <c r="P29" s="87">
        <v>0</v>
      </c>
      <c r="Q29" s="88"/>
      <c r="R29" s="88"/>
      <c r="S29" s="88">
        <f t="shared" si="4"/>
        <v>0</v>
      </c>
      <c r="T29" s="88"/>
      <c r="U29" s="88"/>
      <c r="V29" s="35"/>
    </row>
    <row r="30" spans="1:22" x14ac:dyDescent="0.25">
      <c r="A30" s="34"/>
      <c r="B30" s="34" t="s">
        <v>41</v>
      </c>
      <c r="C30" s="34"/>
      <c r="D30" s="34"/>
      <c r="E30" s="34"/>
      <c r="F30" s="34"/>
      <c r="G30" s="34"/>
      <c r="H30" s="34" t="s">
        <v>113</v>
      </c>
      <c r="I30" s="34" t="s">
        <v>46</v>
      </c>
      <c r="J30" s="34" t="s">
        <v>71</v>
      </c>
      <c r="K30" s="34" t="s">
        <v>159</v>
      </c>
      <c r="L30" s="88">
        <v>-5914.63</v>
      </c>
      <c r="M30" s="88"/>
      <c r="N30" s="88">
        <v>-5914.63</v>
      </c>
      <c r="O30" s="88">
        <f t="shared" si="3"/>
        <v>0</v>
      </c>
      <c r="P30" s="87">
        <v>0</v>
      </c>
      <c r="Q30" s="88"/>
      <c r="R30" s="88"/>
      <c r="S30" s="88">
        <f t="shared" si="4"/>
        <v>0</v>
      </c>
      <c r="T30" s="88"/>
      <c r="U30" s="88"/>
      <c r="V30" s="35"/>
    </row>
    <row r="31" spans="1:22" x14ac:dyDescent="0.25">
      <c r="A31" s="34"/>
      <c r="B31" s="34" t="s">
        <v>41</v>
      </c>
      <c r="C31" s="34"/>
      <c r="D31" s="34"/>
      <c r="E31" s="34"/>
      <c r="F31" s="34"/>
      <c r="G31" s="34"/>
      <c r="H31" s="34" t="s">
        <v>114</v>
      </c>
      <c r="I31" s="34" t="s">
        <v>46</v>
      </c>
      <c r="J31" s="34" t="s">
        <v>72</v>
      </c>
      <c r="K31" s="34" t="s">
        <v>162</v>
      </c>
      <c r="L31" s="88">
        <v>-20590.7</v>
      </c>
      <c r="M31" s="88">
        <v>-20590.7</v>
      </c>
      <c r="N31" s="88">
        <v>-20542.164399999998</v>
      </c>
      <c r="O31" s="88">
        <f t="shared" si="3"/>
        <v>-48.535600000002887</v>
      </c>
      <c r="P31" s="87">
        <f t="shared" si="5"/>
        <v>0</v>
      </c>
      <c r="Q31" s="88"/>
      <c r="R31" s="88"/>
      <c r="S31" s="88">
        <f t="shared" si="4"/>
        <v>0</v>
      </c>
      <c r="T31" s="88"/>
      <c r="U31" s="88"/>
      <c r="V31" s="35"/>
    </row>
    <row r="32" spans="1:22" x14ac:dyDescent="0.25">
      <c r="A32" s="34"/>
      <c r="B32" s="34" t="s">
        <v>41</v>
      </c>
      <c r="C32" s="34"/>
      <c r="D32" s="34"/>
      <c r="E32" s="34"/>
      <c r="F32" s="34"/>
      <c r="G32" s="34"/>
      <c r="H32" s="34" t="s">
        <v>115</v>
      </c>
      <c r="I32" s="34" t="s">
        <v>46</v>
      </c>
      <c r="J32" s="34" t="s">
        <v>73</v>
      </c>
      <c r="K32" s="34" t="s">
        <v>164</v>
      </c>
      <c r="L32" s="88">
        <v>-11000</v>
      </c>
      <c r="M32" s="88">
        <v>-11000</v>
      </c>
      <c r="N32" s="88">
        <v>-10729.206295</v>
      </c>
      <c r="O32" s="88">
        <f t="shared" si="3"/>
        <v>-270.79370500000005</v>
      </c>
      <c r="P32" s="87">
        <f t="shared" si="5"/>
        <v>0</v>
      </c>
      <c r="Q32" s="88"/>
      <c r="R32" s="88"/>
      <c r="S32" s="88">
        <f t="shared" si="4"/>
        <v>0</v>
      </c>
      <c r="T32" s="88"/>
      <c r="U32" s="88"/>
      <c r="V32" s="35"/>
    </row>
    <row r="33" spans="1:22" x14ac:dyDescent="0.25">
      <c r="A33" s="36"/>
      <c r="B33" s="34" t="s">
        <v>41</v>
      </c>
      <c r="C33" s="36"/>
      <c r="D33" s="36"/>
      <c r="E33" s="36"/>
      <c r="F33" s="36"/>
      <c r="G33" s="36"/>
      <c r="H33" s="36" t="s">
        <v>113</v>
      </c>
      <c r="I33" s="34" t="s">
        <v>46</v>
      </c>
      <c r="J33" s="36"/>
      <c r="K33" s="36"/>
      <c r="L33" s="89">
        <v>-9529377.8495221641</v>
      </c>
      <c r="M33" s="89">
        <v>-1711035.7699999998</v>
      </c>
      <c r="N33" s="89">
        <v>-8900913.5957073625</v>
      </c>
      <c r="O33" s="88">
        <f t="shared" si="3"/>
        <v>-628464.25381480157</v>
      </c>
      <c r="P33" s="87">
        <v>-628464.25381480157</v>
      </c>
      <c r="Q33" s="89">
        <v>-628464.25381480157</v>
      </c>
      <c r="R33" s="89"/>
      <c r="S33" s="88">
        <f t="shared" si="4"/>
        <v>-628464.25381480157</v>
      </c>
      <c r="T33" s="89"/>
      <c r="U33" s="89"/>
      <c r="V33" s="37"/>
    </row>
    <row r="34" spans="1:22" ht="25.5" x14ac:dyDescent="0.25">
      <c r="A34" s="36"/>
      <c r="B34" s="34" t="s">
        <v>41</v>
      </c>
      <c r="C34" s="36"/>
      <c r="D34" s="36"/>
      <c r="E34" s="36"/>
      <c r="F34" s="36"/>
      <c r="G34" s="36"/>
      <c r="H34" s="36" t="s">
        <v>117</v>
      </c>
      <c r="I34" s="34" t="s">
        <v>46</v>
      </c>
      <c r="J34" s="36"/>
      <c r="K34" s="36"/>
      <c r="L34" s="89">
        <v>-2261815.0360816456</v>
      </c>
      <c r="M34" s="89">
        <v>-514541.26</v>
      </c>
      <c r="N34" s="89">
        <v>-1896867.4045620826</v>
      </c>
      <c r="O34" s="88">
        <f>L34-N34</f>
        <v>-364947.63151956303</v>
      </c>
      <c r="P34" s="87">
        <v>-364947.63151956303</v>
      </c>
      <c r="Q34" s="89">
        <v>-364723.79151956341</v>
      </c>
      <c r="R34" s="89"/>
      <c r="S34" s="88">
        <f t="shared" ref="S34" si="10">Q34+R34</f>
        <v>-364723.79151956341</v>
      </c>
      <c r="T34" s="89"/>
      <c r="U34" s="89"/>
      <c r="V34" s="37" t="s">
        <v>177</v>
      </c>
    </row>
    <row r="35" spans="1:22" ht="15.75" thickBot="1" x14ac:dyDescent="0.3">
      <c r="A35" s="36"/>
      <c r="B35" s="34" t="s">
        <v>41</v>
      </c>
      <c r="C35" s="36"/>
      <c r="D35" s="36"/>
      <c r="E35" s="36"/>
      <c r="F35" s="36"/>
      <c r="G35" s="36"/>
      <c r="H35" s="36" t="s">
        <v>174</v>
      </c>
      <c r="I35" s="34" t="s">
        <v>46</v>
      </c>
      <c r="J35" s="36"/>
      <c r="K35" s="36"/>
      <c r="L35" s="89"/>
      <c r="M35" s="89"/>
      <c r="N35" s="89">
        <v>-223.83999999999997</v>
      </c>
      <c r="O35" s="88">
        <f>L35-N35</f>
        <v>223.83999999999997</v>
      </c>
      <c r="P35" s="87">
        <v>223.83999999999997</v>
      </c>
      <c r="Q35" s="89"/>
      <c r="R35" s="89"/>
      <c r="S35" s="88">
        <f t="shared" si="4"/>
        <v>0</v>
      </c>
      <c r="T35" s="89"/>
      <c r="U35" s="89"/>
      <c r="V35" s="37" t="s">
        <v>175</v>
      </c>
    </row>
    <row r="36" spans="1:22" ht="15.75" thickBot="1" x14ac:dyDescent="0.3">
      <c r="A36" s="38"/>
      <c r="B36" s="39" t="s">
        <v>41</v>
      </c>
      <c r="C36" s="39"/>
      <c r="D36" s="39"/>
      <c r="E36" s="39"/>
      <c r="F36" s="39"/>
      <c r="G36" s="39" t="s">
        <v>50</v>
      </c>
      <c r="H36" s="39"/>
      <c r="I36" s="39"/>
      <c r="J36" s="39"/>
      <c r="K36" s="39"/>
      <c r="L36" s="90">
        <f t="shared" ref="L36:T36" si="11">SUM(L22:L35)</f>
        <v>-27128681.096248645</v>
      </c>
      <c r="M36" s="90">
        <f t="shared" si="11"/>
        <v>-5626920.6299999999</v>
      </c>
      <c r="N36" s="90">
        <f t="shared" si="11"/>
        <v>-25037785.561958447</v>
      </c>
      <c r="O36" s="90">
        <f t="shared" si="11"/>
        <v>-2090895.5342902015</v>
      </c>
      <c r="P36" s="90">
        <f t="shared" si="11"/>
        <v>-2088393.6094672014</v>
      </c>
      <c r="Q36" s="90">
        <f t="shared" si="11"/>
        <v>-2088393.6094672047</v>
      </c>
      <c r="R36" s="90">
        <f t="shared" si="11"/>
        <v>0</v>
      </c>
      <c r="S36" s="90">
        <f t="shared" si="11"/>
        <v>-2088393.6094672047</v>
      </c>
      <c r="T36" s="90">
        <f t="shared" si="11"/>
        <v>0</v>
      </c>
      <c r="U36" s="90"/>
      <c r="V36" s="40"/>
    </row>
    <row r="37" spans="1:22" x14ac:dyDescent="0.25">
      <c r="A37" s="30"/>
      <c r="B37" s="30" t="s">
        <v>41</v>
      </c>
      <c r="C37" s="30"/>
      <c r="D37" s="30"/>
      <c r="E37" s="30"/>
      <c r="F37" s="30"/>
      <c r="G37" s="30"/>
      <c r="H37" s="30" t="s">
        <v>113</v>
      </c>
      <c r="I37" s="30" t="s">
        <v>46</v>
      </c>
      <c r="J37" s="30" t="s">
        <v>64</v>
      </c>
      <c r="K37" s="30" t="s">
        <v>149</v>
      </c>
      <c r="L37" s="87">
        <v>-404.34691322152065</v>
      </c>
      <c r="M37" s="87">
        <v>-300.75</v>
      </c>
      <c r="N37" s="87">
        <v>-404.34691322152065</v>
      </c>
      <c r="O37" s="87">
        <f t="shared" si="3"/>
        <v>0</v>
      </c>
      <c r="P37" s="87">
        <v>0</v>
      </c>
      <c r="Q37" s="87"/>
      <c r="R37" s="87"/>
      <c r="S37" s="87">
        <f t="shared" si="4"/>
        <v>0</v>
      </c>
      <c r="T37" s="87"/>
      <c r="U37" s="87"/>
      <c r="V37" s="32"/>
    </row>
    <row r="38" spans="1:22" x14ac:dyDescent="0.25">
      <c r="A38" s="34"/>
      <c r="B38" s="34" t="s">
        <v>41</v>
      </c>
      <c r="C38" s="34"/>
      <c r="D38" s="34"/>
      <c r="E38" s="34"/>
      <c r="F38" s="34"/>
      <c r="G38" s="34"/>
      <c r="H38" s="34" t="s">
        <v>114</v>
      </c>
      <c r="I38" s="34" t="s">
        <v>46</v>
      </c>
      <c r="J38" s="34" t="s">
        <v>65</v>
      </c>
      <c r="K38" s="34" t="s">
        <v>150</v>
      </c>
      <c r="L38" s="88">
        <v>-26671.617440428588</v>
      </c>
      <c r="M38" s="88"/>
      <c r="N38" s="88">
        <v>-20364.619214038023</v>
      </c>
      <c r="O38" s="88">
        <f t="shared" si="3"/>
        <v>-6306.9982263905658</v>
      </c>
      <c r="P38" s="87">
        <v>0</v>
      </c>
      <c r="Q38" s="88"/>
      <c r="R38" s="88"/>
      <c r="S38" s="88">
        <f t="shared" si="4"/>
        <v>0</v>
      </c>
      <c r="T38" s="88"/>
      <c r="U38" s="88"/>
      <c r="V38" s="35"/>
    </row>
    <row r="39" spans="1:22" ht="25.5" x14ac:dyDescent="0.25">
      <c r="A39" s="36"/>
      <c r="B39" s="36" t="s">
        <v>41</v>
      </c>
      <c r="C39" s="36"/>
      <c r="D39" s="36"/>
      <c r="E39" s="36"/>
      <c r="F39" s="36"/>
      <c r="G39" s="36"/>
      <c r="H39" s="36" t="s">
        <v>117</v>
      </c>
      <c r="I39" s="36" t="s">
        <v>46</v>
      </c>
      <c r="J39" s="36"/>
      <c r="K39" s="36"/>
      <c r="L39" s="89">
        <v>-913811.52531906485</v>
      </c>
      <c r="M39" s="89">
        <v>-130.86000000000001</v>
      </c>
      <c r="N39" s="89">
        <v>-891263.48700275447</v>
      </c>
      <c r="O39" s="89">
        <f t="shared" ref="O39" si="12">L39-N39</f>
        <v>-22548.038316310383</v>
      </c>
      <c r="P39" s="87">
        <v>-22548.038316310383</v>
      </c>
      <c r="Q39" s="89">
        <v>-21533.250485477038</v>
      </c>
      <c r="R39" s="89"/>
      <c r="S39" s="89">
        <f t="shared" ref="S39" si="13">Q39+R39</f>
        <v>-21533.250485477038</v>
      </c>
      <c r="T39" s="89"/>
      <c r="U39" s="89"/>
      <c r="V39" s="37" t="s">
        <v>177</v>
      </c>
    </row>
    <row r="40" spans="1:22" ht="15.75" thickBot="1" x14ac:dyDescent="0.3">
      <c r="A40" s="36"/>
      <c r="B40" s="36" t="s">
        <v>41</v>
      </c>
      <c r="C40" s="36"/>
      <c r="D40" s="36"/>
      <c r="E40" s="36"/>
      <c r="F40" s="36"/>
      <c r="G40" s="36"/>
      <c r="H40" s="36" t="s">
        <v>174</v>
      </c>
      <c r="I40" s="36" t="s">
        <v>46</v>
      </c>
      <c r="J40" s="36"/>
      <c r="K40" s="36"/>
      <c r="L40" s="89"/>
      <c r="M40" s="89"/>
      <c r="N40" s="89">
        <v>-1014.7878308332068</v>
      </c>
      <c r="O40" s="89">
        <f t="shared" si="3"/>
        <v>1014.7878308332068</v>
      </c>
      <c r="P40" s="87">
        <v>1014.7878308332068</v>
      </c>
      <c r="Q40" s="89"/>
      <c r="R40" s="89"/>
      <c r="S40" s="89">
        <f t="shared" si="4"/>
        <v>0</v>
      </c>
      <c r="T40" s="89"/>
      <c r="U40" s="89"/>
      <c r="V40" s="37" t="s">
        <v>175</v>
      </c>
    </row>
    <row r="41" spans="1:22" ht="15.75" thickBot="1" x14ac:dyDescent="0.3">
      <c r="A41" s="38"/>
      <c r="B41" s="39" t="s">
        <v>41</v>
      </c>
      <c r="C41" s="39"/>
      <c r="D41" s="39"/>
      <c r="E41" s="39"/>
      <c r="F41" s="39"/>
      <c r="G41" s="39" t="s">
        <v>54</v>
      </c>
      <c r="H41" s="39"/>
      <c r="I41" s="39"/>
      <c r="J41" s="39"/>
      <c r="K41" s="39"/>
      <c r="L41" s="90">
        <f t="shared" ref="L41:T41" si="14">SUM(L37:L40)</f>
        <v>-940887.48967271496</v>
      </c>
      <c r="M41" s="90">
        <f t="shared" si="14"/>
        <v>-431.61</v>
      </c>
      <c r="N41" s="90">
        <f t="shared" si="14"/>
        <v>-913047.24096084724</v>
      </c>
      <c r="O41" s="90">
        <f t="shared" si="14"/>
        <v>-27840.248711867742</v>
      </c>
      <c r="P41" s="90">
        <f t="shared" si="14"/>
        <v>-21533.250485477176</v>
      </c>
      <c r="Q41" s="90">
        <f t="shared" si="14"/>
        <v>-21533.250485477038</v>
      </c>
      <c r="R41" s="90">
        <f t="shared" si="14"/>
        <v>0</v>
      </c>
      <c r="S41" s="90">
        <f t="shared" si="14"/>
        <v>-21533.250485477038</v>
      </c>
      <c r="T41" s="90">
        <f t="shared" si="14"/>
        <v>0</v>
      </c>
      <c r="U41" s="90"/>
      <c r="V41" s="40"/>
    </row>
    <row r="42" spans="1:22" x14ac:dyDescent="0.25">
      <c r="A42" s="30"/>
      <c r="B42" s="30" t="s">
        <v>41</v>
      </c>
      <c r="C42" s="30"/>
      <c r="D42" s="30"/>
      <c r="E42" s="30"/>
      <c r="F42" s="30"/>
      <c r="G42" s="30"/>
      <c r="H42" s="30" t="s">
        <v>114</v>
      </c>
      <c r="I42" s="30" t="s">
        <v>46</v>
      </c>
      <c r="J42" s="30" t="s">
        <v>65</v>
      </c>
      <c r="K42" s="30" t="s">
        <v>150</v>
      </c>
      <c r="L42" s="87">
        <v>-43197.859197609992</v>
      </c>
      <c r="M42" s="87"/>
      <c r="N42" s="87">
        <v>-27908.642502339</v>
      </c>
      <c r="O42" s="87">
        <f t="shared" si="3"/>
        <v>-15289.216695270992</v>
      </c>
      <c r="P42" s="87">
        <v>0</v>
      </c>
      <c r="Q42" s="87"/>
      <c r="R42" s="87"/>
      <c r="S42" s="87">
        <f t="shared" si="4"/>
        <v>0</v>
      </c>
      <c r="T42" s="87"/>
      <c r="U42" s="87"/>
      <c r="V42" s="32"/>
    </row>
    <row r="43" spans="1:22" ht="26.25" thickBot="1" x14ac:dyDescent="0.3">
      <c r="A43" s="36"/>
      <c r="B43" s="36" t="s">
        <v>41</v>
      </c>
      <c r="C43" s="36"/>
      <c r="D43" s="36"/>
      <c r="E43" s="36"/>
      <c r="F43" s="36"/>
      <c r="G43" s="36"/>
      <c r="H43" s="36" t="s">
        <v>117</v>
      </c>
      <c r="I43" s="36" t="s">
        <v>46</v>
      </c>
      <c r="J43" s="36"/>
      <c r="K43" s="36"/>
      <c r="L43" s="89">
        <v>-93774.461308637416</v>
      </c>
      <c r="M43" s="89">
        <v>-56362.130000000012</v>
      </c>
      <c r="N43" s="89">
        <v>-56362.129418610508</v>
      </c>
      <c r="O43" s="89">
        <f t="shared" si="3"/>
        <v>-37412.331890026908</v>
      </c>
      <c r="P43" s="87">
        <v>-37412.331890026908</v>
      </c>
      <c r="Q43" s="89">
        <v>-37412.331890026908</v>
      </c>
      <c r="R43" s="89"/>
      <c r="S43" s="89">
        <f t="shared" si="4"/>
        <v>-37412.331890026908</v>
      </c>
      <c r="T43" s="89"/>
      <c r="U43" s="89"/>
      <c r="V43" s="37" t="s">
        <v>177</v>
      </c>
    </row>
    <row r="44" spans="1:22" ht="15.75" thickBot="1" x14ac:dyDescent="0.3">
      <c r="A44" s="38"/>
      <c r="B44" s="39" t="s">
        <v>41</v>
      </c>
      <c r="C44" s="39"/>
      <c r="D44" s="39"/>
      <c r="E44" s="39"/>
      <c r="F44" s="39"/>
      <c r="G44" s="41" t="s">
        <v>109</v>
      </c>
      <c r="H44" s="39"/>
      <c r="I44" s="39"/>
      <c r="J44" s="39"/>
      <c r="K44" s="39"/>
      <c r="L44" s="90">
        <f>SUM(L42:L43)</f>
        <v>-136972.3205062474</v>
      </c>
      <c r="M44" s="90">
        <f t="shared" ref="M44:T44" si="15">SUM(M42:M43)</f>
        <v>-56362.130000000012</v>
      </c>
      <c r="N44" s="90">
        <f t="shared" si="15"/>
        <v>-84270.771920949512</v>
      </c>
      <c r="O44" s="90">
        <f t="shared" si="15"/>
        <v>-52701.548585297904</v>
      </c>
      <c r="P44" s="90">
        <f t="shared" si="15"/>
        <v>-37412.331890026908</v>
      </c>
      <c r="Q44" s="90">
        <f t="shared" si="15"/>
        <v>-37412.331890026908</v>
      </c>
      <c r="R44" s="90">
        <f t="shared" si="15"/>
        <v>0</v>
      </c>
      <c r="S44" s="90">
        <f t="shared" si="15"/>
        <v>-37412.331890026908</v>
      </c>
      <c r="T44" s="90">
        <f t="shared" si="15"/>
        <v>0</v>
      </c>
      <c r="U44" s="90"/>
      <c r="V44" s="40"/>
    </row>
    <row r="45" spans="1:22" s="103" customFormat="1" ht="15.75" thickBot="1" x14ac:dyDescent="0.3">
      <c r="A45" s="38"/>
      <c r="B45" s="39" t="s">
        <v>41</v>
      </c>
      <c r="C45" s="39"/>
      <c r="D45" s="39"/>
      <c r="E45" s="39"/>
      <c r="F45" s="39"/>
      <c r="G45" s="39" t="s">
        <v>110</v>
      </c>
      <c r="H45" s="39" t="s">
        <v>117</v>
      </c>
      <c r="I45" s="39" t="s">
        <v>46</v>
      </c>
      <c r="J45" s="39"/>
      <c r="K45" s="39"/>
      <c r="L45" s="90">
        <v>-371661.95345142746</v>
      </c>
      <c r="M45" s="90"/>
      <c r="N45" s="90">
        <v>-142443.10377761503</v>
      </c>
      <c r="O45" s="90">
        <f t="shared" si="3"/>
        <v>-229218.84967381242</v>
      </c>
      <c r="P45" s="91">
        <v>-229218.84967381242</v>
      </c>
      <c r="Q45" s="90">
        <v>-229218.84967381242</v>
      </c>
      <c r="R45" s="90"/>
      <c r="S45" s="90">
        <f t="shared" si="4"/>
        <v>-229218.84967381242</v>
      </c>
      <c r="T45" s="90"/>
      <c r="U45" s="90"/>
      <c r="V45" s="40"/>
    </row>
    <row r="46" spans="1:22" ht="15.75" thickBot="1" x14ac:dyDescent="0.3">
      <c r="A46" s="43"/>
      <c r="B46" s="21"/>
      <c r="C46" s="21"/>
      <c r="D46" s="21" t="s">
        <v>74</v>
      </c>
      <c r="E46" s="21"/>
      <c r="F46" s="21"/>
      <c r="G46" s="21"/>
      <c r="H46" s="21"/>
      <c r="I46" s="21"/>
      <c r="J46" s="21"/>
      <c r="K46" s="21"/>
      <c r="L46" s="85">
        <f>L47</f>
        <v>-2952884.5097669801</v>
      </c>
      <c r="M46" s="85">
        <f t="shared" ref="M46:T46" si="16">M47</f>
        <v>-453216.01999999996</v>
      </c>
      <c r="N46" s="85">
        <f t="shared" si="16"/>
        <v>-2059809.6110302228</v>
      </c>
      <c r="O46" s="85">
        <f t="shared" si="16"/>
        <v>-893074.89873675746</v>
      </c>
      <c r="P46" s="85">
        <f t="shared" si="16"/>
        <v>-888923.75562386168</v>
      </c>
      <c r="Q46" s="85">
        <f t="shared" si="16"/>
        <v>-888923.75562386168</v>
      </c>
      <c r="R46" s="85">
        <f t="shared" si="16"/>
        <v>0</v>
      </c>
      <c r="S46" s="85">
        <f t="shared" si="16"/>
        <v>-888923.75562386168</v>
      </c>
      <c r="T46" s="85">
        <f t="shared" si="16"/>
        <v>0</v>
      </c>
      <c r="U46" s="85"/>
      <c r="V46" s="44"/>
    </row>
    <row r="47" spans="1:22" ht="15.75" thickBot="1" x14ac:dyDescent="0.3">
      <c r="A47" s="24"/>
      <c r="B47" s="26"/>
      <c r="C47" s="26"/>
      <c r="D47" s="26"/>
      <c r="E47" s="26" t="s">
        <v>144</v>
      </c>
      <c r="F47" s="26" t="s">
        <v>75</v>
      </c>
      <c r="G47" s="26"/>
      <c r="H47" s="26"/>
      <c r="I47" s="26"/>
      <c r="J47" s="26"/>
      <c r="K47" s="26"/>
      <c r="L47" s="86">
        <f>L53+L59+L60</f>
        <v>-2952884.5097669801</v>
      </c>
      <c r="M47" s="86">
        <f t="shared" ref="M47:T47" si="17">M53+M59+M60</f>
        <v>-453216.01999999996</v>
      </c>
      <c r="N47" s="86">
        <f t="shared" si="17"/>
        <v>-2059809.6110302228</v>
      </c>
      <c r="O47" s="86">
        <f t="shared" si="17"/>
        <v>-893074.89873675746</v>
      </c>
      <c r="P47" s="86">
        <f t="shared" si="17"/>
        <v>-888923.75562386168</v>
      </c>
      <c r="Q47" s="86">
        <f t="shared" si="17"/>
        <v>-888923.75562386168</v>
      </c>
      <c r="R47" s="86">
        <f t="shared" si="17"/>
        <v>0</v>
      </c>
      <c r="S47" s="86">
        <f t="shared" si="17"/>
        <v>-888923.75562386168</v>
      </c>
      <c r="T47" s="86">
        <f t="shared" si="17"/>
        <v>0</v>
      </c>
      <c r="U47" s="86"/>
      <c r="V47" s="29"/>
    </row>
    <row r="48" spans="1:22" x14ac:dyDescent="0.25">
      <c r="A48" s="30"/>
      <c r="B48" s="30" t="s">
        <v>41</v>
      </c>
      <c r="C48" s="30"/>
      <c r="D48" s="30"/>
      <c r="E48" s="30"/>
      <c r="F48" s="30"/>
      <c r="G48" s="30"/>
      <c r="H48" s="30" t="s">
        <v>114</v>
      </c>
      <c r="I48" s="30" t="s">
        <v>46</v>
      </c>
      <c r="J48" s="30" t="s">
        <v>65</v>
      </c>
      <c r="K48" s="30" t="s">
        <v>150</v>
      </c>
      <c r="L48" s="87">
        <v>-1922.020352</v>
      </c>
      <c r="M48" s="87"/>
      <c r="N48" s="87">
        <v>-466.69147200000003</v>
      </c>
      <c r="O48" s="87">
        <f t="shared" si="3"/>
        <v>-1455.32888</v>
      </c>
      <c r="P48" s="87">
        <v>0</v>
      </c>
      <c r="Q48" s="87"/>
      <c r="R48" s="87"/>
      <c r="S48" s="87">
        <f t="shared" si="4"/>
        <v>0</v>
      </c>
      <c r="T48" s="87"/>
      <c r="U48" s="87"/>
      <c r="V48" s="32"/>
    </row>
    <row r="49" spans="1:22" x14ac:dyDescent="0.25">
      <c r="A49" s="34"/>
      <c r="B49" s="34" t="s">
        <v>41</v>
      </c>
      <c r="C49" s="34"/>
      <c r="D49" s="34"/>
      <c r="E49" s="34"/>
      <c r="F49" s="34"/>
      <c r="G49" s="34"/>
      <c r="H49" s="30" t="s">
        <v>114</v>
      </c>
      <c r="I49" s="34" t="s">
        <v>46</v>
      </c>
      <c r="J49" s="34" t="s">
        <v>72</v>
      </c>
      <c r="K49" s="34" t="s">
        <v>162</v>
      </c>
      <c r="L49" s="88">
        <v>-935.68</v>
      </c>
      <c r="M49" s="88">
        <v>-935.68</v>
      </c>
      <c r="N49" s="88">
        <v>-935.68</v>
      </c>
      <c r="O49" s="88">
        <f t="shared" si="3"/>
        <v>0</v>
      </c>
      <c r="P49" s="87">
        <f t="shared" ref="P49" si="18">L49-M49</f>
        <v>0</v>
      </c>
      <c r="Q49" s="88"/>
      <c r="R49" s="88"/>
      <c r="S49" s="88">
        <f t="shared" si="4"/>
        <v>0</v>
      </c>
      <c r="T49" s="88"/>
      <c r="U49" s="88"/>
      <c r="V49" s="35"/>
    </row>
    <row r="50" spans="1:22" x14ac:dyDescent="0.25">
      <c r="A50" s="36"/>
      <c r="B50" s="34" t="s">
        <v>116</v>
      </c>
      <c r="C50" s="36"/>
      <c r="D50" s="36"/>
      <c r="E50" s="36"/>
      <c r="F50" s="36"/>
      <c r="G50" s="36"/>
      <c r="H50" s="34" t="s">
        <v>113</v>
      </c>
      <c r="I50" s="34" t="s">
        <v>46</v>
      </c>
      <c r="J50" s="36"/>
      <c r="K50" s="36"/>
      <c r="L50" s="89">
        <v>-12999.999899999999</v>
      </c>
      <c r="M50" s="89"/>
      <c r="N50" s="89">
        <v>-13000</v>
      </c>
      <c r="O50" s="88">
        <f t="shared" si="3"/>
        <v>1.0000000111176632E-4</v>
      </c>
      <c r="P50" s="88">
        <v>0</v>
      </c>
      <c r="Q50" s="89"/>
      <c r="R50" s="89"/>
      <c r="S50" s="88">
        <f t="shared" si="4"/>
        <v>0</v>
      </c>
      <c r="T50" s="89"/>
      <c r="U50" s="89"/>
      <c r="V50" s="37"/>
    </row>
    <row r="51" spans="1:22" ht="25.5" x14ac:dyDescent="0.25">
      <c r="A51" s="36"/>
      <c r="B51" s="34" t="s">
        <v>41</v>
      </c>
      <c r="C51" s="36"/>
      <c r="D51" s="36"/>
      <c r="E51" s="36"/>
      <c r="F51" s="36"/>
      <c r="G51" s="36"/>
      <c r="H51" s="34" t="s">
        <v>117</v>
      </c>
      <c r="I51" s="34" t="s">
        <v>46</v>
      </c>
      <c r="J51" s="36"/>
      <c r="K51" s="36"/>
      <c r="L51" s="89">
        <v>-1249411.9093768159</v>
      </c>
      <c r="M51" s="89">
        <v>-452192.06999999995</v>
      </c>
      <c r="N51" s="89">
        <v>-664841.5340172922</v>
      </c>
      <c r="O51" s="88">
        <f t="shared" ref="O51" si="19">L51-N51</f>
        <v>-584570.37535952369</v>
      </c>
      <c r="P51" s="88">
        <v>-584570.37535952369</v>
      </c>
      <c r="Q51" s="89">
        <v>-584564.1554595239</v>
      </c>
      <c r="R51" s="89"/>
      <c r="S51" s="88">
        <f t="shared" ref="S51" si="20">Q51+R51</f>
        <v>-584564.1554595239</v>
      </c>
      <c r="T51" s="89"/>
      <c r="U51" s="89"/>
      <c r="V51" s="37" t="s">
        <v>177</v>
      </c>
    </row>
    <row r="52" spans="1:22" ht="15.75" thickBot="1" x14ac:dyDescent="0.3">
      <c r="A52" s="36"/>
      <c r="B52" s="34" t="s">
        <v>41</v>
      </c>
      <c r="C52" s="36"/>
      <c r="D52" s="36"/>
      <c r="E52" s="36"/>
      <c r="F52" s="36"/>
      <c r="G52" s="36"/>
      <c r="H52" s="45" t="s">
        <v>174</v>
      </c>
      <c r="I52" s="34" t="s">
        <v>46</v>
      </c>
      <c r="J52" s="36"/>
      <c r="K52" s="36"/>
      <c r="L52" s="89">
        <v>-471.38</v>
      </c>
      <c r="M52" s="89"/>
      <c r="N52" s="89">
        <v>-477.59989999999993</v>
      </c>
      <c r="O52" s="88">
        <f t="shared" si="3"/>
        <v>6.2198999999999387</v>
      </c>
      <c r="P52" s="88">
        <v>6.2198999999999387</v>
      </c>
      <c r="Q52" s="89"/>
      <c r="R52" s="89"/>
      <c r="S52" s="88">
        <f t="shared" si="4"/>
        <v>0</v>
      </c>
      <c r="T52" s="89"/>
      <c r="U52" s="89"/>
      <c r="V52" s="37" t="s">
        <v>175</v>
      </c>
    </row>
    <row r="53" spans="1:22" ht="15.75" thickBot="1" x14ac:dyDescent="0.3">
      <c r="A53" s="38"/>
      <c r="B53" s="39" t="s">
        <v>41</v>
      </c>
      <c r="C53" s="39"/>
      <c r="D53" s="39"/>
      <c r="E53" s="39"/>
      <c r="F53" s="39"/>
      <c r="G53" s="39" t="s">
        <v>50</v>
      </c>
      <c r="H53" s="39"/>
      <c r="I53" s="39"/>
      <c r="J53" s="39"/>
      <c r="K53" s="39"/>
      <c r="L53" s="90">
        <f t="shared" ref="L53:S53" si="21">SUM(L48:L52)</f>
        <v>-1265740.9896288158</v>
      </c>
      <c r="M53" s="90">
        <f t="shared" si="21"/>
        <v>-453127.74999999994</v>
      </c>
      <c r="N53" s="90">
        <f t="shared" si="21"/>
        <v>-679721.50538929226</v>
      </c>
      <c r="O53" s="90">
        <f t="shared" si="21"/>
        <v>-586019.48423952365</v>
      </c>
      <c r="P53" s="90">
        <f t="shared" si="21"/>
        <v>-584564.15545952367</v>
      </c>
      <c r="Q53" s="90">
        <f t="shared" si="21"/>
        <v>-584564.1554595239</v>
      </c>
      <c r="R53" s="90">
        <f t="shared" si="21"/>
        <v>0</v>
      </c>
      <c r="S53" s="90">
        <f t="shared" si="21"/>
        <v>-584564.1554595239</v>
      </c>
      <c r="T53" s="90"/>
      <c r="U53" s="90"/>
      <c r="V53" s="40"/>
    </row>
    <row r="54" spans="1:22" x14ac:dyDescent="0.25">
      <c r="A54" s="30"/>
      <c r="B54" s="30" t="s">
        <v>41</v>
      </c>
      <c r="C54" s="30"/>
      <c r="D54" s="30"/>
      <c r="E54" s="30"/>
      <c r="F54" s="30"/>
      <c r="G54" s="30"/>
      <c r="H54" s="30" t="s">
        <v>113</v>
      </c>
      <c r="I54" s="30" t="s">
        <v>46</v>
      </c>
      <c r="J54" s="30" t="s">
        <v>64</v>
      </c>
      <c r="K54" s="30" t="s">
        <v>149</v>
      </c>
      <c r="L54" s="87">
        <v>-144.42505345642655</v>
      </c>
      <c r="M54" s="87">
        <v>-48.56</v>
      </c>
      <c r="N54" s="87">
        <v>-144.42505345642655</v>
      </c>
      <c r="O54" s="87">
        <f t="shared" ref="O54:O97" si="22">L54-N54</f>
        <v>0</v>
      </c>
      <c r="P54" s="87">
        <v>0</v>
      </c>
      <c r="Q54" s="87"/>
      <c r="R54" s="87"/>
      <c r="S54" s="87">
        <f t="shared" ref="S54:S126" si="23">Q54+R54</f>
        <v>0</v>
      </c>
      <c r="T54" s="87"/>
      <c r="U54" s="87"/>
      <c r="V54" s="32"/>
    </row>
    <row r="55" spans="1:22" x14ac:dyDescent="0.25">
      <c r="A55" s="34"/>
      <c r="B55" s="34" t="s">
        <v>41</v>
      </c>
      <c r="C55" s="34"/>
      <c r="D55" s="34"/>
      <c r="E55" s="34"/>
      <c r="F55" s="34"/>
      <c r="G55" s="34"/>
      <c r="H55" s="34" t="s">
        <v>114</v>
      </c>
      <c r="I55" s="34" t="s">
        <v>46</v>
      </c>
      <c r="J55" s="34" t="s">
        <v>65</v>
      </c>
      <c r="K55" s="34" t="s">
        <v>150</v>
      </c>
      <c r="L55" s="88">
        <v>-7856.3881061737902</v>
      </c>
      <c r="M55" s="88"/>
      <c r="N55" s="88">
        <v>-5160.5737732780481</v>
      </c>
      <c r="O55" s="88">
        <f t="shared" si="22"/>
        <v>-2695.8143328957422</v>
      </c>
      <c r="P55" s="87">
        <v>0</v>
      </c>
      <c r="Q55" s="88"/>
      <c r="R55" s="88"/>
      <c r="S55" s="88">
        <f t="shared" si="23"/>
        <v>0</v>
      </c>
      <c r="T55" s="88"/>
      <c r="U55" s="88"/>
      <c r="V55" s="35"/>
    </row>
    <row r="56" spans="1:22" x14ac:dyDescent="0.25">
      <c r="A56" s="36"/>
      <c r="B56" s="34" t="s">
        <v>41</v>
      </c>
      <c r="C56" s="36"/>
      <c r="D56" s="36"/>
      <c r="E56" s="36"/>
      <c r="F56" s="36"/>
      <c r="G56" s="36"/>
      <c r="H56" s="36" t="s">
        <v>113</v>
      </c>
      <c r="I56" s="34" t="s">
        <v>46</v>
      </c>
      <c r="J56" s="36"/>
      <c r="K56" s="36"/>
      <c r="L56" s="89">
        <v>-1246666.9998999999</v>
      </c>
      <c r="M56" s="89"/>
      <c r="N56" s="89">
        <v>-1071014.1998248964</v>
      </c>
      <c r="O56" s="88">
        <f t="shared" si="22"/>
        <v>-175652.80007510353</v>
      </c>
      <c r="P56" s="88">
        <v>-175652.80007510353</v>
      </c>
      <c r="Q56" s="89">
        <v>-175652.80007510353</v>
      </c>
      <c r="R56" s="89"/>
      <c r="S56" s="88">
        <f t="shared" si="23"/>
        <v>-175652.80007510353</v>
      </c>
      <c r="T56" s="89"/>
      <c r="U56" s="89"/>
      <c r="V56" s="37"/>
    </row>
    <row r="57" spans="1:22" ht="25.5" x14ac:dyDescent="0.25">
      <c r="A57" s="36"/>
      <c r="B57" s="36" t="s">
        <v>41</v>
      </c>
      <c r="C57" s="36"/>
      <c r="D57" s="36"/>
      <c r="E57" s="36"/>
      <c r="F57" s="36"/>
      <c r="G57" s="36"/>
      <c r="H57" s="36" t="s">
        <v>117</v>
      </c>
      <c r="I57" s="36" t="s">
        <v>46</v>
      </c>
      <c r="J57" s="36"/>
      <c r="K57" s="36"/>
      <c r="L57" s="89">
        <v>-269219.2452287238</v>
      </c>
      <c r="M57" s="89">
        <v>-39.709999999999951</v>
      </c>
      <c r="N57" s="89">
        <v>-262087.72646831931</v>
      </c>
      <c r="O57" s="89">
        <f t="shared" ref="O57" si="24">L57-N57</f>
        <v>-7131.5187604044913</v>
      </c>
      <c r="P57" s="88">
        <v>-7131.5187604044913</v>
      </c>
      <c r="Q57" s="89">
        <v>-6819.7649273546995</v>
      </c>
      <c r="R57" s="89"/>
      <c r="S57" s="89">
        <f t="shared" ref="S57" si="25">Q57+R57</f>
        <v>-6819.7649273546995</v>
      </c>
      <c r="T57" s="89"/>
      <c r="U57" s="89"/>
      <c r="V57" s="37" t="s">
        <v>177</v>
      </c>
    </row>
    <row r="58" spans="1:22" ht="15.75" thickBot="1" x14ac:dyDescent="0.3">
      <c r="A58" s="36"/>
      <c r="B58" s="36" t="s">
        <v>41</v>
      </c>
      <c r="C58" s="36"/>
      <c r="D58" s="36"/>
      <c r="E58" s="36"/>
      <c r="F58" s="36"/>
      <c r="G58" s="36"/>
      <c r="H58" s="36" t="s">
        <v>174</v>
      </c>
      <c r="I58" s="36" t="s">
        <v>46</v>
      </c>
      <c r="J58" s="36"/>
      <c r="K58" s="36"/>
      <c r="L58" s="89"/>
      <c r="M58" s="89"/>
      <c r="N58" s="89">
        <v>-311.75383304960269</v>
      </c>
      <c r="O58" s="89">
        <f t="shared" si="22"/>
        <v>311.75383304960269</v>
      </c>
      <c r="P58" s="92">
        <v>311.75383304960269</v>
      </c>
      <c r="Q58" s="89"/>
      <c r="R58" s="89"/>
      <c r="S58" s="89">
        <f t="shared" si="23"/>
        <v>0</v>
      </c>
      <c r="T58" s="89"/>
      <c r="U58" s="89"/>
      <c r="V58" s="37" t="s">
        <v>175</v>
      </c>
    </row>
    <row r="59" spans="1:22" ht="15.75" thickBot="1" x14ac:dyDescent="0.3">
      <c r="A59" s="38"/>
      <c r="B59" s="39" t="s">
        <v>41</v>
      </c>
      <c r="C59" s="39"/>
      <c r="D59" s="39"/>
      <c r="E59" s="39"/>
      <c r="F59" s="39"/>
      <c r="G59" s="39" t="s">
        <v>54</v>
      </c>
      <c r="H59" s="39"/>
      <c r="I59" s="39"/>
      <c r="J59" s="39"/>
      <c r="K59" s="39"/>
      <c r="L59" s="90">
        <f>SUM(L54:L58)</f>
        <v>-1523887.058288354</v>
      </c>
      <c r="M59" s="90">
        <f t="shared" ref="M59:S59" si="26">SUM(M54:M58)</f>
        <v>-88.269999999999953</v>
      </c>
      <c r="N59" s="90">
        <f t="shared" si="26"/>
        <v>-1338718.6789529999</v>
      </c>
      <c r="O59" s="90">
        <f t="shared" si="26"/>
        <v>-185168.37933535414</v>
      </c>
      <c r="P59" s="90">
        <f t="shared" si="26"/>
        <v>-182472.5650024584</v>
      </c>
      <c r="Q59" s="90">
        <f t="shared" si="26"/>
        <v>-182472.56500245823</v>
      </c>
      <c r="R59" s="90">
        <f t="shared" si="26"/>
        <v>0</v>
      </c>
      <c r="S59" s="90">
        <f t="shared" si="26"/>
        <v>-182472.56500245823</v>
      </c>
      <c r="T59" s="90"/>
      <c r="U59" s="90"/>
      <c r="V59" s="40"/>
    </row>
    <row r="60" spans="1:22" s="103" customFormat="1" ht="15.75" thickBot="1" x14ac:dyDescent="0.3">
      <c r="A60" s="38"/>
      <c r="B60" s="39" t="s">
        <v>41</v>
      </c>
      <c r="C60" s="39"/>
      <c r="D60" s="39"/>
      <c r="E60" s="39"/>
      <c r="F60" s="39"/>
      <c r="G60" s="39" t="s">
        <v>110</v>
      </c>
      <c r="H60" s="39" t="s">
        <v>117</v>
      </c>
      <c r="I60" s="39" t="s">
        <v>46</v>
      </c>
      <c r="J60" s="39"/>
      <c r="K60" s="39"/>
      <c r="L60" s="90">
        <v>-163256.46184981044</v>
      </c>
      <c r="M60" s="90"/>
      <c r="N60" s="90">
        <v>-41369.426687930798</v>
      </c>
      <c r="O60" s="90">
        <f t="shared" si="22"/>
        <v>-121887.03516187964</v>
      </c>
      <c r="P60" s="90">
        <v>-121887.03516187964</v>
      </c>
      <c r="Q60" s="90">
        <v>-121887.03516187964</v>
      </c>
      <c r="R60" s="90"/>
      <c r="S60" s="90">
        <f t="shared" si="23"/>
        <v>-121887.03516187964</v>
      </c>
      <c r="T60" s="90"/>
      <c r="U60" s="90"/>
      <c r="V60" s="40"/>
    </row>
    <row r="61" spans="1:22" ht="15.75" thickBot="1" x14ac:dyDescent="0.3">
      <c r="A61" s="43"/>
      <c r="B61" s="21"/>
      <c r="C61" s="21"/>
      <c r="D61" s="21" t="s">
        <v>76</v>
      </c>
      <c r="E61" s="21"/>
      <c r="F61" s="21"/>
      <c r="G61" s="21"/>
      <c r="H61" s="21"/>
      <c r="I61" s="21"/>
      <c r="J61" s="21"/>
      <c r="K61" s="21"/>
      <c r="L61" s="85">
        <f>L62</f>
        <v>-163082377.67193097</v>
      </c>
      <c r="M61" s="85">
        <f t="shared" ref="M61:T61" si="27">M62</f>
        <v>-2695708.3200000003</v>
      </c>
      <c r="N61" s="85">
        <f t="shared" si="27"/>
        <v>-160782087.02584726</v>
      </c>
      <c r="O61" s="85">
        <f t="shared" si="27"/>
        <v>-2300290.6460837177</v>
      </c>
      <c r="P61" s="85">
        <f t="shared" si="27"/>
        <v>-2299852.8532122108</v>
      </c>
      <c r="Q61" s="85">
        <f t="shared" si="27"/>
        <v>-2299852.8533977177</v>
      </c>
      <c r="R61" s="85">
        <f t="shared" si="27"/>
        <v>0</v>
      </c>
      <c r="S61" s="85">
        <f t="shared" si="27"/>
        <v>-2299852.8533977177</v>
      </c>
      <c r="T61" s="85">
        <f t="shared" si="27"/>
        <v>0</v>
      </c>
      <c r="U61" s="85"/>
      <c r="V61" s="44"/>
    </row>
    <row r="62" spans="1:22" ht="15.75" thickBot="1" x14ac:dyDescent="0.3">
      <c r="A62" s="24"/>
      <c r="B62" s="26"/>
      <c r="C62" s="26"/>
      <c r="D62" s="26"/>
      <c r="E62" s="25" t="s">
        <v>141</v>
      </c>
      <c r="F62" s="26" t="s">
        <v>77</v>
      </c>
      <c r="G62" s="26"/>
      <c r="H62" s="26"/>
      <c r="I62" s="26"/>
      <c r="J62" s="26"/>
      <c r="K62" s="26"/>
      <c r="L62" s="86">
        <f>L71+L72</f>
        <v>-163082377.67193097</v>
      </c>
      <c r="M62" s="86">
        <f t="shared" ref="M62:T62" si="28">M71+M72</f>
        <v>-2695708.3200000003</v>
      </c>
      <c r="N62" s="86">
        <f t="shared" si="28"/>
        <v>-160782087.02584726</v>
      </c>
      <c r="O62" s="86">
        <f t="shared" si="28"/>
        <v>-2300290.6460837177</v>
      </c>
      <c r="P62" s="86">
        <f t="shared" si="28"/>
        <v>-2299852.8532122108</v>
      </c>
      <c r="Q62" s="86">
        <f t="shared" si="28"/>
        <v>-2299852.8533977177</v>
      </c>
      <c r="R62" s="86">
        <f t="shared" si="28"/>
        <v>0</v>
      </c>
      <c r="S62" s="86">
        <f t="shared" si="28"/>
        <v>-2299852.8533977177</v>
      </c>
      <c r="T62" s="86">
        <f t="shared" si="28"/>
        <v>0</v>
      </c>
      <c r="U62" s="86"/>
      <c r="V62" s="29"/>
    </row>
    <row r="63" spans="1:22" x14ac:dyDescent="0.25">
      <c r="A63" s="30"/>
      <c r="B63" s="30" t="s">
        <v>41</v>
      </c>
      <c r="C63" s="30"/>
      <c r="D63" s="30"/>
      <c r="E63" s="30"/>
      <c r="F63" s="30"/>
      <c r="G63" s="30"/>
      <c r="H63" s="30" t="s">
        <v>113</v>
      </c>
      <c r="I63" s="30" t="s">
        <v>46</v>
      </c>
      <c r="J63" s="30" t="s">
        <v>78</v>
      </c>
      <c r="K63" s="30" t="s">
        <v>146</v>
      </c>
      <c r="L63" s="87">
        <v>-4536631</v>
      </c>
      <c r="M63" s="87"/>
      <c r="N63" s="87">
        <v>-4536453.5199999996</v>
      </c>
      <c r="O63" s="87">
        <f t="shared" si="22"/>
        <v>-177.48000000044703</v>
      </c>
      <c r="P63" s="87">
        <v>-177.48000000044703</v>
      </c>
      <c r="Q63" s="87">
        <v>-177.48000000044703</v>
      </c>
      <c r="R63" s="87"/>
      <c r="S63" s="87">
        <f t="shared" si="23"/>
        <v>-177.48000000044703</v>
      </c>
      <c r="T63" s="87"/>
      <c r="U63" s="87"/>
      <c r="V63" s="32"/>
    </row>
    <row r="64" spans="1:22" x14ac:dyDescent="0.25">
      <c r="A64" s="34"/>
      <c r="B64" s="34" t="s">
        <v>41</v>
      </c>
      <c r="C64" s="34"/>
      <c r="D64" s="34"/>
      <c r="E64" s="34"/>
      <c r="F64" s="34"/>
      <c r="G64" s="34"/>
      <c r="H64" s="34" t="s">
        <v>114</v>
      </c>
      <c r="I64" s="34" t="s">
        <v>46</v>
      </c>
      <c r="J64" s="34" t="s">
        <v>65</v>
      </c>
      <c r="K64" s="34" t="s">
        <v>150</v>
      </c>
      <c r="L64" s="88">
        <v>-1839.2253159999998</v>
      </c>
      <c r="M64" s="88"/>
      <c r="N64" s="88">
        <v>-1503.2850300000002</v>
      </c>
      <c r="O64" s="88">
        <f t="shared" si="22"/>
        <v>-335.94028599999956</v>
      </c>
      <c r="P64" s="87">
        <v>0</v>
      </c>
      <c r="Q64" s="88"/>
      <c r="R64" s="88"/>
      <c r="S64" s="88">
        <f t="shared" si="23"/>
        <v>0</v>
      </c>
      <c r="T64" s="88"/>
      <c r="U64" s="88"/>
      <c r="V64" s="35"/>
    </row>
    <row r="65" spans="1:22" x14ac:dyDescent="0.25">
      <c r="A65" s="34"/>
      <c r="B65" s="34" t="s">
        <v>41</v>
      </c>
      <c r="C65" s="34"/>
      <c r="D65" s="34"/>
      <c r="E65" s="34"/>
      <c r="F65" s="34"/>
      <c r="G65" s="34"/>
      <c r="H65" s="34" t="s">
        <v>113</v>
      </c>
      <c r="I65" s="34" t="s">
        <v>46</v>
      </c>
      <c r="J65" s="34" t="s">
        <v>79</v>
      </c>
      <c r="K65" s="34" t="s">
        <v>153</v>
      </c>
      <c r="L65" s="88">
        <v>-37680000</v>
      </c>
      <c r="M65" s="88"/>
      <c r="N65" s="88">
        <v>-37680000</v>
      </c>
      <c r="O65" s="88">
        <f t="shared" si="22"/>
        <v>0</v>
      </c>
      <c r="P65" s="87">
        <v>0</v>
      </c>
      <c r="Q65" s="88"/>
      <c r="R65" s="88"/>
      <c r="S65" s="88">
        <f t="shared" si="23"/>
        <v>0</v>
      </c>
      <c r="T65" s="88"/>
      <c r="U65" s="88"/>
      <c r="V65" s="35"/>
    </row>
    <row r="66" spans="1:22" x14ac:dyDescent="0.25">
      <c r="A66" s="34"/>
      <c r="B66" s="34" t="s">
        <v>41</v>
      </c>
      <c r="C66" s="34"/>
      <c r="D66" s="34"/>
      <c r="E66" s="34"/>
      <c r="F66" s="34"/>
      <c r="G66" s="34"/>
      <c r="H66" s="34" t="s">
        <v>114</v>
      </c>
      <c r="I66" s="34" t="s">
        <v>46</v>
      </c>
      <c r="J66" s="34" t="s">
        <v>72</v>
      </c>
      <c r="K66" s="34" t="s">
        <v>162</v>
      </c>
      <c r="L66" s="88">
        <v>-31332.09</v>
      </c>
      <c r="M66" s="88">
        <v>-31332.09</v>
      </c>
      <c r="N66" s="88">
        <v>-31230.2376</v>
      </c>
      <c r="O66" s="88">
        <f t="shared" si="22"/>
        <v>-101.85239999999976</v>
      </c>
      <c r="P66" s="87">
        <f t="shared" ref="P66:P67" si="29">L66-M66</f>
        <v>0</v>
      </c>
      <c r="Q66" s="88"/>
      <c r="R66" s="88"/>
      <c r="S66" s="88">
        <f t="shared" si="23"/>
        <v>0</v>
      </c>
      <c r="T66" s="88"/>
      <c r="U66" s="88"/>
      <c r="V66" s="35"/>
    </row>
    <row r="67" spans="1:22" x14ac:dyDescent="0.25">
      <c r="A67" s="34"/>
      <c r="B67" s="34" t="s">
        <v>41</v>
      </c>
      <c r="C67" s="34"/>
      <c r="D67" s="34"/>
      <c r="E67" s="34"/>
      <c r="F67" s="34"/>
      <c r="G67" s="34"/>
      <c r="H67" s="34" t="s">
        <v>113</v>
      </c>
      <c r="I67" s="34" t="s">
        <v>46</v>
      </c>
      <c r="J67" s="34" t="s">
        <v>80</v>
      </c>
      <c r="K67" s="34" t="s">
        <v>167</v>
      </c>
      <c r="L67" s="88">
        <v>-1711849.15</v>
      </c>
      <c r="M67" s="88">
        <v>-1711849.15</v>
      </c>
      <c r="N67" s="88">
        <v>-1711849.15</v>
      </c>
      <c r="O67" s="88">
        <f t="shared" si="22"/>
        <v>0</v>
      </c>
      <c r="P67" s="87">
        <f t="shared" si="29"/>
        <v>0</v>
      </c>
      <c r="Q67" s="88"/>
      <c r="R67" s="88"/>
      <c r="S67" s="88">
        <f t="shared" si="23"/>
        <v>0</v>
      </c>
      <c r="T67" s="88"/>
      <c r="U67" s="88"/>
      <c r="V67" s="35"/>
    </row>
    <row r="68" spans="1:22" x14ac:dyDescent="0.25">
      <c r="A68" s="36"/>
      <c r="B68" s="36" t="s">
        <v>41</v>
      </c>
      <c r="C68" s="36"/>
      <c r="D68" s="36"/>
      <c r="E68" s="36"/>
      <c r="F68" s="36"/>
      <c r="G68" s="36"/>
      <c r="H68" s="34" t="s">
        <v>113</v>
      </c>
      <c r="I68" s="34" t="s">
        <v>46</v>
      </c>
      <c r="J68" s="36"/>
      <c r="K68" s="36"/>
      <c r="L68" s="89">
        <v>-118216108.21968549</v>
      </c>
      <c r="M68" s="89">
        <v>-947815.87000000011</v>
      </c>
      <c r="N68" s="89">
        <v>-115973237.76949999</v>
      </c>
      <c r="O68" s="88">
        <f t="shared" si="22"/>
        <v>-2242870.4501855075</v>
      </c>
      <c r="P68" s="87">
        <v>-2242870.4500000002</v>
      </c>
      <c r="Q68" s="89">
        <v>-2242870.4501855075</v>
      </c>
      <c r="R68" s="89"/>
      <c r="S68" s="88">
        <f t="shared" si="23"/>
        <v>-2242870.4501855075</v>
      </c>
      <c r="T68" s="89"/>
      <c r="U68" s="89"/>
      <c r="V68" s="37"/>
    </row>
    <row r="69" spans="1:22" ht="25.5" x14ac:dyDescent="0.25">
      <c r="A69" s="36"/>
      <c r="B69" s="36" t="s">
        <v>41</v>
      </c>
      <c r="C69" s="36"/>
      <c r="D69" s="36"/>
      <c r="E69" s="36"/>
      <c r="F69" s="36"/>
      <c r="G69" s="36"/>
      <c r="H69" s="36" t="s">
        <v>117</v>
      </c>
      <c r="I69" s="36" t="s">
        <v>46</v>
      </c>
      <c r="J69" s="36"/>
      <c r="K69" s="36"/>
      <c r="L69" s="89">
        <v>-854218.54692926165</v>
      </c>
      <c r="M69" s="89">
        <v>-4711.21000000001</v>
      </c>
      <c r="N69" s="89">
        <v>-802106.02110517048</v>
      </c>
      <c r="O69" s="89">
        <f t="shared" ref="O69" si="30">L69-N69</f>
        <v>-52112.525824091164</v>
      </c>
      <c r="P69" s="87">
        <v>-52112.525824091164</v>
      </c>
      <c r="Q69" s="89">
        <v>-51951.725824091118</v>
      </c>
      <c r="R69" s="89"/>
      <c r="S69" s="89">
        <f t="shared" ref="S69" si="31">Q69+R69</f>
        <v>-51951.725824091118</v>
      </c>
      <c r="T69" s="89"/>
      <c r="U69" s="89"/>
      <c r="V69" s="37" t="s">
        <v>177</v>
      </c>
    </row>
    <row r="70" spans="1:22" ht="15.75" thickBot="1" x14ac:dyDescent="0.3">
      <c r="A70" s="36"/>
      <c r="B70" s="36" t="s">
        <v>41</v>
      </c>
      <c r="C70" s="36"/>
      <c r="D70" s="36"/>
      <c r="E70" s="36"/>
      <c r="F70" s="36"/>
      <c r="G70" s="36"/>
      <c r="H70" s="36" t="s">
        <v>174</v>
      </c>
      <c r="I70" s="36" t="s">
        <v>46</v>
      </c>
      <c r="J70" s="36"/>
      <c r="K70" s="36"/>
      <c r="L70" s="89"/>
      <c r="M70" s="89"/>
      <c r="N70" s="89">
        <v>-160.80000000000001</v>
      </c>
      <c r="O70" s="89">
        <f t="shared" si="22"/>
        <v>160.80000000000001</v>
      </c>
      <c r="P70" s="87">
        <v>160.80000000000001</v>
      </c>
      <c r="Q70" s="89"/>
      <c r="R70" s="89"/>
      <c r="S70" s="89">
        <f t="shared" si="23"/>
        <v>0</v>
      </c>
      <c r="T70" s="89"/>
      <c r="U70" s="89"/>
      <c r="V70" s="37" t="s">
        <v>175</v>
      </c>
    </row>
    <row r="71" spans="1:22" ht="15.75" thickBot="1" x14ac:dyDescent="0.3">
      <c r="A71" s="38"/>
      <c r="B71" s="39" t="s">
        <v>41</v>
      </c>
      <c r="C71" s="39"/>
      <c r="D71" s="39"/>
      <c r="E71" s="39"/>
      <c r="F71" s="39"/>
      <c r="G71" s="39" t="s">
        <v>50</v>
      </c>
      <c r="H71" s="39"/>
      <c r="I71" s="39"/>
      <c r="J71" s="39"/>
      <c r="K71" s="39"/>
      <c r="L71" s="90">
        <f>SUM(L63:L70)</f>
        <v>-163031978.23193076</v>
      </c>
      <c r="M71" s="90">
        <f t="shared" ref="M71:T71" si="32">SUM(M63:M70)</f>
        <v>-2695708.3200000003</v>
      </c>
      <c r="N71" s="90">
        <f t="shared" si="32"/>
        <v>-160736540.78323516</v>
      </c>
      <c r="O71" s="90">
        <f t="shared" si="32"/>
        <v>-2295437.4486955991</v>
      </c>
      <c r="P71" s="90">
        <f t="shared" si="32"/>
        <v>-2294999.6558240922</v>
      </c>
      <c r="Q71" s="90">
        <f t="shared" si="32"/>
        <v>-2294999.6560095991</v>
      </c>
      <c r="R71" s="90">
        <f t="shared" si="32"/>
        <v>0</v>
      </c>
      <c r="S71" s="90">
        <f t="shared" si="32"/>
        <v>-2294999.6560095991</v>
      </c>
      <c r="T71" s="90">
        <f t="shared" si="32"/>
        <v>0</v>
      </c>
      <c r="U71" s="90"/>
      <c r="V71" s="40"/>
    </row>
    <row r="72" spans="1:22" s="103" customFormat="1" ht="15.75" thickBot="1" x14ac:dyDescent="0.3">
      <c r="A72" s="38"/>
      <c r="B72" s="39" t="s">
        <v>41</v>
      </c>
      <c r="C72" s="39"/>
      <c r="D72" s="39"/>
      <c r="E72" s="39"/>
      <c r="F72" s="39"/>
      <c r="G72" s="39" t="s">
        <v>110</v>
      </c>
      <c r="H72" s="39" t="s">
        <v>117</v>
      </c>
      <c r="I72" s="39" t="s">
        <v>46</v>
      </c>
      <c r="J72" s="39"/>
      <c r="K72" s="39"/>
      <c r="L72" s="90">
        <v>-50399.440000202681</v>
      </c>
      <c r="M72" s="90"/>
      <c r="N72" s="90">
        <v>-45546.242612084126</v>
      </c>
      <c r="O72" s="90">
        <f t="shared" si="22"/>
        <v>-4853.197388118555</v>
      </c>
      <c r="P72" s="91">
        <v>-4853.197388118555</v>
      </c>
      <c r="Q72" s="90">
        <v>-4853.197388118555</v>
      </c>
      <c r="R72" s="90"/>
      <c r="S72" s="90">
        <f t="shared" si="23"/>
        <v>-4853.197388118555</v>
      </c>
      <c r="T72" s="90"/>
      <c r="U72" s="90"/>
      <c r="V72" s="40"/>
    </row>
    <row r="73" spans="1:22" ht="15.75" thickBot="1" x14ac:dyDescent="0.3">
      <c r="A73" s="46"/>
      <c r="B73" s="15"/>
      <c r="C73" s="15" t="s">
        <v>42</v>
      </c>
      <c r="D73" s="15"/>
      <c r="E73" s="15"/>
      <c r="F73" s="15"/>
      <c r="G73" s="15"/>
      <c r="H73" s="15"/>
      <c r="I73" s="15"/>
      <c r="J73" s="15"/>
      <c r="K73" s="15"/>
      <c r="L73" s="83">
        <f t="shared" ref="L73:T73" si="33">L74+L251</f>
        <v>-86442715.160586491</v>
      </c>
      <c r="M73" s="83">
        <f t="shared" si="33"/>
        <v>-7508296.5199787589</v>
      </c>
      <c r="N73" s="83">
        <f t="shared" si="33"/>
        <v>-71167954.750187755</v>
      </c>
      <c r="O73" s="83">
        <f t="shared" si="33"/>
        <v>-15274760.410398712</v>
      </c>
      <c r="P73" s="83">
        <f t="shared" si="33"/>
        <v>-11780660.113452474</v>
      </c>
      <c r="Q73" s="83">
        <f t="shared" si="33"/>
        <v>-7198039.6069737375</v>
      </c>
      <c r="R73" s="83">
        <f t="shared" si="33"/>
        <v>-5906866.5901000006</v>
      </c>
      <c r="S73" s="83">
        <f t="shared" si="33"/>
        <v>-13104906.197073737</v>
      </c>
      <c r="T73" s="83">
        <f t="shared" si="33"/>
        <v>-1397481.3998999998</v>
      </c>
      <c r="U73" s="83"/>
      <c r="V73" s="47" t="s">
        <v>189</v>
      </c>
    </row>
    <row r="74" spans="1:22" ht="15.75" thickBot="1" x14ac:dyDescent="0.3">
      <c r="A74" s="43"/>
      <c r="B74" s="21"/>
      <c r="C74" s="21"/>
      <c r="D74" s="21" t="s">
        <v>81</v>
      </c>
      <c r="E74" s="21"/>
      <c r="F74" s="21"/>
      <c r="G74" s="21"/>
      <c r="H74" s="21"/>
      <c r="I74" s="21"/>
      <c r="J74" s="21"/>
      <c r="K74" s="21"/>
      <c r="L74" s="85">
        <f t="shared" ref="L74:T74" si="34">L75+L93+L105+L122+L134+L153+L171+L183+L206+L218+L230</f>
        <v>-23907905.049912635</v>
      </c>
      <c r="M74" s="85">
        <f t="shared" si="34"/>
        <v>-2177295.6800000006</v>
      </c>
      <c r="N74" s="85">
        <f t="shared" si="34"/>
        <v>-21452413.716404036</v>
      </c>
      <c r="O74" s="85">
        <f t="shared" si="34"/>
        <v>-2455491.3335085879</v>
      </c>
      <c r="P74" s="85">
        <f t="shared" si="34"/>
        <v>-2620189.4297876428</v>
      </c>
      <c r="Q74" s="85">
        <f t="shared" si="34"/>
        <v>-2341916.922578502</v>
      </c>
      <c r="R74" s="85">
        <f t="shared" si="34"/>
        <v>0</v>
      </c>
      <c r="S74" s="85">
        <f t="shared" si="34"/>
        <v>-2341916.922578502</v>
      </c>
      <c r="T74" s="85">
        <f t="shared" si="34"/>
        <v>0</v>
      </c>
      <c r="U74" s="85"/>
      <c r="V74" s="44"/>
    </row>
    <row r="75" spans="1:22" ht="15.75" thickBot="1" x14ac:dyDescent="0.3">
      <c r="A75" s="24"/>
      <c r="B75" s="26"/>
      <c r="C75" s="26"/>
      <c r="D75" s="26"/>
      <c r="E75" s="26" t="s">
        <v>136</v>
      </c>
      <c r="F75" s="26" t="s">
        <v>82</v>
      </c>
      <c r="G75" s="26"/>
      <c r="H75" s="26"/>
      <c r="I75" s="26"/>
      <c r="J75" s="26"/>
      <c r="K75" s="26"/>
      <c r="L75" s="86">
        <f>L81+L87+L91+L92</f>
        <v>-1488568.9049542453</v>
      </c>
      <c r="M75" s="86">
        <f t="shared" ref="M75:T75" si="35">M81+M87+M91+M92</f>
        <v>-169281.14</v>
      </c>
      <c r="N75" s="86">
        <f t="shared" si="35"/>
        <v>-1173847.488929888</v>
      </c>
      <c r="O75" s="86">
        <f t="shared" si="35"/>
        <v>-314721.41602435726</v>
      </c>
      <c r="P75" s="86">
        <f t="shared" si="35"/>
        <v>-304653.85702066228</v>
      </c>
      <c r="Q75" s="86">
        <f t="shared" si="35"/>
        <v>-304653.85177266231</v>
      </c>
      <c r="R75" s="86">
        <f t="shared" si="35"/>
        <v>0</v>
      </c>
      <c r="S75" s="86">
        <f t="shared" si="35"/>
        <v>-304653.85177266231</v>
      </c>
      <c r="T75" s="86">
        <f t="shared" si="35"/>
        <v>0</v>
      </c>
      <c r="U75" s="86"/>
      <c r="V75" s="29"/>
    </row>
    <row r="76" spans="1:22" x14ac:dyDescent="0.25">
      <c r="A76" s="30"/>
      <c r="B76" s="30" t="s">
        <v>41</v>
      </c>
      <c r="C76" s="30"/>
      <c r="D76" s="30"/>
      <c r="E76" s="30"/>
      <c r="F76" s="33"/>
      <c r="G76" s="30"/>
      <c r="H76" s="30" t="s">
        <v>114</v>
      </c>
      <c r="I76" s="30" t="s">
        <v>46</v>
      </c>
      <c r="J76" s="30" t="s">
        <v>65</v>
      </c>
      <c r="K76" s="30" t="s">
        <v>150</v>
      </c>
      <c r="L76" s="87">
        <v>-899.27476000000001</v>
      </c>
      <c r="M76" s="87"/>
      <c r="N76" s="87">
        <v>-436.775352</v>
      </c>
      <c r="O76" s="87">
        <f t="shared" si="22"/>
        <v>-462.49940800000002</v>
      </c>
      <c r="P76" s="87">
        <v>0</v>
      </c>
      <c r="Q76" s="87"/>
      <c r="R76" s="87"/>
      <c r="S76" s="87">
        <f t="shared" si="23"/>
        <v>0</v>
      </c>
      <c r="T76" s="87"/>
      <c r="U76" s="87"/>
      <c r="V76" s="32"/>
    </row>
    <row r="77" spans="1:22" x14ac:dyDescent="0.25">
      <c r="A77" s="34"/>
      <c r="B77" s="34" t="s">
        <v>41</v>
      </c>
      <c r="C77" s="34"/>
      <c r="D77" s="34"/>
      <c r="E77" s="34"/>
      <c r="F77" s="34"/>
      <c r="G77" s="34"/>
      <c r="H77" s="30" t="s">
        <v>114</v>
      </c>
      <c r="I77" s="34" t="s">
        <v>46</v>
      </c>
      <c r="J77" s="34" t="s">
        <v>72</v>
      </c>
      <c r="K77" s="34" t="s">
        <v>162</v>
      </c>
      <c r="L77" s="88">
        <v>-467.84</v>
      </c>
      <c r="M77" s="88">
        <v>-467.84</v>
      </c>
      <c r="N77" s="88">
        <v>-467.84</v>
      </c>
      <c r="O77" s="88">
        <f t="shared" si="22"/>
        <v>0</v>
      </c>
      <c r="P77" s="87">
        <f t="shared" ref="P77" si="36">L77-M77</f>
        <v>0</v>
      </c>
      <c r="Q77" s="88"/>
      <c r="R77" s="88"/>
      <c r="S77" s="88">
        <f t="shared" si="23"/>
        <v>0</v>
      </c>
      <c r="T77" s="88"/>
      <c r="U77" s="88"/>
      <c r="V77" s="35"/>
    </row>
    <row r="78" spans="1:22" x14ac:dyDescent="0.25">
      <c r="A78" s="36"/>
      <c r="B78" s="34" t="s">
        <v>41</v>
      </c>
      <c r="C78" s="36"/>
      <c r="D78" s="36"/>
      <c r="E78" s="36"/>
      <c r="F78" s="36"/>
      <c r="G78" s="36"/>
      <c r="H78" s="45" t="s">
        <v>113</v>
      </c>
      <c r="I78" s="36" t="s">
        <v>46</v>
      </c>
      <c r="J78" s="36"/>
      <c r="K78" s="36"/>
      <c r="L78" s="89">
        <v>-74273.999974999999</v>
      </c>
      <c r="M78" s="89">
        <v>-40000</v>
      </c>
      <c r="N78" s="89">
        <v>-40724.05245398773</v>
      </c>
      <c r="O78" s="88">
        <f t="shared" si="22"/>
        <v>-33549.947521012269</v>
      </c>
      <c r="P78" s="87">
        <v>-33549.947521012269</v>
      </c>
      <c r="Q78" s="89">
        <v>-33549.947521012269</v>
      </c>
      <c r="R78" s="89"/>
      <c r="S78" s="88">
        <f t="shared" si="23"/>
        <v>-33549.947521012269</v>
      </c>
      <c r="T78" s="89"/>
      <c r="U78" s="89"/>
      <c r="V78" s="37"/>
    </row>
    <row r="79" spans="1:22" ht="25.5" x14ac:dyDescent="0.25">
      <c r="A79" s="36"/>
      <c r="B79" s="36" t="s">
        <v>41</v>
      </c>
      <c r="C79" s="36"/>
      <c r="D79" s="36"/>
      <c r="E79" s="36"/>
      <c r="F79" s="36"/>
      <c r="G79" s="36"/>
      <c r="H79" s="36" t="s">
        <v>117</v>
      </c>
      <c r="I79" s="36" t="s">
        <v>46</v>
      </c>
      <c r="J79" s="36"/>
      <c r="K79" s="36"/>
      <c r="L79" s="89">
        <v>-750154.71010581113</v>
      </c>
      <c r="M79" s="89">
        <v>-105014.58</v>
      </c>
      <c r="N79" s="89">
        <v>-505281.93589232443</v>
      </c>
      <c r="O79" s="89">
        <f t="shared" ref="O79" si="37">L79-N79</f>
        <v>-244872.7742134867</v>
      </c>
      <c r="P79" s="87">
        <v>-244872.7742134867</v>
      </c>
      <c r="Q79" s="89">
        <v>-244826.0489654867</v>
      </c>
      <c r="R79" s="89"/>
      <c r="S79" s="89">
        <f t="shared" ref="S79" si="38">Q79+R79</f>
        <v>-244826.0489654867</v>
      </c>
      <c r="T79" s="89"/>
      <c r="U79" s="89"/>
      <c r="V79" s="37" t="s">
        <v>177</v>
      </c>
    </row>
    <row r="80" spans="1:22" ht="15.75" thickBot="1" x14ac:dyDescent="0.3">
      <c r="A80" s="36"/>
      <c r="B80" s="36" t="s">
        <v>41</v>
      </c>
      <c r="C80" s="36"/>
      <c r="D80" s="36"/>
      <c r="E80" s="36"/>
      <c r="F80" s="36"/>
      <c r="G80" s="36"/>
      <c r="H80" s="36" t="s">
        <v>174</v>
      </c>
      <c r="I80" s="36" t="s">
        <v>46</v>
      </c>
      <c r="J80" s="36"/>
      <c r="K80" s="36"/>
      <c r="L80" s="89"/>
      <c r="M80" s="89"/>
      <c r="N80" s="89">
        <v>-46.719999999999992</v>
      </c>
      <c r="O80" s="89">
        <f t="shared" si="22"/>
        <v>46.719999999999992</v>
      </c>
      <c r="P80" s="87">
        <v>46.719999999999992</v>
      </c>
      <c r="Q80" s="89"/>
      <c r="R80" s="89"/>
      <c r="S80" s="89">
        <f t="shared" si="23"/>
        <v>0</v>
      </c>
      <c r="T80" s="89"/>
      <c r="U80" s="89"/>
      <c r="V80" s="37" t="s">
        <v>175</v>
      </c>
    </row>
    <row r="81" spans="1:22" ht="15.75" thickBot="1" x14ac:dyDescent="0.3">
      <c r="A81" s="38"/>
      <c r="B81" s="39" t="s">
        <v>41</v>
      </c>
      <c r="C81" s="39"/>
      <c r="D81" s="39"/>
      <c r="E81" s="39"/>
      <c r="F81" s="39"/>
      <c r="G81" s="39" t="s">
        <v>50</v>
      </c>
      <c r="H81" s="39"/>
      <c r="I81" s="39"/>
      <c r="J81" s="39"/>
      <c r="K81" s="39"/>
      <c r="L81" s="90">
        <f>SUM(L76:L80)</f>
        <v>-825795.82484081108</v>
      </c>
      <c r="M81" s="90">
        <f t="shared" ref="M81:T81" si="39">SUM(M76:M80)</f>
        <v>-145482.41999999998</v>
      </c>
      <c r="N81" s="90">
        <f t="shared" si="39"/>
        <v>-546957.32369831216</v>
      </c>
      <c r="O81" s="90">
        <f t="shared" si="39"/>
        <v>-278838.50114249898</v>
      </c>
      <c r="P81" s="90">
        <f t="shared" si="39"/>
        <v>-278376.001734499</v>
      </c>
      <c r="Q81" s="90">
        <f t="shared" si="39"/>
        <v>-278375.99648649897</v>
      </c>
      <c r="R81" s="90">
        <f t="shared" si="39"/>
        <v>0</v>
      </c>
      <c r="S81" s="90">
        <f t="shared" si="39"/>
        <v>-278375.99648649897</v>
      </c>
      <c r="T81" s="90">
        <f t="shared" si="39"/>
        <v>0</v>
      </c>
      <c r="U81" s="90"/>
      <c r="V81" s="40"/>
    </row>
    <row r="82" spans="1:22" x14ac:dyDescent="0.25">
      <c r="A82" s="30"/>
      <c r="B82" s="30" t="s">
        <v>41</v>
      </c>
      <c r="C82" s="30"/>
      <c r="D82" s="30"/>
      <c r="E82" s="30"/>
      <c r="F82" s="30"/>
      <c r="G82" s="30"/>
      <c r="H82" s="30" t="s">
        <v>113</v>
      </c>
      <c r="I82" s="30" t="s">
        <v>46</v>
      </c>
      <c r="J82" s="30" t="s">
        <v>64</v>
      </c>
      <c r="K82" s="30" t="s">
        <v>149</v>
      </c>
      <c r="L82" s="87">
        <v>-28.9186433998544</v>
      </c>
      <c r="M82" s="87"/>
      <c r="N82" s="87">
        <v>-28.9186433998544</v>
      </c>
      <c r="O82" s="87">
        <f t="shared" si="22"/>
        <v>0</v>
      </c>
      <c r="P82" s="87">
        <v>0</v>
      </c>
      <c r="Q82" s="87"/>
      <c r="R82" s="87"/>
      <c r="S82" s="87">
        <f t="shared" si="23"/>
        <v>0</v>
      </c>
      <c r="T82" s="87"/>
      <c r="U82" s="87"/>
      <c r="V82" s="32"/>
    </row>
    <row r="83" spans="1:22" x14ac:dyDescent="0.25">
      <c r="A83" s="34"/>
      <c r="B83" s="34" t="s">
        <v>41</v>
      </c>
      <c r="C83" s="34"/>
      <c r="D83" s="34"/>
      <c r="E83" s="34"/>
      <c r="F83" s="34"/>
      <c r="G83" s="34"/>
      <c r="H83" s="34" t="s">
        <v>114</v>
      </c>
      <c r="I83" s="34" t="s">
        <v>46</v>
      </c>
      <c r="J83" s="34" t="s">
        <v>65</v>
      </c>
      <c r="K83" s="34" t="s">
        <v>150</v>
      </c>
      <c r="L83" s="88">
        <v>-3065.5596093163012</v>
      </c>
      <c r="M83" s="88"/>
      <c r="N83" s="88">
        <v>-2013.6538962257143</v>
      </c>
      <c r="O83" s="88">
        <f t="shared" si="22"/>
        <v>-1051.9057130905869</v>
      </c>
      <c r="P83" s="87">
        <v>0</v>
      </c>
      <c r="Q83" s="88"/>
      <c r="R83" s="88"/>
      <c r="S83" s="88">
        <f t="shared" si="23"/>
        <v>0</v>
      </c>
      <c r="T83" s="88"/>
      <c r="U83" s="88"/>
      <c r="V83" s="35"/>
    </row>
    <row r="84" spans="1:22" x14ac:dyDescent="0.25">
      <c r="A84" s="36"/>
      <c r="B84" s="34" t="s">
        <v>41</v>
      </c>
      <c r="C84" s="36"/>
      <c r="D84" s="36"/>
      <c r="E84" s="36"/>
      <c r="F84" s="36"/>
      <c r="G84" s="36"/>
      <c r="H84" s="36" t="s">
        <v>113</v>
      </c>
      <c r="I84" s="34" t="s">
        <v>46</v>
      </c>
      <c r="J84" s="36"/>
      <c r="K84" s="36"/>
      <c r="L84" s="89">
        <v>-409999.99999722786</v>
      </c>
      <c r="M84" s="89"/>
      <c r="N84" s="89">
        <v>-406588.72404249664</v>
      </c>
      <c r="O84" s="88">
        <f t="shared" si="22"/>
        <v>-3411.2759547312162</v>
      </c>
      <c r="P84" s="87">
        <v>-3411.2759547312162</v>
      </c>
      <c r="Q84" s="89">
        <v>-3411.2759547312162</v>
      </c>
      <c r="R84" s="89"/>
      <c r="S84" s="88">
        <f t="shared" si="23"/>
        <v>-3411.2759547312162</v>
      </c>
      <c r="T84" s="89"/>
      <c r="U84" s="89"/>
      <c r="V84" s="37"/>
    </row>
    <row r="85" spans="1:22" ht="25.5" x14ac:dyDescent="0.25">
      <c r="A85" s="36"/>
      <c r="B85" s="36" t="s">
        <v>41</v>
      </c>
      <c r="C85" s="36"/>
      <c r="D85" s="36"/>
      <c r="E85" s="36"/>
      <c r="F85" s="36"/>
      <c r="G85" s="36"/>
      <c r="H85" s="36" t="s">
        <v>117</v>
      </c>
      <c r="I85" s="36" t="s">
        <v>46</v>
      </c>
      <c r="J85" s="36"/>
      <c r="K85" s="36"/>
      <c r="L85" s="89">
        <v>-128807.40567620526</v>
      </c>
      <c r="M85" s="89">
        <v>-23774.140000000039</v>
      </c>
      <c r="N85" s="89">
        <v>-109680.32250917456</v>
      </c>
      <c r="O85" s="88">
        <f t="shared" si="22"/>
        <v>-19127.083167030709</v>
      </c>
      <c r="P85" s="87">
        <v>-19127.083167030709</v>
      </c>
      <c r="Q85" s="89">
        <v>-19005.572639736449</v>
      </c>
      <c r="R85" s="89"/>
      <c r="S85" s="89">
        <f t="shared" ref="S85" si="40">Q85+R85</f>
        <v>-19005.572639736449</v>
      </c>
      <c r="T85" s="89"/>
      <c r="U85" s="89"/>
      <c r="V85" s="37" t="s">
        <v>177</v>
      </c>
    </row>
    <row r="86" spans="1:22" ht="15.75" thickBot="1" x14ac:dyDescent="0.3">
      <c r="A86" s="36"/>
      <c r="B86" s="36" t="s">
        <v>41</v>
      </c>
      <c r="C86" s="36"/>
      <c r="D86" s="36"/>
      <c r="E86" s="36"/>
      <c r="F86" s="36"/>
      <c r="G86" s="36"/>
      <c r="H86" s="36" t="s">
        <v>174</v>
      </c>
      <c r="I86" s="36" t="s">
        <v>46</v>
      </c>
      <c r="J86" s="36"/>
      <c r="K86" s="36"/>
      <c r="L86" s="89"/>
      <c r="M86" s="89"/>
      <c r="N86" s="89">
        <v>-121.51052729427914</v>
      </c>
      <c r="O86" s="89">
        <f t="shared" si="22"/>
        <v>121.51052729427914</v>
      </c>
      <c r="P86" s="87">
        <v>121.51052729427914</v>
      </c>
      <c r="Q86" s="89"/>
      <c r="R86" s="89"/>
      <c r="S86" s="89">
        <f t="shared" si="23"/>
        <v>0</v>
      </c>
      <c r="T86" s="89"/>
      <c r="U86" s="89"/>
      <c r="V86" s="37" t="s">
        <v>175</v>
      </c>
    </row>
    <row r="87" spans="1:22" ht="15.75" thickBot="1" x14ac:dyDescent="0.3">
      <c r="A87" s="38"/>
      <c r="B87" s="39" t="s">
        <v>41</v>
      </c>
      <c r="C87" s="39"/>
      <c r="D87" s="39"/>
      <c r="E87" s="39"/>
      <c r="F87" s="39"/>
      <c r="G87" s="39" t="s">
        <v>54</v>
      </c>
      <c r="H87" s="39"/>
      <c r="I87" s="39"/>
      <c r="J87" s="39"/>
      <c r="K87" s="39"/>
      <c r="L87" s="90">
        <f>SUM(L82:L86)</f>
        <v>-541901.88392614922</v>
      </c>
      <c r="M87" s="90">
        <f t="shared" ref="M87:T87" si="41">SUM(M82:M86)</f>
        <v>-23774.140000000039</v>
      </c>
      <c r="N87" s="90">
        <f t="shared" si="41"/>
        <v>-518433.12961859111</v>
      </c>
      <c r="O87" s="90">
        <f t="shared" si="41"/>
        <v>-23468.754307558233</v>
      </c>
      <c r="P87" s="90">
        <f t="shared" si="41"/>
        <v>-22416.848594467647</v>
      </c>
      <c r="Q87" s="90">
        <f t="shared" si="41"/>
        <v>-22416.848594467665</v>
      </c>
      <c r="R87" s="90">
        <f t="shared" si="41"/>
        <v>0</v>
      </c>
      <c r="S87" s="90">
        <f t="shared" si="41"/>
        <v>-22416.848594467665</v>
      </c>
      <c r="T87" s="90">
        <f t="shared" si="41"/>
        <v>0</v>
      </c>
      <c r="U87" s="90"/>
      <c r="V87" s="40"/>
    </row>
    <row r="88" spans="1:22" x14ac:dyDescent="0.25">
      <c r="A88" s="30"/>
      <c r="B88" s="30" t="s">
        <v>41</v>
      </c>
      <c r="C88" s="30"/>
      <c r="D88" s="30"/>
      <c r="E88" s="30"/>
      <c r="F88" s="30"/>
      <c r="G88" s="30"/>
      <c r="H88" s="30" t="s">
        <v>114</v>
      </c>
      <c r="I88" s="30" t="s">
        <v>46</v>
      </c>
      <c r="J88" s="30" t="s">
        <v>65</v>
      </c>
      <c r="K88" s="30" t="s">
        <v>150</v>
      </c>
      <c r="L88" s="87">
        <v>-15315.254311265318</v>
      </c>
      <c r="M88" s="87"/>
      <c r="N88" s="87">
        <v>-6786.6805071794479</v>
      </c>
      <c r="O88" s="87">
        <f t="shared" si="22"/>
        <v>-8528.5738040858705</v>
      </c>
      <c r="P88" s="87">
        <v>0</v>
      </c>
      <c r="Q88" s="87"/>
      <c r="R88" s="87"/>
      <c r="S88" s="87">
        <f t="shared" si="23"/>
        <v>0</v>
      </c>
      <c r="T88" s="87"/>
      <c r="U88" s="87"/>
      <c r="V88" s="32"/>
    </row>
    <row r="89" spans="1:22" x14ac:dyDescent="0.25">
      <c r="A89" s="34"/>
      <c r="B89" s="34" t="s">
        <v>41</v>
      </c>
      <c r="C89" s="34"/>
      <c r="D89" s="34"/>
      <c r="E89" s="34"/>
      <c r="F89" s="34"/>
      <c r="G89" s="34"/>
      <c r="H89" s="34" t="s">
        <v>114</v>
      </c>
      <c r="I89" s="34" t="s">
        <v>46</v>
      </c>
      <c r="J89" s="34" t="s">
        <v>83</v>
      </c>
      <c r="K89" s="34" t="s">
        <v>163</v>
      </c>
      <c r="L89" s="88">
        <v>-24.58</v>
      </c>
      <c r="M89" s="88">
        <v>-24.58</v>
      </c>
      <c r="N89" s="88">
        <v>0</v>
      </c>
      <c r="O89" s="88">
        <f t="shared" si="22"/>
        <v>-24.58</v>
      </c>
      <c r="P89" s="87">
        <f t="shared" ref="P89" si="42">L89-M89</f>
        <v>0</v>
      </c>
      <c r="Q89" s="88"/>
      <c r="R89" s="88"/>
      <c r="S89" s="88">
        <f t="shared" si="23"/>
        <v>0</v>
      </c>
      <c r="T89" s="88"/>
      <c r="U89" s="88"/>
      <c r="V89" s="35"/>
    </row>
    <row r="90" spans="1:22" s="103" customFormat="1" ht="26.25" thickBot="1" x14ac:dyDescent="0.3">
      <c r="A90" s="50"/>
      <c r="B90" s="50" t="s">
        <v>41</v>
      </c>
      <c r="C90" s="50"/>
      <c r="D90" s="50"/>
      <c r="E90" s="50"/>
      <c r="F90" s="50"/>
      <c r="G90" s="50"/>
      <c r="H90" s="50" t="s">
        <v>117</v>
      </c>
      <c r="I90" s="50" t="s">
        <v>46</v>
      </c>
      <c r="J90" s="50"/>
      <c r="K90" s="50"/>
      <c r="L90" s="95">
        <v>-72948.984511188581</v>
      </c>
      <c r="M90" s="95"/>
      <c r="N90" s="95">
        <v>-72948.98443267004</v>
      </c>
      <c r="O90" s="95">
        <f t="shared" si="22"/>
        <v>-7.8518540249206126E-5</v>
      </c>
      <c r="P90" s="93">
        <v>0</v>
      </c>
      <c r="Q90" s="95"/>
      <c r="R90" s="95"/>
      <c r="S90" s="95">
        <f t="shared" si="23"/>
        <v>0</v>
      </c>
      <c r="T90" s="95"/>
      <c r="U90" s="95"/>
      <c r="V90" s="104" t="s">
        <v>177</v>
      </c>
    </row>
    <row r="91" spans="1:22" s="103" customFormat="1" ht="15.75" thickBot="1" x14ac:dyDescent="0.3">
      <c r="A91" s="38"/>
      <c r="B91" s="39" t="s">
        <v>41</v>
      </c>
      <c r="C91" s="39"/>
      <c r="D91" s="39"/>
      <c r="E91" s="39"/>
      <c r="F91" s="39"/>
      <c r="G91" s="39" t="s">
        <v>55</v>
      </c>
      <c r="H91" s="39"/>
      <c r="I91" s="39"/>
      <c r="J91" s="39"/>
      <c r="K91" s="39"/>
      <c r="L91" s="90">
        <f>SUM(L88:L90)</f>
        <v>-88288.818822453904</v>
      </c>
      <c r="M91" s="90">
        <f t="shared" ref="M91:T91" si="43">SUM(M88:M90)</f>
        <v>-24.58</v>
      </c>
      <c r="N91" s="90">
        <f t="shared" si="43"/>
        <v>-79735.664939849492</v>
      </c>
      <c r="O91" s="90">
        <f t="shared" si="43"/>
        <v>-8553.1538826044107</v>
      </c>
      <c r="P91" s="90">
        <f t="shared" si="43"/>
        <v>0</v>
      </c>
      <c r="Q91" s="90">
        <f t="shared" si="43"/>
        <v>0</v>
      </c>
      <c r="R91" s="90">
        <f t="shared" si="43"/>
        <v>0</v>
      </c>
      <c r="S91" s="90">
        <f t="shared" si="43"/>
        <v>0</v>
      </c>
      <c r="T91" s="90">
        <f t="shared" si="43"/>
        <v>0</v>
      </c>
      <c r="U91" s="90"/>
      <c r="V91" s="40"/>
    </row>
    <row r="92" spans="1:22" s="103" customFormat="1" ht="15.75" thickBot="1" x14ac:dyDescent="0.3">
      <c r="A92" s="38"/>
      <c r="B92" s="39" t="s">
        <v>41</v>
      </c>
      <c r="C92" s="39"/>
      <c r="D92" s="39"/>
      <c r="E92" s="39"/>
      <c r="F92" s="39"/>
      <c r="G92" s="39" t="s">
        <v>110</v>
      </c>
      <c r="H92" s="39" t="s">
        <v>117</v>
      </c>
      <c r="I92" s="39" t="s">
        <v>46</v>
      </c>
      <c r="J92" s="39"/>
      <c r="K92" s="39"/>
      <c r="L92" s="90">
        <v>-32582.377364831009</v>
      </c>
      <c r="M92" s="90"/>
      <c r="N92" s="90">
        <v>-28721.370673135349</v>
      </c>
      <c r="O92" s="90">
        <f t="shared" si="22"/>
        <v>-3861.0066916956603</v>
      </c>
      <c r="P92" s="91">
        <v>-3861.0066916956603</v>
      </c>
      <c r="Q92" s="90">
        <v>-3861.0066916956603</v>
      </c>
      <c r="R92" s="90"/>
      <c r="S92" s="90">
        <f t="shared" si="23"/>
        <v>-3861.0066916956603</v>
      </c>
      <c r="T92" s="90"/>
      <c r="U92" s="90"/>
      <c r="V92" s="40"/>
    </row>
    <row r="93" spans="1:22" ht="15.75" thickBot="1" x14ac:dyDescent="0.3">
      <c r="A93" s="24"/>
      <c r="B93" s="26" t="s">
        <v>41</v>
      </c>
      <c r="C93" s="26"/>
      <c r="D93" s="26"/>
      <c r="E93" s="26" t="s">
        <v>140</v>
      </c>
      <c r="F93" s="26" t="s">
        <v>84</v>
      </c>
      <c r="G93" s="26"/>
      <c r="H93" s="26"/>
      <c r="I93" s="26"/>
      <c r="J93" s="26"/>
      <c r="K93" s="26"/>
      <c r="L93" s="86">
        <f>L98+L103+L104</f>
        <v>-1092264.4342471249</v>
      </c>
      <c r="M93" s="86">
        <f t="shared" ref="M93:S93" si="44">M98+M103+M104</f>
        <v>-228366.57</v>
      </c>
      <c r="N93" s="86">
        <f t="shared" si="44"/>
        <v>-1050940.8687506213</v>
      </c>
      <c r="O93" s="86">
        <f t="shared" si="44"/>
        <v>-41323.565496503696</v>
      </c>
      <c r="P93" s="86">
        <f t="shared" si="44"/>
        <v>-38948.555388007757</v>
      </c>
      <c r="Q93" s="86">
        <f t="shared" si="44"/>
        <v>-38948.555388007822</v>
      </c>
      <c r="R93" s="86">
        <f t="shared" si="44"/>
        <v>0</v>
      </c>
      <c r="S93" s="86">
        <f t="shared" si="44"/>
        <v>-38948.555388007822</v>
      </c>
      <c r="T93" s="86">
        <f>T98+T103+T104</f>
        <v>0</v>
      </c>
      <c r="U93" s="86"/>
      <c r="V93" s="29"/>
    </row>
    <row r="94" spans="1:22" x14ac:dyDescent="0.25">
      <c r="A94" s="30"/>
      <c r="B94" s="30" t="s">
        <v>41</v>
      </c>
      <c r="C94" s="30"/>
      <c r="D94" s="30"/>
      <c r="E94" s="30"/>
      <c r="F94" s="30"/>
      <c r="G94" s="30"/>
      <c r="H94" s="30" t="s">
        <v>113</v>
      </c>
      <c r="I94" s="30" t="s">
        <v>46</v>
      </c>
      <c r="J94" s="30" t="s">
        <v>64</v>
      </c>
      <c r="K94" s="30" t="s">
        <v>149</v>
      </c>
      <c r="L94" s="87">
        <v>-35774.06</v>
      </c>
      <c r="M94" s="87">
        <v>-203.06</v>
      </c>
      <c r="N94" s="87">
        <v>-35774.059899999993</v>
      </c>
      <c r="O94" s="87">
        <f t="shared" si="22"/>
        <v>-1.0000000474974513E-4</v>
      </c>
      <c r="P94" s="87">
        <v>0</v>
      </c>
      <c r="Q94" s="87"/>
      <c r="R94" s="87"/>
      <c r="S94" s="87">
        <f t="shared" si="23"/>
        <v>0</v>
      </c>
      <c r="T94" s="87"/>
      <c r="U94" s="87"/>
      <c r="V94" s="32"/>
    </row>
    <row r="95" spans="1:22" x14ac:dyDescent="0.25">
      <c r="A95" s="34"/>
      <c r="B95" s="34" t="s">
        <v>41</v>
      </c>
      <c r="C95" s="34"/>
      <c r="D95" s="34"/>
      <c r="E95" s="34"/>
      <c r="F95" s="34"/>
      <c r="G95" s="34"/>
      <c r="H95" s="34" t="s">
        <v>114</v>
      </c>
      <c r="I95" s="34" t="s">
        <v>46</v>
      </c>
      <c r="J95" s="34" t="s">
        <v>65</v>
      </c>
      <c r="K95" s="34" t="s">
        <v>150</v>
      </c>
      <c r="L95" s="88">
        <v>-1465.2337200000002</v>
      </c>
      <c r="M95" s="88"/>
      <c r="N95" s="88">
        <v>-1017.1480799999999</v>
      </c>
      <c r="O95" s="88">
        <f t="shared" si="22"/>
        <v>-448.08564000000024</v>
      </c>
      <c r="P95" s="87">
        <v>0</v>
      </c>
      <c r="Q95" s="88"/>
      <c r="R95" s="88"/>
      <c r="S95" s="88">
        <f t="shared" si="23"/>
        <v>0</v>
      </c>
      <c r="T95" s="88"/>
      <c r="U95" s="88"/>
      <c r="V95" s="35"/>
    </row>
    <row r="96" spans="1:22" ht="25.5" x14ac:dyDescent="0.25">
      <c r="A96" s="36"/>
      <c r="B96" s="36" t="s">
        <v>41</v>
      </c>
      <c r="C96" s="36"/>
      <c r="D96" s="36"/>
      <c r="E96" s="36"/>
      <c r="F96" s="36"/>
      <c r="G96" s="36"/>
      <c r="H96" s="36" t="s">
        <v>117</v>
      </c>
      <c r="I96" s="36" t="s">
        <v>46</v>
      </c>
      <c r="J96" s="36"/>
      <c r="K96" s="36"/>
      <c r="L96" s="89">
        <v>-801171.15074302466</v>
      </c>
      <c r="M96" s="89">
        <v>-228163.51</v>
      </c>
      <c r="N96" s="89">
        <v>-774055.94016963732</v>
      </c>
      <c r="O96" s="89">
        <f t="shared" ref="O96" si="45">L96-N96</f>
        <v>-27115.210573387332</v>
      </c>
      <c r="P96" s="87">
        <v>-27115.210573387332</v>
      </c>
      <c r="Q96" s="89">
        <v>-27006.410573387402</v>
      </c>
      <c r="R96" s="89"/>
      <c r="S96" s="89">
        <f t="shared" ref="S96" si="46">Q96+R96</f>
        <v>-27006.410573387402</v>
      </c>
      <c r="T96" s="89"/>
      <c r="U96" s="89"/>
      <c r="V96" s="37" t="s">
        <v>177</v>
      </c>
    </row>
    <row r="97" spans="1:22" ht="15.75" thickBot="1" x14ac:dyDescent="0.3">
      <c r="A97" s="36"/>
      <c r="B97" s="36" t="s">
        <v>41</v>
      </c>
      <c r="C97" s="36"/>
      <c r="D97" s="36"/>
      <c r="E97" s="36"/>
      <c r="F97" s="36"/>
      <c r="G97" s="36"/>
      <c r="H97" s="36" t="s">
        <v>174</v>
      </c>
      <c r="I97" s="36" t="s">
        <v>46</v>
      </c>
      <c r="J97" s="36"/>
      <c r="K97" s="36"/>
      <c r="L97" s="89"/>
      <c r="M97" s="89"/>
      <c r="N97" s="89">
        <v>-108.8</v>
      </c>
      <c r="O97" s="89">
        <f t="shared" si="22"/>
        <v>108.8</v>
      </c>
      <c r="P97" s="87">
        <v>108.8</v>
      </c>
      <c r="Q97" s="89"/>
      <c r="R97" s="89"/>
      <c r="S97" s="89">
        <f t="shared" si="23"/>
        <v>0</v>
      </c>
      <c r="T97" s="89"/>
      <c r="U97" s="89"/>
      <c r="V97" s="37" t="s">
        <v>175</v>
      </c>
    </row>
    <row r="98" spans="1:22" ht="15.75" thickBot="1" x14ac:dyDescent="0.3">
      <c r="A98" s="38"/>
      <c r="B98" s="39" t="s">
        <v>41</v>
      </c>
      <c r="C98" s="39"/>
      <c r="D98" s="39"/>
      <c r="E98" s="39"/>
      <c r="F98" s="39"/>
      <c r="G98" s="39" t="s">
        <v>50</v>
      </c>
      <c r="H98" s="39"/>
      <c r="I98" s="39"/>
      <c r="J98" s="39"/>
      <c r="K98" s="39"/>
      <c r="L98" s="90">
        <f>SUM(L94:L97)</f>
        <v>-838410.44446302461</v>
      </c>
      <c r="M98" s="90">
        <f t="shared" ref="M98:T98" si="47">SUM(M94:M97)</f>
        <v>-228366.57</v>
      </c>
      <c r="N98" s="90">
        <f t="shared" si="47"/>
        <v>-810955.94814963732</v>
      </c>
      <c r="O98" s="90">
        <f t="shared" si="47"/>
        <v>-27454.496313387339</v>
      </c>
      <c r="P98" s="90">
        <f t="shared" si="47"/>
        <v>-27006.410573387333</v>
      </c>
      <c r="Q98" s="90">
        <f t="shared" si="47"/>
        <v>-27006.410573387402</v>
      </c>
      <c r="R98" s="90">
        <f t="shared" si="47"/>
        <v>0</v>
      </c>
      <c r="S98" s="90">
        <f t="shared" si="47"/>
        <v>-27006.410573387402</v>
      </c>
      <c r="T98" s="90">
        <f t="shared" si="47"/>
        <v>0</v>
      </c>
      <c r="U98" s="90"/>
      <c r="V98" s="40"/>
    </row>
    <row r="99" spans="1:22" s="103" customFormat="1" x14ac:dyDescent="0.25">
      <c r="A99" s="48"/>
      <c r="B99" s="48" t="s">
        <v>41</v>
      </c>
      <c r="C99" s="48"/>
      <c r="D99" s="48"/>
      <c r="E99" s="48"/>
      <c r="F99" s="48"/>
      <c r="G99" s="48"/>
      <c r="H99" s="48" t="s">
        <v>113</v>
      </c>
      <c r="I99" s="48" t="s">
        <v>46</v>
      </c>
      <c r="J99" s="48" t="s">
        <v>64</v>
      </c>
      <c r="K99" s="48" t="s">
        <v>149</v>
      </c>
      <c r="L99" s="93">
        <v>-47.217673607932852</v>
      </c>
      <c r="M99" s="93"/>
      <c r="N99" s="93">
        <v>-47.217673607932852</v>
      </c>
      <c r="O99" s="93">
        <f t="shared" si="3"/>
        <v>0</v>
      </c>
      <c r="P99" s="93">
        <v>0</v>
      </c>
      <c r="Q99" s="93"/>
      <c r="R99" s="93"/>
      <c r="S99" s="93">
        <f t="shared" si="23"/>
        <v>0</v>
      </c>
      <c r="T99" s="93"/>
      <c r="U99" s="93"/>
      <c r="V99" s="48"/>
    </row>
    <row r="100" spans="1:22" s="103" customFormat="1" x14ac:dyDescent="0.25">
      <c r="A100" s="49"/>
      <c r="B100" s="49" t="s">
        <v>41</v>
      </c>
      <c r="C100" s="49"/>
      <c r="D100" s="49"/>
      <c r="E100" s="49"/>
      <c r="F100" s="49"/>
      <c r="G100" s="49"/>
      <c r="H100" s="49" t="s">
        <v>114</v>
      </c>
      <c r="I100" s="49" t="s">
        <v>46</v>
      </c>
      <c r="J100" s="49" t="s">
        <v>65</v>
      </c>
      <c r="K100" s="49" t="s">
        <v>150</v>
      </c>
      <c r="L100" s="94">
        <v>-5615.6188152195391</v>
      </c>
      <c r="M100" s="94"/>
      <c r="N100" s="94">
        <v>-3688.6944467236117</v>
      </c>
      <c r="O100" s="94">
        <f t="shared" ref="O100:O172" si="48">L100-N100</f>
        <v>-1926.9243684959274</v>
      </c>
      <c r="P100" s="93">
        <v>0</v>
      </c>
      <c r="Q100" s="94"/>
      <c r="R100" s="94"/>
      <c r="S100" s="94">
        <f t="shared" si="23"/>
        <v>0</v>
      </c>
      <c r="T100" s="94"/>
      <c r="U100" s="94"/>
      <c r="V100" s="49"/>
    </row>
    <row r="101" spans="1:22" s="103" customFormat="1" ht="26.25" x14ac:dyDescent="0.25">
      <c r="A101" s="50"/>
      <c r="B101" s="50" t="s">
        <v>41</v>
      </c>
      <c r="C101" s="50"/>
      <c r="D101" s="50"/>
      <c r="E101" s="50"/>
      <c r="F101" s="50"/>
      <c r="G101" s="50"/>
      <c r="H101" s="50" t="s">
        <v>117</v>
      </c>
      <c r="I101" s="50" t="s">
        <v>46</v>
      </c>
      <c r="J101" s="50"/>
      <c r="K101" s="50"/>
      <c r="L101" s="95">
        <v>-192372.37358842135</v>
      </c>
      <c r="M101" s="95"/>
      <c r="N101" s="95">
        <v>-186916.94859349926</v>
      </c>
      <c r="O101" s="95">
        <f t="shared" ref="O101" si="49">L101-N101</f>
        <v>-5455.4249949220975</v>
      </c>
      <c r="P101" s="93">
        <v>-5455.4249949220975</v>
      </c>
      <c r="Q101" s="95">
        <v>-5241.7648504253884</v>
      </c>
      <c r="R101" s="95"/>
      <c r="S101" s="95">
        <f t="shared" ref="S101" si="50">Q101+R101</f>
        <v>-5241.7648504253884</v>
      </c>
      <c r="T101" s="95"/>
      <c r="U101" s="95"/>
      <c r="V101" s="99" t="s">
        <v>177</v>
      </c>
    </row>
    <row r="102" spans="1:22" s="103" customFormat="1" ht="15.75" thickBot="1" x14ac:dyDescent="0.3">
      <c r="A102" s="50"/>
      <c r="B102" s="50" t="s">
        <v>41</v>
      </c>
      <c r="C102" s="50"/>
      <c r="D102" s="50"/>
      <c r="E102" s="50"/>
      <c r="F102" s="50"/>
      <c r="G102" s="50"/>
      <c r="H102" s="50" t="s">
        <v>174</v>
      </c>
      <c r="I102" s="50" t="s">
        <v>46</v>
      </c>
      <c r="J102" s="50"/>
      <c r="K102" s="50"/>
      <c r="L102" s="95"/>
      <c r="M102" s="95"/>
      <c r="N102" s="95">
        <v>-213.66014449670394</v>
      </c>
      <c r="O102" s="95">
        <f t="shared" si="48"/>
        <v>213.66014449670394</v>
      </c>
      <c r="P102" s="93">
        <v>213.66014449670394</v>
      </c>
      <c r="Q102" s="95"/>
      <c r="R102" s="95"/>
      <c r="S102" s="95">
        <f t="shared" si="23"/>
        <v>0</v>
      </c>
      <c r="T102" s="95"/>
      <c r="U102" s="95"/>
      <c r="V102" s="50" t="s">
        <v>175</v>
      </c>
    </row>
    <row r="103" spans="1:22" ht="15.75" thickBot="1" x14ac:dyDescent="0.3">
      <c r="A103" s="38"/>
      <c r="B103" s="39" t="s">
        <v>41</v>
      </c>
      <c r="C103" s="39"/>
      <c r="D103" s="39"/>
      <c r="E103" s="39"/>
      <c r="F103" s="39"/>
      <c r="G103" s="39" t="s">
        <v>54</v>
      </c>
      <c r="H103" s="39"/>
      <c r="I103" s="39"/>
      <c r="J103" s="39"/>
      <c r="K103" s="39"/>
      <c r="L103" s="90">
        <f>SUM(L99:L102)</f>
        <v>-198035.21007724883</v>
      </c>
      <c r="M103" s="90">
        <f t="shared" ref="M103:T103" si="51">SUM(M99:M102)</f>
        <v>0</v>
      </c>
      <c r="N103" s="90">
        <f t="shared" si="51"/>
        <v>-190866.52085832751</v>
      </c>
      <c r="O103" s="90">
        <f t="shared" si="51"/>
        <v>-7168.6892189213213</v>
      </c>
      <c r="P103" s="90">
        <f t="shared" si="51"/>
        <v>-5241.7648504253939</v>
      </c>
      <c r="Q103" s="90">
        <f t="shared" si="51"/>
        <v>-5241.7648504253884</v>
      </c>
      <c r="R103" s="90">
        <f t="shared" si="51"/>
        <v>0</v>
      </c>
      <c r="S103" s="90">
        <f t="shared" si="51"/>
        <v>-5241.7648504253884</v>
      </c>
      <c r="T103" s="90">
        <f t="shared" si="51"/>
        <v>0</v>
      </c>
      <c r="U103" s="90"/>
      <c r="V103" s="51"/>
    </row>
    <row r="104" spans="1:22" s="103" customFormat="1" ht="15.75" thickBot="1" x14ac:dyDescent="0.3">
      <c r="A104" s="38"/>
      <c r="B104" s="39" t="s">
        <v>41</v>
      </c>
      <c r="C104" s="39"/>
      <c r="D104" s="39"/>
      <c r="E104" s="39"/>
      <c r="F104" s="39"/>
      <c r="G104" s="39" t="s">
        <v>110</v>
      </c>
      <c r="H104" s="39" t="s">
        <v>117</v>
      </c>
      <c r="I104" s="39" t="s">
        <v>46</v>
      </c>
      <c r="J104" s="39"/>
      <c r="K104" s="39"/>
      <c r="L104" s="90">
        <v>-55818.779706851492</v>
      </c>
      <c r="M104" s="90"/>
      <c r="N104" s="90">
        <v>-49118.39974265646</v>
      </c>
      <c r="O104" s="90">
        <f t="shared" si="48"/>
        <v>-6700.3799641950318</v>
      </c>
      <c r="P104" s="91">
        <v>-6700.3799641950318</v>
      </c>
      <c r="Q104" s="90">
        <v>-6700.3799641950318</v>
      </c>
      <c r="R104" s="90"/>
      <c r="S104" s="90">
        <f t="shared" si="23"/>
        <v>-6700.3799641950318</v>
      </c>
      <c r="T104" s="90"/>
      <c r="U104" s="90"/>
      <c r="V104" s="51"/>
    </row>
    <row r="105" spans="1:22" ht="15.75" thickBot="1" x14ac:dyDescent="0.3">
      <c r="A105" s="24"/>
      <c r="B105" s="26" t="s">
        <v>41</v>
      </c>
      <c r="C105" s="26"/>
      <c r="D105" s="26"/>
      <c r="E105" s="26" t="s">
        <v>137</v>
      </c>
      <c r="F105" s="26" t="s">
        <v>85</v>
      </c>
      <c r="G105" s="26"/>
      <c r="H105" s="26"/>
      <c r="I105" s="26"/>
      <c r="J105" s="26"/>
      <c r="K105" s="26"/>
      <c r="L105" s="86">
        <f>L110+L116+L120+L121</f>
        <v>-1454288.7973014517</v>
      </c>
      <c r="M105" s="86">
        <f t="shared" ref="M105:T105" si="52">M110+M116+M120+M121</f>
        <v>-5571.3</v>
      </c>
      <c r="N105" s="86">
        <f t="shared" si="52"/>
        <v>-1391408.6852375478</v>
      </c>
      <c r="O105" s="86">
        <f t="shared" si="52"/>
        <v>-62880.112063903638</v>
      </c>
      <c r="P105" s="86">
        <f t="shared" si="52"/>
        <v>-48739.17306772343</v>
      </c>
      <c r="Q105" s="86">
        <f t="shared" si="52"/>
        <v>-48739.173067723284</v>
      </c>
      <c r="R105" s="86">
        <f t="shared" si="52"/>
        <v>0</v>
      </c>
      <c r="S105" s="86">
        <f t="shared" si="52"/>
        <v>-48739.173067723284</v>
      </c>
      <c r="T105" s="86">
        <f t="shared" si="52"/>
        <v>0</v>
      </c>
      <c r="U105" s="86"/>
      <c r="V105" s="52"/>
    </row>
    <row r="106" spans="1:22" s="103" customFormat="1" x14ac:dyDescent="0.25">
      <c r="A106" s="48"/>
      <c r="B106" s="48" t="s">
        <v>41</v>
      </c>
      <c r="C106" s="48"/>
      <c r="D106" s="48"/>
      <c r="E106" s="48"/>
      <c r="F106" s="48"/>
      <c r="G106" s="48"/>
      <c r="H106" s="48" t="s">
        <v>113</v>
      </c>
      <c r="I106" s="48" t="s">
        <v>46</v>
      </c>
      <c r="J106" s="48" t="s">
        <v>64</v>
      </c>
      <c r="K106" s="48" t="s">
        <v>149</v>
      </c>
      <c r="L106" s="93">
        <v>-17200</v>
      </c>
      <c r="M106" s="93"/>
      <c r="N106" s="93">
        <v>-17199.995799999997</v>
      </c>
      <c r="O106" s="93">
        <f t="shared" si="48"/>
        <v>-4.2000000030384399E-3</v>
      </c>
      <c r="P106" s="93">
        <v>0</v>
      </c>
      <c r="Q106" s="93"/>
      <c r="R106" s="93"/>
      <c r="S106" s="93">
        <f t="shared" si="23"/>
        <v>0</v>
      </c>
      <c r="T106" s="93"/>
      <c r="U106" s="93"/>
      <c r="V106" s="48"/>
    </row>
    <row r="107" spans="1:22" s="103" customFormat="1" x14ac:dyDescent="0.25">
      <c r="A107" s="49"/>
      <c r="B107" s="49" t="s">
        <v>41</v>
      </c>
      <c r="C107" s="49"/>
      <c r="D107" s="49"/>
      <c r="E107" s="49"/>
      <c r="F107" s="49"/>
      <c r="G107" s="49"/>
      <c r="H107" s="49" t="s">
        <v>114</v>
      </c>
      <c r="I107" s="49" t="s">
        <v>46</v>
      </c>
      <c r="J107" s="49" t="s">
        <v>65</v>
      </c>
      <c r="K107" s="49" t="s">
        <v>150</v>
      </c>
      <c r="L107" s="94">
        <v>-5752.9085939999995</v>
      </c>
      <c r="M107" s="94"/>
      <c r="N107" s="94">
        <v>-3307.4521579999996</v>
      </c>
      <c r="O107" s="94">
        <f t="shared" si="48"/>
        <v>-2445.4564359999999</v>
      </c>
      <c r="P107" s="93">
        <v>0</v>
      </c>
      <c r="Q107" s="94"/>
      <c r="R107" s="94"/>
      <c r="S107" s="94">
        <f t="shared" si="23"/>
        <v>0</v>
      </c>
      <c r="T107" s="94"/>
      <c r="U107" s="94"/>
      <c r="V107" s="49"/>
    </row>
    <row r="108" spans="1:22" s="103" customFormat="1" ht="26.25" x14ac:dyDescent="0.25">
      <c r="A108" s="50"/>
      <c r="B108" s="50" t="s">
        <v>41</v>
      </c>
      <c r="C108" s="50"/>
      <c r="D108" s="50"/>
      <c r="E108" s="50"/>
      <c r="F108" s="50"/>
      <c r="G108" s="50"/>
      <c r="H108" s="50" t="s">
        <v>117</v>
      </c>
      <c r="I108" s="50" t="s">
        <v>46</v>
      </c>
      <c r="J108" s="50"/>
      <c r="K108" s="50"/>
      <c r="L108" s="95">
        <v>-498745.32995404536</v>
      </c>
      <c r="M108" s="95">
        <v>-5441.63</v>
      </c>
      <c r="N108" s="95">
        <v>-488797.78469774657</v>
      </c>
      <c r="O108" s="95">
        <f t="shared" ref="O108" si="53">L108-N108</f>
        <v>-9947.5452562987921</v>
      </c>
      <c r="P108" s="93">
        <v>-9947.5452562987921</v>
      </c>
      <c r="Q108" s="95">
        <v>-9868.6652562987874</v>
      </c>
      <c r="R108" s="95"/>
      <c r="S108" s="95">
        <f t="shared" ref="S108" si="54">Q108+R108</f>
        <v>-9868.6652562987874</v>
      </c>
      <c r="T108" s="95"/>
      <c r="U108" s="95"/>
      <c r="V108" s="99" t="s">
        <v>177</v>
      </c>
    </row>
    <row r="109" spans="1:22" s="103" customFormat="1" ht="15.75" thickBot="1" x14ac:dyDescent="0.3">
      <c r="A109" s="50"/>
      <c r="B109" s="50" t="s">
        <v>41</v>
      </c>
      <c r="C109" s="50"/>
      <c r="D109" s="50"/>
      <c r="E109" s="50"/>
      <c r="F109" s="50"/>
      <c r="G109" s="50"/>
      <c r="H109" s="50" t="s">
        <v>174</v>
      </c>
      <c r="I109" s="50" t="s">
        <v>46</v>
      </c>
      <c r="J109" s="50"/>
      <c r="K109" s="50"/>
      <c r="L109" s="95"/>
      <c r="M109" s="95"/>
      <c r="N109" s="95">
        <v>-78.88</v>
      </c>
      <c r="O109" s="95">
        <f t="shared" si="48"/>
        <v>78.88</v>
      </c>
      <c r="P109" s="93">
        <v>78.88</v>
      </c>
      <c r="Q109" s="95"/>
      <c r="R109" s="95"/>
      <c r="S109" s="95">
        <f t="shared" si="23"/>
        <v>0</v>
      </c>
      <c r="T109" s="95"/>
      <c r="U109" s="95"/>
      <c r="V109" s="50" t="s">
        <v>175</v>
      </c>
    </row>
    <row r="110" spans="1:22" ht="15.75" thickBot="1" x14ac:dyDescent="0.3">
      <c r="A110" s="38"/>
      <c r="B110" s="39" t="s">
        <v>41</v>
      </c>
      <c r="C110" s="39"/>
      <c r="D110" s="39"/>
      <c r="E110" s="39"/>
      <c r="F110" s="39"/>
      <c r="G110" s="39" t="s">
        <v>50</v>
      </c>
      <c r="H110" s="39"/>
      <c r="I110" s="39"/>
      <c r="J110" s="39"/>
      <c r="K110" s="39"/>
      <c r="L110" s="90">
        <f>SUM(L106:L109)</f>
        <v>-521698.23854804534</v>
      </c>
      <c r="M110" s="90">
        <f t="shared" ref="M110:T110" si="55">SUM(M106:M109)</f>
        <v>-5441.63</v>
      </c>
      <c r="N110" s="90">
        <f t="shared" si="55"/>
        <v>-509384.11265574658</v>
      </c>
      <c r="O110" s="90">
        <f t="shared" si="55"/>
        <v>-12314.125892298796</v>
      </c>
      <c r="P110" s="90">
        <f t="shared" si="55"/>
        <v>-9868.6652562987929</v>
      </c>
      <c r="Q110" s="90">
        <f t="shared" si="55"/>
        <v>-9868.6652562987874</v>
      </c>
      <c r="R110" s="90">
        <f t="shared" si="55"/>
        <v>0</v>
      </c>
      <c r="S110" s="90">
        <f t="shared" si="55"/>
        <v>-9868.6652562987874</v>
      </c>
      <c r="T110" s="90">
        <f t="shared" si="55"/>
        <v>0</v>
      </c>
      <c r="U110" s="90"/>
      <c r="V110" s="51"/>
    </row>
    <row r="111" spans="1:22" s="103" customFormat="1" x14ac:dyDescent="0.25">
      <c r="A111" s="48"/>
      <c r="B111" s="48" t="s">
        <v>41</v>
      </c>
      <c r="C111" s="48"/>
      <c r="D111" s="48"/>
      <c r="E111" s="48"/>
      <c r="F111" s="48"/>
      <c r="G111" s="48"/>
      <c r="H111" s="48" t="s">
        <v>113</v>
      </c>
      <c r="I111" s="48" t="s">
        <v>46</v>
      </c>
      <c r="J111" s="48" t="s">
        <v>64</v>
      </c>
      <c r="K111" s="48" t="s">
        <v>149</v>
      </c>
      <c r="L111" s="93">
        <v>-166.23048248603743</v>
      </c>
      <c r="M111" s="93">
        <v>-88.46</v>
      </c>
      <c r="N111" s="93">
        <v>-166.23048248603743</v>
      </c>
      <c r="O111" s="93">
        <f t="shared" si="48"/>
        <v>0</v>
      </c>
      <c r="P111" s="93">
        <v>0</v>
      </c>
      <c r="Q111" s="93"/>
      <c r="R111" s="93"/>
      <c r="S111" s="93">
        <f t="shared" si="23"/>
        <v>0</v>
      </c>
      <c r="T111" s="93"/>
      <c r="U111" s="93"/>
      <c r="V111" s="48"/>
    </row>
    <row r="112" spans="1:22" s="103" customFormat="1" x14ac:dyDescent="0.25">
      <c r="A112" s="49"/>
      <c r="B112" s="49" t="s">
        <v>41</v>
      </c>
      <c r="C112" s="49"/>
      <c r="D112" s="49"/>
      <c r="E112" s="49"/>
      <c r="F112" s="49"/>
      <c r="G112" s="49"/>
      <c r="H112" s="49" t="s">
        <v>114</v>
      </c>
      <c r="I112" s="49" t="s">
        <v>46</v>
      </c>
      <c r="J112" s="49" t="s">
        <v>65</v>
      </c>
      <c r="K112" s="49" t="s">
        <v>150</v>
      </c>
      <c r="L112" s="94">
        <v>-9215.1322205633878</v>
      </c>
      <c r="M112" s="94"/>
      <c r="N112" s="94">
        <v>-6053.0830468212789</v>
      </c>
      <c r="O112" s="94">
        <f t="shared" si="48"/>
        <v>-3162.0491737421089</v>
      </c>
      <c r="P112" s="93">
        <v>0</v>
      </c>
      <c r="Q112" s="94"/>
      <c r="R112" s="94"/>
      <c r="S112" s="94">
        <f t="shared" si="23"/>
        <v>0</v>
      </c>
      <c r="T112" s="94"/>
      <c r="U112" s="94"/>
      <c r="V112" s="49"/>
    </row>
    <row r="113" spans="1:22" s="103" customFormat="1" x14ac:dyDescent="0.25">
      <c r="A113" s="49"/>
      <c r="B113" s="49" t="s">
        <v>41</v>
      </c>
      <c r="C113" s="49"/>
      <c r="D113" s="49"/>
      <c r="E113" s="49"/>
      <c r="F113" s="49"/>
      <c r="G113" s="49"/>
      <c r="H113" s="49" t="s">
        <v>113</v>
      </c>
      <c r="I113" s="49" t="s">
        <v>46</v>
      </c>
      <c r="J113" s="49" t="s">
        <v>86</v>
      </c>
      <c r="K113" s="49" t="s">
        <v>158</v>
      </c>
      <c r="L113" s="94">
        <v>-35537.5</v>
      </c>
      <c r="M113" s="94"/>
      <c r="N113" s="94">
        <v>-12160.219063696921</v>
      </c>
      <c r="O113" s="94">
        <f t="shared" si="48"/>
        <v>-23377.280936303079</v>
      </c>
      <c r="P113" s="93">
        <v>-23377.280936303079</v>
      </c>
      <c r="Q113" s="94">
        <v>-23377.280936303079</v>
      </c>
      <c r="R113" s="94"/>
      <c r="S113" s="94">
        <f t="shared" si="23"/>
        <v>-23377.280936303079</v>
      </c>
      <c r="T113" s="94"/>
      <c r="U113" s="94"/>
      <c r="V113" s="49"/>
    </row>
    <row r="114" spans="1:22" s="103" customFormat="1" ht="26.25" x14ac:dyDescent="0.25">
      <c r="A114" s="50"/>
      <c r="B114" s="50" t="s">
        <v>41</v>
      </c>
      <c r="C114" s="50"/>
      <c r="D114" s="50"/>
      <c r="E114" s="50"/>
      <c r="F114" s="50"/>
      <c r="G114" s="50"/>
      <c r="H114" s="50" t="s">
        <v>117</v>
      </c>
      <c r="I114" s="50" t="s">
        <v>46</v>
      </c>
      <c r="J114" s="50"/>
      <c r="K114" s="50"/>
      <c r="L114" s="95">
        <v>-315719.14917083364</v>
      </c>
      <c r="M114" s="95">
        <v>-39.450000000000003</v>
      </c>
      <c r="N114" s="95">
        <v>-307701.19730763842</v>
      </c>
      <c r="O114" s="95">
        <f t="shared" ref="O114" si="56">L114-N114</f>
        <v>-8017.9518631952233</v>
      </c>
      <c r="P114" s="94">
        <v>-8017.9518631952233</v>
      </c>
      <c r="Q114" s="95">
        <v>-7667.3393044391996</v>
      </c>
      <c r="R114" s="95"/>
      <c r="S114" s="95">
        <f t="shared" ref="S114" si="57">Q114+R114</f>
        <v>-7667.3393044391996</v>
      </c>
      <c r="T114" s="95"/>
      <c r="U114" s="95"/>
      <c r="V114" s="99" t="s">
        <v>177</v>
      </c>
    </row>
    <row r="115" spans="1:22" s="103" customFormat="1" ht="15.75" thickBot="1" x14ac:dyDescent="0.3">
      <c r="A115" s="50"/>
      <c r="B115" s="50" t="s">
        <v>41</v>
      </c>
      <c r="C115" s="50"/>
      <c r="D115" s="50"/>
      <c r="E115" s="50"/>
      <c r="F115" s="50"/>
      <c r="G115" s="50"/>
      <c r="H115" s="50" t="s">
        <v>174</v>
      </c>
      <c r="I115" s="50" t="s">
        <v>46</v>
      </c>
      <c r="J115" s="50"/>
      <c r="K115" s="50"/>
      <c r="L115" s="95"/>
      <c r="M115" s="95"/>
      <c r="N115" s="95">
        <v>-350.61255875588353</v>
      </c>
      <c r="O115" s="95">
        <f t="shared" si="48"/>
        <v>350.61255875588353</v>
      </c>
      <c r="P115" s="96">
        <v>350.61255875588353</v>
      </c>
      <c r="Q115" s="95"/>
      <c r="R115" s="95"/>
      <c r="S115" s="95">
        <f t="shared" si="23"/>
        <v>0</v>
      </c>
      <c r="T115" s="95"/>
      <c r="U115" s="95"/>
      <c r="V115" s="50" t="s">
        <v>175</v>
      </c>
    </row>
    <row r="116" spans="1:22" ht="15.75" thickBot="1" x14ac:dyDescent="0.3">
      <c r="A116" s="38"/>
      <c r="B116" s="39" t="s">
        <v>41</v>
      </c>
      <c r="C116" s="39"/>
      <c r="D116" s="39"/>
      <c r="E116" s="39"/>
      <c r="F116" s="39"/>
      <c r="G116" s="39" t="s">
        <v>54</v>
      </c>
      <c r="H116" s="39"/>
      <c r="I116" s="39"/>
      <c r="J116" s="39"/>
      <c r="K116" s="39"/>
      <c r="L116" s="90">
        <f>SUM(L111:L115)</f>
        <v>-360638.01187388308</v>
      </c>
      <c r="M116" s="90">
        <f t="shared" ref="M116:T116" si="58">SUM(M111:M115)</f>
        <v>-127.91</v>
      </c>
      <c r="N116" s="90">
        <f t="shared" si="58"/>
        <v>-326431.34245939855</v>
      </c>
      <c r="O116" s="90">
        <f t="shared" si="58"/>
        <v>-34206.669414484524</v>
      </c>
      <c r="P116" s="90">
        <f t="shared" si="58"/>
        <v>-31044.620240742421</v>
      </c>
      <c r="Q116" s="90">
        <f t="shared" si="58"/>
        <v>-31044.620240742279</v>
      </c>
      <c r="R116" s="90">
        <f t="shared" si="58"/>
        <v>0</v>
      </c>
      <c r="S116" s="90">
        <f t="shared" si="58"/>
        <v>-31044.620240742279</v>
      </c>
      <c r="T116" s="90">
        <f t="shared" si="58"/>
        <v>0</v>
      </c>
      <c r="U116" s="90"/>
      <c r="V116" s="51"/>
    </row>
    <row r="117" spans="1:22" s="103" customFormat="1" x14ac:dyDescent="0.25">
      <c r="A117" s="48"/>
      <c r="B117" s="48" t="s">
        <v>41</v>
      </c>
      <c r="C117" s="48"/>
      <c r="D117" s="48"/>
      <c r="E117" s="48"/>
      <c r="F117" s="48"/>
      <c r="G117" s="48"/>
      <c r="H117" s="48" t="s">
        <v>114</v>
      </c>
      <c r="I117" s="48" t="s">
        <v>46</v>
      </c>
      <c r="J117" s="48" t="s">
        <v>65</v>
      </c>
      <c r="K117" s="48" t="s">
        <v>150</v>
      </c>
      <c r="L117" s="93">
        <v>-40706.099620571273</v>
      </c>
      <c r="M117" s="93"/>
      <c r="N117" s="93">
        <v>-32174.43033998624</v>
      </c>
      <c r="O117" s="93">
        <f t="shared" si="48"/>
        <v>-8531.6692805850325</v>
      </c>
      <c r="P117" s="93">
        <v>0</v>
      </c>
      <c r="Q117" s="93"/>
      <c r="R117" s="93"/>
      <c r="S117" s="93">
        <f t="shared" si="23"/>
        <v>0</v>
      </c>
      <c r="T117" s="93"/>
      <c r="U117" s="93"/>
      <c r="V117" s="48"/>
    </row>
    <row r="118" spans="1:22" s="103" customFormat="1" x14ac:dyDescent="0.25">
      <c r="A118" s="49"/>
      <c r="B118" s="49" t="s">
        <v>41</v>
      </c>
      <c r="C118" s="49"/>
      <c r="D118" s="49"/>
      <c r="E118" s="49"/>
      <c r="F118" s="49"/>
      <c r="G118" s="49"/>
      <c r="H118" s="49" t="s">
        <v>114</v>
      </c>
      <c r="I118" s="49" t="s">
        <v>46</v>
      </c>
      <c r="J118" s="49" t="s">
        <v>83</v>
      </c>
      <c r="K118" s="49" t="s">
        <v>163</v>
      </c>
      <c r="L118" s="94">
        <v>-1.76</v>
      </c>
      <c r="M118" s="94">
        <v>-1.76</v>
      </c>
      <c r="N118" s="94"/>
      <c r="O118" s="94">
        <f t="shared" si="48"/>
        <v>-1.76</v>
      </c>
      <c r="P118" s="93">
        <f t="shared" ref="P118:P170" si="59">L118-M118</f>
        <v>0</v>
      </c>
      <c r="Q118" s="94"/>
      <c r="R118" s="94"/>
      <c r="S118" s="94">
        <f t="shared" si="23"/>
        <v>0</v>
      </c>
      <c r="T118" s="94"/>
      <c r="U118" s="94"/>
      <c r="V118" s="49"/>
    </row>
    <row r="119" spans="1:22" s="103" customFormat="1" ht="27" thickBot="1" x14ac:dyDescent="0.3">
      <c r="A119" s="50"/>
      <c r="B119" s="50" t="s">
        <v>41</v>
      </c>
      <c r="C119" s="50"/>
      <c r="D119" s="50"/>
      <c r="E119" s="50"/>
      <c r="F119" s="50"/>
      <c r="G119" s="50"/>
      <c r="H119" s="50" t="s">
        <v>117</v>
      </c>
      <c r="I119" s="50" t="s">
        <v>46</v>
      </c>
      <c r="J119" s="50"/>
      <c r="K119" s="50"/>
      <c r="L119" s="95">
        <v>-472559.91909066174</v>
      </c>
      <c r="M119" s="95"/>
      <c r="N119" s="95">
        <v>-472559.91918480868</v>
      </c>
      <c r="O119" s="95">
        <f t="shared" si="48"/>
        <v>9.4146933406591415E-5</v>
      </c>
      <c r="P119" s="96">
        <v>0</v>
      </c>
      <c r="Q119" s="95"/>
      <c r="R119" s="95"/>
      <c r="S119" s="95">
        <f t="shared" si="23"/>
        <v>0</v>
      </c>
      <c r="T119" s="95"/>
      <c r="U119" s="95"/>
      <c r="V119" s="99" t="s">
        <v>177</v>
      </c>
    </row>
    <row r="120" spans="1:22" ht="15.75" thickBot="1" x14ac:dyDescent="0.3">
      <c r="A120" s="38"/>
      <c r="B120" s="39" t="s">
        <v>41</v>
      </c>
      <c r="C120" s="39"/>
      <c r="D120" s="39"/>
      <c r="E120" s="39"/>
      <c r="F120" s="39"/>
      <c r="G120" s="39" t="s">
        <v>55</v>
      </c>
      <c r="H120" s="39"/>
      <c r="I120" s="39"/>
      <c r="J120" s="39"/>
      <c r="K120" s="39"/>
      <c r="L120" s="90">
        <f>SUM(L117:L119)</f>
        <v>-513267.778711233</v>
      </c>
      <c r="M120" s="90">
        <f t="shared" ref="M120:T120" si="60">SUM(M117:M119)</f>
        <v>-1.76</v>
      </c>
      <c r="N120" s="90">
        <f t="shared" si="60"/>
        <v>-504734.3495247949</v>
      </c>
      <c r="O120" s="90">
        <f t="shared" si="60"/>
        <v>-8533.4291864380994</v>
      </c>
      <c r="P120" s="90">
        <f t="shared" si="60"/>
        <v>0</v>
      </c>
      <c r="Q120" s="90">
        <f t="shared" si="60"/>
        <v>0</v>
      </c>
      <c r="R120" s="90">
        <f t="shared" si="60"/>
        <v>0</v>
      </c>
      <c r="S120" s="90">
        <f t="shared" si="60"/>
        <v>0</v>
      </c>
      <c r="T120" s="90">
        <f t="shared" si="60"/>
        <v>0</v>
      </c>
      <c r="U120" s="90"/>
      <c r="V120" s="51"/>
    </row>
    <row r="121" spans="1:22" s="103" customFormat="1" ht="15.75" thickBot="1" x14ac:dyDescent="0.3">
      <c r="A121" s="38"/>
      <c r="B121" s="39" t="s">
        <v>41</v>
      </c>
      <c r="C121" s="39"/>
      <c r="D121" s="39"/>
      <c r="E121" s="39"/>
      <c r="F121" s="39"/>
      <c r="G121" s="39" t="s">
        <v>110</v>
      </c>
      <c r="H121" s="39" t="s">
        <v>117</v>
      </c>
      <c r="I121" s="39" t="s">
        <v>46</v>
      </c>
      <c r="J121" s="39"/>
      <c r="K121" s="39"/>
      <c r="L121" s="90">
        <v>-58684.768168290037</v>
      </c>
      <c r="M121" s="90"/>
      <c r="N121" s="90">
        <v>-50858.880597607822</v>
      </c>
      <c r="O121" s="90">
        <f t="shared" si="48"/>
        <v>-7825.8875706822146</v>
      </c>
      <c r="P121" s="90">
        <v>-7825.8875706822146</v>
      </c>
      <c r="Q121" s="90">
        <v>-7825.8875706822146</v>
      </c>
      <c r="R121" s="90"/>
      <c r="S121" s="90">
        <f t="shared" si="23"/>
        <v>-7825.8875706822146</v>
      </c>
      <c r="T121" s="90"/>
      <c r="U121" s="90"/>
      <c r="V121" s="51"/>
    </row>
    <row r="122" spans="1:22" ht="27" thickBot="1" x14ac:dyDescent="0.3">
      <c r="A122" s="24"/>
      <c r="B122" s="26"/>
      <c r="C122" s="26"/>
      <c r="D122" s="26"/>
      <c r="E122" s="26" t="s">
        <v>133</v>
      </c>
      <c r="F122" s="26" t="s">
        <v>87</v>
      </c>
      <c r="G122" s="26"/>
      <c r="H122" s="26"/>
      <c r="I122" s="26"/>
      <c r="J122" s="26"/>
      <c r="K122" s="26"/>
      <c r="L122" s="86">
        <f>L127+L132+L133</f>
        <v>-636794.98442472075</v>
      </c>
      <c r="M122" s="86">
        <f t="shared" ref="M122:U122" si="61">M127+M132+M133</f>
        <v>-89561.949999999983</v>
      </c>
      <c r="N122" s="86">
        <f t="shared" si="61"/>
        <v>-577628.82941124239</v>
      </c>
      <c r="O122" s="86">
        <f t="shared" si="61"/>
        <v>-59166.155013478368</v>
      </c>
      <c r="P122" s="86">
        <f t="shared" si="61"/>
        <v>-55257.908215233329</v>
      </c>
      <c r="Q122" s="86">
        <f t="shared" si="61"/>
        <v>-55257.908215233365</v>
      </c>
      <c r="R122" s="86">
        <f t="shared" si="61"/>
        <v>0</v>
      </c>
      <c r="S122" s="86">
        <f t="shared" si="61"/>
        <v>-55257.908215233365</v>
      </c>
      <c r="T122" s="86">
        <f t="shared" si="61"/>
        <v>0</v>
      </c>
      <c r="U122" s="86">
        <f t="shared" si="61"/>
        <v>0</v>
      </c>
      <c r="V122" s="53" t="s">
        <v>112</v>
      </c>
    </row>
    <row r="123" spans="1:22" s="103" customFormat="1" x14ac:dyDescent="0.25">
      <c r="A123" s="48"/>
      <c r="B123" s="48" t="s">
        <v>41</v>
      </c>
      <c r="C123" s="48"/>
      <c r="D123" s="48"/>
      <c r="E123" s="48"/>
      <c r="F123" s="48"/>
      <c r="G123" s="48"/>
      <c r="H123" s="48" t="s">
        <v>114</v>
      </c>
      <c r="I123" s="48" t="s">
        <v>46</v>
      </c>
      <c r="J123" s="48" t="s">
        <v>65</v>
      </c>
      <c r="K123" s="48" t="s">
        <v>150</v>
      </c>
      <c r="L123" s="93">
        <v>-252.64210800000001</v>
      </c>
      <c r="M123" s="93"/>
      <c r="N123" s="93">
        <v>-88.252554000000003</v>
      </c>
      <c r="O123" s="93">
        <f t="shared" si="48"/>
        <v>-164.389554</v>
      </c>
      <c r="P123" s="93">
        <v>0</v>
      </c>
      <c r="Q123" s="93"/>
      <c r="R123" s="93"/>
      <c r="S123" s="93">
        <f t="shared" si="23"/>
        <v>0</v>
      </c>
      <c r="T123" s="93"/>
      <c r="U123" s="93"/>
      <c r="V123" s="48"/>
    </row>
    <row r="124" spans="1:22" s="103" customFormat="1" x14ac:dyDescent="0.25">
      <c r="A124" s="49"/>
      <c r="B124" s="49" t="s">
        <v>41</v>
      </c>
      <c r="C124" s="49"/>
      <c r="D124" s="49"/>
      <c r="E124" s="49"/>
      <c r="F124" s="49"/>
      <c r="G124" s="49"/>
      <c r="H124" s="49" t="s">
        <v>114</v>
      </c>
      <c r="I124" s="49" t="s">
        <v>46</v>
      </c>
      <c r="J124" s="49" t="s">
        <v>72</v>
      </c>
      <c r="K124" s="49" t="s">
        <v>162</v>
      </c>
      <c r="L124" s="94">
        <v>-467.84</v>
      </c>
      <c r="M124" s="94">
        <v>-467.84</v>
      </c>
      <c r="N124" s="94">
        <v>-467.84</v>
      </c>
      <c r="O124" s="94">
        <f t="shared" si="48"/>
        <v>0</v>
      </c>
      <c r="P124" s="93">
        <f t="shared" si="59"/>
        <v>0</v>
      </c>
      <c r="Q124" s="94"/>
      <c r="R124" s="94"/>
      <c r="S124" s="94">
        <f t="shared" si="23"/>
        <v>0</v>
      </c>
      <c r="T124" s="94"/>
      <c r="U124" s="94"/>
      <c r="V124" s="49"/>
    </row>
    <row r="125" spans="1:22" s="103" customFormat="1" ht="26.25" x14ac:dyDescent="0.25">
      <c r="A125" s="50"/>
      <c r="B125" s="50" t="s">
        <v>41</v>
      </c>
      <c r="C125" s="50"/>
      <c r="D125" s="50"/>
      <c r="E125" s="50"/>
      <c r="F125" s="50"/>
      <c r="G125" s="50"/>
      <c r="H125" s="50" t="s">
        <v>117</v>
      </c>
      <c r="I125" s="50" t="s">
        <v>46</v>
      </c>
      <c r="J125" s="50"/>
      <c r="K125" s="50"/>
      <c r="L125" s="95">
        <v>-181967.46467941703</v>
      </c>
      <c r="M125" s="95">
        <v>-50865.69</v>
      </c>
      <c r="N125" s="95">
        <v>-153255.37114043359</v>
      </c>
      <c r="O125" s="95">
        <f t="shared" ref="O125" si="62">L125-N125</f>
        <v>-28712.093538983434</v>
      </c>
      <c r="P125" s="94">
        <v>-28712.093538983434</v>
      </c>
      <c r="Q125" s="95">
        <v>-28702.653538983461</v>
      </c>
      <c r="R125" s="95"/>
      <c r="S125" s="95">
        <f t="shared" ref="S125" si="63">Q125+R125</f>
        <v>-28702.653538983461</v>
      </c>
      <c r="T125" s="95"/>
      <c r="U125" s="95"/>
      <c r="V125" s="99" t="s">
        <v>177</v>
      </c>
    </row>
    <row r="126" spans="1:22" s="103" customFormat="1" ht="15.75" thickBot="1" x14ac:dyDescent="0.3">
      <c r="A126" s="50"/>
      <c r="B126" s="50" t="s">
        <v>41</v>
      </c>
      <c r="C126" s="50"/>
      <c r="D126" s="50"/>
      <c r="E126" s="50"/>
      <c r="F126" s="50"/>
      <c r="G126" s="50"/>
      <c r="H126" s="50" t="s">
        <v>174</v>
      </c>
      <c r="I126" s="50" t="s">
        <v>46</v>
      </c>
      <c r="J126" s="50"/>
      <c r="K126" s="50"/>
      <c r="L126" s="95"/>
      <c r="M126" s="95"/>
      <c r="N126" s="95">
        <v>-9.44</v>
      </c>
      <c r="O126" s="95">
        <f t="shared" si="48"/>
        <v>9.44</v>
      </c>
      <c r="P126" s="96">
        <v>9.44</v>
      </c>
      <c r="Q126" s="95"/>
      <c r="R126" s="95"/>
      <c r="S126" s="95">
        <f t="shared" si="23"/>
        <v>0</v>
      </c>
      <c r="T126" s="95"/>
      <c r="U126" s="95"/>
      <c r="V126" s="50" t="s">
        <v>175</v>
      </c>
    </row>
    <row r="127" spans="1:22" ht="15.75" thickBot="1" x14ac:dyDescent="0.3">
      <c r="A127" s="38"/>
      <c r="B127" s="39" t="s">
        <v>41</v>
      </c>
      <c r="C127" s="39"/>
      <c r="D127" s="39"/>
      <c r="E127" s="39"/>
      <c r="F127" s="39"/>
      <c r="G127" s="39" t="s">
        <v>50</v>
      </c>
      <c r="H127" s="39" t="s">
        <v>62</v>
      </c>
      <c r="I127" s="39" t="s">
        <v>46</v>
      </c>
      <c r="J127" s="39"/>
      <c r="K127" s="39"/>
      <c r="L127" s="90">
        <f>SUM(L123:L126)</f>
        <v>-182687.94678741702</v>
      </c>
      <c r="M127" s="90">
        <f t="shared" ref="M127:T127" si="64">SUM(M123:M126)</f>
        <v>-51333.53</v>
      </c>
      <c r="N127" s="90">
        <f t="shared" si="64"/>
        <v>-153820.9036944336</v>
      </c>
      <c r="O127" s="90">
        <f t="shared" si="64"/>
        <v>-28867.043092983437</v>
      </c>
      <c r="P127" s="90">
        <f t="shared" si="64"/>
        <v>-28702.653538983435</v>
      </c>
      <c r="Q127" s="90">
        <f t="shared" si="64"/>
        <v>-28702.653538983461</v>
      </c>
      <c r="R127" s="90">
        <f t="shared" si="64"/>
        <v>0</v>
      </c>
      <c r="S127" s="90">
        <f t="shared" si="64"/>
        <v>-28702.653538983461</v>
      </c>
      <c r="T127" s="90">
        <f t="shared" si="64"/>
        <v>0</v>
      </c>
      <c r="U127" s="90"/>
      <c r="V127" s="51"/>
    </row>
    <row r="128" spans="1:22" s="103" customFormat="1" x14ac:dyDescent="0.25">
      <c r="A128" s="48"/>
      <c r="B128" s="48" t="s">
        <v>41</v>
      </c>
      <c r="C128" s="48"/>
      <c r="D128" s="48"/>
      <c r="E128" s="48"/>
      <c r="F128" s="48"/>
      <c r="G128" s="48"/>
      <c r="H128" s="48" t="s">
        <v>113</v>
      </c>
      <c r="I128" s="48" t="s">
        <v>46</v>
      </c>
      <c r="J128" s="48" t="s">
        <v>64</v>
      </c>
      <c r="K128" s="48" t="s">
        <v>149</v>
      </c>
      <c r="L128" s="93">
        <v>-273.4812651580454</v>
      </c>
      <c r="M128" s="93">
        <v>-232.49</v>
      </c>
      <c r="N128" s="93">
        <v>-273.48126515804529</v>
      </c>
      <c r="O128" s="93">
        <f t="shared" si="48"/>
        <v>0</v>
      </c>
      <c r="P128" s="93">
        <v>0</v>
      </c>
      <c r="Q128" s="93"/>
      <c r="R128" s="93"/>
      <c r="S128" s="93">
        <f t="shared" ref="S128:S199" si="65">Q128+R128</f>
        <v>0</v>
      </c>
      <c r="T128" s="93"/>
      <c r="U128" s="93"/>
      <c r="V128" s="48"/>
    </row>
    <row r="129" spans="1:22" s="103" customFormat="1" x14ac:dyDescent="0.25">
      <c r="A129" s="49"/>
      <c r="B129" s="49" t="s">
        <v>41</v>
      </c>
      <c r="C129" s="49"/>
      <c r="D129" s="49"/>
      <c r="E129" s="49"/>
      <c r="F129" s="49"/>
      <c r="G129" s="49"/>
      <c r="H129" s="49" t="s">
        <v>114</v>
      </c>
      <c r="I129" s="49" t="s">
        <v>46</v>
      </c>
      <c r="J129" s="49" t="s">
        <v>65</v>
      </c>
      <c r="K129" s="49" t="s">
        <v>150</v>
      </c>
      <c r="L129" s="94">
        <v>-10910.690386197575</v>
      </c>
      <c r="M129" s="94"/>
      <c r="N129" s="94">
        <v>-7166.8331419525402</v>
      </c>
      <c r="O129" s="94">
        <f t="shared" si="48"/>
        <v>-3743.857244245035</v>
      </c>
      <c r="P129" s="93">
        <v>0</v>
      </c>
      <c r="Q129" s="94"/>
      <c r="R129" s="94"/>
      <c r="S129" s="94">
        <f t="shared" si="65"/>
        <v>0</v>
      </c>
      <c r="T129" s="94"/>
      <c r="U129" s="94"/>
      <c r="V129" s="49"/>
    </row>
    <row r="130" spans="1:22" s="103" customFormat="1" ht="26.25" x14ac:dyDescent="0.25">
      <c r="A130" s="50"/>
      <c r="B130" s="50" t="s">
        <v>41</v>
      </c>
      <c r="C130" s="50"/>
      <c r="D130" s="50"/>
      <c r="E130" s="50"/>
      <c r="F130" s="50"/>
      <c r="G130" s="50"/>
      <c r="H130" s="50" t="s">
        <v>117</v>
      </c>
      <c r="I130" s="50" t="s">
        <v>46</v>
      </c>
      <c r="J130" s="50"/>
      <c r="K130" s="50"/>
      <c r="L130" s="95">
        <v>-411759.79611372988</v>
      </c>
      <c r="M130" s="95">
        <v>-37995.929999999978</v>
      </c>
      <c r="N130" s="95">
        <v>-390365.28166640084</v>
      </c>
      <c r="O130" s="94">
        <f t="shared" si="48"/>
        <v>-21394.514447329042</v>
      </c>
      <c r="P130" s="94">
        <v>-21394.514447329042</v>
      </c>
      <c r="Q130" s="95">
        <v>-20979.390173196385</v>
      </c>
      <c r="R130" s="95"/>
      <c r="S130" s="95">
        <f t="shared" ref="S130" si="66">Q130+R130</f>
        <v>-20979.390173196385</v>
      </c>
      <c r="T130" s="95"/>
      <c r="U130" s="95"/>
      <c r="V130" s="99" t="s">
        <v>177</v>
      </c>
    </row>
    <row r="131" spans="1:22" s="103" customFormat="1" ht="15.75" thickBot="1" x14ac:dyDescent="0.3">
      <c r="A131" s="50"/>
      <c r="B131" s="50" t="s">
        <v>41</v>
      </c>
      <c r="C131" s="50"/>
      <c r="D131" s="50"/>
      <c r="E131" s="50"/>
      <c r="F131" s="50"/>
      <c r="G131" s="50"/>
      <c r="H131" s="50" t="s">
        <v>174</v>
      </c>
      <c r="I131" s="50" t="s">
        <v>46</v>
      </c>
      <c r="J131" s="50"/>
      <c r="K131" s="50"/>
      <c r="L131" s="95"/>
      <c r="M131" s="95"/>
      <c r="N131" s="95">
        <v>-415.12427413266897</v>
      </c>
      <c r="O131" s="95">
        <f t="shared" si="48"/>
        <v>415.12427413266897</v>
      </c>
      <c r="P131" s="96">
        <v>415.12427413266897</v>
      </c>
      <c r="Q131" s="95"/>
      <c r="R131" s="95"/>
      <c r="S131" s="95">
        <f t="shared" si="65"/>
        <v>0</v>
      </c>
      <c r="T131" s="95"/>
      <c r="U131" s="95"/>
      <c r="V131" s="50" t="s">
        <v>175</v>
      </c>
    </row>
    <row r="132" spans="1:22" ht="15.75" thickBot="1" x14ac:dyDescent="0.3">
      <c r="A132" s="38"/>
      <c r="B132" s="39" t="s">
        <v>41</v>
      </c>
      <c r="C132" s="39"/>
      <c r="D132" s="39"/>
      <c r="E132" s="39"/>
      <c r="F132" s="39"/>
      <c r="G132" s="39" t="s">
        <v>54</v>
      </c>
      <c r="H132" s="39"/>
      <c r="I132" s="39"/>
      <c r="J132" s="39"/>
      <c r="K132" s="39"/>
      <c r="L132" s="90">
        <f>SUM(L128:L131)</f>
        <v>-422943.96776508552</v>
      </c>
      <c r="M132" s="90">
        <f t="shared" ref="M132:S132" si="67">SUM(M128:M131)</f>
        <v>-38228.419999999976</v>
      </c>
      <c r="N132" s="90">
        <f t="shared" si="67"/>
        <v>-398220.72034764406</v>
      </c>
      <c r="O132" s="90">
        <f t="shared" si="67"/>
        <v>-24723.247417441409</v>
      </c>
      <c r="P132" s="90">
        <f t="shared" si="67"/>
        <v>-20979.390173196374</v>
      </c>
      <c r="Q132" s="90">
        <f t="shared" si="67"/>
        <v>-20979.390173196385</v>
      </c>
      <c r="R132" s="90">
        <f t="shared" si="67"/>
        <v>0</v>
      </c>
      <c r="S132" s="90">
        <f t="shared" si="67"/>
        <v>-20979.390173196385</v>
      </c>
      <c r="T132" s="90">
        <f>SUM(T128:T131)</f>
        <v>0</v>
      </c>
      <c r="U132" s="90"/>
      <c r="V132" s="51"/>
    </row>
    <row r="133" spans="1:22" s="103" customFormat="1" ht="15.75" thickBot="1" x14ac:dyDescent="0.3">
      <c r="A133" s="38"/>
      <c r="B133" s="39" t="s">
        <v>41</v>
      </c>
      <c r="C133" s="39"/>
      <c r="D133" s="39"/>
      <c r="E133" s="39"/>
      <c r="F133" s="39"/>
      <c r="G133" s="39" t="s">
        <v>110</v>
      </c>
      <c r="H133" s="39" t="s">
        <v>117</v>
      </c>
      <c r="I133" s="39" t="s">
        <v>46</v>
      </c>
      <c r="J133" s="39"/>
      <c r="K133" s="39"/>
      <c r="L133" s="90">
        <v>-31163.069872218166</v>
      </c>
      <c r="M133" s="90"/>
      <c r="N133" s="90">
        <v>-25587.205369164647</v>
      </c>
      <c r="O133" s="90">
        <f t="shared" si="48"/>
        <v>-5575.864503053519</v>
      </c>
      <c r="P133" s="90">
        <v>-5575.864503053519</v>
      </c>
      <c r="Q133" s="90">
        <v>-5575.8645030535199</v>
      </c>
      <c r="R133" s="90"/>
      <c r="S133" s="90">
        <f t="shared" si="65"/>
        <v>-5575.8645030535199</v>
      </c>
      <c r="T133" s="90"/>
      <c r="U133" s="90"/>
      <c r="V133" s="51"/>
    </row>
    <row r="134" spans="1:22" ht="15.75" thickBot="1" x14ac:dyDescent="0.3">
      <c r="A134" s="24"/>
      <c r="B134" s="26"/>
      <c r="C134" s="26"/>
      <c r="D134" s="26"/>
      <c r="E134" s="26" t="s">
        <v>132</v>
      </c>
      <c r="F134" s="26" t="s">
        <v>88</v>
      </c>
      <c r="G134" s="26"/>
      <c r="H134" s="26"/>
      <c r="I134" s="26"/>
      <c r="J134" s="26"/>
      <c r="K134" s="26"/>
      <c r="L134" s="86">
        <f>L141+L148+L151+L152</f>
        <v>-10502313.557741027</v>
      </c>
      <c r="M134" s="86">
        <f t="shared" ref="M134:T134" si="68">M141+M148+M151+M152</f>
        <v>-424104.41000000003</v>
      </c>
      <c r="N134" s="86">
        <f t="shared" si="68"/>
        <v>-9886156.1701829806</v>
      </c>
      <c r="O134" s="86">
        <f t="shared" si="68"/>
        <v>-616157.387558043</v>
      </c>
      <c r="P134" s="86">
        <f t="shared" si="68"/>
        <v>-745426.46039047907</v>
      </c>
      <c r="Q134" s="86">
        <f t="shared" si="68"/>
        <v>-576716.86466212326</v>
      </c>
      <c r="R134" s="86">
        <f t="shared" si="68"/>
        <v>0</v>
      </c>
      <c r="S134" s="86">
        <f t="shared" si="68"/>
        <v>-576716.86466212326</v>
      </c>
      <c r="T134" s="86">
        <f t="shared" si="68"/>
        <v>0</v>
      </c>
      <c r="U134" s="86"/>
      <c r="V134" s="54"/>
    </row>
    <row r="135" spans="1:22" x14ac:dyDescent="0.25">
      <c r="A135" s="30"/>
      <c r="B135" s="30" t="s">
        <v>41</v>
      </c>
      <c r="C135" s="30"/>
      <c r="D135" s="30"/>
      <c r="E135" s="30"/>
      <c r="F135" s="30"/>
      <c r="G135" s="30"/>
      <c r="H135" s="30" t="s">
        <v>113</v>
      </c>
      <c r="I135" s="30" t="s">
        <v>46</v>
      </c>
      <c r="J135" s="30" t="s">
        <v>64</v>
      </c>
      <c r="K135" s="30" t="s">
        <v>149</v>
      </c>
      <c r="L135" s="87">
        <v>-10390.9</v>
      </c>
      <c r="M135" s="87">
        <v>-790.9</v>
      </c>
      <c r="N135" s="87">
        <v>-10390.94</v>
      </c>
      <c r="O135" s="87">
        <f t="shared" si="48"/>
        <v>4.0000000000873115E-2</v>
      </c>
      <c r="P135" s="87">
        <v>0</v>
      </c>
      <c r="Q135" s="87"/>
      <c r="R135" s="87"/>
      <c r="S135" s="87">
        <f t="shared" si="65"/>
        <v>0</v>
      </c>
      <c r="T135" s="87"/>
      <c r="U135" s="87"/>
      <c r="V135" s="30"/>
    </row>
    <row r="136" spans="1:22" x14ac:dyDescent="0.25">
      <c r="A136" s="34"/>
      <c r="B136" s="34" t="s">
        <v>41</v>
      </c>
      <c r="C136" s="34"/>
      <c r="D136" s="34"/>
      <c r="E136" s="34"/>
      <c r="F136" s="34"/>
      <c r="G136" s="34"/>
      <c r="H136" s="34" t="s">
        <v>114</v>
      </c>
      <c r="I136" s="34" t="s">
        <v>46</v>
      </c>
      <c r="J136" s="34" t="s">
        <v>65</v>
      </c>
      <c r="K136" s="34" t="s">
        <v>150</v>
      </c>
      <c r="L136" s="88">
        <v>-1966.5846840000004</v>
      </c>
      <c r="M136" s="88"/>
      <c r="N136" s="88">
        <v>-800.25621000000001</v>
      </c>
      <c r="O136" s="88">
        <f t="shared" si="48"/>
        <v>-1166.3284740000004</v>
      </c>
      <c r="P136" s="87">
        <v>0</v>
      </c>
      <c r="Q136" s="88"/>
      <c r="R136" s="88"/>
      <c r="S136" s="88">
        <f t="shared" si="65"/>
        <v>0</v>
      </c>
      <c r="T136" s="88"/>
      <c r="U136" s="88"/>
      <c r="V136" s="34"/>
    </row>
    <row r="137" spans="1:22" x14ac:dyDescent="0.25">
      <c r="A137" s="34"/>
      <c r="B137" s="34" t="s">
        <v>41</v>
      </c>
      <c r="C137" s="34"/>
      <c r="D137" s="34"/>
      <c r="E137" s="34"/>
      <c r="F137" s="34"/>
      <c r="G137" s="34"/>
      <c r="H137" s="34" t="s">
        <v>114</v>
      </c>
      <c r="I137" s="34" t="s">
        <v>46</v>
      </c>
      <c r="J137" s="34" t="s">
        <v>72</v>
      </c>
      <c r="K137" s="34" t="s">
        <v>162</v>
      </c>
      <c r="L137" s="88">
        <v>-467.84</v>
      </c>
      <c r="M137" s="88">
        <v>-467.84</v>
      </c>
      <c r="N137" s="88">
        <v>-467.84</v>
      </c>
      <c r="O137" s="88">
        <f t="shared" si="48"/>
        <v>0</v>
      </c>
      <c r="P137" s="87">
        <f t="shared" si="59"/>
        <v>0</v>
      </c>
      <c r="Q137" s="88"/>
      <c r="R137" s="88"/>
      <c r="S137" s="88">
        <f t="shared" si="65"/>
        <v>0</v>
      </c>
      <c r="T137" s="88"/>
      <c r="U137" s="88"/>
      <c r="V137" s="34"/>
    </row>
    <row r="138" spans="1:22" x14ac:dyDescent="0.25">
      <c r="A138" s="36"/>
      <c r="B138" s="34" t="s">
        <v>41</v>
      </c>
      <c r="C138" s="36"/>
      <c r="D138" s="36"/>
      <c r="E138" s="36"/>
      <c r="F138" s="36"/>
      <c r="G138" s="36"/>
      <c r="H138" s="36" t="s">
        <v>113</v>
      </c>
      <c r="I138" s="36" t="s">
        <v>46</v>
      </c>
      <c r="J138" s="36"/>
      <c r="K138" s="36"/>
      <c r="L138" s="89">
        <v>-165657.769975</v>
      </c>
      <c r="M138" s="89">
        <v>-115083.77</v>
      </c>
      <c r="N138" s="89">
        <v>-115083.65456240391</v>
      </c>
      <c r="O138" s="88">
        <f t="shared" si="48"/>
        <v>-50574.115412596089</v>
      </c>
      <c r="P138" s="88">
        <v>-50574.115412596089</v>
      </c>
      <c r="Q138" s="89">
        <v>-50574.115412596089</v>
      </c>
      <c r="R138" s="89"/>
      <c r="S138" s="88">
        <f t="shared" si="65"/>
        <v>-50574.115412596089</v>
      </c>
      <c r="T138" s="89"/>
      <c r="U138" s="89"/>
      <c r="V138" s="36"/>
    </row>
    <row r="139" spans="1:22" ht="26.25" x14ac:dyDescent="0.25">
      <c r="A139" s="36"/>
      <c r="B139" s="36" t="s">
        <v>41</v>
      </c>
      <c r="C139" s="36"/>
      <c r="D139" s="36"/>
      <c r="E139" s="36"/>
      <c r="F139" s="36"/>
      <c r="G139" s="36"/>
      <c r="H139" s="36" t="s">
        <v>117</v>
      </c>
      <c r="I139" s="36" t="s">
        <v>46</v>
      </c>
      <c r="J139" s="36"/>
      <c r="K139" s="36"/>
      <c r="L139" s="89">
        <v>-1253973.1241983082</v>
      </c>
      <c r="M139" s="89">
        <v>-245193.76</v>
      </c>
      <c r="N139" s="89">
        <v>-1128779.1923192586</v>
      </c>
      <c r="O139" s="89">
        <f t="shared" ref="O139" si="69">L139-N139</f>
        <v>-125193.93187904963</v>
      </c>
      <c r="P139" s="88">
        <v>-125193.93187904963</v>
      </c>
      <c r="Q139" s="89">
        <v>-125108.33187904954</v>
      </c>
      <c r="R139" s="89"/>
      <c r="S139" s="89">
        <f t="shared" ref="S139" si="70">Q139+R139</f>
        <v>-125108.33187904954</v>
      </c>
      <c r="T139" s="89"/>
      <c r="U139" s="89"/>
      <c r="V139" s="99" t="s">
        <v>177</v>
      </c>
    </row>
    <row r="140" spans="1:22" ht="15.75" thickBot="1" x14ac:dyDescent="0.3">
      <c r="A140" s="36"/>
      <c r="B140" s="36" t="s">
        <v>41</v>
      </c>
      <c r="C140" s="36"/>
      <c r="D140" s="36"/>
      <c r="E140" s="36"/>
      <c r="F140" s="36"/>
      <c r="G140" s="36"/>
      <c r="H140" s="36" t="s">
        <v>174</v>
      </c>
      <c r="I140" s="36" t="s">
        <v>46</v>
      </c>
      <c r="J140" s="36"/>
      <c r="K140" s="36"/>
      <c r="L140" s="89"/>
      <c r="M140" s="89"/>
      <c r="N140" s="89">
        <v>-85.6</v>
      </c>
      <c r="O140" s="89">
        <f t="shared" si="48"/>
        <v>85.6</v>
      </c>
      <c r="P140" s="92">
        <v>85.6</v>
      </c>
      <c r="Q140" s="89"/>
      <c r="R140" s="89"/>
      <c r="S140" s="89">
        <f t="shared" si="65"/>
        <v>0</v>
      </c>
      <c r="T140" s="89"/>
      <c r="U140" s="89"/>
      <c r="V140" s="50" t="s">
        <v>175</v>
      </c>
    </row>
    <row r="141" spans="1:22" ht="15.75" thickBot="1" x14ac:dyDescent="0.3">
      <c r="A141" s="38"/>
      <c r="B141" s="39" t="s">
        <v>41</v>
      </c>
      <c r="C141" s="39"/>
      <c r="D141" s="39"/>
      <c r="E141" s="39"/>
      <c r="F141" s="39"/>
      <c r="G141" s="39" t="s">
        <v>50</v>
      </c>
      <c r="H141" s="39" t="s">
        <v>62</v>
      </c>
      <c r="I141" s="39" t="s">
        <v>46</v>
      </c>
      <c r="J141" s="39"/>
      <c r="K141" s="39"/>
      <c r="L141" s="90">
        <f>SUM(L135:L140)</f>
        <v>-1432456.2188573082</v>
      </c>
      <c r="M141" s="90">
        <f t="shared" ref="M141:T141" si="71">SUM(M135:M140)</f>
        <v>-361536.27</v>
      </c>
      <c r="N141" s="90">
        <f t="shared" si="71"/>
        <v>-1255607.4830916626</v>
      </c>
      <c r="O141" s="90">
        <f t="shared" si="71"/>
        <v>-176848.73576564572</v>
      </c>
      <c r="P141" s="90">
        <f t="shared" si="71"/>
        <v>-175682.44729164572</v>
      </c>
      <c r="Q141" s="90">
        <f t="shared" si="71"/>
        <v>-175682.44729164563</v>
      </c>
      <c r="R141" s="90">
        <f t="shared" si="71"/>
        <v>0</v>
      </c>
      <c r="S141" s="90">
        <f t="shared" si="71"/>
        <v>-175682.44729164563</v>
      </c>
      <c r="T141" s="90">
        <f t="shared" si="71"/>
        <v>0</v>
      </c>
      <c r="U141" s="90"/>
      <c r="V141" s="51"/>
    </row>
    <row r="142" spans="1:22" x14ac:dyDescent="0.25">
      <c r="A142" s="30"/>
      <c r="B142" s="30" t="s">
        <v>41</v>
      </c>
      <c r="C142" s="30"/>
      <c r="D142" s="30"/>
      <c r="E142" s="30"/>
      <c r="F142" s="30"/>
      <c r="G142" s="30"/>
      <c r="H142" s="30" t="s">
        <v>113</v>
      </c>
      <c r="I142" s="30" t="s">
        <v>46</v>
      </c>
      <c r="J142" s="30" t="s">
        <v>64</v>
      </c>
      <c r="K142" s="30" t="s">
        <v>149</v>
      </c>
      <c r="L142" s="87">
        <v>-1216.2055196165156</v>
      </c>
      <c r="M142" s="87"/>
      <c r="N142" s="87">
        <v>-1216.2055196165156</v>
      </c>
      <c r="O142" s="87">
        <f t="shared" si="48"/>
        <v>0</v>
      </c>
      <c r="P142" s="87">
        <v>0</v>
      </c>
      <c r="Q142" s="87"/>
      <c r="R142" s="87"/>
      <c r="S142" s="87">
        <f t="shared" si="65"/>
        <v>0</v>
      </c>
      <c r="T142" s="87"/>
      <c r="U142" s="87"/>
      <c r="V142" s="30"/>
    </row>
    <row r="143" spans="1:22" x14ac:dyDescent="0.25">
      <c r="A143" s="34"/>
      <c r="B143" s="34" t="s">
        <v>41</v>
      </c>
      <c r="C143" s="34"/>
      <c r="D143" s="34"/>
      <c r="E143" s="34"/>
      <c r="F143" s="34"/>
      <c r="G143" s="34"/>
      <c r="H143" s="34" t="s">
        <v>114</v>
      </c>
      <c r="I143" s="34" t="s">
        <v>46</v>
      </c>
      <c r="J143" s="34" t="s">
        <v>65</v>
      </c>
      <c r="K143" s="34" t="s">
        <v>150</v>
      </c>
      <c r="L143" s="88">
        <v>-80249.557822248607</v>
      </c>
      <c r="M143" s="88"/>
      <c r="N143" s="88">
        <v>-80207.658585574391</v>
      </c>
      <c r="O143" s="88">
        <f t="shared" si="48"/>
        <v>-41.899236674216809</v>
      </c>
      <c r="P143" s="87">
        <v>0</v>
      </c>
      <c r="Q143" s="88"/>
      <c r="R143" s="88"/>
      <c r="S143" s="88">
        <f t="shared" si="65"/>
        <v>0</v>
      </c>
      <c r="T143" s="88"/>
      <c r="U143" s="88"/>
      <c r="V143" s="34"/>
    </row>
    <row r="144" spans="1:22" x14ac:dyDescent="0.25">
      <c r="A144" s="34"/>
      <c r="B144" s="34" t="s">
        <v>41</v>
      </c>
      <c r="C144" s="34"/>
      <c r="D144" s="34"/>
      <c r="E144" s="34"/>
      <c r="F144" s="34"/>
      <c r="G144" s="34"/>
      <c r="H144" s="34" t="s">
        <v>113</v>
      </c>
      <c r="I144" s="34" t="s">
        <v>46</v>
      </c>
      <c r="J144" s="34" t="s">
        <v>86</v>
      </c>
      <c r="K144" s="34" t="s">
        <v>158</v>
      </c>
      <c r="L144" s="88">
        <v>-1293226.5</v>
      </c>
      <c r="M144" s="88"/>
      <c r="N144" s="88">
        <v>-1286587.9509363032</v>
      </c>
      <c r="O144" s="88">
        <f t="shared" si="48"/>
        <v>-6638.5490636967588</v>
      </c>
      <c r="P144" s="87">
        <v>-6638.5490636967588</v>
      </c>
      <c r="Q144" s="88">
        <v>-6638.5490636967588</v>
      </c>
      <c r="R144" s="88"/>
      <c r="S144" s="88">
        <f t="shared" si="65"/>
        <v>-6638.5490636967588</v>
      </c>
      <c r="T144" s="88"/>
      <c r="U144" s="88"/>
      <c r="V144" s="34"/>
    </row>
    <row r="145" spans="1:22" x14ac:dyDescent="0.25">
      <c r="A145" s="36"/>
      <c r="B145" s="34" t="s">
        <v>41</v>
      </c>
      <c r="C145" s="36"/>
      <c r="D145" s="36"/>
      <c r="E145" s="36"/>
      <c r="F145" s="36"/>
      <c r="G145" s="36"/>
      <c r="H145" s="34" t="s">
        <v>113</v>
      </c>
      <c r="I145" s="34" t="s">
        <v>46</v>
      </c>
      <c r="J145" s="36"/>
      <c r="K145" s="36"/>
      <c r="L145" s="89">
        <v>-3352735.9998889533</v>
      </c>
      <c r="M145" s="89"/>
      <c r="N145" s="89">
        <v>-3324840.6152570983</v>
      </c>
      <c r="O145" s="88">
        <f t="shared" si="48"/>
        <v>-27895.384631854948</v>
      </c>
      <c r="P145" s="88">
        <v>-27895.384631854948</v>
      </c>
      <c r="Q145" s="89">
        <v>-27895.384631854948</v>
      </c>
      <c r="R145" s="89"/>
      <c r="S145" s="88">
        <f t="shared" si="65"/>
        <v>-27895.384631854948</v>
      </c>
      <c r="T145" s="89"/>
      <c r="U145" s="89"/>
      <c r="V145" s="36"/>
    </row>
    <row r="146" spans="1:22" ht="39" x14ac:dyDescent="0.25">
      <c r="A146" s="36"/>
      <c r="B146" s="36" t="s">
        <v>41</v>
      </c>
      <c r="C146" s="36"/>
      <c r="D146" s="36"/>
      <c r="E146" s="36"/>
      <c r="F146" s="36"/>
      <c r="G146" s="36"/>
      <c r="H146" s="36" t="s">
        <v>117</v>
      </c>
      <c r="I146" s="36" t="s">
        <v>46</v>
      </c>
      <c r="J146" s="36"/>
      <c r="K146" s="36"/>
      <c r="L146" s="89">
        <v>-3579620.2882654225</v>
      </c>
      <c r="M146" s="89">
        <v>-62568.14</v>
      </c>
      <c r="N146" s="89">
        <v>-3261609.184897589</v>
      </c>
      <c r="O146" s="89">
        <f t="shared" ref="O146" si="72">L146-N146</f>
        <v>-318011.10336783342</v>
      </c>
      <c r="P146" s="88">
        <v>-318011.10336783342</v>
      </c>
      <c r="Q146" s="89">
        <f>-312369.654083782+289917</f>
        <v>-22452.654083781992</v>
      </c>
      <c r="R146" s="89"/>
      <c r="S146" s="89">
        <f t="shared" ref="S146" si="73">Q146+R146</f>
        <v>-22452.654083781992</v>
      </c>
      <c r="T146" s="89"/>
      <c r="U146" s="89"/>
      <c r="V146" s="99" t="s">
        <v>179</v>
      </c>
    </row>
    <row r="147" spans="1:22" ht="15.75" thickBot="1" x14ac:dyDescent="0.3">
      <c r="A147" s="36"/>
      <c r="B147" s="36" t="s">
        <v>41</v>
      </c>
      <c r="C147" s="36"/>
      <c r="D147" s="36"/>
      <c r="E147" s="36"/>
      <c r="F147" s="36"/>
      <c r="G147" s="36"/>
      <c r="H147" s="36" t="s">
        <v>174</v>
      </c>
      <c r="I147" s="36" t="s">
        <v>46</v>
      </c>
      <c r="J147" s="36"/>
      <c r="K147" s="36"/>
      <c r="L147" s="89"/>
      <c r="M147" s="89"/>
      <c r="N147" s="105">
        <v>-5641</v>
      </c>
      <c r="O147" s="89">
        <f t="shared" si="48"/>
        <v>5641</v>
      </c>
      <c r="P147" s="92">
        <v>5641.4492840508328</v>
      </c>
      <c r="Q147" s="89"/>
      <c r="R147" s="89"/>
      <c r="S147" s="89">
        <f t="shared" si="65"/>
        <v>0</v>
      </c>
      <c r="T147" s="89"/>
      <c r="U147" s="89"/>
      <c r="V147" s="36" t="s">
        <v>175</v>
      </c>
    </row>
    <row r="148" spans="1:22" ht="15.75" thickBot="1" x14ac:dyDescent="0.3">
      <c r="A148" s="38"/>
      <c r="B148" s="39" t="s">
        <v>41</v>
      </c>
      <c r="C148" s="39"/>
      <c r="D148" s="39"/>
      <c r="E148" s="39"/>
      <c r="F148" s="39"/>
      <c r="G148" s="39" t="s">
        <v>54</v>
      </c>
      <c r="H148" s="39"/>
      <c r="I148" s="39"/>
      <c r="J148" s="39"/>
      <c r="K148" s="39"/>
      <c r="L148" s="90">
        <f>SUM(L142:L147)</f>
        <v>-8307048.5514962412</v>
      </c>
      <c r="M148" s="90">
        <f t="shared" ref="M148:T148" si="74">SUM(M142:M147)</f>
        <v>-62568.14</v>
      </c>
      <c r="N148" s="90">
        <f t="shared" si="74"/>
        <v>-7960102.6151961815</v>
      </c>
      <c r="O148" s="90">
        <f t="shared" si="74"/>
        <v>-346945.93630005931</v>
      </c>
      <c r="P148" s="90">
        <f t="shared" si="74"/>
        <v>-346903.58777933428</v>
      </c>
      <c r="Q148" s="90">
        <f t="shared" si="74"/>
        <v>-56986.587779333699</v>
      </c>
      <c r="R148" s="90">
        <f t="shared" si="74"/>
        <v>0</v>
      </c>
      <c r="S148" s="90">
        <f t="shared" si="74"/>
        <v>-56986.587779333699</v>
      </c>
      <c r="T148" s="90">
        <f t="shared" si="74"/>
        <v>0</v>
      </c>
      <c r="U148" s="90"/>
      <c r="V148" s="51"/>
    </row>
    <row r="149" spans="1:22" x14ac:dyDescent="0.25">
      <c r="A149" s="30"/>
      <c r="B149" s="30" t="s">
        <v>41</v>
      </c>
      <c r="C149" s="30"/>
      <c r="D149" s="30"/>
      <c r="E149" s="30"/>
      <c r="F149" s="30"/>
      <c r="G149" s="30"/>
      <c r="H149" s="30" t="s">
        <v>114</v>
      </c>
      <c r="I149" s="30" t="s">
        <v>46</v>
      </c>
      <c r="J149" s="30" t="s">
        <v>65</v>
      </c>
      <c r="K149" s="30" t="s">
        <v>150</v>
      </c>
      <c r="L149" s="87">
        <v>-191850.75838971999</v>
      </c>
      <c r="M149" s="87"/>
      <c r="N149" s="87">
        <v>-153618.87248852602</v>
      </c>
      <c r="O149" s="87">
        <f t="shared" si="48"/>
        <v>-38231.885901193978</v>
      </c>
      <c r="P149" s="87">
        <v>0</v>
      </c>
      <c r="Q149" s="87"/>
      <c r="R149" s="87"/>
      <c r="S149" s="87">
        <f t="shared" si="65"/>
        <v>0</v>
      </c>
      <c r="T149" s="87"/>
      <c r="U149" s="87"/>
      <c r="V149" s="30"/>
    </row>
    <row r="150" spans="1:22" ht="15.75" thickBot="1" x14ac:dyDescent="0.3">
      <c r="A150" s="36"/>
      <c r="B150" s="36" t="s">
        <v>41</v>
      </c>
      <c r="C150" s="36"/>
      <c r="D150" s="36"/>
      <c r="E150" s="36"/>
      <c r="F150" s="36"/>
      <c r="G150" s="36"/>
      <c r="H150" s="36" t="s">
        <v>117</v>
      </c>
      <c r="I150" s="36" t="s">
        <v>46</v>
      </c>
      <c r="J150" s="36"/>
      <c r="K150" s="36"/>
      <c r="L150" s="89">
        <v>-352444.76744973834</v>
      </c>
      <c r="M150" s="89"/>
      <c r="N150" s="89">
        <v>-348117.60367825703</v>
      </c>
      <c r="O150" s="89">
        <f t="shared" si="48"/>
        <v>-4327.1637714813114</v>
      </c>
      <c r="P150" s="92">
        <v>-4327.1637714813114</v>
      </c>
      <c r="Q150" s="89">
        <v>-4327.1637714813114</v>
      </c>
      <c r="R150" s="89"/>
      <c r="S150" s="89">
        <f t="shared" si="65"/>
        <v>-4327.1637714813114</v>
      </c>
      <c r="T150" s="89"/>
      <c r="U150" s="89"/>
      <c r="V150" s="36"/>
    </row>
    <row r="151" spans="1:22" ht="15.75" thickBot="1" x14ac:dyDescent="0.3">
      <c r="A151" s="38"/>
      <c r="B151" s="39" t="s">
        <v>41</v>
      </c>
      <c r="C151" s="39"/>
      <c r="D151" s="39"/>
      <c r="E151" s="39"/>
      <c r="F151" s="39"/>
      <c r="G151" s="39" t="s">
        <v>109</v>
      </c>
      <c r="H151" s="39"/>
      <c r="I151" s="39"/>
      <c r="J151" s="39"/>
      <c r="K151" s="39"/>
      <c r="L151" s="90">
        <f>SUM(L149:L150)</f>
        <v>-544295.52583945834</v>
      </c>
      <c r="M151" s="90">
        <f t="shared" ref="M151:T151" si="75">SUM(M149:M150)</f>
        <v>0</v>
      </c>
      <c r="N151" s="90">
        <f t="shared" si="75"/>
        <v>-501736.47616678302</v>
      </c>
      <c r="O151" s="90">
        <f t="shared" si="75"/>
        <v>-42559.04967267529</v>
      </c>
      <c r="P151" s="90">
        <f t="shared" si="75"/>
        <v>-4327.1637714813114</v>
      </c>
      <c r="Q151" s="90">
        <f t="shared" si="75"/>
        <v>-4327.1637714813114</v>
      </c>
      <c r="R151" s="90">
        <f t="shared" si="75"/>
        <v>0</v>
      </c>
      <c r="S151" s="90">
        <f t="shared" si="75"/>
        <v>-4327.1637714813114</v>
      </c>
      <c r="T151" s="90">
        <f t="shared" si="75"/>
        <v>0</v>
      </c>
      <c r="U151" s="90"/>
      <c r="V151" s="51"/>
    </row>
    <row r="152" spans="1:22" s="103" customFormat="1" ht="15.75" thickBot="1" x14ac:dyDescent="0.3">
      <c r="A152" s="38"/>
      <c r="B152" s="39" t="s">
        <v>41</v>
      </c>
      <c r="C152" s="39"/>
      <c r="D152" s="39"/>
      <c r="E152" s="39"/>
      <c r="F152" s="39"/>
      <c r="G152" s="39" t="s">
        <v>110</v>
      </c>
      <c r="H152" s="39" t="s">
        <v>117</v>
      </c>
      <c r="I152" s="39" t="s">
        <v>46</v>
      </c>
      <c r="J152" s="39"/>
      <c r="K152" s="39"/>
      <c r="L152" s="90">
        <v>-218513.26154801791</v>
      </c>
      <c r="M152" s="90"/>
      <c r="N152" s="90">
        <v>-168709.59572835531</v>
      </c>
      <c r="O152" s="90">
        <f t="shared" si="48"/>
        <v>-49803.665819662594</v>
      </c>
      <c r="P152" s="90">
        <f t="shared" si="59"/>
        <v>-218513.26154801791</v>
      </c>
      <c r="Q152" s="90">
        <f>-49803.6658196626-289917</f>
        <v>-339720.66581966262</v>
      </c>
      <c r="R152" s="90"/>
      <c r="S152" s="90">
        <f t="shared" si="65"/>
        <v>-339720.66581966262</v>
      </c>
      <c r="T152" s="90"/>
      <c r="U152" s="90"/>
      <c r="V152" s="51" t="s">
        <v>178</v>
      </c>
    </row>
    <row r="153" spans="1:22" ht="15.75" thickBot="1" x14ac:dyDescent="0.3">
      <c r="A153" s="24"/>
      <c r="B153" s="26"/>
      <c r="C153" s="26"/>
      <c r="D153" s="26"/>
      <c r="E153" s="26" t="s">
        <v>130</v>
      </c>
      <c r="F153" s="26" t="s">
        <v>89</v>
      </c>
      <c r="G153" s="26"/>
      <c r="H153" s="26"/>
      <c r="I153" s="26"/>
      <c r="J153" s="26"/>
      <c r="K153" s="26"/>
      <c r="L153" s="86">
        <f>L161+L166+L169+L170</f>
        <v>-3795264.0406402368</v>
      </c>
      <c r="M153" s="86">
        <f t="shared" ref="M153:T153" si="76">M161+M166+M169+M170</f>
        <v>-536873.96000000031</v>
      </c>
      <c r="N153" s="86">
        <f t="shared" si="76"/>
        <v>-3174649.1049993746</v>
      </c>
      <c r="O153" s="86">
        <f t="shared" si="76"/>
        <v>-620614.93564086198</v>
      </c>
      <c r="P153" s="86">
        <f t="shared" si="76"/>
        <v>-719209.92218309955</v>
      </c>
      <c r="Q153" s="86">
        <f t="shared" si="76"/>
        <v>-609647.01951860776</v>
      </c>
      <c r="R153" s="86">
        <f t="shared" si="76"/>
        <v>0</v>
      </c>
      <c r="S153" s="86">
        <f t="shared" si="76"/>
        <v>-609647.01951860776</v>
      </c>
      <c r="T153" s="86">
        <f t="shared" si="76"/>
        <v>0</v>
      </c>
      <c r="U153" s="86"/>
      <c r="V153" s="52"/>
    </row>
    <row r="154" spans="1:22" x14ac:dyDescent="0.25">
      <c r="A154" s="30"/>
      <c r="B154" s="30" t="s">
        <v>41</v>
      </c>
      <c r="C154" s="30"/>
      <c r="D154" s="30"/>
      <c r="E154" s="30"/>
      <c r="F154" s="30"/>
      <c r="G154" s="30"/>
      <c r="H154" s="30" t="s">
        <v>113</v>
      </c>
      <c r="I154" s="30" t="s">
        <v>46</v>
      </c>
      <c r="J154" s="30" t="s">
        <v>64</v>
      </c>
      <c r="K154" s="30" t="s">
        <v>149</v>
      </c>
      <c r="L154" s="87">
        <v>-8099.9998999999998</v>
      </c>
      <c r="M154" s="87"/>
      <c r="N154" s="87">
        <v>-8100.0028999999986</v>
      </c>
      <c r="O154" s="87">
        <f t="shared" si="48"/>
        <v>2.999999998792191E-3</v>
      </c>
      <c r="P154" s="87">
        <v>0</v>
      </c>
      <c r="Q154" s="87"/>
      <c r="R154" s="87"/>
      <c r="S154" s="87">
        <f t="shared" si="65"/>
        <v>0</v>
      </c>
      <c r="T154" s="87"/>
      <c r="U154" s="87"/>
      <c r="V154" s="30"/>
    </row>
    <row r="155" spans="1:22" x14ac:dyDescent="0.25">
      <c r="A155" s="34"/>
      <c r="B155" s="34" t="s">
        <v>41</v>
      </c>
      <c r="C155" s="34"/>
      <c r="D155" s="34"/>
      <c r="E155" s="34"/>
      <c r="F155" s="34"/>
      <c r="G155" s="34"/>
      <c r="H155" s="34" t="s">
        <v>114</v>
      </c>
      <c r="I155" s="34" t="s">
        <v>46</v>
      </c>
      <c r="J155" s="34" t="s">
        <v>65</v>
      </c>
      <c r="K155" s="34" t="s">
        <v>150</v>
      </c>
      <c r="L155" s="88">
        <v>-6120.2338740000005</v>
      </c>
      <c r="M155" s="88"/>
      <c r="N155" s="88">
        <v>-3635.7914179999998</v>
      </c>
      <c r="O155" s="88">
        <f t="shared" si="48"/>
        <v>-2484.4424560000007</v>
      </c>
      <c r="P155" s="87">
        <v>0</v>
      </c>
      <c r="Q155" s="88"/>
      <c r="R155" s="88"/>
      <c r="S155" s="88">
        <f t="shared" si="65"/>
        <v>0</v>
      </c>
      <c r="T155" s="88"/>
      <c r="U155" s="88"/>
      <c r="V155" s="34"/>
    </row>
    <row r="156" spans="1:22" x14ac:dyDescent="0.25">
      <c r="A156" s="34"/>
      <c r="B156" s="34" t="s">
        <v>41</v>
      </c>
      <c r="C156" s="34"/>
      <c r="D156" s="34"/>
      <c r="E156" s="34"/>
      <c r="F156" s="34"/>
      <c r="G156" s="34"/>
      <c r="H156" s="34" t="s">
        <v>113</v>
      </c>
      <c r="I156" s="34" t="s">
        <v>46</v>
      </c>
      <c r="J156" s="34" t="s">
        <v>71</v>
      </c>
      <c r="K156" s="34" t="s">
        <v>159</v>
      </c>
      <c r="L156" s="88">
        <v>-12987.42</v>
      </c>
      <c r="M156" s="88"/>
      <c r="N156" s="88">
        <v>-12987.42</v>
      </c>
      <c r="O156" s="88">
        <f t="shared" si="48"/>
        <v>0</v>
      </c>
      <c r="P156" s="87">
        <v>0</v>
      </c>
      <c r="Q156" s="88"/>
      <c r="R156" s="88"/>
      <c r="S156" s="88">
        <f t="shared" si="65"/>
        <v>0</v>
      </c>
      <c r="T156" s="88"/>
      <c r="U156" s="88"/>
      <c r="V156" s="34"/>
    </row>
    <row r="157" spans="1:22" x14ac:dyDescent="0.25">
      <c r="A157" s="34"/>
      <c r="B157" s="34" t="s">
        <v>41</v>
      </c>
      <c r="C157" s="34"/>
      <c r="D157" s="34"/>
      <c r="E157" s="34"/>
      <c r="F157" s="34"/>
      <c r="G157" s="34"/>
      <c r="H157" s="34" t="s">
        <v>114</v>
      </c>
      <c r="I157" s="34" t="s">
        <v>46</v>
      </c>
      <c r="J157" s="34" t="s">
        <v>72</v>
      </c>
      <c r="K157" s="34" t="s">
        <v>162</v>
      </c>
      <c r="L157" s="88">
        <v>-467.85</v>
      </c>
      <c r="M157" s="88">
        <v>-467.85</v>
      </c>
      <c r="N157" s="88">
        <v>-467.85</v>
      </c>
      <c r="O157" s="88">
        <f t="shared" si="48"/>
        <v>0</v>
      </c>
      <c r="P157" s="87">
        <f t="shared" si="59"/>
        <v>0</v>
      </c>
      <c r="Q157" s="88"/>
      <c r="R157" s="88"/>
      <c r="S157" s="88">
        <f t="shared" si="65"/>
        <v>0</v>
      </c>
      <c r="T157" s="88"/>
      <c r="U157" s="88"/>
      <c r="V157" s="34"/>
    </row>
    <row r="158" spans="1:22" x14ac:dyDescent="0.25">
      <c r="A158" s="36"/>
      <c r="B158" s="34" t="s">
        <v>41</v>
      </c>
      <c r="C158" s="36"/>
      <c r="D158" s="36"/>
      <c r="E158" s="36"/>
      <c r="F158" s="36"/>
      <c r="G158" s="36"/>
      <c r="H158" s="36" t="s">
        <v>113</v>
      </c>
      <c r="I158" s="36" t="s">
        <v>46</v>
      </c>
      <c r="J158" s="36"/>
      <c r="K158" s="36"/>
      <c r="L158" s="89">
        <v>-146000</v>
      </c>
      <c r="M158" s="89"/>
      <c r="N158" s="89">
        <v>-98073.658239275595</v>
      </c>
      <c r="O158" s="88">
        <f t="shared" si="48"/>
        <v>-47926.341760724405</v>
      </c>
      <c r="P158" s="88">
        <v>-47926.341760724405</v>
      </c>
      <c r="Q158" s="89">
        <v>-47926.341760724405</v>
      </c>
      <c r="R158" s="89"/>
      <c r="S158" s="88">
        <f t="shared" si="65"/>
        <v>-47926.341760724405</v>
      </c>
      <c r="T158" s="89"/>
      <c r="U158" s="89"/>
      <c r="V158" s="36"/>
    </row>
    <row r="159" spans="1:22" ht="26.25" x14ac:dyDescent="0.25">
      <c r="A159" s="36"/>
      <c r="B159" s="36" t="s">
        <v>41</v>
      </c>
      <c r="C159" s="36"/>
      <c r="D159" s="36"/>
      <c r="E159" s="36"/>
      <c r="F159" s="36"/>
      <c r="G159" s="36"/>
      <c r="H159" s="36" t="s">
        <v>117</v>
      </c>
      <c r="I159" s="36" t="s">
        <v>46</v>
      </c>
      <c r="J159" s="36"/>
      <c r="K159" s="36"/>
      <c r="L159" s="89">
        <v>-786412.30694086803</v>
      </c>
      <c r="M159" s="89">
        <v>-283306.66000000003</v>
      </c>
      <c r="N159" s="89">
        <v>-681235.32261687331</v>
      </c>
      <c r="O159" s="89">
        <f t="shared" ref="O159" si="77">L159-N159</f>
        <v>-105176.98432399472</v>
      </c>
      <c r="P159" s="88">
        <v>-105176.98432399472</v>
      </c>
      <c r="Q159" s="89">
        <v>-105064.50442399492</v>
      </c>
      <c r="R159" s="89"/>
      <c r="S159" s="89">
        <f t="shared" ref="S159" si="78">Q159+R159</f>
        <v>-105064.50442399492</v>
      </c>
      <c r="T159" s="89"/>
      <c r="U159" s="89"/>
      <c r="V159" s="100" t="s">
        <v>177</v>
      </c>
    </row>
    <row r="160" spans="1:22" ht="15.75" thickBot="1" x14ac:dyDescent="0.3">
      <c r="A160" s="36"/>
      <c r="B160" s="36" t="s">
        <v>41</v>
      </c>
      <c r="C160" s="36"/>
      <c r="D160" s="36"/>
      <c r="E160" s="36"/>
      <c r="F160" s="36"/>
      <c r="G160" s="36"/>
      <c r="H160" s="36" t="s">
        <v>174</v>
      </c>
      <c r="I160" s="36" t="s">
        <v>46</v>
      </c>
      <c r="J160" s="36"/>
      <c r="K160" s="36"/>
      <c r="L160" s="89"/>
      <c r="M160" s="89"/>
      <c r="N160" s="89">
        <v>-112.47989999999997</v>
      </c>
      <c r="O160" s="89">
        <f t="shared" si="48"/>
        <v>112.47989999999997</v>
      </c>
      <c r="P160" s="92">
        <v>112.47989999999997</v>
      </c>
      <c r="Q160" s="89"/>
      <c r="R160" s="89"/>
      <c r="S160" s="89">
        <f t="shared" si="65"/>
        <v>0</v>
      </c>
      <c r="T160" s="89"/>
      <c r="U160" s="89"/>
      <c r="V160" s="100" t="s">
        <v>175</v>
      </c>
    </row>
    <row r="161" spans="1:22" ht="15.75" thickBot="1" x14ac:dyDescent="0.3">
      <c r="A161" s="38"/>
      <c r="B161" s="39" t="s">
        <v>41</v>
      </c>
      <c r="C161" s="39"/>
      <c r="D161" s="39"/>
      <c r="E161" s="39"/>
      <c r="F161" s="39"/>
      <c r="G161" s="39" t="s">
        <v>50</v>
      </c>
      <c r="H161" s="39"/>
      <c r="I161" s="39"/>
      <c r="J161" s="39"/>
      <c r="K161" s="39"/>
      <c r="L161" s="90">
        <f>SUM(L154:L160)</f>
        <v>-960087.81071486801</v>
      </c>
      <c r="M161" s="90">
        <f t="shared" ref="M161:T161" si="79">SUM(M154:M160)</f>
        <v>-283774.51</v>
      </c>
      <c r="N161" s="90">
        <f t="shared" si="79"/>
        <v>-804612.5250741489</v>
      </c>
      <c r="O161" s="90">
        <f t="shared" si="79"/>
        <v>-155475.28564071911</v>
      </c>
      <c r="P161" s="90">
        <f t="shared" si="79"/>
        <v>-152990.84618471912</v>
      </c>
      <c r="Q161" s="90">
        <f t="shared" si="79"/>
        <v>-152990.84618471932</v>
      </c>
      <c r="R161" s="90">
        <f t="shared" si="79"/>
        <v>0</v>
      </c>
      <c r="S161" s="90">
        <f t="shared" si="79"/>
        <v>-152990.84618471932</v>
      </c>
      <c r="T161" s="90">
        <f t="shared" si="79"/>
        <v>0</v>
      </c>
      <c r="U161" s="90"/>
      <c r="V161" s="51"/>
    </row>
    <row r="162" spans="1:22" x14ac:dyDescent="0.25">
      <c r="A162" s="30"/>
      <c r="B162" s="30" t="s">
        <v>41</v>
      </c>
      <c r="C162" s="30"/>
      <c r="D162" s="30"/>
      <c r="E162" s="30"/>
      <c r="F162" s="30"/>
      <c r="G162" s="30"/>
      <c r="H162" s="30" t="s">
        <v>113</v>
      </c>
      <c r="I162" s="30" t="s">
        <v>46</v>
      </c>
      <c r="J162" s="30" t="s">
        <v>64</v>
      </c>
      <c r="K162" s="30" t="s">
        <v>149</v>
      </c>
      <c r="L162" s="87">
        <v>-835.51738856782981</v>
      </c>
      <c r="M162" s="87">
        <v>-243.55</v>
      </c>
      <c r="N162" s="87">
        <v>-835.51738856782981</v>
      </c>
      <c r="O162" s="87">
        <f t="shared" si="48"/>
        <v>0</v>
      </c>
      <c r="P162" s="87">
        <v>0</v>
      </c>
      <c r="Q162" s="87"/>
      <c r="R162" s="87"/>
      <c r="S162" s="87">
        <f t="shared" si="65"/>
        <v>0</v>
      </c>
      <c r="T162" s="87"/>
      <c r="U162" s="87"/>
      <c r="V162" s="30"/>
    </row>
    <row r="163" spans="1:22" x14ac:dyDescent="0.25">
      <c r="A163" s="34"/>
      <c r="B163" s="34" t="s">
        <v>41</v>
      </c>
      <c r="C163" s="34"/>
      <c r="D163" s="34"/>
      <c r="E163" s="34"/>
      <c r="F163" s="34"/>
      <c r="G163" s="34"/>
      <c r="H163" s="34" t="s">
        <v>114</v>
      </c>
      <c r="I163" s="34" t="s">
        <v>46</v>
      </c>
      <c r="J163" s="34" t="s">
        <v>65</v>
      </c>
      <c r="K163" s="34" t="s">
        <v>150</v>
      </c>
      <c r="L163" s="88">
        <v>-46026.047866751192</v>
      </c>
      <c r="M163" s="88"/>
      <c r="N163" s="88">
        <v>-37642.346115367793</v>
      </c>
      <c r="O163" s="88">
        <f t="shared" si="48"/>
        <v>-8383.7017513833998</v>
      </c>
      <c r="P163" s="87">
        <v>0</v>
      </c>
      <c r="Q163" s="88"/>
      <c r="R163" s="88"/>
      <c r="S163" s="88">
        <f t="shared" si="65"/>
        <v>0</v>
      </c>
      <c r="T163" s="88"/>
      <c r="U163" s="88"/>
      <c r="V163" s="34"/>
    </row>
    <row r="164" spans="1:22" ht="26.25" x14ac:dyDescent="0.25">
      <c r="A164" s="36"/>
      <c r="B164" s="36" t="s">
        <v>41</v>
      </c>
      <c r="C164" s="36"/>
      <c r="D164" s="36"/>
      <c r="E164" s="36"/>
      <c r="F164" s="36"/>
      <c r="G164" s="36"/>
      <c r="H164" s="36" t="s">
        <v>117</v>
      </c>
      <c r="I164" s="36" t="s">
        <v>46</v>
      </c>
      <c r="J164" s="36"/>
      <c r="K164" s="36"/>
      <c r="L164" s="89">
        <v>-1768178.4375811915</v>
      </c>
      <c r="M164" s="89">
        <v>-191479.52000000037</v>
      </c>
      <c r="N164" s="89">
        <v>-1646730.9128507993</v>
      </c>
      <c r="O164" s="89">
        <f t="shared" ref="O164" si="80">L164-N164</f>
        <v>-121447.52473039227</v>
      </c>
      <c r="P164" s="88">
        <v>-121447.52473039227</v>
      </c>
      <c r="Q164" s="89">
        <v>-119696.34959521983</v>
      </c>
      <c r="R164" s="89"/>
      <c r="S164" s="89">
        <f t="shared" ref="S164" si="81">Q164+R164</f>
        <v>-119696.34959521983</v>
      </c>
      <c r="T164" s="89"/>
      <c r="U164" s="89"/>
      <c r="V164" s="100" t="s">
        <v>177</v>
      </c>
    </row>
    <row r="165" spans="1:22" ht="15.75" thickBot="1" x14ac:dyDescent="0.3">
      <c r="A165" s="36"/>
      <c r="B165" s="36" t="s">
        <v>41</v>
      </c>
      <c r="C165" s="36"/>
      <c r="D165" s="36"/>
      <c r="E165" s="36"/>
      <c r="F165" s="36"/>
      <c r="G165" s="36"/>
      <c r="H165" s="36" t="s">
        <v>174</v>
      </c>
      <c r="I165" s="36" t="s">
        <v>46</v>
      </c>
      <c r="J165" s="36"/>
      <c r="K165" s="36"/>
      <c r="L165" s="89"/>
      <c r="M165" s="89"/>
      <c r="N165" s="89">
        <v>-1751.1751351730247</v>
      </c>
      <c r="O165" s="89">
        <f t="shared" si="48"/>
        <v>1751.1751351730247</v>
      </c>
      <c r="P165" s="92">
        <v>1751.1751351730247</v>
      </c>
      <c r="Q165" s="89"/>
      <c r="R165" s="89"/>
      <c r="S165" s="89">
        <f t="shared" si="65"/>
        <v>0</v>
      </c>
      <c r="T165" s="89"/>
      <c r="U165" s="89"/>
      <c r="V165" s="100" t="s">
        <v>175</v>
      </c>
    </row>
    <row r="166" spans="1:22" ht="15.75" thickBot="1" x14ac:dyDescent="0.3">
      <c r="A166" s="38"/>
      <c r="B166" s="39" t="s">
        <v>41</v>
      </c>
      <c r="C166" s="39"/>
      <c r="D166" s="39"/>
      <c r="E166" s="39"/>
      <c r="F166" s="39"/>
      <c r="G166" s="39" t="s">
        <v>54</v>
      </c>
      <c r="H166" s="39"/>
      <c r="I166" s="39"/>
      <c r="J166" s="39"/>
      <c r="K166" s="39"/>
      <c r="L166" s="90">
        <f>SUM(L162:L165)</f>
        <v>-1815040.0028365105</v>
      </c>
      <c r="M166" s="90">
        <f t="shared" ref="M166:T166" si="82">SUM(M162:M165)</f>
        <v>-191723.07000000036</v>
      </c>
      <c r="N166" s="90">
        <f t="shared" si="82"/>
        <v>-1686959.9514899079</v>
      </c>
      <c r="O166" s="90">
        <f t="shared" si="82"/>
        <v>-128080.05134660265</v>
      </c>
      <c r="P166" s="90">
        <f t="shared" si="82"/>
        <v>-119696.34959521925</v>
      </c>
      <c r="Q166" s="90">
        <f t="shared" si="82"/>
        <v>-119696.34959521983</v>
      </c>
      <c r="R166" s="90">
        <f t="shared" si="82"/>
        <v>0</v>
      </c>
      <c r="S166" s="90">
        <f t="shared" si="82"/>
        <v>-119696.34959521983</v>
      </c>
      <c r="T166" s="90">
        <f t="shared" si="82"/>
        <v>0</v>
      </c>
      <c r="U166" s="90"/>
      <c r="V166" s="51"/>
    </row>
    <row r="167" spans="1:22" s="103" customFormat="1" x14ac:dyDescent="0.25">
      <c r="A167" s="48"/>
      <c r="B167" s="48" t="s">
        <v>41</v>
      </c>
      <c r="C167" s="48"/>
      <c r="D167" s="48"/>
      <c r="E167" s="48"/>
      <c r="F167" s="48"/>
      <c r="G167" s="48"/>
      <c r="H167" s="48" t="s">
        <v>114</v>
      </c>
      <c r="I167" s="48" t="s">
        <v>46</v>
      </c>
      <c r="J167" s="48" t="s">
        <v>65</v>
      </c>
      <c r="K167" s="48" t="s">
        <v>150</v>
      </c>
      <c r="L167" s="93">
        <v>-220400.34238692001</v>
      </c>
      <c r="M167" s="93"/>
      <c r="N167" s="93">
        <v>-220300.56747204834</v>
      </c>
      <c r="O167" s="93">
        <f t="shared" si="48"/>
        <v>-99.774914871668443</v>
      </c>
      <c r="P167" s="93">
        <v>0</v>
      </c>
      <c r="Q167" s="93"/>
      <c r="R167" s="93"/>
      <c r="S167" s="93">
        <f t="shared" si="65"/>
        <v>0</v>
      </c>
      <c r="T167" s="93"/>
      <c r="U167" s="93"/>
      <c r="V167" s="48"/>
    </row>
    <row r="168" spans="1:22" s="103" customFormat="1" ht="27" thickBot="1" x14ac:dyDescent="0.3">
      <c r="A168" s="50"/>
      <c r="B168" s="50" t="s">
        <v>41</v>
      </c>
      <c r="C168" s="50"/>
      <c r="D168" s="50"/>
      <c r="E168" s="50"/>
      <c r="F168" s="50"/>
      <c r="G168" s="50"/>
      <c r="H168" s="50" t="s">
        <v>117</v>
      </c>
      <c r="I168" s="50" t="s">
        <v>46</v>
      </c>
      <c r="J168" s="50"/>
      <c r="K168" s="50"/>
      <c r="L168" s="95">
        <v>-446142.32483138936</v>
      </c>
      <c r="M168" s="95">
        <v>-61376.38</v>
      </c>
      <c r="N168" s="95">
        <v>-353213.15829877707</v>
      </c>
      <c r="O168" s="95">
        <f t="shared" si="48"/>
        <v>-92929.166532612289</v>
      </c>
      <c r="P168" s="96">
        <v>-92929.166532612289</v>
      </c>
      <c r="Q168" s="95">
        <v>-92929.166532612289</v>
      </c>
      <c r="R168" s="95"/>
      <c r="S168" s="95">
        <f t="shared" si="65"/>
        <v>-92929.166532612289</v>
      </c>
      <c r="T168" s="95"/>
      <c r="U168" s="95"/>
      <c r="V168" s="99" t="s">
        <v>177</v>
      </c>
    </row>
    <row r="169" spans="1:22" s="103" customFormat="1" ht="15.75" thickBot="1" x14ac:dyDescent="0.3">
      <c r="A169" s="38"/>
      <c r="B169" s="39" t="s">
        <v>41</v>
      </c>
      <c r="C169" s="39"/>
      <c r="D169" s="39"/>
      <c r="E169" s="39"/>
      <c r="F169" s="39"/>
      <c r="G169" s="39" t="s">
        <v>109</v>
      </c>
      <c r="H169" s="39"/>
      <c r="I169" s="39"/>
      <c r="J169" s="39"/>
      <c r="K169" s="39"/>
      <c r="L169" s="90">
        <f>SUM(L167:L168)</f>
        <v>-666542.66721830936</v>
      </c>
      <c r="M169" s="90">
        <f t="shared" ref="M169:T169" si="83">SUM(M167:M168)</f>
        <v>-61376.38</v>
      </c>
      <c r="N169" s="90">
        <f t="shared" si="83"/>
        <v>-573513.7257708254</v>
      </c>
      <c r="O169" s="90">
        <f t="shared" si="83"/>
        <v>-93028.941447483958</v>
      </c>
      <c r="P169" s="90">
        <f t="shared" si="83"/>
        <v>-92929.166532612289</v>
      </c>
      <c r="Q169" s="90">
        <f t="shared" si="83"/>
        <v>-92929.166532612289</v>
      </c>
      <c r="R169" s="90">
        <f t="shared" si="83"/>
        <v>0</v>
      </c>
      <c r="S169" s="90">
        <f t="shared" si="83"/>
        <v>-92929.166532612289</v>
      </c>
      <c r="T169" s="90">
        <f t="shared" si="83"/>
        <v>0</v>
      </c>
      <c r="U169" s="90"/>
      <c r="V169" s="51"/>
    </row>
    <row r="170" spans="1:22" s="103" customFormat="1" ht="15.75" thickBot="1" x14ac:dyDescent="0.3">
      <c r="A170" s="38"/>
      <c r="B170" s="39" t="s">
        <v>41</v>
      </c>
      <c r="C170" s="39"/>
      <c r="D170" s="39"/>
      <c r="E170" s="39"/>
      <c r="F170" s="39"/>
      <c r="G170" s="39" t="s">
        <v>110</v>
      </c>
      <c r="H170" s="39" t="s">
        <v>117</v>
      </c>
      <c r="I170" s="39" t="s">
        <v>46</v>
      </c>
      <c r="J170" s="39"/>
      <c r="K170" s="39"/>
      <c r="L170" s="90">
        <v>-353593.5598705489</v>
      </c>
      <c r="M170" s="90"/>
      <c r="N170" s="90">
        <v>-109562.90266449256</v>
      </c>
      <c r="O170" s="90">
        <f t="shared" si="48"/>
        <v>-244030.65720605635</v>
      </c>
      <c r="P170" s="90">
        <f t="shared" si="59"/>
        <v>-353593.5598705489</v>
      </c>
      <c r="Q170" s="90">
        <v>-244030.65720605635</v>
      </c>
      <c r="R170" s="90"/>
      <c r="S170" s="90">
        <f t="shared" si="65"/>
        <v>-244030.65720605635</v>
      </c>
      <c r="T170" s="90"/>
      <c r="U170" s="90"/>
      <c r="V170" s="51"/>
    </row>
    <row r="171" spans="1:22" ht="15.75" thickBot="1" x14ac:dyDescent="0.3">
      <c r="A171" s="24"/>
      <c r="B171" s="26"/>
      <c r="C171" s="26"/>
      <c r="D171" s="26"/>
      <c r="E171" s="26" t="s">
        <v>131</v>
      </c>
      <c r="F171" s="26" t="s">
        <v>90</v>
      </c>
      <c r="G171" s="26"/>
      <c r="H171" s="26"/>
      <c r="I171" s="26"/>
      <c r="J171" s="26"/>
      <c r="K171" s="26"/>
      <c r="L171" s="86">
        <f>L176+L181+L182</f>
        <v>-145106.18364545342</v>
      </c>
      <c r="M171" s="86">
        <f t="shared" ref="M171:T171" si="84">M176+M181+M182</f>
        <v>0</v>
      </c>
      <c r="N171" s="86">
        <f t="shared" si="84"/>
        <v>-136356.18856890232</v>
      </c>
      <c r="O171" s="86">
        <f t="shared" si="84"/>
        <v>-8749.9950765510894</v>
      </c>
      <c r="P171" s="86">
        <f t="shared" si="84"/>
        <v>-8011.3895239143967</v>
      </c>
      <c r="Q171" s="86">
        <f t="shared" si="84"/>
        <v>-8011.3896239144215</v>
      </c>
      <c r="R171" s="86">
        <f t="shared" si="84"/>
        <v>0</v>
      </c>
      <c r="S171" s="86">
        <f t="shared" si="84"/>
        <v>-8011.3896239144215</v>
      </c>
      <c r="T171" s="86">
        <f t="shared" si="84"/>
        <v>0</v>
      </c>
      <c r="U171" s="86"/>
      <c r="V171" s="52"/>
    </row>
    <row r="172" spans="1:22" x14ac:dyDescent="0.25">
      <c r="A172" s="30"/>
      <c r="B172" s="30" t="s">
        <v>41</v>
      </c>
      <c r="C172" s="30"/>
      <c r="D172" s="30"/>
      <c r="E172" s="30"/>
      <c r="F172" s="30"/>
      <c r="G172" s="30"/>
      <c r="H172" s="30" t="s">
        <v>114</v>
      </c>
      <c r="I172" s="30" t="s">
        <v>46</v>
      </c>
      <c r="J172" s="30" t="s">
        <v>65</v>
      </c>
      <c r="K172" s="30" t="s">
        <v>150</v>
      </c>
      <c r="L172" s="87">
        <v>-199.31157999999999</v>
      </c>
      <c r="M172" s="87"/>
      <c r="N172" s="87">
        <v>-199.31112799999997</v>
      </c>
      <c r="O172" s="87">
        <f t="shared" si="48"/>
        <v>-4.5200000002409979E-4</v>
      </c>
      <c r="P172" s="87">
        <v>0</v>
      </c>
      <c r="Q172" s="87"/>
      <c r="R172" s="87"/>
      <c r="S172" s="87">
        <f t="shared" si="65"/>
        <v>0</v>
      </c>
      <c r="T172" s="87"/>
      <c r="U172" s="87"/>
      <c r="V172" s="30"/>
    </row>
    <row r="173" spans="1:22" x14ac:dyDescent="0.25">
      <c r="A173" s="34"/>
      <c r="B173" s="34" t="s">
        <v>41</v>
      </c>
      <c r="C173" s="34"/>
      <c r="D173" s="34"/>
      <c r="E173" s="34"/>
      <c r="F173" s="34"/>
      <c r="G173" s="34"/>
      <c r="H173" s="34" t="s">
        <v>115</v>
      </c>
      <c r="I173" s="34" t="s">
        <v>46</v>
      </c>
      <c r="J173" s="34" t="s">
        <v>69</v>
      </c>
      <c r="K173" s="34" t="s">
        <v>151</v>
      </c>
      <c r="L173" s="88">
        <v>-22399</v>
      </c>
      <c r="M173" s="88"/>
      <c r="N173" s="88">
        <v>-20284.863799999999</v>
      </c>
      <c r="O173" s="88">
        <f t="shared" ref="O173:O210" si="85">L173-N173</f>
        <v>-2114.1362000000008</v>
      </c>
      <c r="P173" s="87">
        <v>-2114.1362000000008</v>
      </c>
      <c r="Q173" s="88">
        <v>-2114.1362000000008</v>
      </c>
      <c r="R173" s="88"/>
      <c r="S173" s="88">
        <f t="shared" si="65"/>
        <v>-2114.1362000000008</v>
      </c>
      <c r="T173" s="88"/>
      <c r="U173" s="88"/>
      <c r="V173" s="34"/>
    </row>
    <row r="174" spans="1:22" ht="26.25" x14ac:dyDescent="0.25">
      <c r="A174" s="36"/>
      <c r="B174" s="36" t="s">
        <v>41</v>
      </c>
      <c r="C174" s="36"/>
      <c r="D174" s="36"/>
      <c r="E174" s="36"/>
      <c r="F174" s="36"/>
      <c r="G174" s="36"/>
      <c r="H174" s="36" t="s">
        <v>117</v>
      </c>
      <c r="I174" s="36" t="s">
        <v>46</v>
      </c>
      <c r="J174" s="36"/>
      <c r="K174" s="36"/>
      <c r="L174" s="89">
        <v>-33329.140489264479</v>
      </c>
      <c r="M174" s="89"/>
      <c r="N174" s="89">
        <v>-30939.132784719692</v>
      </c>
      <c r="O174" s="89">
        <f t="shared" ref="O174" si="86">L174-N174</f>
        <v>-2390.007704544787</v>
      </c>
      <c r="P174" s="88">
        <v>-2390.007704544787</v>
      </c>
      <c r="Q174" s="89">
        <v>-2367.9278045448118</v>
      </c>
      <c r="R174" s="89"/>
      <c r="S174" s="89">
        <f t="shared" ref="S174" si="87">Q174+R174</f>
        <v>-2367.9278045448118</v>
      </c>
      <c r="T174" s="89"/>
      <c r="U174" s="89"/>
      <c r="V174" s="100" t="s">
        <v>177</v>
      </c>
    </row>
    <row r="175" spans="1:22" ht="15.75" thickBot="1" x14ac:dyDescent="0.3">
      <c r="A175" s="36"/>
      <c r="B175" s="36" t="s">
        <v>41</v>
      </c>
      <c r="C175" s="36"/>
      <c r="D175" s="36"/>
      <c r="E175" s="36"/>
      <c r="F175" s="36"/>
      <c r="G175" s="36"/>
      <c r="H175" s="36" t="s">
        <v>174</v>
      </c>
      <c r="I175" s="36" t="s">
        <v>46</v>
      </c>
      <c r="J175" s="36"/>
      <c r="K175" s="36"/>
      <c r="L175" s="89"/>
      <c r="M175" s="89"/>
      <c r="N175" s="89">
        <v>-22.08</v>
      </c>
      <c r="O175" s="89">
        <f t="shared" si="85"/>
        <v>22.08</v>
      </c>
      <c r="P175" s="92">
        <v>22.08</v>
      </c>
      <c r="Q175" s="89"/>
      <c r="R175" s="89"/>
      <c r="S175" s="89">
        <f t="shared" si="65"/>
        <v>0</v>
      </c>
      <c r="T175" s="89"/>
      <c r="U175" s="89"/>
      <c r="V175" s="100" t="s">
        <v>175</v>
      </c>
    </row>
    <row r="176" spans="1:22" ht="15.75" thickBot="1" x14ac:dyDescent="0.3">
      <c r="A176" s="38"/>
      <c r="B176" s="39" t="s">
        <v>41</v>
      </c>
      <c r="C176" s="39"/>
      <c r="D176" s="39"/>
      <c r="E176" s="39"/>
      <c r="F176" s="39"/>
      <c r="G176" s="39" t="s">
        <v>50</v>
      </c>
      <c r="H176" s="39"/>
      <c r="I176" s="39"/>
      <c r="J176" s="39"/>
      <c r="K176" s="39"/>
      <c r="L176" s="90">
        <f t="shared" ref="L176:T176" si="88">SUM(L172:L175)</f>
        <v>-55927.45206926448</v>
      </c>
      <c r="M176" s="90">
        <f t="shared" si="88"/>
        <v>0</v>
      </c>
      <c r="N176" s="90">
        <f t="shared" si="88"/>
        <v>-51445.38771271969</v>
      </c>
      <c r="O176" s="90">
        <f t="shared" si="88"/>
        <v>-4482.0643565447881</v>
      </c>
      <c r="P176" s="90">
        <f t="shared" si="88"/>
        <v>-4482.0639045447879</v>
      </c>
      <c r="Q176" s="90">
        <f t="shared" si="88"/>
        <v>-4482.0640045448126</v>
      </c>
      <c r="R176" s="90">
        <f t="shared" si="88"/>
        <v>0</v>
      </c>
      <c r="S176" s="90">
        <f t="shared" si="88"/>
        <v>-4482.0640045448126</v>
      </c>
      <c r="T176" s="90">
        <f t="shared" si="88"/>
        <v>0</v>
      </c>
      <c r="U176" s="90"/>
      <c r="V176" s="51"/>
    </row>
    <row r="177" spans="1:22" x14ac:dyDescent="0.25">
      <c r="A177" s="30"/>
      <c r="B177" s="30" t="s">
        <v>41</v>
      </c>
      <c r="C177" s="30"/>
      <c r="D177" s="30"/>
      <c r="E177" s="30"/>
      <c r="F177" s="30"/>
      <c r="G177" s="30"/>
      <c r="H177" s="30" t="s">
        <v>113</v>
      </c>
      <c r="I177" s="30" t="s">
        <v>46</v>
      </c>
      <c r="J177" s="30" t="s">
        <v>64</v>
      </c>
      <c r="K177" s="30" t="s">
        <v>149</v>
      </c>
      <c r="L177" s="87">
        <v>-12.306300374097049</v>
      </c>
      <c r="M177" s="87"/>
      <c r="N177" s="87">
        <v>-12.306300374097049</v>
      </c>
      <c r="O177" s="87">
        <f t="shared" si="85"/>
        <v>0</v>
      </c>
      <c r="P177" s="87">
        <v>0</v>
      </c>
      <c r="Q177" s="87"/>
      <c r="R177" s="87"/>
      <c r="S177" s="87">
        <f t="shared" si="65"/>
        <v>0</v>
      </c>
      <c r="T177" s="87"/>
      <c r="U177" s="87"/>
      <c r="V177" s="30"/>
    </row>
    <row r="178" spans="1:22" x14ac:dyDescent="0.25">
      <c r="A178" s="34"/>
      <c r="B178" s="34" t="s">
        <v>41</v>
      </c>
      <c r="C178" s="34"/>
      <c r="D178" s="34"/>
      <c r="E178" s="34"/>
      <c r="F178" s="34"/>
      <c r="G178" s="34"/>
      <c r="H178" s="34" t="s">
        <v>114</v>
      </c>
      <c r="I178" s="34" t="s">
        <v>46</v>
      </c>
      <c r="J178" s="34" t="s">
        <v>65</v>
      </c>
      <c r="K178" s="34" t="s">
        <v>150</v>
      </c>
      <c r="L178" s="88">
        <v>-2152.5103776595301</v>
      </c>
      <c r="M178" s="88"/>
      <c r="N178" s="88">
        <v>-1413.9052770228379</v>
      </c>
      <c r="O178" s="88">
        <f t="shared" si="85"/>
        <v>-738.60510063669221</v>
      </c>
      <c r="P178" s="87">
        <v>0</v>
      </c>
      <c r="Q178" s="88"/>
      <c r="R178" s="88"/>
      <c r="S178" s="88">
        <f t="shared" si="65"/>
        <v>0</v>
      </c>
      <c r="T178" s="88"/>
      <c r="U178" s="88"/>
      <c r="V178" s="34"/>
    </row>
    <row r="179" spans="1:22" ht="26.25" x14ac:dyDescent="0.25">
      <c r="A179" s="36"/>
      <c r="B179" s="36" t="s">
        <v>41</v>
      </c>
      <c r="C179" s="36"/>
      <c r="D179" s="36"/>
      <c r="E179" s="36"/>
      <c r="F179" s="36"/>
      <c r="G179" s="36"/>
      <c r="H179" s="36" t="s">
        <v>117</v>
      </c>
      <c r="I179" s="36" t="s">
        <v>46</v>
      </c>
      <c r="J179" s="36"/>
      <c r="K179" s="36"/>
      <c r="L179" s="89">
        <v>-73737.82716173942</v>
      </c>
      <c r="M179" s="89"/>
      <c r="N179" s="89">
        <v>-71913.02933467993</v>
      </c>
      <c r="O179" s="89">
        <f t="shared" ref="O179" si="89">L179-N179</f>
        <v>-1824.7978270594904</v>
      </c>
      <c r="P179" s="88">
        <v>-1824.7978270594904</v>
      </c>
      <c r="Q179" s="89">
        <v>-1742.9002315398393</v>
      </c>
      <c r="R179" s="89"/>
      <c r="S179" s="89">
        <f t="shared" ref="S179" si="90">Q179+R179</f>
        <v>-1742.9002315398393</v>
      </c>
      <c r="T179" s="89"/>
      <c r="U179" s="89"/>
      <c r="V179" s="100" t="s">
        <v>177</v>
      </c>
    </row>
    <row r="180" spans="1:22" ht="15.75" thickBot="1" x14ac:dyDescent="0.3">
      <c r="A180" s="36"/>
      <c r="B180" s="36" t="s">
        <v>41</v>
      </c>
      <c r="C180" s="36"/>
      <c r="D180" s="36"/>
      <c r="E180" s="36"/>
      <c r="F180" s="36"/>
      <c r="G180" s="36"/>
      <c r="H180" s="36" t="s">
        <v>174</v>
      </c>
      <c r="I180" s="36" t="s">
        <v>46</v>
      </c>
      <c r="J180" s="36"/>
      <c r="K180" s="36"/>
      <c r="L180" s="89"/>
      <c r="M180" s="89"/>
      <c r="N180" s="89">
        <v>-81.897595519650608</v>
      </c>
      <c r="O180" s="89">
        <f t="shared" si="85"/>
        <v>81.897595519650608</v>
      </c>
      <c r="P180" s="92">
        <v>81.897595519650608</v>
      </c>
      <c r="Q180" s="89"/>
      <c r="R180" s="89"/>
      <c r="S180" s="89">
        <f t="shared" si="65"/>
        <v>0</v>
      </c>
      <c r="T180" s="89"/>
      <c r="U180" s="89"/>
      <c r="V180" s="100" t="s">
        <v>175</v>
      </c>
    </row>
    <row r="181" spans="1:22" ht="15.75" thickBot="1" x14ac:dyDescent="0.3">
      <c r="A181" s="38"/>
      <c r="B181" s="39" t="s">
        <v>41</v>
      </c>
      <c r="C181" s="39"/>
      <c r="D181" s="39"/>
      <c r="E181" s="39"/>
      <c r="F181" s="39"/>
      <c r="G181" s="39" t="s">
        <v>54</v>
      </c>
      <c r="H181" s="39"/>
      <c r="I181" s="39"/>
      <c r="J181" s="39"/>
      <c r="K181" s="39"/>
      <c r="L181" s="90">
        <f>SUM(L177:L180)</f>
        <v>-75902.643839773053</v>
      </c>
      <c r="M181" s="90">
        <f t="shared" ref="M181:T181" si="91">SUM(M177:M180)</f>
        <v>0</v>
      </c>
      <c r="N181" s="90">
        <f t="shared" si="91"/>
        <v>-73421.138507596523</v>
      </c>
      <c r="O181" s="90">
        <f t="shared" si="91"/>
        <v>-2481.5053321765322</v>
      </c>
      <c r="P181" s="90">
        <f t="shared" si="91"/>
        <v>-1742.9002315398398</v>
      </c>
      <c r="Q181" s="90">
        <f t="shared" si="91"/>
        <v>-1742.9002315398393</v>
      </c>
      <c r="R181" s="90">
        <f t="shared" si="91"/>
        <v>0</v>
      </c>
      <c r="S181" s="90">
        <f t="shared" si="91"/>
        <v>-1742.9002315398393</v>
      </c>
      <c r="T181" s="90">
        <f t="shared" si="91"/>
        <v>0</v>
      </c>
      <c r="U181" s="90"/>
      <c r="V181" s="51"/>
    </row>
    <row r="182" spans="1:22" s="103" customFormat="1" ht="15.75" thickBot="1" x14ac:dyDescent="0.3">
      <c r="A182" s="38"/>
      <c r="B182" s="39" t="s">
        <v>41</v>
      </c>
      <c r="C182" s="39"/>
      <c r="D182" s="39"/>
      <c r="E182" s="39"/>
      <c r="F182" s="39"/>
      <c r="G182" s="39" t="s">
        <v>110</v>
      </c>
      <c r="H182" s="39" t="s">
        <v>117</v>
      </c>
      <c r="I182" s="39" t="s">
        <v>46</v>
      </c>
      <c r="J182" s="39"/>
      <c r="K182" s="39"/>
      <c r="L182" s="90">
        <v>-13276.087736415879</v>
      </c>
      <c r="M182" s="90"/>
      <c r="N182" s="90">
        <v>-11489.662348586109</v>
      </c>
      <c r="O182" s="90">
        <f t="shared" si="85"/>
        <v>-1786.4253878297695</v>
      </c>
      <c r="P182" s="90">
        <v>-1786.4253878297695</v>
      </c>
      <c r="Q182" s="90">
        <v>-1786.4253878297695</v>
      </c>
      <c r="R182" s="90"/>
      <c r="S182" s="90">
        <f t="shared" si="65"/>
        <v>-1786.4253878297695</v>
      </c>
      <c r="T182" s="90"/>
      <c r="U182" s="90"/>
      <c r="V182" s="51"/>
    </row>
    <row r="183" spans="1:22" ht="27" thickBot="1" x14ac:dyDescent="0.3">
      <c r="A183" s="24"/>
      <c r="B183" s="26"/>
      <c r="C183" s="26"/>
      <c r="D183" s="26"/>
      <c r="E183" s="26" t="s">
        <v>134</v>
      </c>
      <c r="F183" s="26" t="s">
        <v>91</v>
      </c>
      <c r="G183" s="26"/>
      <c r="H183" s="26"/>
      <c r="I183" s="26"/>
      <c r="J183" s="26"/>
      <c r="K183" s="26"/>
      <c r="L183" s="86">
        <f>L191+L196+L200+L204+L205</f>
        <v>-2724937.1176250596</v>
      </c>
      <c r="M183" s="86">
        <f t="shared" ref="M183:T183" si="92">M191+M196+M200+M204+M205</f>
        <v>-617836.26</v>
      </c>
      <c r="N183" s="86">
        <f t="shared" si="92"/>
        <v>-2274055.0334038129</v>
      </c>
      <c r="O183" s="86">
        <f t="shared" si="92"/>
        <v>-450882.08422124613</v>
      </c>
      <c r="P183" s="86">
        <f t="shared" si="92"/>
        <v>-437503.94334742543</v>
      </c>
      <c r="Q183" s="86">
        <f t="shared" si="92"/>
        <v>-437503.94334742619</v>
      </c>
      <c r="R183" s="86">
        <f t="shared" si="92"/>
        <v>0</v>
      </c>
      <c r="S183" s="86">
        <f t="shared" si="92"/>
        <v>-437503.94334742619</v>
      </c>
      <c r="T183" s="86">
        <f t="shared" si="92"/>
        <v>0</v>
      </c>
      <c r="U183" s="86"/>
      <c r="V183" s="54" t="s">
        <v>112</v>
      </c>
    </row>
    <row r="184" spans="1:22" x14ac:dyDescent="0.25">
      <c r="A184" s="30"/>
      <c r="B184" s="30" t="s">
        <v>41</v>
      </c>
      <c r="C184" s="30"/>
      <c r="D184" s="30"/>
      <c r="E184" s="30"/>
      <c r="F184" s="30"/>
      <c r="G184" s="30"/>
      <c r="H184" s="30" t="s">
        <v>113</v>
      </c>
      <c r="I184" s="30" t="s">
        <v>46</v>
      </c>
      <c r="J184" s="30" t="s">
        <v>64</v>
      </c>
      <c r="K184" s="30" t="s">
        <v>149</v>
      </c>
      <c r="L184" s="87">
        <v>-8898.73</v>
      </c>
      <c r="M184" s="87">
        <v>-298.73</v>
      </c>
      <c r="N184" s="87">
        <v>-8898.7328999999991</v>
      </c>
      <c r="O184" s="87">
        <f t="shared" si="85"/>
        <v>2.8999999994994141E-3</v>
      </c>
      <c r="P184" s="87">
        <v>0</v>
      </c>
      <c r="Q184" s="87"/>
      <c r="R184" s="87"/>
      <c r="S184" s="87">
        <f t="shared" si="65"/>
        <v>0</v>
      </c>
      <c r="T184" s="87"/>
      <c r="U184" s="87"/>
      <c r="V184" s="30"/>
    </row>
    <row r="185" spans="1:22" x14ac:dyDescent="0.25">
      <c r="A185" s="34"/>
      <c r="B185" s="34" t="s">
        <v>41</v>
      </c>
      <c r="C185" s="34"/>
      <c r="D185" s="34"/>
      <c r="E185" s="34"/>
      <c r="F185" s="34"/>
      <c r="G185" s="34"/>
      <c r="H185" s="34" t="s">
        <v>114</v>
      </c>
      <c r="I185" s="34" t="s">
        <v>46</v>
      </c>
      <c r="J185" s="34" t="s">
        <v>65</v>
      </c>
      <c r="K185" s="34" t="s">
        <v>150</v>
      </c>
      <c r="L185" s="88">
        <v>-1455.9121459999999</v>
      </c>
      <c r="M185" s="88"/>
      <c r="N185" s="88">
        <v>-800.25621000000001</v>
      </c>
      <c r="O185" s="88">
        <f t="shared" si="85"/>
        <v>-655.65593599999988</v>
      </c>
      <c r="P185" s="87">
        <v>0</v>
      </c>
      <c r="Q185" s="88"/>
      <c r="R185" s="88"/>
      <c r="S185" s="88">
        <f t="shared" si="65"/>
        <v>0</v>
      </c>
      <c r="T185" s="88"/>
      <c r="U185" s="88"/>
      <c r="V185" s="34"/>
    </row>
    <row r="186" spans="1:22" x14ac:dyDescent="0.25">
      <c r="A186" s="34"/>
      <c r="B186" s="34" t="s">
        <v>41</v>
      </c>
      <c r="C186" s="34"/>
      <c r="D186" s="34"/>
      <c r="E186" s="34"/>
      <c r="F186" s="34"/>
      <c r="G186" s="34"/>
      <c r="H186" s="34" t="s">
        <v>113</v>
      </c>
      <c r="I186" s="34" t="s">
        <v>46</v>
      </c>
      <c r="J186" s="34" t="s">
        <v>39</v>
      </c>
      <c r="K186" s="34" t="s">
        <v>154</v>
      </c>
      <c r="L186" s="88">
        <v>-38504</v>
      </c>
      <c r="M186" s="88"/>
      <c r="N186" s="88"/>
      <c r="O186" s="88">
        <f t="shared" si="85"/>
        <v>-38504</v>
      </c>
      <c r="P186" s="87">
        <v>-38504</v>
      </c>
      <c r="Q186" s="88">
        <v>-38504</v>
      </c>
      <c r="R186" s="88"/>
      <c r="S186" s="88">
        <f t="shared" si="65"/>
        <v>-38504</v>
      </c>
      <c r="T186" s="88"/>
      <c r="U186" s="88"/>
      <c r="V186" s="34"/>
    </row>
    <row r="187" spans="1:22" x14ac:dyDescent="0.25">
      <c r="A187" s="34"/>
      <c r="B187" s="34" t="s">
        <v>41</v>
      </c>
      <c r="C187" s="34"/>
      <c r="D187" s="34"/>
      <c r="E187" s="34"/>
      <c r="F187" s="34"/>
      <c r="G187" s="34"/>
      <c r="H187" s="34" t="s">
        <v>114</v>
      </c>
      <c r="I187" s="34" t="s">
        <v>46</v>
      </c>
      <c r="J187" s="34" t="s">
        <v>39</v>
      </c>
      <c r="K187" s="34" t="s">
        <v>154</v>
      </c>
      <c r="L187" s="88">
        <v>-9626</v>
      </c>
      <c r="M187" s="88"/>
      <c r="N187" s="88"/>
      <c r="O187" s="88">
        <f t="shared" si="85"/>
        <v>-9626</v>
      </c>
      <c r="P187" s="87">
        <v>-9626</v>
      </c>
      <c r="Q187" s="88">
        <v>-9626</v>
      </c>
      <c r="R187" s="88"/>
      <c r="S187" s="88">
        <f t="shared" si="65"/>
        <v>-9626</v>
      </c>
      <c r="T187" s="88"/>
      <c r="U187" s="88"/>
      <c r="V187" s="34"/>
    </row>
    <row r="188" spans="1:22" x14ac:dyDescent="0.25">
      <c r="A188" s="34"/>
      <c r="B188" s="34" t="s">
        <v>41</v>
      </c>
      <c r="C188" s="34"/>
      <c r="D188" s="34"/>
      <c r="E188" s="34"/>
      <c r="F188" s="34"/>
      <c r="G188" s="34"/>
      <c r="H188" s="34" t="s">
        <v>114</v>
      </c>
      <c r="I188" s="34" t="s">
        <v>46</v>
      </c>
      <c r="J188" s="34" t="s">
        <v>72</v>
      </c>
      <c r="K188" s="34" t="s">
        <v>162</v>
      </c>
      <c r="L188" s="88">
        <v>-467.84</v>
      </c>
      <c r="M188" s="88">
        <v>-467.84</v>
      </c>
      <c r="N188" s="88">
        <v>-467.84</v>
      </c>
      <c r="O188" s="88">
        <f t="shared" si="85"/>
        <v>0</v>
      </c>
      <c r="P188" s="87">
        <v>0</v>
      </c>
      <c r="Q188" s="88"/>
      <c r="R188" s="88"/>
      <c r="S188" s="88">
        <f t="shared" si="65"/>
        <v>0</v>
      </c>
      <c r="T188" s="88"/>
      <c r="U188" s="88"/>
      <c r="V188" s="34"/>
    </row>
    <row r="189" spans="1:22" ht="26.25" x14ac:dyDescent="0.25">
      <c r="A189" s="36"/>
      <c r="B189" s="36" t="s">
        <v>41</v>
      </c>
      <c r="C189" s="36"/>
      <c r="D189" s="36"/>
      <c r="E189" s="36"/>
      <c r="F189" s="36"/>
      <c r="G189" s="36"/>
      <c r="H189" s="36" t="s">
        <v>117</v>
      </c>
      <c r="I189" s="36" t="s">
        <v>46</v>
      </c>
      <c r="J189" s="36"/>
      <c r="K189" s="36"/>
      <c r="L189" s="89">
        <v>-938718.78338752431</v>
      </c>
      <c r="M189" s="89">
        <v>-296450.90000000002</v>
      </c>
      <c r="N189" s="89">
        <v>-694140.33922197728</v>
      </c>
      <c r="O189" s="89">
        <f t="shared" ref="O189" si="93">L189-N189</f>
        <v>-244578.44416554703</v>
      </c>
      <c r="P189" s="88">
        <v>-244578.44416554703</v>
      </c>
      <c r="Q189" s="89">
        <v>-244492.84416554729</v>
      </c>
      <c r="R189" s="89"/>
      <c r="S189" s="89">
        <f t="shared" ref="S189" si="94">Q189+R189</f>
        <v>-244492.84416554729</v>
      </c>
      <c r="T189" s="89"/>
      <c r="U189" s="89"/>
      <c r="V189" s="100" t="s">
        <v>177</v>
      </c>
    </row>
    <row r="190" spans="1:22" ht="15.75" thickBot="1" x14ac:dyDescent="0.3">
      <c r="A190" s="36"/>
      <c r="B190" s="36" t="s">
        <v>41</v>
      </c>
      <c r="C190" s="36"/>
      <c r="D190" s="36"/>
      <c r="E190" s="36"/>
      <c r="F190" s="36"/>
      <c r="G190" s="36"/>
      <c r="H190" s="36" t="s">
        <v>174</v>
      </c>
      <c r="I190" s="36" t="s">
        <v>46</v>
      </c>
      <c r="J190" s="36"/>
      <c r="K190" s="36"/>
      <c r="L190" s="89"/>
      <c r="M190" s="89"/>
      <c r="N190" s="89">
        <v>-85.6</v>
      </c>
      <c r="O190" s="89">
        <f t="shared" si="85"/>
        <v>85.6</v>
      </c>
      <c r="P190" s="92">
        <v>85.6</v>
      </c>
      <c r="Q190" s="89"/>
      <c r="R190" s="89"/>
      <c r="S190" s="89">
        <f t="shared" si="65"/>
        <v>0</v>
      </c>
      <c r="T190" s="89"/>
      <c r="U190" s="89"/>
      <c r="V190" s="100" t="s">
        <v>175</v>
      </c>
    </row>
    <row r="191" spans="1:22" ht="15.75" thickBot="1" x14ac:dyDescent="0.3">
      <c r="A191" s="38"/>
      <c r="B191" s="39" t="s">
        <v>41</v>
      </c>
      <c r="C191" s="39"/>
      <c r="D191" s="39"/>
      <c r="E191" s="39"/>
      <c r="F191" s="39"/>
      <c r="G191" s="39" t="s">
        <v>50</v>
      </c>
      <c r="H191" s="39"/>
      <c r="I191" s="39"/>
      <c r="J191" s="39"/>
      <c r="K191" s="39"/>
      <c r="L191" s="90">
        <f>SUM(L184:L190)</f>
        <v>-997671.26553352433</v>
      </c>
      <c r="M191" s="90">
        <f t="shared" ref="M191:T191" si="95">SUM(M184:M190)</f>
        <v>-297217.47000000003</v>
      </c>
      <c r="N191" s="90">
        <f t="shared" si="95"/>
        <v>-704392.76833197731</v>
      </c>
      <c r="O191" s="90">
        <f t="shared" si="95"/>
        <v>-293278.49720154703</v>
      </c>
      <c r="P191" s="90">
        <f t="shared" si="95"/>
        <v>-292622.84416554705</v>
      </c>
      <c r="Q191" s="90">
        <f t="shared" si="95"/>
        <v>-292622.84416554729</v>
      </c>
      <c r="R191" s="90">
        <f t="shared" si="95"/>
        <v>0</v>
      </c>
      <c r="S191" s="90">
        <f t="shared" si="95"/>
        <v>-292622.84416554729</v>
      </c>
      <c r="T191" s="90">
        <f t="shared" si="95"/>
        <v>0</v>
      </c>
      <c r="U191" s="90"/>
      <c r="V191" s="51"/>
    </row>
    <row r="192" spans="1:22" x14ac:dyDescent="0.25">
      <c r="A192" s="30"/>
      <c r="B192" s="30" t="s">
        <v>41</v>
      </c>
      <c r="C192" s="30"/>
      <c r="D192" s="30"/>
      <c r="E192" s="30"/>
      <c r="F192" s="30"/>
      <c r="G192" s="30"/>
      <c r="H192" s="30" t="s">
        <v>113</v>
      </c>
      <c r="I192" s="30" t="s">
        <v>46</v>
      </c>
      <c r="J192" s="30" t="s">
        <v>64</v>
      </c>
      <c r="K192" s="30" t="s">
        <v>149</v>
      </c>
      <c r="L192" s="87">
        <v>-118.09743452405115</v>
      </c>
      <c r="M192" s="87"/>
      <c r="N192" s="87">
        <v>-118.09743452405115</v>
      </c>
      <c r="O192" s="87">
        <f t="shared" si="85"/>
        <v>0</v>
      </c>
      <c r="P192" s="87">
        <v>0</v>
      </c>
      <c r="Q192" s="87"/>
      <c r="R192" s="87"/>
      <c r="S192" s="87">
        <f t="shared" si="65"/>
        <v>0</v>
      </c>
      <c r="T192" s="87"/>
      <c r="U192" s="87"/>
      <c r="V192" s="30"/>
    </row>
    <row r="193" spans="1:22" x14ac:dyDescent="0.25">
      <c r="A193" s="34"/>
      <c r="B193" s="34" t="s">
        <v>41</v>
      </c>
      <c r="C193" s="34"/>
      <c r="D193" s="34"/>
      <c r="E193" s="34"/>
      <c r="F193" s="34"/>
      <c r="G193" s="34"/>
      <c r="H193" s="34" t="s">
        <v>114</v>
      </c>
      <c r="I193" s="34" t="s">
        <v>46</v>
      </c>
      <c r="J193" s="34" t="s">
        <v>65</v>
      </c>
      <c r="K193" s="34" t="s">
        <v>150</v>
      </c>
      <c r="L193" s="88">
        <v>-31031.740845751523</v>
      </c>
      <c r="M193" s="88"/>
      <c r="N193" s="88">
        <v>-26629.084681904806</v>
      </c>
      <c r="O193" s="88">
        <f t="shared" si="85"/>
        <v>-4402.6561638467174</v>
      </c>
      <c r="P193" s="87">
        <v>0</v>
      </c>
      <c r="Q193" s="88"/>
      <c r="R193" s="88"/>
      <c r="S193" s="88">
        <f t="shared" si="65"/>
        <v>0</v>
      </c>
      <c r="T193" s="88"/>
      <c r="U193" s="88"/>
      <c r="V193" s="34"/>
    </row>
    <row r="194" spans="1:22" ht="26.25" x14ac:dyDescent="0.25">
      <c r="A194" s="36"/>
      <c r="B194" s="36" t="s">
        <v>41</v>
      </c>
      <c r="C194" s="36"/>
      <c r="D194" s="36"/>
      <c r="E194" s="36"/>
      <c r="F194" s="36"/>
      <c r="G194" s="36"/>
      <c r="H194" s="36" t="s">
        <v>117</v>
      </c>
      <c r="I194" s="36" t="s">
        <v>46</v>
      </c>
      <c r="J194" s="36"/>
      <c r="K194" s="36"/>
      <c r="L194" s="89">
        <v>-1383608.5323490007</v>
      </c>
      <c r="M194" s="89">
        <v>-320564.58000000007</v>
      </c>
      <c r="N194" s="89">
        <v>-1255261.0217200234</v>
      </c>
      <c r="O194" s="89">
        <f t="shared" ref="O194" si="96">L194-N194</f>
        <v>-128347.51062897732</v>
      </c>
      <c r="P194" s="88">
        <v>-128347.51062897732</v>
      </c>
      <c r="Q194" s="89">
        <v>-127166.83109013201</v>
      </c>
      <c r="R194" s="89"/>
      <c r="S194" s="89">
        <f t="shared" ref="S194" si="97">Q194+R194</f>
        <v>-127166.83109013201</v>
      </c>
      <c r="T194" s="89"/>
      <c r="U194" s="89"/>
      <c r="V194" s="100" t="s">
        <v>177</v>
      </c>
    </row>
    <row r="195" spans="1:22" ht="15.75" thickBot="1" x14ac:dyDescent="0.3">
      <c r="A195" s="36"/>
      <c r="B195" s="36" t="s">
        <v>41</v>
      </c>
      <c r="C195" s="36"/>
      <c r="D195" s="36"/>
      <c r="E195" s="36"/>
      <c r="F195" s="36"/>
      <c r="G195" s="36"/>
      <c r="H195" s="36" t="s">
        <v>174</v>
      </c>
      <c r="I195" s="36" t="s">
        <v>46</v>
      </c>
      <c r="J195" s="36"/>
      <c r="K195" s="36"/>
      <c r="L195" s="89"/>
      <c r="M195" s="89"/>
      <c r="N195" s="89">
        <v>-1180.6795388458597</v>
      </c>
      <c r="O195" s="89">
        <f t="shared" si="85"/>
        <v>1180.6795388458597</v>
      </c>
      <c r="P195" s="92">
        <v>1180.6795388458597</v>
      </c>
      <c r="Q195" s="89"/>
      <c r="R195" s="89"/>
      <c r="S195" s="89">
        <f t="shared" si="65"/>
        <v>0</v>
      </c>
      <c r="T195" s="89"/>
      <c r="U195" s="89"/>
      <c r="V195" s="36" t="s">
        <v>175</v>
      </c>
    </row>
    <row r="196" spans="1:22" ht="15.75" thickBot="1" x14ac:dyDescent="0.3">
      <c r="A196" s="38"/>
      <c r="B196" s="39" t="s">
        <v>41</v>
      </c>
      <c r="C196" s="39"/>
      <c r="D196" s="39"/>
      <c r="E196" s="39"/>
      <c r="F196" s="39"/>
      <c r="G196" s="39" t="s">
        <v>54</v>
      </c>
      <c r="H196" s="39"/>
      <c r="I196" s="39"/>
      <c r="J196" s="39"/>
      <c r="K196" s="39"/>
      <c r="L196" s="90">
        <f>SUM(L192:L195)</f>
        <v>-1414758.3706292761</v>
      </c>
      <c r="M196" s="90">
        <f t="shared" ref="M196:T196" si="98">SUM(M192:M195)</f>
        <v>-320564.58000000007</v>
      </c>
      <c r="N196" s="90">
        <f t="shared" si="98"/>
        <v>-1283188.883375298</v>
      </c>
      <c r="O196" s="90">
        <f t="shared" si="98"/>
        <v>-131569.48725397818</v>
      </c>
      <c r="P196" s="90">
        <f t="shared" si="98"/>
        <v>-127166.83109013147</v>
      </c>
      <c r="Q196" s="90">
        <f t="shared" si="98"/>
        <v>-127166.83109013201</v>
      </c>
      <c r="R196" s="90">
        <f t="shared" si="98"/>
        <v>0</v>
      </c>
      <c r="S196" s="90">
        <f t="shared" si="98"/>
        <v>-127166.83109013201</v>
      </c>
      <c r="T196" s="90">
        <f t="shared" si="98"/>
        <v>0</v>
      </c>
      <c r="U196" s="90"/>
      <c r="V196" s="51"/>
    </row>
    <row r="197" spans="1:22" x14ac:dyDescent="0.25">
      <c r="A197" s="30"/>
      <c r="B197" s="30" t="s">
        <v>41</v>
      </c>
      <c r="C197" s="30"/>
      <c r="D197" s="30"/>
      <c r="E197" s="30"/>
      <c r="F197" s="30"/>
      <c r="G197" s="30"/>
      <c r="H197" s="30" t="s">
        <v>114</v>
      </c>
      <c r="I197" s="30" t="s">
        <v>46</v>
      </c>
      <c r="J197" s="30" t="s">
        <v>65</v>
      </c>
      <c r="K197" s="30" t="s">
        <v>150</v>
      </c>
      <c r="L197" s="87">
        <v>-1580.5597894277166</v>
      </c>
      <c r="M197" s="87"/>
      <c r="N197" s="87">
        <v>-1580.2443040067578</v>
      </c>
      <c r="O197" s="87">
        <f t="shared" si="85"/>
        <v>-0.31548542095879384</v>
      </c>
      <c r="P197" s="87">
        <v>0</v>
      </c>
      <c r="Q197" s="87"/>
      <c r="R197" s="87"/>
      <c r="S197" s="87">
        <f t="shared" si="65"/>
        <v>0</v>
      </c>
      <c r="T197" s="87"/>
      <c r="U197" s="87"/>
      <c r="V197" s="30"/>
    </row>
    <row r="198" spans="1:22" x14ac:dyDescent="0.25">
      <c r="A198" s="34"/>
      <c r="B198" s="34" t="s">
        <v>41</v>
      </c>
      <c r="C198" s="34"/>
      <c r="D198" s="34"/>
      <c r="E198" s="34"/>
      <c r="F198" s="34"/>
      <c r="G198" s="34"/>
      <c r="H198" s="34" t="s">
        <v>114</v>
      </c>
      <c r="I198" s="34" t="s">
        <v>46</v>
      </c>
      <c r="J198" s="34" t="s">
        <v>83</v>
      </c>
      <c r="K198" s="34" t="s">
        <v>163</v>
      </c>
      <c r="L198" s="88">
        <v>-54.209999999999987</v>
      </c>
      <c r="M198" s="88">
        <v>-54.209999999999987</v>
      </c>
      <c r="N198" s="88"/>
      <c r="O198" s="88">
        <f t="shared" si="85"/>
        <v>-54.209999999999987</v>
      </c>
      <c r="P198" s="87">
        <v>0</v>
      </c>
      <c r="Q198" s="88"/>
      <c r="R198" s="88"/>
      <c r="S198" s="88">
        <f t="shared" si="65"/>
        <v>0</v>
      </c>
      <c r="T198" s="88"/>
      <c r="U198" s="88"/>
      <c r="V198" s="34"/>
    </row>
    <row r="199" spans="1:22" ht="27" thickBot="1" x14ac:dyDescent="0.3">
      <c r="A199" s="36"/>
      <c r="B199" s="36" t="s">
        <v>41</v>
      </c>
      <c r="C199" s="36"/>
      <c r="D199" s="36"/>
      <c r="E199" s="36"/>
      <c r="F199" s="36"/>
      <c r="G199" s="36"/>
      <c r="H199" s="36" t="s">
        <v>117</v>
      </c>
      <c r="I199" s="36" t="s">
        <v>46</v>
      </c>
      <c r="J199" s="36"/>
      <c r="K199" s="36"/>
      <c r="L199" s="89">
        <v>-127819.63953863706</v>
      </c>
      <c r="M199" s="89"/>
      <c r="N199" s="89">
        <v>-127819.639450084</v>
      </c>
      <c r="O199" s="89">
        <f t="shared" si="85"/>
        <v>-8.8553060777485371E-5</v>
      </c>
      <c r="P199" s="92">
        <v>0</v>
      </c>
      <c r="Q199" s="89"/>
      <c r="R199" s="89"/>
      <c r="S199" s="89">
        <f t="shared" si="65"/>
        <v>0</v>
      </c>
      <c r="T199" s="89"/>
      <c r="U199" s="89"/>
      <c r="V199" s="100" t="s">
        <v>177</v>
      </c>
    </row>
    <row r="200" spans="1:22" ht="15.75" thickBot="1" x14ac:dyDescent="0.3">
      <c r="A200" s="38"/>
      <c r="B200" s="39" t="s">
        <v>41</v>
      </c>
      <c r="C200" s="39"/>
      <c r="D200" s="39"/>
      <c r="E200" s="39"/>
      <c r="F200" s="39"/>
      <c r="G200" s="39" t="s">
        <v>55</v>
      </c>
      <c r="H200" s="39"/>
      <c r="I200" s="39"/>
      <c r="J200" s="39"/>
      <c r="K200" s="39"/>
      <c r="L200" s="90">
        <f>SUM(L197:L199)</f>
        <v>-129454.40932806478</v>
      </c>
      <c r="M200" s="90">
        <f t="shared" ref="M200:T200" si="99">SUM(M197:M199)</f>
        <v>-54.209999999999987</v>
      </c>
      <c r="N200" s="90">
        <f t="shared" si="99"/>
        <v>-129399.88375409076</v>
      </c>
      <c r="O200" s="90">
        <f t="shared" si="99"/>
        <v>-54.525573974019558</v>
      </c>
      <c r="P200" s="90">
        <f t="shared" si="99"/>
        <v>0</v>
      </c>
      <c r="Q200" s="90">
        <f t="shared" si="99"/>
        <v>0</v>
      </c>
      <c r="R200" s="90">
        <f t="shared" si="99"/>
        <v>0</v>
      </c>
      <c r="S200" s="90">
        <f t="shared" si="99"/>
        <v>0</v>
      </c>
      <c r="T200" s="90">
        <f t="shared" si="99"/>
        <v>0</v>
      </c>
      <c r="U200" s="90"/>
      <c r="V200" s="51"/>
    </row>
    <row r="201" spans="1:22" x14ac:dyDescent="0.25">
      <c r="A201" s="30"/>
      <c r="B201" s="30" t="s">
        <v>41</v>
      </c>
      <c r="C201" s="30"/>
      <c r="D201" s="30"/>
      <c r="E201" s="30"/>
      <c r="F201" s="30"/>
      <c r="G201" s="30"/>
      <c r="H201" s="30" t="s">
        <v>114</v>
      </c>
      <c r="I201" s="30" t="s">
        <v>46</v>
      </c>
      <c r="J201" s="30" t="s">
        <v>65</v>
      </c>
      <c r="K201" s="30" t="s">
        <v>150</v>
      </c>
      <c r="L201" s="87">
        <v>-14640.03422</v>
      </c>
      <c r="M201" s="87"/>
      <c r="N201" s="87">
        <v>-6374.7281200000007</v>
      </c>
      <c r="O201" s="87">
        <f t="shared" si="85"/>
        <v>-8265.306099999998</v>
      </c>
      <c r="P201" s="87">
        <v>0</v>
      </c>
      <c r="Q201" s="87"/>
      <c r="R201" s="87"/>
      <c r="S201" s="87">
        <f t="shared" ref="S201:S210" si="100">Q201+R201</f>
        <v>0</v>
      </c>
      <c r="T201" s="87"/>
      <c r="U201" s="87"/>
      <c r="V201" s="30"/>
    </row>
    <row r="202" spans="1:22" ht="26.25" x14ac:dyDescent="0.25">
      <c r="A202" s="36"/>
      <c r="B202" s="36" t="s">
        <v>41</v>
      </c>
      <c r="C202" s="36"/>
      <c r="D202" s="36"/>
      <c r="E202" s="36"/>
      <c r="F202" s="36"/>
      <c r="G202" s="36"/>
      <c r="H202" s="36" t="s">
        <v>117</v>
      </c>
      <c r="I202" s="36" t="s">
        <v>46</v>
      </c>
      <c r="J202" s="36"/>
      <c r="K202" s="36"/>
      <c r="L202" s="89">
        <v>-69010.920078900002</v>
      </c>
      <c r="M202" s="89"/>
      <c r="N202" s="89">
        <v>-68153.646609151736</v>
      </c>
      <c r="O202" s="88">
        <f t="shared" ref="O202" si="101">L202-N202</f>
        <v>-857.27346974826651</v>
      </c>
      <c r="P202" s="88">
        <v>-857.27346974826651</v>
      </c>
      <c r="Q202" s="89">
        <v>-818.60146974826057</v>
      </c>
      <c r="R202" s="89"/>
      <c r="S202" s="89">
        <f t="shared" ref="S202" si="102">Q202+R202</f>
        <v>-818.60146974826057</v>
      </c>
      <c r="T202" s="89"/>
      <c r="U202" s="89"/>
      <c r="V202" s="100" t="s">
        <v>177</v>
      </c>
    </row>
    <row r="203" spans="1:22" ht="15.75" thickBot="1" x14ac:dyDescent="0.3">
      <c r="A203" s="36"/>
      <c r="B203" s="36" t="s">
        <v>41</v>
      </c>
      <c r="C203" s="36"/>
      <c r="D203" s="36"/>
      <c r="E203" s="36"/>
      <c r="F203" s="36"/>
      <c r="G203" s="36"/>
      <c r="H203" s="36" t="s">
        <v>174</v>
      </c>
      <c r="I203" s="36" t="s">
        <v>46</v>
      </c>
      <c r="J203" s="36"/>
      <c r="K203" s="36"/>
      <c r="L203" s="89"/>
      <c r="M203" s="89"/>
      <c r="N203" s="89">
        <v>-38.672000000000004</v>
      </c>
      <c r="O203" s="92">
        <f t="shared" si="85"/>
        <v>38.672000000000004</v>
      </c>
      <c r="P203" s="92">
        <v>38.672000000000004</v>
      </c>
      <c r="Q203" s="89"/>
      <c r="R203" s="89"/>
      <c r="S203" s="89">
        <f t="shared" si="100"/>
        <v>0</v>
      </c>
      <c r="T203" s="89"/>
      <c r="U203" s="89"/>
      <c r="V203" s="36" t="s">
        <v>175</v>
      </c>
    </row>
    <row r="204" spans="1:22" ht="15.75" thickBot="1" x14ac:dyDescent="0.3">
      <c r="A204" s="38"/>
      <c r="B204" s="39" t="s">
        <v>41</v>
      </c>
      <c r="C204" s="39"/>
      <c r="D204" s="39"/>
      <c r="E204" s="39"/>
      <c r="F204" s="39"/>
      <c r="G204" s="39" t="s">
        <v>58</v>
      </c>
      <c r="H204" s="39"/>
      <c r="I204" s="39"/>
      <c r="J204" s="39"/>
      <c r="K204" s="39"/>
      <c r="L204" s="90">
        <f>SUM(L201:L203)</f>
        <v>-83650.954298900004</v>
      </c>
      <c r="M204" s="90">
        <f t="shared" ref="M204:T204" si="103">SUM(M201:M203)</f>
        <v>0</v>
      </c>
      <c r="N204" s="90">
        <f t="shared" si="103"/>
        <v>-74567.046729151742</v>
      </c>
      <c r="O204" s="90">
        <f t="shared" si="103"/>
        <v>-9083.907569748264</v>
      </c>
      <c r="P204" s="90">
        <f t="shared" si="103"/>
        <v>-818.60146974826648</v>
      </c>
      <c r="Q204" s="90">
        <f t="shared" si="103"/>
        <v>-818.60146974826057</v>
      </c>
      <c r="R204" s="90">
        <f t="shared" si="103"/>
        <v>0</v>
      </c>
      <c r="S204" s="90">
        <f t="shared" si="103"/>
        <v>-818.60146974826057</v>
      </c>
      <c r="T204" s="90">
        <f t="shared" si="103"/>
        <v>0</v>
      </c>
      <c r="U204" s="90"/>
      <c r="V204" s="51"/>
    </row>
    <row r="205" spans="1:22" ht="15.75" thickBot="1" x14ac:dyDescent="0.3">
      <c r="A205" s="38"/>
      <c r="B205" s="39" t="s">
        <v>41</v>
      </c>
      <c r="C205" s="39"/>
      <c r="D205" s="39"/>
      <c r="E205" s="39"/>
      <c r="F205" s="39"/>
      <c r="G205" s="39" t="s">
        <v>110</v>
      </c>
      <c r="H205" s="39" t="s">
        <v>117</v>
      </c>
      <c r="I205" s="39" t="s">
        <v>46</v>
      </c>
      <c r="J205" s="39"/>
      <c r="K205" s="39"/>
      <c r="L205" s="90">
        <v>-99402.117835293946</v>
      </c>
      <c r="M205" s="90"/>
      <c r="N205" s="90">
        <v>-82506.45121329531</v>
      </c>
      <c r="O205" s="90">
        <f t="shared" si="85"/>
        <v>-16895.666621998636</v>
      </c>
      <c r="P205" s="90">
        <v>-16895.666621998636</v>
      </c>
      <c r="Q205" s="90">
        <v>-16895.666621998636</v>
      </c>
      <c r="R205" s="90"/>
      <c r="S205" s="90">
        <f t="shared" si="100"/>
        <v>-16895.666621998636</v>
      </c>
      <c r="T205" s="90"/>
      <c r="U205" s="90"/>
      <c r="V205" s="51"/>
    </row>
    <row r="206" spans="1:22" ht="15.75" thickBot="1" x14ac:dyDescent="0.3">
      <c r="A206" s="24"/>
      <c r="B206" s="26"/>
      <c r="C206" s="26"/>
      <c r="D206" s="26"/>
      <c r="E206" s="26" t="s">
        <v>138</v>
      </c>
      <c r="F206" s="26" t="s">
        <v>92</v>
      </c>
      <c r="G206" s="26"/>
      <c r="H206" s="26"/>
      <c r="I206" s="26"/>
      <c r="J206" s="26"/>
      <c r="K206" s="26"/>
      <c r="L206" s="86">
        <f t="shared" ref="L206:T206" si="104">L211+L216+L217</f>
        <v>-689649.02955172444</v>
      </c>
      <c r="M206" s="86">
        <f t="shared" si="104"/>
        <v>-1014.28</v>
      </c>
      <c r="N206" s="86">
        <f t="shared" si="104"/>
        <v>-621354.95628005196</v>
      </c>
      <c r="O206" s="86">
        <f t="shared" si="104"/>
        <v>-68294.073271672474</v>
      </c>
      <c r="P206" s="86">
        <f t="shared" si="104"/>
        <v>-65324.950848248438</v>
      </c>
      <c r="Q206" s="86">
        <f t="shared" si="104"/>
        <v>-65324.947179954383</v>
      </c>
      <c r="R206" s="86">
        <f t="shared" si="104"/>
        <v>0</v>
      </c>
      <c r="S206" s="86">
        <f t="shared" si="104"/>
        <v>-65324.947179954383</v>
      </c>
      <c r="T206" s="86">
        <f t="shared" si="104"/>
        <v>0</v>
      </c>
      <c r="U206" s="86"/>
      <c r="V206" s="54" t="s">
        <v>111</v>
      </c>
    </row>
    <row r="207" spans="1:22" x14ac:dyDescent="0.25">
      <c r="A207" s="30"/>
      <c r="B207" s="30" t="s">
        <v>41</v>
      </c>
      <c r="C207" s="30"/>
      <c r="D207" s="30"/>
      <c r="E207" s="30"/>
      <c r="F207" s="30"/>
      <c r="G207" s="30"/>
      <c r="H207" s="30" t="s">
        <v>113</v>
      </c>
      <c r="I207" s="30" t="s">
        <v>46</v>
      </c>
      <c r="J207" s="30" t="s">
        <v>64</v>
      </c>
      <c r="K207" s="30" t="s">
        <v>149</v>
      </c>
      <c r="L207" s="87">
        <v>-54100</v>
      </c>
      <c r="M207" s="87"/>
      <c r="N207" s="87">
        <v>-54100</v>
      </c>
      <c r="O207" s="87">
        <f t="shared" si="85"/>
        <v>0</v>
      </c>
      <c r="P207" s="87">
        <v>0</v>
      </c>
      <c r="Q207" s="87"/>
      <c r="R207" s="87"/>
      <c r="S207" s="87">
        <f t="shared" si="100"/>
        <v>0</v>
      </c>
      <c r="T207" s="87"/>
      <c r="U207" s="87"/>
      <c r="V207" s="30"/>
    </row>
    <row r="208" spans="1:22" x14ac:dyDescent="0.25">
      <c r="A208" s="34"/>
      <c r="B208" s="34" t="s">
        <v>41</v>
      </c>
      <c r="C208" s="34"/>
      <c r="D208" s="34"/>
      <c r="E208" s="34"/>
      <c r="F208" s="34"/>
      <c r="G208" s="34"/>
      <c r="H208" s="34" t="s">
        <v>114</v>
      </c>
      <c r="I208" s="34" t="s">
        <v>46</v>
      </c>
      <c r="J208" s="34" t="s">
        <v>65</v>
      </c>
      <c r="K208" s="34" t="s">
        <v>150</v>
      </c>
      <c r="L208" s="88">
        <v>-891.93054399999983</v>
      </c>
      <c r="M208" s="88"/>
      <c r="N208" s="88">
        <v>-423.31309799999997</v>
      </c>
      <c r="O208" s="88">
        <f t="shared" si="85"/>
        <v>-468.61744599999986</v>
      </c>
      <c r="P208" s="87">
        <v>0</v>
      </c>
      <c r="Q208" s="88"/>
      <c r="R208" s="88"/>
      <c r="S208" s="88">
        <f t="shared" si="100"/>
        <v>0</v>
      </c>
      <c r="T208" s="88"/>
      <c r="U208" s="88"/>
      <c r="V208" s="34"/>
    </row>
    <row r="209" spans="1:22" ht="26.25" x14ac:dyDescent="0.25">
      <c r="A209" s="36"/>
      <c r="B209" s="36" t="s">
        <v>41</v>
      </c>
      <c r="C209" s="36"/>
      <c r="D209" s="36"/>
      <c r="E209" s="36"/>
      <c r="F209" s="36"/>
      <c r="G209" s="36"/>
      <c r="H209" s="36" t="s">
        <v>117</v>
      </c>
      <c r="I209" s="36" t="s">
        <v>46</v>
      </c>
      <c r="J209" s="36"/>
      <c r="K209" s="36"/>
      <c r="L209" s="89">
        <v>-332999.03684528515</v>
      </c>
      <c r="M209" s="89">
        <v>-947.8</v>
      </c>
      <c r="N209" s="89">
        <v>-280302.22603792063</v>
      </c>
      <c r="O209" s="89">
        <f t="shared" ref="O209" si="105">L209-N209</f>
        <v>-52696.810807364527</v>
      </c>
      <c r="P209" s="88">
        <v>-52696.810807364527</v>
      </c>
      <c r="Q209" s="89">
        <v>-52651.52713907056</v>
      </c>
      <c r="R209" s="89"/>
      <c r="S209" s="89">
        <f t="shared" ref="S209" si="106">Q209+R209</f>
        <v>-52651.52713907056</v>
      </c>
      <c r="T209" s="89"/>
      <c r="U209" s="89"/>
      <c r="V209" s="100" t="s">
        <v>177</v>
      </c>
    </row>
    <row r="210" spans="1:22" ht="15.75" thickBot="1" x14ac:dyDescent="0.3">
      <c r="A210" s="36"/>
      <c r="B210" s="36" t="s">
        <v>41</v>
      </c>
      <c r="C210" s="36"/>
      <c r="D210" s="36"/>
      <c r="E210" s="36"/>
      <c r="F210" s="36"/>
      <c r="G210" s="36"/>
      <c r="H210" s="36" t="s">
        <v>174</v>
      </c>
      <c r="I210" s="36" t="s">
        <v>46</v>
      </c>
      <c r="J210" s="36"/>
      <c r="K210" s="36"/>
      <c r="L210" s="89"/>
      <c r="M210" s="89"/>
      <c r="N210" s="89">
        <v>-45.279999999999994</v>
      </c>
      <c r="O210" s="89">
        <f t="shared" si="85"/>
        <v>45.279999999999994</v>
      </c>
      <c r="P210" s="92">
        <v>45.279999999999994</v>
      </c>
      <c r="Q210" s="89"/>
      <c r="R210" s="89"/>
      <c r="S210" s="89">
        <f t="shared" si="100"/>
        <v>0</v>
      </c>
      <c r="T210" s="89"/>
      <c r="U210" s="89"/>
      <c r="V210" s="100" t="s">
        <v>175</v>
      </c>
    </row>
    <row r="211" spans="1:22" ht="15.75" thickBot="1" x14ac:dyDescent="0.3">
      <c r="A211" s="38"/>
      <c r="B211" s="39" t="s">
        <v>41</v>
      </c>
      <c r="C211" s="39"/>
      <c r="D211" s="39"/>
      <c r="E211" s="39"/>
      <c r="F211" s="39"/>
      <c r="G211" s="39" t="s">
        <v>50</v>
      </c>
      <c r="H211" s="39"/>
      <c r="I211" s="39"/>
      <c r="J211" s="39"/>
      <c r="K211" s="39"/>
      <c r="L211" s="90">
        <f>SUM(L207:L210)</f>
        <v>-387990.96738928516</v>
      </c>
      <c r="M211" s="90">
        <f t="shared" ref="M211:T211" si="107">SUM(M207:M210)</f>
        <v>-947.8</v>
      </c>
      <c r="N211" s="90">
        <f t="shared" si="107"/>
        <v>-334870.81913592067</v>
      </c>
      <c r="O211" s="90">
        <f t="shared" si="107"/>
        <v>-53120.148253364525</v>
      </c>
      <c r="P211" s="90">
        <f t="shared" si="107"/>
        <v>-52651.530807364528</v>
      </c>
      <c r="Q211" s="90">
        <f t="shared" si="107"/>
        <v>-52651.52713907056</v>
      </c>
      <c r="R211" s="90">
        <f t="shared" si="107"/>
        <v>0</v>
      </c>
      <c r="S211" s="90">
        <f t="shared" si="107"/>
        <v>-52651.52713907056</v>
      </c>
      <c r="T211" s="90">
        <f t="shared" si="107"/>
        <v>0</v>
      </c>
      <c r="U211" s="90"/>
      <c r="V211" s="51"/>
    </row>
    <row r="212" spans="1:22" x14ac:dyDescent="0.25">
      <c r="A212" s="30"/>
      <c r="B212" s="30" t="s">
        <v>41</v>
      </c>
      <c r="C212" s="30"/>
      <c r="D212" s="30"/>
      <c r="E212" s="30"/>
      <c r="F212" s="30"/>
      <c r="G212" s="30"/>
      <c r="H212" s="30" t="s">
        <v>113</v>
      </c>
      <c r="I212" s="30" t="s">
        <v>46</v>
      </c>
      <c r="J212" s="30" t="s">
        <v>64</v>
      </c>
      <c r="K212" s="30" t="s">
        <v>149</v>
      </c>
      <c r="L212" s="87">
        <v>-132.2177576698661</v>
      </c>
      <c r="M212" s="87">
        <v>-40.19</v>
      </c>
      <c r="N212" s="87">
        <v>-132.2177576698659</v>
      </c>
      <c r="O212" s="87">
        <f t="shared" ref="O212:O291" si="108">L212-N212</f>
        <v>0</v>
      </c>
      <c r="P212" s="87">
        <v>0</v>
      </c>
      <c r="Q212" s="87"/>
      <c r="R212" s="87"/>
      <c r="S212" s="87">
        <f t="shared" ref="S212:S291" si="109">Q212+R212</f>
        <v>0</v>
      </c>
      <c r="T212" s="87"/>
      <c r="U212" s="87"/>
      <c r="V212" s="30"/>
    </row>
    <row r="213" spans="1:22" x14ac:dyDescent="0.25">
      <c r="A213" s="34"/>
      <c r="B213" s="34" t="s">
        <v>41</v>
      </c>
      <c r="C213" s="34"/>
      <c r="D213" s="34"/>
      <c r="E213" s="34"/>
      <c r="F213" s="34"/>
      <c r="G213" s="34"/>
      <c r="H213" s="34" t="s">
        <v>114</v>
      </c>
      <c r="I213" s="34" t="s">
        <v>46</v>
      </c>
      <c r="J213" s="34" t="s">
        <v>65</v>
      </c>
      <c r="K213" s="34" t="s">
        <v>150</v>
      </c>
      <c r="L213" s="88">
        <v>-7287.1997616248118</v>
      </c>
      <c r="M213" s="88"/>
      <c r="N213" s="88">
        <v>-4786.6947842007676</v>
      </c>
      <c r="O213" s="88">
        <f t="shared" si="108"/>
        <v>-2500.5049774240442</v>
      </c>
      <c r="P213" s="87">
        <v>0</v>
      </c>
      <c r="Q213" s="88"/>
      <c r="R213" s="88"/>
      <c r="S213" s="88">
        <f t="shared" si="109"/>
        <v>0</v>
      </c>
      <c r="T213" s="88"/>
      <c r="U213" s="88"/>
      <c r="V213" s="34"/>
    </row>
    <row r="214" spans="1:22" ht="26.25" x14ac:dyDescent="0.25">
      <c r="A214" s="36"/>
      <c r="B214" s="36" t="s">
        <v>41</v>
      </c>
      <c r="C214" s="36"/>
      <c r="D214" s="36"/>
      <c r="E214" s="36"/>
      <c r="F214" s="36"/>
      <c r="G214" s="36"/>
      <c r="H214" s="36" t="s">
        <v>117</v>
      </c>
      <c r="I214" s="36" t="s">
        <v>46</v>
      </c>
      <c r="J214" s="36"/>
      <c r="K214" s="36"/>
      <c r="L214" s="89">
        <v>-249661.45327860489</v>
      </c>
      <c r="M214" s="89">
        <v>-26.290000000000042</v>
      </c>
      <c r="N214" s="89">
        <v>-242723.17018669512</v>
      </c>
      <c r="O214" s="88">
        <f t="shared" si="108"/>
        <v>-6938.283091909776</v>
      </c>
      <c r="P214" s="88">
        <v>-6938.283091909776</v>
      </c>
      <c r="Q214" s="89">
        <v>-6661.0235048049944</v>
      </c>
      <c r="R214" s="89"/>
      <c r="S214" s="89">
        <v>-6661.0235048049944</v>
      </c>
      <c r="T214" s="89"/>
      <c r="U214" s="89"/>
      <c r="V214" s="100" t="s">
        <v>177</v>
      </c>
    </row>
    <row r="215" spans="1:22" ht="15.75" thickBot="1" x14ac:dyDescent="0.3">
      <c r="A215" s="36"/>
      <c r="B215" s="36" t="s">
        <v>41</v>
      </c>
      <c r="C215" s="36"/>
      <c r="D215" s="36"/>
      <c r="E215" s="36"/>
      <c r="F215" s="36"/>
      <c r="G215" s="36"/>
      <c r="H215" s="36" t="s">
        <v>174</v>
      </c>
      <c r="I215" s="36" t="s">
        <v>46</v>
      </c>
      <c r="J215" s="36"/>
      <c r="K215" s="36"/>
      <c r="L215" s="89"/>
      <c r="M215" s="89"/>
      <c r="N215" s="89">
        <v>-277.25958710469092</v>
      </c>
      <c r="O215" s="89">
        <f t="shared" si="108"/>
        <v>277.25958710469092</v>
      </c>
      <c r="P215" s="92">
        <v>277.25958710469092</v>
      </c>
      <c r="Q215" s="89"/>
      <c r="R215" s="89"/>
      <c r="S215" s="89">
        <f t="shared" si="109"/>
        <v>0</v>
      </c>
      <c r="T215" s="89"/>
      <c r="U215" s="89"/>
      <c r="V215" s="100" t="s">
        <v>175</v>
      </c>
    </row>
    <row r="216" spans="1:22" ht="15.75" thickBot="1" x14ac:dyDescent="0.3">
      <c r="A216" s="38"/>
      <c r="B216" s="39" t="s">
        <v>41</v>
      </c>
      <c r="C216" s="39"/>
      <c r="D216" s="39"/>
      <c r="E216" s="39"/>
      <c r="F216" s="39"/>
      <c r="G216" s="39" t="s">
        <v>54</v>
      </c>
      <c r="H216" s="39"/>
      <c r="I216" s="39"/>
      <c r="J216" s="39"/>
      <c r="K216" s="39"/>
      <c r="L216" s="90">
        <f t="shared" ref="L216:T216" si="110">SUM(L212:L215)</f>
        <v>-257080.87079789958</v>
      </c>
      <c r="M216" s="90">
        <f t="shared" si="110"/>
        <v>-66.480000000000047</v>
      </c>
      <c r="N216" s="90">
        <f t="shared" si="110"/>
        <v>-247919.34231567045</v>
      </c>
      <c r="O216" s="90">
        <f t="shared" si="110"/>
        <v>-9161.5284822291287</v>
      </c>
      <c r="P216" s="90">
        <f t="shared" si="110"/>
        <v>-6661.0235048050854</v>
      </c>
      <c r="Q216" s="90">
        <f t="shared" si="110"/>
        <v>-6661.0235048049944</v>
      </c>
      <c r="R216" s="90">
        <f t="shared" si="110"/>
        <v>0</v>
      </c>
      <c r="S216" s="90">
        <f t="shared" si="110"/>
        <v>-6661.0235048049944</v>
      </c>
      <c r="T216" s="90">
        <f t="shared" si="110"/>
        <v>0</v>
      </c>
      <c r="U216" s="90"/>
      <c r="V216" s="51"/>
    </row>
    <row r="217" spans="1:22" s="103" customFormat="1" ht="15.75" thickBot="1" x14ac:dyDescent="0.3">
      <c r="A217" s="38"/>
      <c r="B217" s="39" t="s">
        <v>41</v>
      </c>
      <c r="C217" s="39"/>
      <c r="D217" s="39"/>
      <c r="E217" s="39"/>
      <c r="F217" s="39"/>
      <c r="G217" s="39" t="s">
        <v>110</v>
      </c>
      <c r="H217" s="39" t="s">
        <v>117</v>
      </c>
      <c r="I217" s="39" t="s">
        <v>46</v>
      </c>
      <c r="J217" s="39"/>
      <c r="K217" s="39"/>
      <c r="L217" s="90">
        <v>-44577.191364539634</v>
      </c>
      <c r="M217" s="90"/>
      <c r="N217" s="90">
        <v>-38564.794828460806</v>
      </c>
      <c r="O217" s="90">
        <f t="shared" si="108"/>
        <v>-6012.3965360788279</v>
      </c>
      <c r="P217" s="90">
        <v>-6012.3965360788279</v>
      </c>
      <c r="Q217" s="90">
        <v>-6012.3965360788279</v>
      </c>
      <c r="R217" s="90"/>
      <c r="S217" s="90">
        <f t="shared" si="109"/>
        <v>-6012.3965360788279</v>
      </c>
      <c r="T217" s="90"/>
      <c r="U217" s="90"/>
      <c r="V217" s="51"/>
    </row>
    <row r="218" spans="1:22" ht="15.75" thickBot="1" x14ac:dyDescent="0.3">
      <c r="A218" s="24"/>
      <c r="B218" s="26" t="s">
        <v>41</v>
      </c>
      <c r="C218" s="26"/>
      <c r="D218" s="26"/>
      <c r="E218" s="26" t="s">
        <v>139</v>
      </c>
      <c r="F218" s="26" t="s">
        <v>93</v>
      </c>
      <c r="G218" s="26"/>
      <c r="H218" s="26"/>
      <c r="I218" s="26"/>
      <c r="J218" s="26"/>
      <c r="K218" s="26"/>
      <c r="L218" s="86">
        <f>L223+L228+L229</f>
        <v>-458119.57261383161</v>
      </c>
      <c r="M218" s="86">
        <f t="shared" ref="M218:T218" si="111">M223+M228+M229</f>
        <v>-656.06999999999994</v>
      </c>
      <c r="N218" s="86">
        <f t="shared" si="111"/>
        <v>-388949.88444645458</v>
      </c>
      <c r="O218" s="86">
        <f t="shared" si="111"/>
        <v>-69169.688167376997</v>
      </c>
      <c r="P218" s="86">
        <f t="shared" si="111"/>
        <v>-67373.629388262387</v>
      </c>
      <c r="Q218" s="86">
        <f t="shared" si="111"/>
        <v>-67373.629388262401</v>
      </c>
      <c r="R218" s="86">
        <f t="shared" si="111"/>
        <v>0</v>
      </c>
      <c r="S218" s="86">
        <f t="shared" si="111"/>
        <v>-67373.629388262401</v>
      </c>
      <c r="T218" s="86">
        <f t="shared" si="111"/>
        <v>0</v>
      </c>
      <c r="U218" s="86"/>
      <c r="V218" s="54" t="s">
        <v>111</v>
      </c>
    </row>
    <row r="219" spans="1:22" s="103" customFormat="1" x14ac:dyDescent="0.25">
      <c r="A219" s="48"/>
      <c r="B219" s="48" t="s">
        <v>41</v>
      </c>
      <c r="C219" s="48"/>
      <c r="D219" s="48"/>
      <c r="E219" s="48"/>
      <c r="F219" s="48"/>
      <c r="G219" s="48"/>
      <c r="H219" s="48" t="s">
        <v>113</v>
      </c>
      <c r="I219" s="48" t="s">
        <v>46</v>
      </c>
      <c r="J219" s="48" t="s">
        <v>64</v>
      </c>
      <c r="K219" s="48" t="s">
        <v>149</v>
      </c>
      <c r="L219" s="93">
        <v>-17200</v>
      </c>
      <c r="M219" s="93"/>
      <c r="N219" s="93">
        <v>-17200</v>
      </c>
      <c r="O219" s="93">
        <f t="shared" si="108"/>
        <v>0</v>
      </c>
      <c r="P219" s="93">
        <v>0</v>
      </c>
      <c r="Q219" s="93"/>
      <c r="R219" s="93"/>
      <c r="S219" s="93">
        <f t="shared" si="109"/>
        <v>0</v>
      </c>
      <c r="T219" s="93"/>
      <c r="U219" s="93"/>
      <c r="V219" s="48"/>
    </row>
    <row r="220" spans="1:22" s="103" customFormat="1" x14ac:dyDescent="0.25">
      <c r="A220" s="49"/>
      <c r="B220" s="49" t="s">
        <v>41</v>
      </c>
      <c r="C220" s="49"/>
      <c r="D220" s="49"/>
      <c r="E220" s="49"/>
      <c r="F220" s="49"/>
      <c r="G220" s="49"/>
      <c r="H220" s="49" t="s">
        <v>114</v>
      </c>
      <c r="I220" s="49" t="s">
        <v>46</v>
      </c>
      <c r="J220" s="49" t="s">
        <v>65</v>
      </c>
      <c r="K220" s="49" t="s">
        <v>150</v>
      </c>
      <c r="L220" s="94">
        <v>-758.60422399999993</v>
      </c>
      <c r="M220" s="94"/>
      <c r="N220" s="94">
        <v>-279.71572200000003</v>
      </c>
      <c r="O220" s="94">
        <f t="shared" si="108"/>
        <v>-478.8885019999999</v>
      </c>
      <c r="P220" s="93">
        <v>0</v>
      </c>
      <c r="Q220" s="94"/>
      <c r="R220" s="94"/>
      <c r="S220" s="94">
        <f t="shared" si="109"/>
        <v>0</v>
      </c>
      <c r="T220" s="94"/>
      <c r="U220" s="94"/>
      <c r="V220" s="49"/>
    </row>
    <row r="221" spans="1:22" s="103" customFormat="1" ht="26.25" x14ac:dyDescent="0.25">
      <c r="A221" s="50"/>
      <c r="B221" s="50" t="s">
        <v>41</v>
      </c>
      <c r="C221" s="50"/>
      <c r="D221" s="50"/>
      <c r="E221" s="50"/>
      <c r="F221" s="50"/>
      <c r="G221" s="50"/>
      <c r="H221" s="50" t="s">
        <v>117</v>
      </c>
      <c r="I221" s="50" t="s">
        <v>46</v>
      </c>
      <c r="J221" s="50"/>
      <c r="K221" s="50"/>
      <c r="L221" s="95">
        <v>-270057.83112362027</v>
      </c>
      <c r="M221" s="95">
        <v>-637.13</v>
      </c>
      <c r="N221" s="95">
        <v>-209921.7416974472</v>
      </c>
      <c r="O221" s="95">
        <f t="shared" ref="O221" si="112">L221-N221</f>
        <v>-60136.089426173072</v>
      </c>
      <c r="P221" s="94">
        <v>-60136.089426173072</v>
      </c>
      <c r="Q221" s="95">
        <v>-60106.169426173059</v>
      </c>
      <c r="R221" s="95"/>
      <c r="S221" s="95">
        <f t="shared" ref="S221" si="113">Q221+R221</f>
        <v>-60106.169426173059</v>
      </c>
      <c r="T221" s="95"/>
      <c r="U221" s="95"/>
      <c r="V221" s="100" t="s">
        <v>177</v>
      </c>
    </row>
    <row r="222" spans="1:22" s="103" customFormat="1" ht="15.75" thickBot="1" x14ac:dyDescent="0.3">
      <c r="A222" s="50"/>
      <c r="B222" s="50" t="s">
        <v>41</v>
      </c>
      <c r="C222" s="50"/>
      <c r="D222" s="50"/>
      <c r="E222" s="50"/>
      <c r="F222" s="50"/>
      <c r="G222" s="50"/>
      <c r="H222" s="50" t="s">
        <v>174</v>
      </c>
      <c r="I222" s="50" t="s">
        <v>46</v>
      </c>
      <c r="J222" s="50"/>
      <c r="K222" s="50"/>
      <c r="L222" s="95"/>
      <c r="M222" s="95"/>
      <c r="N222" s="95">
        <v>-29.92</v>
      </c>
      <c r="O222" s="95">
        <f t="shared" si="108"/>
        <v>29.92</v>
      </c>
      <c r="P222" s="96">
        <v>29.92</v>
      </c>
      <c r="Q222" s="95"/>
      <c r="R222" s="95"/>
      <c r="S222" s="95">
        <f t="shared" si="109"/>
        <v>0</v>
      </c>
      <c r="T222" s="95"/>
      <c r="U222" s="95"/>
      <c r="V222" s="100" t="s">
        <v>175</v>
      </c>
    </row>
    <row r="223" spans="1:22" ht="15.75" thickBot="1" x14ac:dyDescent="0.3">
      <c r="A223" s="38"/>
      <c r="B223" s="39" t="s">
        <v>41</v>
      </c>
      <c r="C223" s="39"/>
      <c r="D223" s="39"/>
      <c r="E223" s="39"/>
      <c r="F223" s="39"/>
      <c r="G223" s="39" t="s">
        <v>50</v>
      </c>
      <c r="H223" s="39"/>
      <c r="I223" s="39"/>
      <c r="J223" s="39"/>
      <c r="K223" s="39"/>
      <c r="L223" s="90">
        <f>SUM(L219:L222)</f>
        <v>-288016.43534762028</v>
      </c>
      <c r="M223" s="90">
        <f t="shared" ref="M223:T223" si="114">SUM(M219:M222)</f>
        <v>-637.13</v>
      </c>
      <c r="N223" s="90">
        <f t="shared" si="114"/>
        <v>-227431.37741944721</v>
      </c>
      <c r="O223" s="90">
        <f t="shared" si="114"/>
        <v>-60585.057928173075</v>
      </c>
      <c r="P223" s="90">
        <f t="shared" si="114"/>
        <v>-60106.169426173074</v>
      </c>
      <c r="Q223" s="90">
        <f t="shared" si="114"/>
        <v>-60106.169426173059</v>
      </c>
      <c r="R223" s="90">
        <f t="shared" si="114"/>
        <v>0</v>
      </c>
      <c r="S223" s="90">
        <f t="shared" si="114"/>
        <v>-60106.169426173059</v>
      </c>
      <c r="T223" s="90">
        <f t="shared" si="114"/>
        <v>0</v>
      </c>
      <c r="U223" s="90"/>
      <c r="V223" s="51"/>
    </row>
    <row r="224" spans="1:22" x14ac:dyDescent="0.25">
      <c r="A224" s="30"/>
      <c r="B224" s="30" t="s">
        <v>41</v>
      </c>
      <c r="C224" s="30"/>
      <c r="D224" s="30"/>
      <c r="E224" s="30"/>
      <c r="F224" s="30"/>
      <c r="G224" s="30"/>
      <c r="H224" s="30" t="s">
        <v>113</v>
      </c>
      <c r="I224" s="30" t="s">
        <v>46</v>
      </c>
      <c r="J224" s="30" t="s">
        <v>64</v>
      </c>
      <c r="K224" s="30" t="s">
        <v>149</v>
      </c>
      <c r="L224" s="87">
        <v>-47.892818012000461</v>
      </c>
      <c r="M224" s="87">
        <v>-13.29</v>
      </c>
      <c r="N224" s="87">
        <v>-47.892818012000404</v>
      </c>
      <c r="O224" s="87">
        <f t="shared" si="108"/>
        <v>-5.6843418860808015E-14</v>
      </c>
      <c r="P224" s="87">
        <v>0</v>
      </c>
      <c r="Q224" s="87"/>
      <c r="R224" s="87"/>
      <c r="S224" s="87">
        <f t="shared" si="109"/>
        <v>0</v>
      </c>
      <c r="T224" s="87"/>
      <c r="U224" s="87"/>
      <c r="V224" s="30"/>
    </row>
    <row r="225" spans="1:22" x14ac:dyDescent="0.25">
      <c r="A225" s="34"/>
      <c r="B225" s="34" t="s">
        <v>41</v>
      </c>
      <c r="C225" s="34"/>
      <c r="D225" s="34"/>
      <c r="E225" s="34"/>
      <c r="F225" s="34"/>
      <c r="G225" s="34"/>
      <c r="H225" s="34" t="s">
        <v>114</v>
      </c>
      <c r="I225" s="34" t="s">
        <v>46</v>
      </c>
      <c r="J225" s="34" t="s">
        <v>65</v>
      </c>
      <c r="K225" s="34" t="s">
        <v>150</v>
      </c>
      <c r="L225" s="88">
        <v>-3838.6178056310009</v>
      </c>
      <c r="M225" s="88"/>
      <c r="N225" s="88">
        <v>-2521.4475285163908</v>
      </c>
      <c r="O225" s="88">
        <f t="shared" si="108"/>
        <v>-1317.1702771146101</v>
      </c>
      <c r="P225" s="87">
        <v>0</v>
      </c>
      <c r="Q225" s="88"/>
      <c r="R225" s="88"/>
      <c r="S225" s="88">
        <f t="shared" si="109"/>
        <v>0</v>
      </c>
      <c r="T225" s="88"/>
      <c r="U225" s="88"/>
      <c r="V225" s="34"/>
    </row>
    <row r="226" spans="1:22" ht="26.25" x14ac:dyDescent="0.25">
      <c r="A226" s="36"/>
      <c r="B226" s="36" t="s">
        <v>41</v>
      </c>
      <c r="C226" s="36"/>
      <c r="D226" s="36"/>
      <c r="E226" s="36"/>
      <c r="F226" s="36"/>
      <c r="G226" s="36"/>
      <c r="H226" s="36" t="s">
        <v>117</v>
      </c>
      <c r="I226" s="36" t="s">
        <v>46</v>
      </c>
      <c r="J226" s="36"/>
      <c r="K226" s="36"/>
      <c r="L226" s="89">
        <v>-131503.89502629722</v>
      </c>
      <c r="M226" s="89">
        <v>-5.6499999999999995</v>
      </c>
      <c r="N226" s="89">
        <v>-128338.98284835834</v>
      </c>
      <c r="O226" s="89">
        <f t="shared" ref="O226" si="115">L226-N226</f>
        <v>-3164.9121779388806</v>
      </c>
      <c r="P226" s="88">
        <v>-3164.9121779388806</v>
      </c>
      <c r="Q226" s="89">
        <v>-3018.8624437945837</v>
      </c>
      <c r="R226" s="89"/>
      <c r="S226" s="89">
        <f t="shared" ref="S226" si="116">Q226+R226</f>
        <v>-3018.8624437945837</v>
      </c>
      <c r="T226" s="89"/>
      <c r="U226" s="89"/>
      <c r="V226" s="100" t="s">
        <v>177</v>
      </c>
    </row>
    <row r="227" spans="1:22" ht="15.75" thickBot="1" x14ac:dyDescent="0.3">
      <c r="A227" s="36"/>
      <c r="B227" s="36" t="s">
        <v>41</v>
      </c>
      <c r="C227" s="36"/>
      <c r="D227" s="36"/>
      <c r="E227" s="36"/>
      <c r="F227" s="36"/>
      <c r="G227" s="36"/>
      <c r="H227" s="36" t="s">
        <v>174</v>
      </c>
      <c r="I227" s="36" t="s">
        <v>46</v>
      </c>
      <c r="J227" s="36"/>
      <c r="K227" s="36"/>
      <c r="L227" s="89"/>
      <c r="M227" s="89"/>
      <c r="N227" s="89">
        <v>-146.04973414433516</v>
      </c>
      <c r="O227" s="89">
        <f t="shared" si="108"/>
        <v>146.04973414433516</v>
      </c>
      <c r="P227" s="92">
        <v>146.04973414433516</v>
      </c>
      <c r="Q227" s="89"/>
      <c r="R227" s="89"/>
      <c r="S227" s="89">
        <f t="shared" si="109"/>
        <v>0</v>
      </c>
      <c r="T227" s="89"/>
      <c r="U227" s="89"/>
      <c r="V227" s="100" t="s">
        <v>175</v>
      </c>
    </row>
    <row r="228" spans="1:22" ht="15.75" thickBot="1" x14ac:dyDescent="0.3">
      <c r="A228" s="38"/>
      <c r="B228" s="39" t="s">
        <v>41</v>
      </c>
      <c r="C228" s="39"/>
      <c r="D228" s="39"/>
      <c r="E228" s="39"/>
      <c r="F228" s="39"/>
      <c r="G228" s="39" t="s">
        <v>54</v>
      </c>
      <c r="H228" s="39"/>
      <c r="I228" s="39"/>
      <c r="J228" s="39"/>
      <c r="K228" s="39"/>
      <c r="L228" s="90">
        <f>SUM(L224:L227)</f>
        <v>-135390.40564994022</v>
      </c>
      <c r="M228" s="90">
        <f t="shared" ref="M228:T228" si="117">SUM(M224:M227)</f>
        <v>-18.939999999999998</v>
      </c>
      <c r="N228" s="90">
        <f t="shared" si="117"/>
        <v>-131054.37292903107</v>
      </c>
      <c r="O228" s="90">
        <f t="shared" si="117"/>
        <v>-4336.0327209091556</v>
      </c>
      <c r="P228" s="90">
        <f t="shared" si="117"/>
        <v>-3018.8624437945455</v>
      </c>
      <c r="Q228" s="90">
        <f t="shared" si="117"/>
        <v>-3018.8624437945837</v>
      </c>
      <c r="R228" s="90">
        <f t="shared" si="117"/>
        <v>0</v>
      </c>
      <c r="S228" s="90">
        <f t="shared" si="117"/>
        <v>-3018.8624437945837</v>
      </c>
      <c r="T228" s="90">
        <f t="shared" si="117"/>
        <v>0</v>
      </c>
      <c r="U228" s="90"/>
      <c r="V228" s="51"/>
    </row>
    <row r="229" spans="1:22" s="103" customFormat="1" ht="15.75" thickBot="1" x14ac:dyDescent="0.3">
      <c r="A229" s="38"/>
      <c r="B229" s="39" t="s">
        <v>41</v>
      </c>
      <c r="C229" s="39"/>
      <c r="D229" s="39"/>
      <c r="E229" s="39"/>
      <c r="F229" s="39"/>
      <c r="G229" s="39" t="s">
        <v>110</v>
      </c>
      <c r="H229" s="39" t="s">
        <v>117</v>
      </c>
      <c r="I229" s="39" t="s">
        <v>46</v>
      </c>
      <c r="J229" s="39"/>
      <c r="K229" s="39"/>
      <c r="L229" s="90">
        <v>-34712.73161627107</v>
      </c>
      <c r="M229" s="90"/>
      <c r="N229" s="90">
        <v>-30464.134097976304</v>
      </c>
      <c r="O229" s="90">
        <f t="shared" si="108"/>
        <v>-4248.5975182947659</v>
      </c>
      <c r="P229" s="90">
        <v>-4248.5975182947659</v>
      </c>
      <c r="Q229" s="90">
        <v>-4248.5975182947659</v>
      </c>
      <c r="R229" s="90"/>
      <c r="S229" s="90">
        <f t="shared" si="109"/>
        <v>-4248.5975182947659</v>
      </c>
      <c r="T229" s="90"/>
      <c r="U229" s="90"/>
      <c r="V229" s="51"/>
    </row>
    <row r="230" spans="1:22" ht="27" thickBot="1" x14ac:dyDescent="0.3">
      <c r="A230" s="24"/>
      <c r="B230" s="26" t="s">
        <v>41</v>
      </c>
      <c r="C230" s="26"/>
      <c r="D230" s="26"/>
      <c r="E230" s="26" t="s">
        <v>135</v>
      </c>
      <c r="F230" s="26" t="s">
        <v>94</v>
      </c>
      <c r="G230" s="26"/>
      <c r="H230" s="26"/>
      <c r="I230" s="26"/>
      <c r="J230" s="26"/>
      <c r="K230" s="26"/>
      <c r="L230" s="86">
        <f>L236+L241+L245+L249+L250</f>
        <v>-920598.42716775474</v>
      </c>
      <c r="M230" s="86">
        <f t="shared" ref="M230:T230" si="118">M236+M241+M245+M249+M250</f>
        <v>-104029.73999999999</v>
      </c>
      <c r="N230" s="86">
        <f t="shared" si="118"/>
        <v>-777066.50619316124</v>
      </c>
      <c r="O230" s="86">
        <f t="shared" si="118"/>
        <v>-143531.92097459341</v>
      </c>
      <c r="P230" s="86">
        <f t="shared" si="118"/>
        <v>-129739.6404145868</v>
      </c>
      <c r="Q230" s="86">
        <f t="shared" si="118"/>
        <v>-129739.64041458683</v>
      </c>
      <c r="R230" s="86">
        <f t="shared" si="118"/>
        <v>0</v>
      </c>
      <c r="S230" s="86">
        <f t="shared" si="118"/>
        <v>-129739.64041458683</v>
      </c>
      <c r="T230" s="86">
        <f t="shared" si="118"/>
        <v>0</v>
      </c>
      <c r="U230" s="86"/>
      <c r="V230" s="54" t="s">
        <v>112</v>
      </c>
    </row>
    <row r="231" spans="1:22" x14ac:dyDescent="0.25">
      <c r="A231" s="30"/>
      <c r="B231" s="30" t="s">
        <v>41</v>
      </c>
      <c r="C231" s="30"/>
      <c r="D231" s="30"/>
      <c r="E231" s="30"/>
      <c r="F231" s="30"/>
      <c r="G231" s="30"/>
      <c r="H231" s="30" t="s">
        <v>114</v>
      </c>
      <c r="I231" s="30" t="s">
        <v>46</v>
      </c>
      <c r="J231" s="30" t="s">
        <v>65</v>
      </c>
      <c r="K231" s="30" t="s">
        <v>150</v>
      </c>
      <c r="L231" s="87">
        <v>-193.54138</v>
      </c>
      <c r="M231" s="87"/>
      <c r="N231" s="87">
        <v>-88.252554000000003</v>
      </c>
      <c r="O231" s="87">
        <f t="shared" si="108"/>
        <v>-105.288826</v>
      </c>
      <c r="P231" s="87">
        <v>0</v>
      </c>
      <c r="Q231" s="87"/>
      <c r="R231" s="87"/>
      <c r="S231" s="87">
        <f t="shared" si="109"/>
        <v>0</v>
      </c>
      <c r="T231" s="87"/>
      <c r="U231" s="87"/>
      <c r="V231" s="30"/>
    </row>
    <row r="232" spans="1:22" x14ac:dyDescent="0.25">
      <c r="A232" s="34"/>
      <c r="B232" s="34" t="s">
        <v>41</v>
      </c>
      <c r="C232" s="34"/>
      <c r="D232" s="34"/>
      <c r="E232" s="34"/>
      <c r="F232" s="34"/>
      <c r="G232" s="34"/>
      <c r="H232" s="34" t="s">
        <v>114</v>
      </c>
      <c r="I232" s="34" t="s">
        <v>46</v>
      </c>
      <c r="J232" s="34" t="s">
        <v>72</v>
      </c>
      <c r="K232" s="34" t="s">
        <v>162</v>
      </c>
      <c r="L232" s="88">
        <v>-467.84</v>
      </c>
      <c r="M232" s="88">
        <v>-467.84</v>
      </c>
      <c r="N232" s="88">
        <v>-467.84</v>
      </c>
      <c r="O232" s="88">
        <f t="shared" si="108"/>
        <v>0</v>
      </c>
      <c r="P232" s="87">
        <v>0</v>
      </c>
      <c r="Q232" s="88"/>
      <c r="R232" s="88"/>
      <c r="S232" s="88">
        <f t="shared" si="109"/>
        <v>0</v>
      </c>
      <c r="T232" s="88"/>
      <c r="U232" s="88"/>
      <c r="V232" s="34"/>
    </row>
    <row r="233" spans="1:22" x14ac:dyDescent="0.25">
      <c r="A233" s="36"/>
      <c r="B233" s="36" t="s">
        <v>41</v>
      </c>
      <c r="C233" s="36"/>
      <c r="D233" s="36"/>
      <c r="E233" s="36"/>
      <c r="F233" s="36"/>
      <c r="G233" s="36"/>
      <c r="H233" s="36" t="s">
        <v>113</v>
      </c>
      <c r="I233" s="36" t="s">
        <v>46</v>
      </c>
      <c r="J233" s="36"/>
      <c r="K233" s="36"/>
      <c r="L233" s="89">
        <v>-142819.99997499998</v>
      </c>
      <c r="M233" s="89"/>
      <c r="N233" s="89">
        <v>-142819.99983865028</v>
      </c>
      <c r="O233" s="88">
        <f t="shared" si="108"/>
        <v>-1.3634969945997E-4</v>
      </c>
      <c r="P233" s="88"/>
      <c r="Q233" s="89"/>
      <c r="R233" s="89"/>
      <c r="S233" s="88">
        <f t="shared" si="109"/>
        <v>0</v>
      </c>
      <c r="T233" s="89"/>
      <c r="U233" s="89"/>
      <c r="V233" s="36"/>
    </row>
    <row r="234" spans="1:22" ht="26.25" x14ac:dyDescent="0.25">
      <c r="A234" s="36"/>
      <c r="B234" s="36" t="s">
        <v>41</v>
      </c>
      <c r="C234" s="36"/>
      <c r="D234" s="36"/>
      <c r="E234" s="36"/>
      <c r="F234" s="36"/>
      <c r="G234" s="36"/>
      <c r="H234" s="36" t="s">
        <v>117</v>
      </c>
      <c r="I234" s="36" t="s">
        <v>46</v>
      </c>
      <c r="J234" s="36"/>
      <c r="K234" s="36"/>
      <c r="L234" s="89">
        <v>-188234.23114088585</v>
      </c>
      <c r="M234" s="89">
        <v>-79934.51999999999</v>
      </c>
      <c r="N234" s="89">
        <v>-80924.648136260104</v>
      </c>
      <c r="O234" s="89">
        <f t="shared" ref="O234" si="119">L234-N234</f>
        <v>-107309.58300462575</v>
      </c>
      <c r="P234" s="88">
        <v>-107309.58300462575</v>
      </c>
      <c r="Q234" s="89">
        <v>-107300.14300462577</v>
      </c>
      <c r="R234" s="89"/>
      <c r="S234" s="89">
        <f t="shared" ref="S234" si="120">Q234+R234</f>
        <v>-107300.14300462577</v>
      </c>
      <c r="T234" s="89"/>
      <c r="U234" s="89"/>
      <c r="V234" s="100" t="s">
        <v>177</v>
      </c>
    </row>
    <row r="235" spans="1:22" ht="15.75" thickBot="1" x14ac:dyDescent="0.3">
      <c r="A235" s="36"/>
      <c r="B235" s="36" t="s">
        <v>41</v>
      </c>
      <c r="C235" s="36"/>
      <c r="D235" s="36"/>
      <c r="E235" s="36"/>
      <c r="F235" s="36"/>
      <c r="G235" s="36"/>
      <c r="H235" s="36" t="s">
        <v>174</v>
      </c>
      <c r="I235" s="36" t="s">
        <v>46</v>
      </c>
      <c r="J235" s="36"/>
      <c r="K235" s="36"/>
      <c r="L235" s="89"/>
      <c r="M235" s="89"/>
      <c r="N235" s="89">
        <v>-9.44</v>
      </c>
      <c r="O235" s="89">
        <f t="shared" si="108"/>
        <v>9.44</v>
      </c>
      <c r="P235" s="92">
        <v>9.44</v>
      </c>
      <c r="Q235" s="89"/>
      <c r="R235" s="89"/>
      <c r="S235" s="89">
        <f t="shared" si="109"/>
        <v>0</v>
      </c>
      <c r="T235" s="89"/>
      <c r="U235" s="89"/>
      <c r="V235" s="100" t="s">
        <v>175</v>
      </c>
    </row>
    <row r="236" spans="1:22" ht="15.75" thickBot="1" x14ac:dyDescent="0.3">
      <c r="A236" s="38"/>
      <c r="B236" s="39" t="s">
        <v>41</v>
      </c>
      <c r="C236" s="39"/>
      <c r="D236" s="39"/>
      <c r="E236" s="39"/>
      <c r="F236" s="39"/>
      <c r="G236" s="39" t="s">
        <v>50</v>
      </c>
      <c r="H236" s="39"/>
      <c r="I236" s="39"/>
      <c r="J236" s="39"/>
      <c r="K236" s="39"/>
      <c r="L236" s="90">
        <f>SUM(L231:L235)</f>
        <v>-331715.61249588581</v>
      </c>
      <c r="M236" s="90">
        <f t="shared" ref="M236:T236" si="121">SUM(M231:M235)</f>
        <v>-80402.359999999986</v>
      </c>
      <c r="N236" s="90">
        <f t="shared" si="121"/>
        <v>-224310.18052891039</v>
      </c>
      <c r="O236" s="90">
        <f t="shared" si="121"/>
        <v>-107405.43196697545</v>
      </c>
      <c r="P236" s="90">
        <f t="shared" si="121"/>
        <v>-107300.14300462574</v>
      </c>
      <c r="Q236" s="90">
        <f t="shared" si="121"/>
        <v>-107300.14300462577</v>
      </c>
      <c r="R236" s="90">
        <f t="shared" si="121"/>
        <v>0</v>
      </c>
      <c r="S236" s="90">
        <f t="shared" si="121"/>
        <v>-107300.14300462577</v>
      </c>
      <c r="T236" s="90">
        <f t="shared" si="121"/>
        <v>0</v>
      </c>
      <c r="U236" s="90"/>
      <c r="V236" s="51"/>
    </row>
    <row r="237" spans="1:22" x14ac:dyDescent="0.25">
      <c r="A237" s="30"/>
      <c r="B237" s="30" t="s">
        <v>41</v>
      </c>
      <c r="C237" s="30"/>
      <c r="D237" s="30"/>
      <c r="E237" s="30"/>
      <c r="F237" s="30"/>
      <c r="G237" s="30"/>
      <c r="H237" s="30" t="s">
        <v>113</v>
      </c>
      <c r="I237" s="30" t="s">
        <v>46</v>
      </c>
      <c r="J237" s="30" t="s">
        <v>64</v>
      </c>
      <c r="K237" s="30" t="s">
        <v>149</v>
      </c>
      <c r="L237" s="87">
        <v>-45.565937518877277</v>
      </c>
      <c r="M237" s="87">
        <v>-23.4</v>
      </c>
      <c r="N237" s="87">
        <v>-45.565937518877249</v>
      </c>
      <c r="O237" s="87">
        <f t="shared" si="108"/>
        <v>0</v>
      </c>
      <c r="P237" s="87">
        <v>0</v>
      </c>
      <c r="Q237" s="87"/>
      <c r="R237" s="87"/>
      <c r="S237" s="87">
        <f t="shared" si="109"/>
        <v>0</v>
      </c>
      <c r="T237" s="87"/>
      <c r="U237" s="87"/>
      <c r="V237" s="30"/>
    </row>
    <row r="238" spans="1:22" x14ac:dyDescent="0.25">
      <c r="A238" s="34"/>
      <c r="B238" s="34" t="s">
        <v>41</v>
      </c>
      <c r="C238" s="34"/>
      <c r="D238" s="34"/>
      <c r="E238" s="34"/>
      <c r="F238" s="34"/>
      <c r="G238" s="34"/>
      <c r="H238" s="34" t="s">
        <v>114</v>
      </c>
      <c r="I238" s="34" t="s">
        <v>46</v>
      </c>
      <c r="J238" s="34" t="s">
        <v>65</v>
      </c>
      <c r="K238" s="34" t="s">
        <v>150</v>
      </c>
      <c r="L238" s="88">
        <v>-1785.8179776841932</v>
      </c>
      <c r="M238" s="88"/>
      <c r="N238" s="88">
        <v>-1173.0384618147104</v>
      </c>
      <c r="O238" s="88">
        <f t="shared" si="108"/>
        <v>-612.77951586948279</v>
      </c>
      <c r="P238" s="87">
        <v>0</v>
      </c>
      <c r="Q238" s="88"/>
      <c r="R238" s="88"/>
      <c r="S238" s="88">
        <f t="shared" si="109"/>
        <v>0</v>
      </c>
      <c r="T238" s="88"/>
      <c r="U238" s="88"/>
      <c r="V238" s="34"/>
    </row>
    <row r="239" spans="1:22" ht="26.25" x14ac:dyDescent="0.25">
      <c r="A239" s="36"/>
      <c r="B239" s="36" t="s">
        <v>41</v>
      </c>
      <c r="C239" s="36"/>
      <c r="D239" s="36"/>
      <c r="E239" s="36"/>
      <c r="F239" s="36"/>
      <c r="G239" s="36"/>
      <c r="H239" s="36" t="s">
        <v>117</v>
      </c>
      <c r="I239" s="36" t="s">
        <v>46</v>
      </c>
      <c r="J239" s="36"/>
      <c r="K239" s="36"/>
      <c r="L239" s="89">
        <v>-84753.928752374428</v>
      </c>
      <c r="M239" s="89">
        <v>-23577.759999999998</v>
      </c>
      <c r="N239" s="89">
        <v>-63893.421331568286</v>
      </c>
      <c r="O239" s="89">
        <f t="shared" ref="O239" si="122">L239-N239</f>
        <v>-20860.507420806141</v>
      </c>
      <c r="P239" s="88">
        <v>-20860.507420806141</v>
      </c>
      <c r="Q239" s="89">
        <v>-20792.561547036588</v>
      </c>
      <c r="R239" s="89"/>
      <c r="S239" s="89">
        <f t="shared" ref="S239" si="123">Q239+R239</f>
        <v>-20792.561547036588</v>
      </c>
      <c r="T239" s="89"/>
      <c r="U239" s="89"/>
      <c r="V239" s="100" t="s">
        <v>177</v>
      </c>
    </row>
    <row r="240" spans="1:22" ht="15.75" thickBot="1" x14ac:dyDescent="0.3">
      <c r="A240" s="36"/>
      <c r="B240" s="36" t="s">
        <v>41</v>
      </c>
      <c r="C240" s="36"/>
      <c r="D240" s="36"/>
      <c r="E240" s="36"/>
      <c r="F240" s="36"/>
      <c r="G240" s="36"/>
      <c r="H240" s="36" t="s">
        <v>174</v>
      </c>
      <c r="I240" s="36" t="s">
        <v>46</v>
      </c>
      <c r="J240" s="36"/>
      <c r="K240" s="36"/>
      <c r="L240" s="89"/>
      <c r="M240" s="89"/>
      <c r="N240" s="89">
        <v>-67.94587376954992</v>
      </c>
      <c r="O240" s="89">
        <f t="shared" si="108"/>
        <v>67.94587376954992</v>
      </c>
      <c r="P240" s="92">
        <v>67.94587376954992</v>
      </c>
      <c r="Q240" s="89"/>
      <c r="R240" s="89"/>
      <c r="S240" s="89">
        <f t="shared" si="109"/>
        <v>0</v>
      </c>
      <c r="T240" s="89"/>
      <c r="U240" s="89"/>
      <c r="V240" s="100" t="s">
        <v>175</v>
      </c>
    </row>
    <row r="241" spans="1:22" ht="15.75" thickBot="1" x14ac:dyDescent="0.3">
      <c r="A241" s="38"/>
      <c r="B241" s="39" t="s">
        <v>41</v>
      </c>
      <c r="C241" s="39"/>
      <c r="D241" s="39"/>
      <c r="E241" s="39"/>
      <c r="F241" s="39"/>
      <c r="G241" s="39" t="s">
        <v>54</v>
      </c>
      <c r="H241" s="39"/>
      <c r="I241" s="39"/>
      <c r="J241" s="39"/>
      <c r="K241" s="39"/>
      <c r="L241" s="90">
        <f>SUM(L237:L240)</f>
        <v>-86585.312667577498</v>
      </c>
      <c r="M241" s="90">
        <f t="shared" ref="M241:T241" si="124">SUM(M237:M240)</f>
        <v>-23601.16</v>
      </c>
      <c r="N241" s="90">
        <f t="shared" si="124"/>
        <v>-65179.971604671424</v>
      </c>
      <c r="O241" s="90">
        <f t="shared" si="124"/>
        <v>-21405.341062906075</v>
      </c>
      <c r="P241" s="90">
        <f t="shared" si="124"/>
        <v>-20792.561547036592</v>
      </c>
      <c r="Q241" s="90">
        <f t="shared" si="124"/>
        <v>-20792.561547036588</v>
      </c>
      <c r="R241" s="90">
        <f t="shared" si="124"/>
        <v>0</v>
      </c>
      <c r="S241" s="90">
        <f t="shared" si="124"/>
        <v>-20792.561547036588</v>
      </c>
      <c r="T241" s="90">
        <f t="shared" si="124"/>
        <v>0</v>
      </c>
      <c r="U241" s="90"/>
      <c r="V241" s="51"/>
    </row>
    <row r="242" spans="1:22" x14ac:dyDescent="0.25">
      <c r="A242" s="30"/>
      <c r="B242" s="30" t="s">
        <v>41</v>
      </c>
      <c r="C242" s="30"/>
      <c r="D242" s="30"/>
      <c r="E242" s="30"/>
      <c r="F242" s="30"/>
      <c r="G242" s="30"/>
      <c r="H242" s="30" t="s">
        <v>114</v>
      </c>
      <c r="I242" s="30" t="s">
        <v>46</v>
      </c>
      <c r="J242" s="30" t="s">
        <v>65</v>
      </c>
      <c r="K242" s="30" t="s">
        <v>150</v>
      </c>
      <c r="L242" s="87">
        <v>-37097.771621143664</v>
      </c>
      <c r="M242" s="87"/>
      <c r="N242" s="87">
        <v>-26514.365000912811</v>
      </c>
      <c r="O242" s="87">
        <f t="shared" si="108"/>
        <v>-10583.406620230853</v>
      </c>
      <c r="P242" s="87">
        <v>0</v>
      </c>
      <c r="Q242" s="87"/>
      <c r="R242" s="87"/>
      <c r="S242" s="87">
        <f t="shared" si="109"/>
        <v>0</v>
      </c>
      <c r="T242" s="87"/>
      <c r="U242" s="87"/>
      <c r="V242" s="30"/>
    </row>
    <row r="243" spans="1:22" x14ac:dyDescent="0.25">
      <c r="A243" s="34"/>
      <c r="B243" s="34" t="s">
        <v>41</v>
      </c>
      <c r="C243" s="34"/>
      <c r="D243" s="34"/>
      <c r="E243" s="34"/>
      <c r="F243" s="34"/>
      <c r="G243" s="34"/>
      <c r="H243" s="34" t="s">
        <v>114</v>
      </c>
      <c r="I243" s="34" t="s">
        <v>46</v>
      </c>
      <c r="J243" s="34" t="s">
        <v>83</v>
      </c>
      <c r="K243" s="34" t="s">
        <v>163</v>
      </c>
      <c r="L243" s="88">
        <v>-26.22</v>
      </c>
      <c r="M243" s="88">
        <v>-26.22</v>
      </c>
      <c r="N243" s="88"/>
      <c r="O243" s="88">
        <f t="shared" si="108"/>
        <v>-26.22</v>
      </c>
      <c r="P243" s="87">
        <v>0</v>
      </c>
      <c r="Q243" s="88"/>
      <c r="R243" s="88"/>
      <c r="S243" s="88">
        <f t="shared" si="109"/>
        <v>0</v>
      </c>
      <c r="T243" s="88"/>
      <c r="U243" s="88"/>
      <c r="V243" s="34"/>
    </row>
    <row r="244" spans="1:22" ht="27" thickBot="1" x14ac:dyDescent="0.3">
      <c r="A244" s="36"/>
      <c r="B244" s="36" t="s">
        <v>41</v>
      </c>
      <c r="C244" s="36"/>
      <c r="D244" s="36"/>
      <c r="E244" s="36"/>
      <c r="F244" s="36"/>
      <c r="G244" s="36"/>
      <c r="H244" s="36" t="s">
        <v>117</v>
      </c>
      <c r="I244" s="36" t="s">
        <v>46</v>
      </c>
      <c r="J244" s="36"/>
      <c r="K244" s="36"/>
      <c r="L244" s="89">
        <v>-440757.23832286778</v>
      </c>
      <c r="M244" s="89"/>
      <c r="N244" s="89">
        <v>-440757.23842863122</v>
      </c>
      <c r="O244" s="89">
        <f t="shared" si="108"/>
        <v>1.0576343629509211E-4</v>
      </c>
      <c r="P244" s="97">
        <v>0</v>
      </c>
      <c r="Q244" s="89"/>
      <c r="R244" s="89"/>
      <c r="S244" s="89">
        <f t="shared" si="109"/>
        <v>0</v>
      </c>
      <c r="T244" s="89"/>
      <c r="U244" s="89"/>
      <c r="V244" s="100" t="s">
        <v>177</v>
      </c>
    </row>
    <row r="245" spans="1:22" ht="15.75" thickBot="1" x14ac:dyDescent="0.3">
      <c r="A245" s="38"/>
      <c r="B245" s="39" t="s">
        <v>41</v>
      </c>
      <c r="C245" s="39"/>
      <c r="D245" s="39"/>
      <c r="E245" s="39"/>
      <c r="F245" s="39"/>
      <c r="G245" s="39" t="s">
        <v>55</v>
      </c>
      <c r="H245" s="39"/>
      <c r="I245" s="39"/>
      <c r="J245" s="39"/>
      <c r="K245" s="39"/>
      <c r="L245" s="90">
        <f>SUM(L242:L244)</f>
        <v>-477881.22994401143</v>
      </c>
      <c r="M245" s="90">
        <f t="shared" ref="M245:T245" si="125">SUM(M242:M244)</f>
        <v>-26.22</v>
      </c>
      <c r="N245" s="90">
        <f t="shared" si="125"/>
        <v>-467271.60342954402</v>
      </c>
      <c r="O245" s="90">
        <f t="shared" si="125"/>
        <v>-10609.626514467416</v>
      </c>
      <c r="P245" s="90">
        <f t="shared" si="125"/>
        <v>0</v>
      </c>
      <c r="Q245" s="90">
        <f t="shared" si="125"/>
        <v>0</v>
      </c>
      <c r="R245" s="90">
        <f t="shared" si="125"/>
        <v>0</v>
      </c>
      <c r="S245" s="90">
        <f t="shared" si="125"/>
        <v>0</v>
      </c>
      <c r="T245" s="90">
        <f t="shared" si="125"/>
        <v>0</v>
      </c>
      <c r="U245" s="90"/>
      <c r="V245" s="51"/>
    </row>
    <row r="246" spans="1:22" x14ac:dyDescent="0.25">
      <c r="A246" s="30"/>
      <c r="B246" s="30" t="s">
        <v>41</v>
      </c>
      <c r="C246" s="30"/>
      <c r="D246" s="30"/>
      <c r="E246" s="30"/>
      <c r="F246" s="30"/>
      <c r="G246" s="30"/>
      <c r="H246" s="30" t="s">
        <v>114</v>
      </c>
      <c r="I246" s="30" t="s">
        <v>46</v>
      </c>
      <c r="J246" s="30" t="s">
        <v>65</v>
      </c>
      <c r="K246" s="30" t="s">
        <v>150</v>
      </c>
      <c r="L246" s="87">
        <v>-4087.26546792</v>
      </c>
      <c r="M246" s="87"/>
      <c r="N246" s="87">
        <v>-1622.6799005999999</v>
      </c>
      <c r="O246" s="87">
        <f t="shared" si="108"/>
        <v>-2464.5855673200003</v>
      </c>
      <c r="P246" s="87">
        <v>0</v>
      </c>
      <c r="Q246" s="87"/>
      <c r="R246" s="87"/>
      <c r="S246" s="87">
        <f t="shared" si="109"/>
        <v>0</v>
      </c>
      <c r="T246" s="87"/>
      <c r="U246" s="87"/>
      <c r="V246" s="30"/>
    </row>
    <row r="247" spans="1:22" ht="26.25" x14ac:dyDescent="0.25">
      <c r="A247" s="36"/>
      <c r="B247" s="36" t="s">
        <v>41</v>
      </c>
      <c r="C247" s="36"/>
      <c r="D247" s="36"/>
      <c r="E247" s="36"/>
      <c r="F247" s="36"/>
      <c r="G247" s="36"/>
      <c r="H247" s="36" t="s">
        <v>117</v>
      </c>
      <c r="I247" s="36" t="s">
        <v>46</v>
      </c>
      <c r="J247" s="36"/>
      <c r="K247" s="36"/>
      <c r="L247" s="89">
        <v>-7745.7325900859996</v>
      </c>
      <c r="M247" s="89"/>
      <c r="N247" s="89">
        <v>-7720.9392113399999</v>
      </c>
      <c r="O247" s="89">
        <f t="shared" ref="O247" si="126">L247-N247</f>
        <v>-24.793378745999689</v>
      </c>
      <c r="P247" s="88">
        <v>-24.793378745999689</v>
      </c>
      <c r="Q247" s="89">
        <v>-13.763566745999924</v>
      </c>
      <c r="R247" s="89"/>
      <c r="S247" s="89">
        <f t="shared" ref="S247" si="127">Q247+R247</f>
        <v>-13.763566745999924</v>
      </c>
      <c r="T247" s="89"/>
      <c r="U247" s="89"/>
      <c r="V247" s="100" t="s">
        <v>177</v>
      </c>
    </row>
    <row r="248" spans="1:22" ht="15.75" thickBot="1" x14ac:dyDescent="0.3">
      <c r="A248" s="36"/>
      <c r="B248" s="36" t="s">
        <v>41</v>
      </c>
      <c r="C248" s="36"/>
      <c r="D248" s="36"/>
      <c r="E248" s="36"/>
      <c r="F248" s="36"/>
      <c r="G248" s="36"/>
      <c r="H248" s="36" t="s">
        <v>174</v>
      </c>
      <c r="I248" s="36" t="s">
        <v>46</v>
      </c>
      <c r="J248" s="36"/>
      <c r="K248" s="36"/>
      <c r="L248" s="89"/>
      <c r="M248" s="89"/>
      <c r="N248" s="89">
        <v>-11.029812000000002</v>
      </c>
      <c r="O248" s="89">
        <f t="shared" si="108"/>
        <v>11.029812000000002</v>
      </c>
      <c r="P248" s="92">
        <v>11.029812000000002</v>
      </c>
      <c r="Q248" s="89"/>
      <c r="R248" s="89"/>
      <c r="S248" s="89">
        <f t="shared" si="109"/>
        <v>0</v>
      </c>
      <c r="T248" s="89"/>
      <c r="U248" s="89"/>
      <c r="V248" s="100" t="s">
        <v>175</v>
      </c>
    </row>
    <row r="249" spans="1:22" ht="15.75" thickBot="1" x14ac:dyDescent="0.3">
      <c r="A249" s="38"/>
      <c r="B249" s="39" t="s">
        <v>41</v>
      </c>
      <c r="C249" s="39"/>
      <c r="D249" s="39"/>
      <c r="E249" s="39"/>
      <c r="F249" s="39"/>
      <c r="G249" s="39" t="s">
        <v>58</v>
      </c>
      <c r="H249" s="39"/>
      <c r="I249" s="39"/>
      <c r="J249" s="39"/>
      <c r="K249" s="39"/>
      <c r="L249" s="90">
        <f>SUM(L246:L248)</f>
        <v>-11832.998058006</v>
      </c>
      <c r="M249" s="90">
        <f t="shared" ref="M249:T249" si="128">SUM(M246:M248)</f>
        <v>0</v>
      </c>
      <c r="N249" s="90">
        <f t="shared" si="128"/>
        <v>-9354.6489239399998</v>
      </c>
      <c r="O249" s="90">
        <f t="shared" si="128"/>
        <v>-2478.3491340659998</v>
      </c>
      <c r="P249" s="90">
        <f t="shared" si="128"/>
        <v>-13.763566745999688</v>
      </c>
      <c r="Q249" s="90">
        <f t="shared" si="128"/>
        <v>-13.763566745999924</v>
      </c>
      <c r="R249" s="90">
        <f t="shared" si="128"/>
        <v>0</v>
      </c>
      <c r="S249" s="90">
        <f t="shared" si="128"/>
        <v>-13.763566745999924</v>
      </c>
      <c r="T249" s="90">
        <f t="shared" si="128"/>
        <v>0</v>
      </c>
      <c r="U249" s="90"/>
      <c r="V249" s="51"/>
    </row>
    <row r="250" spans="1:22" s="103" customFormat="1" ht="15.75" thickBot="1" x14ac:dyDescent="0.3">
      <c r="A250" s="38"/>
      <c r="B250" s="39" t="s">
        <v>41</v>
      </c>
      <c r="C250" s="39"/>
      <c r="D250" s="39"/>
      <c r="E250" s="39"/>
      <c r="F250" s="39"/>
      <c r="G250" s="39" t="s">
        <v>110</v>
      </c>
      <c r="H250" s="39" t="s">
        <v>117</v>
      </c>
      <c r="I250" s="39" t="s">
        <v>46</v>
      </c>
      <c r="J250" s="39"/>
      <c r="K250" s="39"/>
      <c r="L250" s="90">
        <v>-12583.274002273904</v>
      </c>
      <c r="M250" s="90"/>
      <c r="N250" s="90">
        <v>-10950.10170609544</v>
      </c>
      <c r="O250" s="90">
        <f t="shared" si="108"/>
        <v>-1633.1722961784635</v>
      </c>
      <c r="P250" s="90">
        <v>-1633.1722961784635</v>
      </c>
      <c r="Q250" s="90">
        <v>-1633.1722961784635</v>
      </c>
      <c r="R250" s="90"/>
      <c r="S250" s="90">
        <f t="shared" si="109"/>
        <v>-1633.1722961784635</v>
      </c>
      <c r="T250" s="90"/>
      <c r="U250" s="90"/>
      <c r="V250" s="51"/>
    </row>
    <row r="251" spans="1:22" ht="15.75" thickBot="1" x14ac:dyDescent="0.3">
      <c r="A251" s="55"/>
      <c r="B251" s="56" t="s">
        <v>41</v>
      </c>
      <c r="C251" s="56"/>
      <c r="D251" s="56" t="s">
        <v>43</v>
      </c>
      <c r="E251" s="56"/>
      <c r="F251" s="56"/>
      <c r="G251" s="56"/>
      <c r="H251" s="56"/>
      <c r="I251" s="56"/>
      <c r="J251" s="56"/>
      <c r="K251" s="56"/>
      <c r="L251" s="98">
        <f>L252+L302+L319+L341+L359+L378</f>
        <v>-62534810.110673852</v>
      </c>
      <c r="M251" s="98">
        <f t="shared" ref="M251:T251" si="129">M252+M302+M319+M341+M359+M378</f>
        <v>-5331000.8399787582</v>
      </c>
      <c r="N251" s="98">
        <f t="shared" si="129"/>
        <v>-49715541.033783726</v>
      </c>
      <c r="O251" s="98">
        <f t="shared" si="129"/>
        <v>-12819269.076890124</v>
      </c>
      <c r="P251" s="98">
        <f t="shared" si="129"/>
        <v>-9160470.6836648304</v>
      </c>
      <c r="Q251" s="98">
        <f t="shared" si="129"/>
        <v>-4856122.684395236</v>
      </c>
      <c r="R251" s="98">
        <f t="shared" si="129"/>
        <v>-5906866.5901000006</v>
      </c>
      <c r="S251" s="98">
        <f t="shared" si="129"/>
        <v>-10762989.274495235</v>
      </c>
      <c r="T251" s="98">
        <f t="shared" si="129"/>
        <v>-1397481.3998999998</v>
      </c>
      <c r="U251" s="98"/>
      <c r="V251" s="57"/>
    </row>
    <row r="252" spans="1:22" ht="27" thickBot="1" x14ac:dyDescent="0.3">
      <c r="A252" s="24"/>
      <c r="B252" s="26" t="s">
        <v>41</v>
      </c>
      <c r="C252" s="26"/>
      <c r="D252" s="26"/>
      <c r="E252" s="26" t="s">
        <v>125</v>
      </c>
      <c r="F252" s="26" t="s">
        <v>44</v>
      </c>
      <c r="G252" s="26"/>
      <c r="H252" s="26"/>
      <c r="I252" s="26"/>
      <c r="J252" s="26"/>
      <c r="K252" s="26"/>
      <c r="L252" s="86">
        <f>L260+L268+L290+L296+L300+L301</f>
        <v>-31661838.790201344</v>
      </c>
      <c r="M252" s="86">
        <f t="shared" ref="M252:T252" si="130">M260+M268+M290+M296+M300+M301</f>
        <v>-1284197.3199999998</v>
      </c>
      <c r="N252" s="86">
        <f t="shared" si="130"/>
        <v>-22605528.563836761</v>
      </c>
      <c r="O252" s="86">
        <f t="shared" si="130"/>
        <v>-9056310.2263645809</v>
      </c>
      <c r="P252" s="86">
        <f t="shared" si="130"/>
        <v>-5883751.1169940233</v>
      </c>
      <c r="Q252" s="86">
        <f t="shared" si="130"/>
        <v>-1579403.1269940231</v>
      </c>
      <c r="R252" s="86">
        <f t="shared" si="130"/>
        <v>-5906866.5901000006</v>
      </c>
      <c r="S252" s="86">
        <f t="shared" si="130"/>
        <v>-7486269.7170940237</v>
      </c>
      <c r="T252" s="86">
        <f t="shared" si="130"/>
        <v>-1397481.3998999998</v>
      </c>
      <c r="U252" s="86"/>
      <c r="V252" s="54" t="s">
        <v>57</v>
      </c>
    </row>
    <row r="253" spans="1:22" x14ac:dyDescent="0.25">
      <c r="A253" s="30"/>
      <c r="B253" s="30" t="s">
        <v>41</v>
      </c>
      <c r="C253" s="30"/>
      <c r="D253" s="30"/>
      <c r="E253" s="30"/>
      <c r="F253" s="30"/>
      <c r="G253" s="30"/>
      <c r="H253" s="30" t="s">
        <v>113</v>
      </c>
      <c r="I253" s="30" t="s">
        <v>46</v>
      </c>
      <c r="J253" s="30" t="s">
        <v>64</v>
      </c>
      <c r="K253" s="30" t="s">
        <v>149</v>
      </c>
      <c r="L253" s="87">
        <v>-36480.340095378458</v>
      </c>
      <c r="M253" s="87">
        <v>-1149.6500000000001</v>
      </c>
      <c r="N253" s="87">
        <v>-36480.341899999999</v>
      </c>
      <c r="O253" s="87">
        <f t="shared" si="108"/>
        <v>1.804621540941298E-3</v>
      </c>
      <c r="P253" s="87">
        <v>0</v>
      </c>
      <c r="Q253" s="87"/>
      <c r="R253" s="87"/>
      <c r="S253" s="87">
        <f t="shared" si="109"/>
        <v>0</v>
      </c>
      <c r="T253" s="87"/>
      <c r="U253" s="87"/>
      <c r="V253" s="30"/>
    </row>
    <row r="254" spans="1:22" x14ac:dyDescent="0.25">
      <c r="A254" s="34"/>
      <c r="B254" s="34" t="s">
        <v>41</v>
      </c>
      <c r="C254" s="34"/>
      <c r="D254" s="34"/>
      <c r="E254" s="34"/>
      <c r="F254" s="34"/>
      <c r="G254" s="34"/>
      <c r="H254" s="34" t="s">
        <v>114</v>
      </c>
      <c r="I254" s="34" t="s">
        <v>46</v>
      </c>
      <c r="J254" s="34" t="s">
        <v>65</v>
      </c>
      <c r="K254" s="34" t="s">
        <v>150</v>
      </c>
      <c r="L254" s="88">
        <v>-6268.1922839999997</v>
      </c>
      <c r="M254" s="88"/>
      <c r="N254" s="88">
        <v>-3748.7149280000003</v>
      </c>
      <c r="O254" s="88">
        <f t="shared" si="108"/>
        <v>-2519.4773559999994</v>
      </c>
      <c r="P254" s="87">
        <v>0</v>
      </c>
      <c r="Q254" s="88"/>
      <c r="R254" s="88"/>
      <c r="S254" s="88">
        <f t="shared" si="109"/>
        <v>0</v>
      </c>
      <c r="T254" s="88"/>
      <c r="U254" s="88"/>
      <c r="V254" s="34"/>
    </row>
    <row r="255" spans="1:22" x14ac:dyDescent="0.25">
      <c r="A255" s="34"/>
      <c r="B255" s="34" t="s">
        <v>41</v>
      </c>
      <c r="C255" s="34"/>
      <c r="D255" s="34"/>
      <c r="E255" s="34"/>
      <c r="F255" s="34"/>
      <c r="G255" s="34"/>
      <c r="H255" s="34" t="s">
        <v>114</v>
      </c>
      <c r="I255" s="34" t="s">
        <v>46</v>
      </c>
      <c r="J255" s="34" t="s">
        <v>72</v>
      </c>
      <c r="K255" s="34" t="s">
        <v>162</v>
      </c>
      <c r="L255" s="88">
        <v>-1871.37</v>
      </c>
      <c r="M255" s="88">
        <v>-1871.37</v>
      </c>
      <c r="N255" s="88">
        <v>-1865.828</v>
      </c>
      <c r="O255" s="88">
        <f t="shared" si="108"/>
        <v>-5.5419999999999163</v>
      </c>
      <c r="P255" s="87">
        <v>0</v>
      </c>
      <c r="Q255" s="88"/>
      <c r="R255" s="88"/>
      <c r="S255" s="88">
        <f t="shared" si="109"/>
        <v>0</v>
      </c>
      <c r="T255" s="88"/>
      <c r="U255" s="88"/>
      <c r="V255" s="34"/>
    </row>
    <row r="256" spans="1:22" ht="26.25" x14ac:dyDescent="0.25">
      <c r="A256" s="34"/>
      <c r="B256" s="34" t="s">
        <v>41</v>
      </c>
      <c r="C256" s="34"/>
      <c r="D256" s="34"/>
      <c r="E256" s="34"/>
      <c r="F256" s="34"/>
      <c r="G256" s="34"/>
      <c r="H256" s="34" t="s">
        <v>114</v>
      </c>
      <c r="I256" s="34" t="s">
        <v>46</v>
      </c>
      <c r="J256" s="34" t="s">
        <v>40</v>
      </c>
      <c r="K256" s="34" t="s">
        <v>165</v>
      </c>
      <c r="L256" s="88">
        <v>-1674000</v>
      </c>
      <c r="M256" s="88"/>
      <c r="N256" s="88">
        <v>-582743.01</v>
      </c>
      <c r="O256" s="88">
        <f t="shared" si="108"/>
        <v>-1091256.99</v>
      </c>
      <c r="P256" s="87">
        <v>-1091256.99</v>
      </c>
      <c r="Q256" s="88">
        <v>-191256.99</v>
      </c>
      <c r="R256" s="88">
        <v>-900000</v>
      </c>
      <c r="S256" s="88">
        <f t="shared" si="109"/>
        <v>-1091256.99</v>
      </c>
      <c r="T256" s="88"/>
      <c r="U256" s="88"/>
      <c r="V256" s="68" t="s">
        <v>182</v>
      </c>
    </row>
    <row r="257" spans="1:22" ht="39" x14ac:dyDescent="0.25">
      <c r="A257" s="34"/>
      <c r="B257" s="34" t="s">
        <v>41</v>
      </c>
      <c r="C257" s="34"/>
      <c r="D257" s="34"/>
      <c r="E257" s="34"/>
      <c r="F257" s="34"/>
      <c r="G257" s="58"/>
      <c r="H257" s="34" t="s">
        <v>113</v>
      </c>
      <c r="I257" s="34" t="s">
        <v>46</v>
      </c>
      <c r="J257" s="34"/>
      <c r="K257" s="34"/>
      <c r="L257" s="88">
        <v>-971516.73979999998</v>
      </c>
      <c r="M257" s="88">
        <v>-31819.739999999998</v>
      </c>
      <c r="N257" s="88">
        <v>-522541.5462554908</v>
      </c>
      <c r="O257" s="88">
        <f t="shared" si="108"/>
        <v>-448975.19354450918</v>
      </c>
      <c r="P257" s="88">
        <v>-448975.19354450918</v>
      </c>
      <c r="Q257" s="88">
        <v>-448975.19354450918</v>
      </c>
      <c r="R257" s="88"/>
      <c r="S257" s="88">
        <f t="shared" si="109"/>
        <v>-448975.19354450918</v>
      </c>
      <c r="T257" s="88"/>
      <c r="U257" s="88"/>
      <c r="V257" s="68" t="s">
        <v>183</v>
      </c>
    </row>
    <row r="258" spans="1:22" ht="39" x14ac:dyDescent="0.25">
      <c r="A258" s="34"/>
      <c r="B258" s="34" t="s">
        <v>41</v>
      </c>
      <c r="C258" s="34"/>
      <c r="D258" s="34"/>
      <c r="E258" s="34"/>
      <c r="F258" s="34"/>
      <c r="G258" s="101"/>
      <c r="H258" s="34" t="s">
        <v>117</v>
      </c>
      <c r="I258" s="34" t="s">
        <v>46</v>
      </c>
      <c r="J258" s="34"/>
      <c r="K258" s="34"/>
      <c r="L258" s="88">
        <v>-1777393.2646979918</v>
      </c>
      <c r="M258" s="88">
        <v>-188489.33</v>
      </c>
      <c r="N258" s="88">
        <v>-1582561.4756677202</v>
      </c>
      <c r="O258" s="88">
        <f t="shared" ref="O258" si="131">L258-N258</f>
        <v>-194831.78903027158</v>
      </c>
      <c r="P258" s="88">
        <v>-194831.78903027158</v>
      </c>
      <c r="Q258" s="88">
        <v>-194705.70903027221</v>
      </c>
      <c r="R258" s="88"/>
      <c r="S258" s="88">
        <f t="shared" ref="S258" si="132">Q258+R258</f>
        <v>-194705.70903027221</v>
      </c>
      <c r="T258" s="88"/>
      <c r="U258" s="88"/>
      <c r="V258" s="68" t="s">
        <v>180</v>
      </c>
    </row>
    <row r="259" spans="1:22" ht="15.75" thickBot="1" x14ac:dyDescent="0.3">
      <c r="A259" s="45"/>
      <c r="B259" s="45" t="s">
        <v>41</v>
      </c>
      <c r="C259" s="45"/>
      <c r="D259" s="45"/>
      <c r="E259" s="45"/>
      <c r="F259" s="45"/>
      <c r="G259" s="33"/>
      <c r="H259" s="45" t="s">
        <v>174</v>
      </c>
      <c r="I259" s="45" t="s">
        <v>46</v>
      </c>
      <c r="J259" s="45"/>
      <c r="K259" s="45"/>
      <c r="L259" s="92"/>
      <c r="M259" s="92"/>
      <c r="N259" s="92">
        <v>-126.07999999999998</v>
      </c>
      <c r="O259" s="92">
        <f t="shared" si="108"/>
        <v>126.07999999999998</v>
      </c>
      <c r="P259" s="92">
        <v>126.07999999999998</v>
      </c>
      <c r="Q259" s="92"/>
      <c r="R259" s="92"/>
      <c r="S259" s="92">
        <f t="shared" si="109"/>
        <v>0</v>
      </c>
      <c r="T259" s="92"/>
      <c r="U259" s="92"/>
      <c r="V259" s="68" t="s">
        <v>175</v>
      </c>
    </row>
    <row r="260" spans="1:22" ht="15.75" thickBot="1" x14ac:dyDescent="0.3">
      <c r="A260" s="38"/>
      <c r="B260" s="39" t="s">
        <v>41</v>
      </c>
      <c r="C260" s="39"/>
      <c r="D260" s="39"/>
      <c r="E260" s="39"/>
      <c r="F260" s="39"/>
      <c r="G260" s="39" t="s">
        <v>50</v>
      </c>
      <c r="H260" s="39"/>
      <c r="I260" s="39"/>
      <c r="J260" s="39"/>
      <c r="K260" s="39"/>
      <c r="L260" s="90">
        <f>SUM(L253:L259)</f>
        <v>-4467529.9068773706</v>
      </c>
      <c r="M260" s="90">
        <f t="shared" ref="M260:T260" si="133">SUM(M253:M259)</f>
        <v>-223330.08999999997</v>
      </c>
      <c r="N260" s="90">
        <f t="shared" si="133"/>
        <v>-2730066.9967512111</v>
      </c>
      <c r="O260" s="90">
        <f t="shared" si="133"/>
        <v>-1737462.910126159</v>
      </c>
      <c r="P260" s="90">
        <f t="shared" si="133"/>
        <v>-1734937.8925747806</v>
      </c>
      <c r="Q260" s="90">
        <f t="shared" si="133"/>
        <v>-834937.89257478132</v>
      </c>
      <c r="R260" s="90">
        <f t="shared" si="133"/>
        <v>-900000</v>
      </c>
      <c r="S260" s="90">
        <f t="shared" si="133"/>
        <v>-1734937.8925747813</v>
      </c>
      <c r="T260" s="90">
        <f t="shared" si="133"/>
        <v>0</v>
      </c>
      <c r="U260" s="90"/>
      <c r="V260" s="51"/>
    </row>
    <row r="261" spans="1:22" x14ac:dyDescent="0.25">
      <c r="A261" s="30"/>
      <c r="B261" s="30" t="s">
        <v>41</v>
      </c>
      <c r="C261" s="30"/>
      <c r="D261" s="30"/>
      <c r="E261" s="30"/>
      <c r="F261" s="30"/>
      <c r="G261" s="30"/>
      <c r="H261" s="30" t="s">
        <v>113</v>
      </c>
      <c r="I261" s="30" t="s">
        <v>46</v>
      </c>
      <c r="J261" s="30" t="s">
        <v>64</v>
      </c>
      <c r="K261" s="30" t="s">
        <v>149</v>
      </c>
      <c r="L261" s="87">
        <v>-374.26557351167889</v>
      </c>
      <c r="M261" s="87"/>
      <c r="N261" s="87">
        <v>-374.26557351167889</v>
      </c>
      <c r="O261" s="87">
        <f t="shared" si="108"/>
        <v>0</v>
      </c>
      <c r="P261" s="87">
        <v>0</v>
      </c>
      <c r="Q261" s="87"/>
      <c r="R261" s="87"/>
      <c r="S261" s="87">
        <f t="shared" si="109"/>
        <v>0</v>
      </c>
      <c r="T261" s="87"/>
      <c r="U261" s="87"/>
      <c r="V261" s="30"/>
    </row>
    <row r="262" spans="1:22" x14ac:dyDescent="0.25">
      <c r="A262" s="34"/>
      <c r="B262" s="34" t="s">
        <v>41</v>
      </c>
      <c r="C262" s="34"/>
      <c r="D262" s="34"/>
      <c r="E262" s="34"/>
      <c r="F262" s="34"/>
      <c r="G262" s="34"/>
      <c r="H262" s="34" t="s">
        <v>114</v>
      </c>
      <c r="I262" s="34" t="s">
        <v>46</v>
      </c>
      <c r="J262" s="34" t="s">
        <v>65</v>
      </c>
      <c r="K262" s="34" t="s">
        <v>150</v>
      </c>
      <c r="L262" s="88">
        <v>-21104.515879446499</v>
      </c>
      <c r="M262" s="88"/>
      <c r="N262" s="88">
        <v>-13862.783975707061</v>
      </c>
      <c r="O262" s="88">
        <f t="shared" si="108"/>
        <v>-7241.7319037394373</v>
      </c>
      <c r="P262" s="87">
        <v>0</v>
      </c>
      <c r="Q262" s="88"/>
      <c r="R262" s="88"/>
      <c r="S262" s="88">
        <f t="shared" si="109"/>
        <v>0</v>
      </c>
      <c r="T262" s="88"/>
      <c r="U262" s="88"/>
      <c r="V262" s="34"/>
    </row>
    <row r="263" spans="1:22" ht="26.25" x14ac:dyDescent="0.25">
      <c r="A263" s="34"/>
      <c r="B263" s="34" t="s">
        <v>41</v>
      </c>
      <c r="C263" s="34"/>
      <c r="D263" s="34"/>
      <c r="E263" s="34"/>
      <c r="F263" s="34"/>
      <c r="G263" s="34"/>
      <c r="H263" s="34" t="s">
        <v>113</v>
      </c>
      <c r="I263" s="34" t="s">
        <v>46</v>
      </c>
      <c r="J263" s="34" t="s">
        <v>95</v>
      </c>
      <c r="K263" s="34" t="s">
        <v>155</v>
      </c>
      <c r="L263" s="88">
        <v>-1499999.9998999999</v>
      </c>
      <c r="M263" s="88"/>
      <c r="N263" s="88">
        <v>-1355053.1100000003</v>
      </c>
      <c r="O263" s="88">
        <f t="shared" si="108"/>
        <v>-144946.8898999996</v>
      </c>
      <c r="P263" s="87">
        <v>-144946.8898999996</v>
      </c>
      <c r="Q263" s="88">
        <v>-144946.8898999996</v>
      </c>
      <c r="R263" s="88"/>
      <c r="S263" s="88">
        <f t="shared" si="109"/>
        <v>-144946.8898999996</v>
      </c>
      <c r="T263" s="88"/>
      <c r="U263" s="88"/>
      <c r="V263" s="68" t="s">
        <v>182</v>
      </c>
    </row>
    <row r="264" spans="1:22" ht="26.25" x14ac:dyDescent="0.25">
      <c r="A264" s="34"/>
      <c r="B264" s="34" t="s">
        <v>41</v>
      </c>
      <c r="C264" s="34"/>
      <c r="D264" s="34"/>
      <c r="E264" s="34"/>
      <c r="F264" s="34"/>
      <c r="G264" s="34"/>
      <c r="H264" s="34" t="s">
        <v>118</v>
      </c>
      <c r="I264" s="34" t="s">
        <v>46</v>
      </c>
      <c r="J264" s="34" t="s">
        <v>45</v>
      </c>
      <c r="K264" s="34" t="s">
        <v>160</v>
      </c>
      <c r="L264" s="88">
        <v>-150000</v>
      </c>
      <c r="M264" s="88"/>
      <c r="N264" s="88"/>
      <c r="O264" s="88">
        <f t="shared" si="108"/>
        <v>-150000</v>
      </c>
      <c r="P264" s="87"/>
      <c r="Q264" s="88"/>
      <c r="R264" s="88">
        <v>-150000</v>
      </c>
      <c r="S264" s="88">
        <f t="shared" si="109"/>
        <v>-150000</v>
      </c>
      <c r="T264" s="88"/>
      <c r="U264" s="88"/>
      <c r="V264" s="68" t="s">
        <v>182</v>
      </c>
    </row>
    <row r="265" spans="1:22" ht="26.25" x14ac:dyDescent="0.25">
      <c r="A265" s="34"/>
      <c r="B265" s="34" t="s">
        <v>41</v>
      </c>
      <c r="C265" s="34"/>
      <c r="D265" s="34"/>
      <c r="E265" s="34"/>
      <c r="F265" s="34"/>
      <c r="G265" s="34"/>
      <c r="H265" s="34" t="s">
        <v>113</v>
      </c>
      <c r="I265" s="34" t="s">
        <v>46</v>
      </c>
      <c r="J265" s="34" t="s">
        <v>45</v>
      </c>
      <c r="K265" s="34" t="s">
        <v>160</v>
      </c>
      <c r="L265" s="88">
        <v>-2850000</v>
      </c>
      <c r="M265" s="88"/>
      <c r="N265" s="88"/>
      <c r="O265" s="88">
        <f t="shared" si="108"/>
        <v>-2850000</v>
      </c>
      <c r="P265" s="87"/>
      <c r="Q265" s="88"/>
      <c r="R265" s="88">
        <v>-2850000</v>
      </c>
      <c r="S265" s="88">
        <f t="shared" si="109"/>
        <v>-2850000</v>
      </c>
      <c r="T265" s="88"/>
      <c r="U265" s="88"/>
      <c r="V265" s="68" t="s">
        <v>182</v>
      </c>
    </row>
    <row r="266" spans="1:22" ht="39" x14ac:dyDescent="0.25">
      <c r="A266" s="36"/>
      <c r="B266" s="36" t="s">
        <v>41</v>
      </c>
      <c r="C266" s="36"/>
      <c r="D266" s="36"/>
      <c r="E266" s="36"/>
      <c r="F266" s="36"/>
      <c r="G266" s="36"/>
      <c r="H266" s="36" t="s">
        <v>117</v>
      </c>
      <c r="I266" s="36" t="s">
        <v>46</v>
      </c>
      <c r="J266" s="36"/>
      <c r="K266" s="36"/>
      <c r="L266" s="89">
        <v>-912284.22005101142</v>
      </c>
      <c r="M266" s="89">
        <v>-189313.87999999983</v>
      </c>
      <c r="N266" s="89">
        <v>-787082.40029752161</v>
      </c>
      <c r="O266" s="89">
        <f t="shared" ref="O266" si="134">L266-N266</f>
        <v>-125201.81975348981</v>
      </c>
      <c r="P266" s="88">
        <v>-125201.81975348981</v>
      </c>
      <c r="Q266" s="89">
        <v>-124398.84610789351</v>
      </c>
      <c r="R266" s="89"/>
      <c r="S266" s="89">
        <f t="shared" ref="S266" si="135">Q266+R266</f>
        <v>-124398.84610789351</v>
      </c>
      <c r="T266" s="89"/>
      <c r="U266" s="89"/>
      <c r="V266" s="100" t="s">
        <v>184</v>
      </c>
    </row>
    <row r="267" spans="1:22" ht="27" thickBot="1" x14ac:dyDescent="0.3">
      <c r="A267" s="36"/>
      <c r="B267" s="36" t="s">
        <v>41</v>
      </c>
      <c r="C267" s="36"/>
      <c r="D267" s="36"/>
      <c r="E267" s="36"/>
      <c r="F267" s="36"/>
      <c r="G267" s="36"/>
      <c r="H267" s="36" t="s">
        <v>174</v>
      </c>
      <c r="I267" s="36" t="s">
        <v>46</v>
      </c>
      <c r="J267" s="36"/>
      <c r="K267" s="36"/>
      <c r="L267" s="89"/>
      <c r="M267" s="89"/>
      <c r="N267" s="89">
        <v>-802.97364559621246</v>
      </c>
      <c r="O267" s="89">
        <f t="shared" si="108"/>
        <v>802.97364559621246</v>
      </c>
      <c r="P267" s="92">
        <v>802.97364559621246</v>
      </c>
      <c r="Q267" s="89"/>
      <c r="R267" s="89"/>
      <c r="S267" s="89">
        <f t="shared" si="109"/>
        <v>0</v>
      </c>
      <c r="T267" s="89"/>
      <c r="U267" s="89"/>
      <c r="V267" s="100" t="s">
        <v>181</v>
      </c>
    </row>
    <row r="268" spans="1:22" ht="15.75" thickBot="1" x14ac:dyDescent="0.3">
      <c r="A268" s="38"/>
      <c r="B268" s="39" t="s">
        <v>41</v>
      </c>
      <c r="C268" s="39"/>
      <c r="D268" s="39"/>
      <c r="E268" s="39"/>
      <c r="F268" s="39"/>
      <c r="G268" s="39" t="s">
        <v>54</v>
      </c>
      <c r="H268" s="39"/>
      <c r="I268" s="39"/>
      <c r="J268" s="39"/>
      <c r="K268" s="39"/>
      <c r="L268" s="90">
        <f>SUM(L261:L267)</f>
        <v>-5433763.0014039688</v>
      </c>
      <c r="M268" s="90">
        <f t="shared" ref="M268:T268" si="136">SUM(M261:M267)</f>
        <v>-189313.87999999983</v>
      </c>
      <c r="N268" s="90">
        <f t="shared" si="136"/>
        <v>-2157175.533492337</v>
      </c>
      <c r="O268" s="90">
        <f t="shared" si="136"/>
        <v>-3276587.4679116327</v>
      </c>
      <c r="P268" s="90">
        <f t="shared" si="136"/>
        <v>-269345.73600789317</v>
      </c>
      <c r="Q268" s="90">
        <f t="shared" si="136"/>
        <v>-269345.73600789311</v>
      </c>
      <c r="R268" s="90">
        <f t="shared" si="136"/>
        <v>-3000000</v>
      </c>
      <c r="S268" s="90">
        <f t="shared" si="136"/>
        <v>-3269345.7360078935</v>
      </c>
      <c r="T268" s="90">
        <f t="shared" si="136"/>
        <v>0</v>
      </c>
      <c r="U268" s="90"/>
      <c r="V268" s="51"/>
    </row>
    <row r="269" spans="1:22" x14ac:dyDescent="0.25">
      <c r="A269" s="30"/>
      <c r="B269" s="30" t="s">
        <v>41</v>
      </c>
      <c r="C269" s="30"/>
      <c r="D269" s="30"/>
      <c r="E269" s="30"/>
      <c r="F269" s="30"/>
      <c r="G269" s="30"/>
      <c r="H269" s="30" t="s">
        <v>113</v>
      </c>
      <c r="I269" s="30" t="s">
        <v>46</v>
      </c>
      <c r="J269" s="30" t="s">
        <v>64</v>
      </c>
      <c r="K269" s="30" t="s">
        <v>149</v>
      </c>
      <c r="L269" s="87">
        <v>-66206.999900000024</v>
      </c>
      <c r="M269" s="87"/>
      <c r="N269" s="87">
        <v>-66206.999900000024</v>
      </c>
      <c r="O269" s="87">
        <f t="shared" si="108"/>
        <v>0</v>
      </c>
      <c r="P269" s="87">
        <v>0</v>
      </c>
      <c r="Q269" s="87"/>
      <c r="R269" s="87"/>
      <c r="S269" s="87">
        <f t="shared" si="109"/>
        <v>0</v>
      </c>
      <c r="T269" s="87"/>
      <c r="U269" s="87"/>
      <c r="V269" s="30"/>
    </row>
    <row r="270" spans="1:22" x14ac:dyDescent="0.25">
      <c r="A270" s="34"/>
      <c r="B270" s="34" t="s">
        <v>41</v>
      </c>
      <c r="C270" s="34"/>
      <c r="D270" s="34"/>
      <c r="E270" s="34"/>
      <c r="F270" s="34"/>
      <c r="G270" s="34"/>
      <c r="H270" s="34" t="s">
        <v>114</v>
      </c>
      <c r="I270" s="34" t="s">
        <v>46</v>
      </c>
      <c r="J270" s="34" t="s">
        <v>65</v>
      </c>
      <c r="K270" s="34" t="s">
        <v>150</v>
      </c>
      <c r="L270" s="88">
        <v>-221641.76375591379</v>
      </c>
      <c r="M270" s="88"/>
      <c r="N270" s="88">
        <v>-221630.72304812603</v>
      </c>
      <c r="O270" s="88">
        <f t="shared" si="108"/>
        <v>-11.040707787760766</v>
      </c>
      <c r="P270" s="87">
        <v>0</v>
      </c>
      <c r="Q270" s="88"/>
      <c r="R270" s="88"/>
      <c r="S270" s="88">
        <f t="shared" si="109"/>
        <v>0</v>
      </c>
      <c r="T270" s="88"/>
      <c r="U270" s="88"/>
      <c r="V270" s="34"/>
    </row>
    <row r="271" spans="1:22" ht="26.25" x14ac:dyDescent="0.25">
      <c r="A271" s="34"/>
      <c r="B271" s="34" t="s">
        <v>41</v>
      </c>
      <c r="C271" s="34"/>
      <c r="D271" s="34"/>
      <c r="E271" s="34"/>
      <c r="F271" s="34"/>
      <c r="G271" s="34"/>
      <c r="H271" s="34" t="s">
        <v>114</v>
      </c>
      <c r="I271" s="34" t="s">
        <v>46</v>
      </c>
      <c r="J271" s="34" t="s">
        <v>47</v>
      </c>
      <c r="K271" s="34" t="s">
        <v>156</v>
      </c>
      <c r="L271" s="88">
        <v>-1456799.9998999999</v>
      </c>
      <c r="M271" s="88"/>
      <c r="N271" s="88">
        <v>-48560.36</v>
      </c>
      <c r="O271" s="88">
        <f t="shared" si="108"/>
        <v>-1408239.6398999998</v>
      </c>
      <c r="P271" s="87">
        <v>-1408239.6398999998</v>
      </c>
      <c r="Q271" s="88"/>
      <c r="R271" s="88"/>
      <c r="S271" s="88">
        <f t="shared" si="109"/>
        <v>0</v>
      </c>
      <c r="T271" s="88">
        <v>-1397481.3998999998</v>
      </c>
      <c r="U271" s="88"/>
      <c r="V271" s="68" t="s">
        <v>182</v>
      </c>
    </row>
    <row r="272" spans="1:22" x14ac:dyDescent="0.25">
      <c r="A272" s="34"/>
      <c r="B272" s="34"/>
      <c r="C272" s="34"/>
      <c r="D272" s="34"/>
      <c r="E272" s="34"/>
      <c r="F272" s="34"/>
      <c r="G272" s="34"/>
      <c r="H272" s="34" t="s">
        <v>174</v>
      </c>
      <c r="I272" s="34" t="s">
        <v>46</v>
      </c>
      <c r="J272" s="34" t="s">
        <v>47</v>
      </c>
      <c r="K272" s="34" t="s">
        <v>156</v>
      </c>
      <c r="L272" s="88"/>
      <c r="M272" s="88"/>
      <c r="N272" s="88">
        <v>-10758.24</v>
      </c>
      <c r="O272" s="88">
        <f t="shared" si="108"/>
        <v>10758.24</v>
      </c>
      <c r="P272" s="87">
        <v>10758.24</v>
      </c>
      <c r="Q272" s="88"/>
      <c r="R272" s="88"/>
      <c r="S272" s="88">
        <f t="shared" ref="S272" si="137">Q272+R272</f>
        <v>0</v>
      </c>
      <c r="T272" s="88"/>
      <c r="U272" s="88"/>
      <c r="V272" s="34"/>
    </row>
    <row r="273" spans="1:22" x14ac:dyDescent="0.25">
      <c r="A273" s="34"/>
      <c r="B273" s="34" t="s">
        <v>41</v>
      </c>
      <c r="C273" s="34"/>
      <c r="D273" s="34"/>
      <c r="E273" s="34"/>
      <c r="F273" s="34"/>
      <c r="G273" s="34"/>
      <c r="H273" s="34" t="s">
        <v>114</v>
      </c>
      <c r="I273" s="34" t="s">
        <v>46</v>
      </c>
      <c r="J273" s="34" t="s">
        <v>45</v>
      </c>
      <c r="K273" s="34" t="s">
        <v>160</v>
      </c>
      <c r="L273" s="88">
        <v>-9817</v>
      </c>
      <c r="M273" s="88"/>
      <c r="N273" s="88">
        <v>-9816.16</v>
      </c>
      <c r="O273" s="88">
        <f t="shared" si="108"/>
        <v>-0.84000000000014552</v>
      </c>
      <c r="P273" s="87">
        <v>0</v>
      </c>
      <c r="Q273" s="88"/>
      <c r="R273" s="88"/>
      <c r="S273" s="88">
        <f t="shared" si="109"/>
        <v>0</v>
      </c>
      <c r="T273" s="88"/>
      <c r="U273" s="88"/>
      <c r="V273" s="34"/>
    </row>
    <row r="274" spans="1:22" x14ac:dyDescent="0.25">
      <c r="A274" s="34"/>
      <c r="B274" s="34" t="s">
        <v>41</v>
      </c>
      <c r="C274" s="34"/>
      <c r="D274" s="34"/>
      <c r="E274" s="34"/>
      <c r="F274" s="34"/>
      <c r="G274" s="34"/>
      <c r="H274" s="34" t="s">
        <v>114</v>
      </c>
      <c r="I274" s="34" t="s">
        <v>46</v>
      </c>
      <c r="J274" s="34" t="s">
        <v>83</v>
      </c>
      <c r="K274" s="34" t="s">
        <v>163</v>
      </c>
      <c r="L274" s="88">
        <v>-619.54999999999995</v>
      </c>
      <c r="M274" s="88">
        <v>-619.54999999999995</v>
      </c>
      <c r="N274" s="88"/>
      <c r="O274" s="88">
        <f t="shared" si="108"/>
        <v>-619.54999999999995</v>
      </c>
      <c r="P274" s="87">
        <v>0</v>
      </c>
      <c r="Q274" s="88"/>
      <c r="R274" s="88"/>
      <c r="S274" s="88">
        <f t="shared" si="109"/>
        <v>0</v>
      </c>
      <c r="T274" s="88"/>
      <c r="U274" s="88"/>
      <c r="V274" s="34"/>
    </row>
    <row r="275" spans="1:22" x14ac:dyDescent="0.25">
      <c r="A275" s="34"/>
      <c r="B275" s="34" t="s">
        <v>41</v>
      </c>
      <c r="C275" s="34"/>
      <c r="D275" s="34"/>
      <c r="E275" s="34"/>
      <c r="F275" s="34"/>
      <c r="G275" s="34"/>
      <c r="H275" s="34" t="s">
        <v>113</v>
      </c>
      <c r="I275" s="34" t="s">
        <v>46</v>
      </c>
      <c r="J275" s="34" t="s">
        <v>96</v>
      </c>
      <c r="K275" s="34" t="s">
        <v>166</v>
      </c>
      <c r="L275" s="88">
        <v>-65022.31</v>
      </c>
      <c r="M275" s="88">
        <v>-65022.31</v>
      </c>
      <c r="N275" s="88">
        <v>-65022.31</v>
      </c>
      <c r="O275" s="88">
        <f t="shared" si="108"/>
        <v>0</v>
      </c>
      <c r="P275" s="87">
        <v>0</v>
      </c>
      <c r="Q275" s="88"/>
      <c r="R275" s="88"/>
      <c r="S275" s="88">
        <f t="shared" si="109"/>
        <v>0</v>
      </c>
      <c r="T275" s="88"/>
      <c r="U275" s="88"/>
      <c r="V275" s="34"/>
    </row>
    <row r="276" spans="1:22" x14ac:dyDescent="0.25">
      <c r="A276" s="34"/>
      <c r="B276" s="34" t="s">
        <v>41</v>
      </c>
      <c r="C276" s="34"/>
      <c r="D276" s="34"/>
      <c r="E276" s="34"/>
      <c r="F276" s="34"/>
      <c r="G276" s="34"/>
      <c r="H276" s="34" t="s">
        <v>114</v>
      </c>
      <c r="I276" s="34" t="s">
        <v>46</v>
      </c>
      <c r="J276" s="34" t="s">
        <v>97</v>
      </c>
      <c r="K276" s="34" t="s">
        <v>168</v>
      </c>
      <c r="L276" s="88">
        <v>-43225.000000000007</v>
      </c>
      <c r="M276" s="88"/>
      <c r="N276" s="88">
        <v>-43225.000000000007</v>
      </c>
      <c r="O276" s="88">
        <f t="shared" si="108"/>
        <v>0</v>
      </c>
      <c r="P276" s="87">
        <v>0</v>
      </c>
      <c r="Q276" s="88"/>
      <c r="R276" s="88"/>
      <c r="S276" s="88">
        <f t="shared" si="109"/>
        <v>0</v>
      </c>
      <c r="T276" s="88"/>
      <c r="U276" s="88"/>
      <c r="V276" s="34"/>
    </row>
    <row r="277" spans="1:22" x14ac:dyDescent="0.25">
      <c r="A277" s="34"/>
      <c r="B277" s="34" t="s">
        <v>41</v>
      </c>
      <c r="C277" s="34"/>
      <c r="D277" s="34"/>
      <c r="E277" s="34"/>
      <c r="F277" s="34"/>
      <c r="G277" s="34"/>
      <c r="H277" s="34" t="s">
        <v>113</v>
      </c>
      <c r="I277" s="34" t="s">
        <v>46</v>
      </c>
      <c r="J277" s="34" t="s">
        <v>97</v>
      </c>
      <c r="K277" s="34" t="s">
        <v>168</v>
      </c>
      <c r="L277" s="88">
        <v>-264345.8</v>
      </c>
      <c r="M277" s="88"/>
      <c r="N277" s="88">
        <v>-264345.8</v>
      </c>
      <c r="O277" s="88">
        <f t="shared" si="108"/>
        <v>0</v>
      </c>
      <c r="P277" s="87">
        <v>0</v>
      </c>
      <c r="Q277" s="88"/>
      <c r="R277" s="88"/>
      <c r="S277" s="88">
        <f t="shared" si="109"/>
        <v>0</v>
      </c>
      <c r="T277" s="88"/>
      <c r="U277" s="88"/>
      <c r="V277" s="34"/>
    </row>
    <row r="278" spans="1:22" x14ac:dyDescent="0.25">
      <c r="A278" s="34"/>
      <c r="B278" s="34" t="s">
        <v>41</v>
      </c>
      <c r="C278" s="34"/>
      <c r="D278" s="34"/>
      <c r="E278" s="34"/>
      <c r="F278" s="34"/>
      <c r="G278" s="34"/>
      <c r="H278" s="34" t="s">
        <v>118</v>
      </c>
      <c r="I278" s="34" t="s">
        <v>46</v>
      </c>
      <c r="J278" s="34" t="s">
        <v>97</v>
      </c>
      <c r="K278" s="34" t="s">
        <v>168</v>
      </c>
      <c r="L278" s="88">
        <v>-1945.2</v>
      </c>
      <c r="M278" s="88"/>
      <c r="N278" s="88">
        <v>-1945.2</v>
      </c>
      <c r="O278" s="88">
        <f t="shared" si="108"/>
        <v>0</v>
      </c>
      <c r="P278" s="87">
        <v>0</v>
      </c>
      <c r="Q278" s="88"/>
      <c r="R278" s="88"/>
      <c r="S278" s="88">
        <f t="shared" si="109"/>
        <v>0</v>
      </c>
      <c r="T278" s="88"/>
      <c r="U278" s="88"/>
      <c r="V278" s="34"/>
    </row>
    <row r="279" spans="1:22" x14ac:dyDescent="0.25">
      <c r="A279" s="34"/>
      <c r="B279" s="34" t="s">
        <v>41</v>
      </c>
      <c r="C279" s="34"/>
      <c r="D279" s="34"/>
      <c r="E279" s="34"/>
      <c r="F279" s="34"/>
      <c r="G279" s="34"/>
      <c r="H279" s="34" t="s">
        <v>118</v>
      </c>
      <c r="I279" s="34" t="s">
        <v>46</v>
      </c>
      <c r="J279" s="34" t="s">
        <v>98</v>
      </c>
      <c r="K279" s="34" t="s">
        <v>169</v>
      </c>
      <c r="L279" s="88">
        <v>-4805.21</v>
      </c>
      <c r="M279" s="88"/>
      <c r="N279" s="88">
        <v>-12362.02</v>
      </c>
      <c r="O279" s="88">
        <f t="shared" si="108"/>
        <v>7556.81</v>
      </c>
      <c r="P279" s="87">
        <v>0</v>
      </c>
      <c r="Q279" s="88"/>
      <c r="R279" s="88"/>
      <c r="S279" s="88">
        <f t="shared" si="109"/>
        <v>0</v>
      </c>
      <c r="T279" s="88"/>
      <c r="U279" s="88"/>
      <c r="V279" s="108" t="s">
        <v>185</v>
      </c>
    </row>
    <row r="280" spans="1:22" x14ac:dyDescent="0.25">
      <c r="A280" s="34"/>
      <c r="B280" s="34" t="s">
        <v>41</v>
      </c>
      <c r="C280" s="34"/>
      <c r="D280" s="34"/>
      <c r="E280" s="34"/>
      <c r="F280" s="34"/>
      <c r="G280" s="34"/>
      <c r="H280" s="34" t="s">
        <v>113</v>
      </c>
      <c r="I280" s="34" t="s">
        <v>46</v>
      </c>
      <c r="J280" s="34" t="s">
        <v>98</v>
      </c>
      <c r="K280" s="34" t="s">
        <v>169</v>
      </c>
      <c r="L280" s="88">
        <v>-1452976.8399999999</v>
      </c>
      <c r="M280" s="88"/>
      <c r="N280" s="88">
        <v>-1452958.84</v>
      </c>
      <c r="O280" s="88">
        <f t="shared" si="108"/>
        <v>-17.999999999767169</v>
      </c>
      <c r="P280" s="87">
        <v>0</v>
      </c>
      <c r="Q280" s="88"/>
      <c r="R280" s="88"/>
      <c r="S280" s="88">
        <f t="shared" si="109"/>
        <v>0</v>
      </c>
      <c r="T280" s="88"/>
      <c r="U280" s="88"/>
      <c r="V280" s="109"/>
    </row>
    <row r="281" spans="1:22" x14ac:dyDescent="0.25">
      <c r="A281" s="34"/>
      <c r="B281" s="34" t="s">
        <v>41</v>
      </c>
      <c r="C281" s="34"/>
      <c r="D281" s="34"/>
      <c r="E281" s="34"/>
      <c r="F281" s="34"/>
      <c r="G281" s="34"/>
      <c r="H281" s="34" t="s">
        <v>114</v>
      </c>
      <c r="I281" s="34" t="s">
        <v>46</v>
      </c>
      <c r="J281" s="34" t="s">
        <v>98</v>
      </c>
      <c r="K281" s="34" t="s">
        <v>169</v>
      </c>
      <c r="L281" s="88">
        <v>-726717.95000000007</v>
      </c>
      <c r="M281" s="88"/>
      <c r="N281" s="88">
        <v>-719179.14000000013</v>
      </c>
      <c r="O281" s="88">
        <f t="shared" si="108"/>
        <v>-7538.8099999999395</v>
      </c>
      <c r="P281" s="87">
        <v>0</v>
      </c>
      <c r="Q281" s="88"/>
      <c r="R281" s="88"/>
      <c r="S281" s="88">
        <f t="shared" si="109"/>
        <v>0</v>
      </c>
      <c r="T281" s="88"/>
      <c r="U281" s="88"/>
      <c r="V281" s="110"/>
    </row>
    <row r="282" spans="1:22" x14ac:dyDescent="0.25">
      <c r="A282" s="34"/>
      <c r="B282" s="34" t="s">
        <v>41</v>
      </c>
      <c r="C282" s="34"/>
      <c r="D282" s="34"/>
      <c r="E282" s="34"/>
      <c r="F282" s="34"/>
      <c r="G282" s="34"/>
      <c r="H282" s="34" t="s">
        <v>114</v>
      </c>
      <c r="I282" s="34" t="s">
        <v>46</v>
      </c>
      <c r="J282" s="34" t="s">
        <v>99</v>
      </c>
      <c r="K282" s="34" t="s">
        <v>170</v>
      </c>
      <c r="L282" s="88">
        <v>-650417.51999999979</v>
      </c>
      <c r="M282" s="88"/>
      <c r="N282" s="88">
        <v>-625614.98999999987</v>
      </c>
      <c r="O282" s="88">
        <f t="shared" si="108"/>
        <v>-24802.529999999912</v>
      </c>
      <c r="P282" s="87">
        <v>0</v>
      </c>
      <c r="Q282" s="88"/>
      <c r="R282" s="88"/>
      <c r="S282" s="88">
        <f t="shared" si="109"/>
        <v>0</v>
      </c>
      <c r="T282" s="88"/>
      <c r="U282" s="88"/>
      <c r="V282" s="111" t="s">
        <v>185</v>
      </c>
    </row>
    <row r="283" spans="1:22" x14ac:dyDescent="0.25">
      <c r="A283" s="34"/>
      <c r="B283" s="34" t="s">
        <v>41</v>
      </c>
      <c r="C283" s="34"/>
      <c r="D283" s="34"/>
      <c r="E283" s="34"/>
      <c r="F283" s="34"/>
      <c r="G283" s="34"/>
      <c r="H283" s="34" t="s">
        <v>118</v>
      </c>
      <c r="I283" s="34" t="s">
        <v>46</v>
      </c>
      <c r="J283" s="34" t="s">
        <v>99</v>
      </c>
      <c r="K283" s="34" t="s">
        <v>170</v>
      </c>
      <c r="L283" s="88">
        <v>-36547.769999999997</v>
      </c>
      <c r="M283" s="88"/>
      <c r="N283" s="88">
        <v>-61350.299999999996</v>
      </c>
      <c r="O283" s="88">
        <f t="shared" si="108"/>
        <v>24802.53</v>
      </c>
      <c r="P283" s="87">
        <v>0</v>
      </c>
      <c r="Q283" s="88"/>
      <c r="R283" s="88"/>
      <c r="S283" s="88">
        <f t="shared" si="109"/>
        <v>0</v>
      </c>
      <c r="T283" s="88"/>
      <c r="U283" s="88"/>
      <c r="V283" s="112"/>
    </row>
    <row r="284" spans="1:22" x14ac:dyDescent="0.25">
      <c r="A284" s="34"/>
      <c r="B284" s="34" t="s">
        <v>41</v>
      </c>
      <c r="C284" s="34"/>
      <c r="D284" s="34"/>
      <c r="E284" s="34"/>
      <c r="F284" s="34"/>
      <c r="G284" s="34"/>
      <c r="H284" s="34" t="s">
        <v>113</v>
      </c>
      <c r="I284" s="34" t="s">
        <v>46</v>
      </c>
      <c r="J284" s="34" t="s">
        <v>99</v>
      </c>
      <c r="K284" s="34" t="s">
        <v>170</v>
      </c>
      <c r="L284" s="88">
        <v>-1133506.71</v>
      </c>
      <c r="M284" s="88"/>
      <c r="N284" s="88">
        <v>-1133506.71</v>
      </c>
      <c r="O284" s="88">
        <f t="shared" si="108"/>
        <v>0</v>
      </c>
      <c r="P284" s="87">
        <v>0</v>
      </c>
      <c r="Q284" s="88"/>
      <c r="R284" s="88"/>
      <c r="S284" s="88">
        <f t="shared" si="109"/>
        <v>0</v>
      </c>
      <c r="T284" s="88"/>
      <c r="U284" s="88"/>
      <c r="V284" s="34"/>
    </row>
    <row r="285" spans="1:22" x14ac:dyDescent="0.25">
      <c r="A285" s="34"/>
      <c r="B285" s="34" t="s">
        <v>41</v>
      </c>
      <c r="C285" s="34"/>
      <c r="D285" s="34"/>
      <c r="E285" s="34"/>
      <c r="F285" s="34"/>
      <c r="G285" s="34"/>
      <c r="H285" s="34" t="s">
        <v>113</v>
      </c>
      <c r="I285" s="34" t="s">
        <v>46</v>
      </c>
      <c r="J285" s="34" t="s">
        <v>48</v>
      </c>
      <c r="K285" s="34" t="s">
        <v>171</v>
      </c>
      <c r="L285" s="88">
        <v>-4442608.25</v>
      </c>
      <c r="M285" s="88"/>
      <c r="N285" s="88">
        <v>-4442608.25</v>
      </c>
      <c r="O285" s="88">
        <f t="shared" si="108"/>
        <v>0</v>
      </c>
      <c r="P285" s="87">
        <v>0</v>
      </c>
      <c r="Q285" s="88"/>
      <c r="R285" s="88"/>
      <c r="S285" s="88">
        <f t="shared" si="109"/>
        <v>0</v>
      </c>
      <c r="T285" s="88"/>
      <c r="U285" s="88"/>
      <c r="V285" s="34"/>
    </row>
    <row r="286" spans="1:22" ht="26.25" x14ac:dyDescent="0.25">
      <c r="A286" s="34"/>
      <c r="B286" s="34" t="s">
        <v>41</v>
      </c>
      <c r="C286" s="34"/>
      <c r="D286" s="34"/>
      <c r="E286" s="34"/>
      <c r="F286" s="34"/>
      <c r="G286" s="34"/>
      <c r="H286" s="34" t="s">
        <v>114</v>
      </c>
      <c r="I286" s="34" t="s">
        <v>46</v>
      </c>
      <c r="J286" s="34" t="s">
        <v>48</v>
      </c>
      <c r="K286" s="34" t="s">
        <v>171</v>
      </c>
      <c r="L286" s="88">
        <v>-1557391.75</v>
      </c>
      <c r="M286" s="88"/>
      <c r="N286" s="88"/>
      <c r="O286" s="88">
        <f t="shared" si="108"/>
        <v>-1557391.75</v>
      </c>
      <c r="P286" s="87">
        <v>-1557391.75</v>
      </c>
      <c r="Q286" s="88"/>
      <c r="R286" s="88">
        <v>-1557391.75</v>
      </c>
      <c r="S286" s="88">
        <f t="shared" si="109"/>
        <v>-1557391.75</v>
      </c>
      <c r="T286" s="88"/>
      <c r="U286" s="88"/>
      <c r="V286" s="68" t="s">
        <v>182</v>
      </c>
    </row>
    <row r="287" spans="1:22" ht="26.25" x14ac:dyDescent="0.25">
      <c r="A287" s="34"/>
      <c r="B287" s="34" t="s">
        <v>41</v>
      </c>
      <c r="C287" s="34"/>
      <c r="D287" s="34"/>
      <c r="E287" s="34"/>
      <c r="F287" s="34"/>
      <c r="G287" s="34"/>
      <c r="H287" s="34" t="s">
        <v>114</v>
      </c>
      <c r="I287" s="34" t="s">
        <v>46</v>
      </c>
      <c r="J287" s="34" t="s">
        <v>49</v>
      </c>
      <c r="K287" s="34" t="s">
        <v>172</v>
      </c>
      <c r="L287" s="88">
        <v>-1211027.05</v>
      </c>
      <c r="M287" s="88"/>
      <c r="N287" s="88">
        <v>-1136420.6099</v>
      </c>
      <c r="O287" s="88">
        <f t="shared" si="108"/>
        <v>-74606.440100000007</v>
      </c>
      <c r="P287" s="87">
        <v>-74606.440100000007</v>
      </c>
      <c r="Q287" s="88"/>
      <c r="R287" s="88">
        <v>-74606.440100000007</v>
      </c>
      <c r="S287" s="88">
        <f t="shared" si="109"/>
        <v>-74606.440100000007</v>
      </c>
      <c r="T287" s="88"/>
      <c r="U287" s="88"/>
      <c r="V287" s="68" t="s">
        <v>182</v>
      </c>
    </row>
    <row r="288" spans="1:22" ht="26.25" x14ac:dyDescent="0.25">
      <c r="A288" s="34"/>
      <c r="B288" s="34" t="s">
        <v>41</v>
      </c>
      <c r="C288" s="34"/>
      <c r="D288" s="34"/>
      <c r="E288" s="34"/>
      <c r="F288" s="34"/>
      <c r="G288" s="34"/>
      <c r="H288" s="34" t="s">
        <v>118</v>
      </c>
      <c r="I288" s="34" t="s">
        <v>46</v>
      </c>
      <c r="J288" s="34" t="s">
        <v>49</v>
      </c>
      <c r="K288" s="34" t="s">
        <v>172</v>
      </c>
      <c r="L288" s="88">
        <v>-21798.949999999997</v>
      </c>
      <c r="M288" s="88"/>
      <c r="N288" s="88">
        <v>0</v>
      </c>
      <c r="O288" s="88">
        <f t="shared" si="108"/>
        <v>-21798.949999999997</v>
      </c>
      <c r="P288" s="87">
        <v>-21798.949999999997</v>
      </c>
      <c r="Q288" s="88"/>
      <c r="R288" s="88">
        <v>-21798.949999999997</v>
      </c>
      <c r="S288" s="88">
        <f t="shared" si="109"/>
        <v>-21798.949999999997</v>
      </c>
      <c r="T288" s="88"/>
      <c r="U288" s="88"/>
      <c r="V288" s="68" t="s">
        <v>182</v>
      </c>
    </row>
    <row r="289" spans="1:22" ht="27" thickBot="1" x14ac:dyDescent="0.3">
      <c r="A289" s="36"/>
      <c r="B289" s="36" t="s">
        <v>41</v>
      </c>
      <c r="C289" s="36"/>
      <c r="D289" s="36"/>
      <c r="E289" s="36"/>
      <c r="F289" s="36"/>
      <c r="G289" s="36"/>
      <c r="H289" s="36" t="s">
        <v>117</v>
      </c>
      <c r="I289" s="36" t="s">
        <v>46</v>
      </c>
      <c r="J289" s="36"/>
      <c r="K289" s="36"/>
      <c r="L289" s="89">
        <v>-4628020.1846518675</v>
      </c>
      <c r="M289" s="89">
        <v>-191900.45</v>
      </c>
      <c r="N289" s="89">
        <v>-4628020.1856215587</v>
      </c>
      <c r="O289" s="89">
        <f t="shared" si="108"/>
        <v>9.69691202044487E-4</v>
      </c>
      <c r="P289" s="92">
        <v>0</v>
      </c>
      <c r="Q289" s="89"/>
      <c r="R289" s="89"/>
      <c r="S289" s="89">
        <f t="shared" si="109"/>
        <v>0</v>
      </c>
      <c r="T289" s="89"/>
      <c r="U289" s="89"/>
      <c r="V289" s="100" t="s">
        <v>186</v>
      </c>
    </row>
    <row r="290" spans="1:22" ht="15.75" thickBot="1" x14ac:dyDescent="0.3">
      <c r="A290" s="38"/>
      <c r="B290" s="39" t="s">
        <v>41</v>
      </c>
      <c r="C290" s="39"/>
      <c r="D290" s="39"/>
      <c r="E290" s="39"/>
      <c r="F290" s="39"/>
      <c r="G290" s="39" t="s">
        <v>55</v>
      </c>
      <c r="H290" s="39"/>
      <c r="I290" s="39"/>
      <c r="J290" s="39"/>
      <c r="K290" s="39"/>
      <c r="L290" s="90">
        <f>SUM(L269:L289)</f>
        <v>-17995441.80820778</v>
      </c>
      <c r="M290" s="90">
        <f t="shared" ref="M290:T290" si="138">SUM(M269:M289)</f>
        <v>-257542.31</v>
      </c>
      <c r="N290" s="90">
        <f t="shared" si="138"/>
        <v>-14943531.838469684</v>
      </c>
      <c r="O290" s="90">
        <f t="shared" si="138"/>
        <v>-3051909.969738096</v>
      </c>
      <c r="P290" s="90">
        <f t="shared" si="138"/>
        <v>-3051278.54</v>
      </c>
      <c r="Q290" s="90">
        <f t="shared" si="138"/>
        <v>0</v>
      </c>
      <c r="R290" s="90">
        <f t="shared" si="138"/>
        <v>-1653797.1401</v>
      </c>
      <c r="S290" s="90">
        <f t="shared" si="138"/>
        <v>-1653797.1401</v>
      </c>
      <c r="T290" s="90">
        <f t="shared" si="138"/>
        <v>-1397481.3998999998</v>
      </c>
      <c r="U290" s="90"/>
      <c r="V290" s="51"/>
    </row>
    <row r="291" spans="1:22" x14ac:dyDescent="0.25">
      <c r="A291" s="30"/>
      <c r="B291" s="30" t="s">
        <v>41</v>
      </c>
      <c r="C291" s="30"/>
      <c r="D291" s="30"/>
      <c r="E291" s="30"/>
      <c r="F291" s="30"/>
      <c r="G291" s="30"/>
      <c r="H291" s="30" t="s">
        <v>114</v>
      </c>
      <c r="I291" s="30" t="s">
        <v>46</v>
      </c>
      <c r="J291" s="30" t="s">
        <v>65</v>
      </c>
      <c r="K291" s="30" t="s">
        <v>150</v>
      </c>
      <c r="L291" s="87">
        <v>-282916.66311628005</v>
      </c>
      <c r="M291" s="87"/>
      <c r="N291" s="87">
        <v>-122066.8243444</v>
      </c>
      <c r="O291" s="87">
        <f t="shared" si="108"/>
        <v>-160849.83877188005</v>
      </c>
      <c r="P291" s="87">
        <v>0</v>
      </c>
      <c r="Q291" s="87"/>
      <c r="R291" s="87"/>
      <c r="S291" s="87">
        <f t="shared" si="109"/>
        <v>0</v>
      </c>
      <c r="T291" s="87"/>
      <c r="U291" s="87"/>
      <c r="V291" s="30"/>
    </row>
    <row r="292" spans="1:22" ht="26.25" x14ac:dyDescent="0.25">
      <c r="A292" s="34"/>
      <c r="B292" s="34" t="s">
        <v>41</v>
      </c>
      <c r="C292" s="34"/>
      <c r="D292" s="34"/>
      <c r="E292" s="34"/>
      <c r="F292" s="34"/>
      <c r="G292" s="34"/>
      <c r="H292" s="34" t="s">
        <v>114</v>
      </c>
      <c r="I292" s="34" t="s">
        <v>46</v>
      </c>
      <c r="J292" s="34" t="s">
        <v>47</v>
      </c>
      <c r="K292" s="34" t="s">
        <v>156</v>
      </c>
      <c r="L292" s="88">
        <v>-133466</v>
      </c>
      <c r="M292" s="88"/>
      <c r="N292" s="88">
        <v>-58515</v>
      </c>
      <c r="O292" s="88">
        <f t="shared" ref="O292:O295" si="139">L292-N292</f>
        <v>-74951</v>
      </c>
      <c r="P292" s="87">
        <v>-74951</v>
      </c>
      <c r="Q292" s="88"/>
      <c r="R292" s="88">
        <v>-74951</v>
      </c>
      <c r="S292" s="88">
        <f t="shared" ref="S292:S295" si="140">Q292+R292</f>
        <v>-74951</v>
      </c>
      <c r="T292" s="88"/>
      <c r="U292" s="88"/>
      <c r="V292" s="68" t="s">
        <v>182</v>
      </c>
    </row>
    <row r="293" spans="1:22" ht="26.25" x14ac:dyDescent="0.25">
      <c r="A293" s="34"/>
      <c r="B293" s="34" t="s">
        <v>41</v>
      </c>
      <c r="C293" s="34"/>
      <c r="D293" s="34"/>
      <c r="E293" s="34"/>
      <c r="F293" s="34"/>
      <c r="G293" s="34"/>
      <c r="H293" s="34" t="s">
        <v>118</v>
      </c>
      <c r="I293" s="34" t="s">
        <v>46</v>
      </c>
      <c r="J293" s="34" t="s">
        <v>47</v>
      </c>
      <c r="K293" s="34" t="s">
        <v>156</v>
      </c>
      <c r="L293" s="88">
        <v>-360000</v>
      </c>
      <c r="M293" s="88"/>
      <c r="N293" s="88">
        <v>-81881.55</v>
      </c>
      <c r="O293" s="88">
        <f t="shared" si="139"/>
        <v>-278118.45</v>
      </c>
      <c r="P293" s="87">
        <v>-278118.45</v>
      </c>
      <c r="Q293" s="88"/>
      <c r="R293" s="88">
        <v>-278118.45</v>
      </c>
      <c r="S293" s="88">
        <f t="shared" si="140"/>
        <v>-278118.45</v>
      </c>
      <c r="T293" s="88"/>
      <c r="U293" s="88"/>
      <c r="V293" s="68" t="s">
        <v>182</v>
      </c>
    </row>
    <row r="294" spans="1:22" ht="39" x14ac:dyDescent="0.25">
      <c r="A294" s="36"/>
      <c r="B294" s="36" t="s">
        <v>41</v>
      </c>
      <c r="C294" s="36"/>
      <c r="D294" s="36"/>
      <c r="E294" s="36"/>
      <c r="F294" s="36"/>
      <c r="G294" s="36"/>
      <c r="H294" s="36" t="s">
        <v>117</v>
      </c>
      <c r="I294" s="36" t="s">
        <v>46</v>
      </c>
      <c r="J294" s="36"/>
      <c r="K294" s="36"/>
      <c r="L294" s="89">
        <v>-1552928.8935885997</v>
      </c>
      <c r="M294" s="89">
        <v>-614011.04</v>
      </c>
      <c r="N294" s="89">
        <v>-1493135.2047533919</v>
      </c>
      <c r="O294" s="89">
        <f t="shared" ref="O294" si="141">L294-N294</f>
        <v>-59793.688835207839</v>
      </c>
      <c r="P294" s="88">
        <v>-59793.688835207839</v>
      </c>
      <c r="Q294" s="89">
        <v>-59181.100227207411</v>
      </c>
      <c r="R294" s="89"/>
      <c r="S294" s="89">
        <f t="shared" ref="S294" si="142">Q294+R294</f>
        <v>-59181.100227207411</v>
      </c>
      <c r="T294" s="89"/>
      <c r="U294" s="89"/>
      <c r="V294" s="68" t="s">
        <v>184</v>
      </c>
    </row>
    <row r="295" spans="1:22" ht="15.75" thickBot="1" x14ac:dyDescent="0.3">
      <c r="A295" s="36"/>
      <c r="B295" s="36" t="s">
        <v>41</v>
      </c>
      <c r="C295" s="36"/>
      <c r="D295" s="36"/>
      <c r="E295" s="36"/>
      <c r="F295" s="36"/>
      <c r="G295" s="36"/>
      <c r="H295" s="36" t="s">
        <v>174</v>
      </c>
      <c r="I295" s="36" t="s">
        <v>46</v>
      </c>
      <c r="J295" s="36"/>
      <c r="K295" s="36"/>
      <c r="L295" s="89"/>
      <c r="M295" s="89"/>
      <c r="N295" s="89">
        <v>-612.58860800000002</v>
      </c>
      <c r="O295" s="89">
        <f t="shared" si="139"/>
        <v>612.58860800000002</v>
      </c>
      <c r="P295" s="92">
        <v>612.58860800000002</v>
      </c>
      <c r="Q295" s="89"/>
      <c r="R295" s="89"/>
      <c r="S295" s="89">
        <f t="shared" si="140"/>
        <v>0</v>
      </c>
      <c r="T295" s="89"/>
      <c r="U295" s="89"/>
      <c r="V295" s="68" t="s">
        <v>175</v>
      </c>
    </row>
    <row r="296" spans="1:22" ht="15.75" thickBot="1" x14ac:dyDescent="0.3">
      <c r="A296" s="38"/>
      <c r="B296" s="39" t="s">
        <v>41</v>
      </c>
      <c r="C296" s="39"/>
      <c r="D296" s="39"/>
      <c r="E296" s="39"/>
      <c r="F296" s="39"/>
      <c r="G296" s="39" t="s">
        <v>58</v>
      </c>
      <c r="H296" s="39"/>
      <c r="I296" s="39"/>
      <c r="J296" s="39"/>
      <c r="K296" s="39"/>
      <c r="L296" s="90">
        <f>SUM(L291:L295)</f>
        <v>-2329311.5567048797</v>
      </c>
      <c r="M296" s="90">
        <f t="shared" ref="M296:S296" si="143">SUM(M291:M295)</f>
        <v>-614011.04</v>
      </c>
      <c r="N296" s="90">
        <f t="shared" si="143"/>
        <v>-1756211.167705792</v>
      </c>
      <c r="O296" s="90">
        <f t="shared" si="143"/>
        <v>-573100.38899908797</v>
      </c>
      <c r="P296" s="90">
        <f t="shared" si="143"/>
        <v>-412250.55022720783</v>
      </c>
      <c r="Q296" s="90">
        <f t="shared" si="143"/>
        <v>-59181.100227207411</v>
      </c>
      <c r="R296" s="90">
        <f t="shared" si="143"/>
        <v>-353069.45</v>
      </c>
      <c r="S296" s="90">
        <f t="shared" si="143"/>
        <v>-412250.55022720742</v>
      </c>
      <c r="T296" s="90">
        <f>SUM(T291:T295)</f>
        <v>0</v>
      </c>
      <c r="U296" s="90"/>
      <c r="V296" s="51"/>
    </row>
    <row r="297" spans="1:22" s="103" customFormat="1" x14ac:dyDescent="0.25">
      <c r="A297" s="48"/>
      <c r="B297" s="48" t="s">
        <v>41</v>
      </c>
      <c r="C297" s="48"/>
      <c r="D297" s="48"/>
      <c r="E297" s="48"/>
      <c r="F297" s="48"/>
      <c r="G297" s="48"/>
      <c r="H297" s="48" t="s">
        <v>113</v>
      </c>
      <c r="I297" s="48" t="s">
        <v>46</v>
      </c>
      <c r="J297" s="48" t="s">
        <v>64</v>
      </c>
      <c r="K297" s="48" t="s">
        <v>149</v>
      </c>
      <c r="L297" s="93">
        <v>-969.30989999999997</v>
      </c>
      <c r="M297" s="93"/>
      <c r="N297" s="93">
        <v>-969.31000000000006</v>
      </c>
      <c r="O297" s="93">
        <f t="shared" ref="O297:O373" si="144">L297-N297</f>
        <v>1.0000000008858478E-4</v>
      </c>
      <c r="P297" s="93">
        <v>0</v>
      </c>
      <c r="Q297" s="93"/>
      <c r="R297" s="93"/>
      <c r="S297" s="93">
        <f t="shared" ref="S297:S373" si="145">Q297+R297</f>
        <v>0</v>
      </c>
      <c r="T297" s="93"/>
      <c r="U297" s="93"/>
      <c r="V297" s="48"/>
    </row>
    <row r="298" spans="1:22" s="103" customFormat="1" x14ac:dyDescent="0.25">
      <c r="A298" s="49"/>
      <c r="B298" s="49" t="s">
        <v>41</v>
      </c>
      <c r="C298" s="49"/>
      <c r="D298" s="49"/>
      <c r="E298" s="49"/>
      <c r="F298" s="49"/>
      <c r="G298" s="49"/>
      <c r="H298" s="49" t="s">
        <v>114</v>
      </c>
      <c r="I298" s="49" t="s">
        <v>46</v>
      </c>
      <c r="J298" s="49" t="s">
        <v>65</v>
      </c>
      <c r="K298" s="49" t="s">
        <v>150</v>
      </c>
      <c r="L298" s="94">
        <v>-156617.304225942</v>
      </c>
      <c r="M298" s="94"/>
      <c r="N298" s="94">
        <v>-155306.21272047603</v>
      </c>
      <c r="O298" s="94">
        <f t="shared" si="144"/>
        <v>-1311.0915054659708</v>
      </c>
      <c r="P298" s="93">
        <v>0</v>
      </c>
      <c r="Q298" s="94"/>
      <c r="R298" s="94"/>
      <c r="S298" s="94">
        <f t="shared" si="145"/>
        <v>0</v>
      </c>
      <c r="T298" s="94"/>
      <c r="U298" s="94"/>
      <c r="V298" s="49"/>
    </row>
    <row r="299" spans="1:22" s="103" customFormat="1" ht="39.75" thickBot="1" x14ac:dyDescent="0.3">
      <c r="A299" s="50"/>
      <c r="B299" s="50" t="s">
        <v>41</v>
      </c>
      <c r="C299" s="50"/>
      <c r="D299" s="50"/>
      <c r="E299" s="50"/>
      <c r="F299" s="50"/>
      <c r="G299" s="50"/>
      <c r="H299" s="50" t="s">
        <v>117</v>
      </c>
      <c r="I299" s="50" t="s">
        <v>46</v>
      </c>
      <c r="J299" s="50"/>
      <c r="K299" s="50"/>
      <c r="L299" s="95">
        <v>-774703.93265965651</v>
      </c>
      <c r="M299" s="95"/>
      <c r="N299" s="95">
        <v>-774621.43510897434</v>
      </c>
      <c r="O299" s="95">
        <f t="shared" si="144"/>
        <v>-82.497550682164729</v>
      </c>
      <c r="P299" s="96">
        <v>-82.497550682164729</v>
      </c>
      <c r="Q299" s="95">
        <v>-82.497550682164729</v>
      </c>
      <c r="R299" s="95"/>
      <c r="S299" s="95">
        <f t="shared" si="145"/>
        <v>-82.497550682164729</v>
      </c>
      <c r="T299" s="95"/>
      <c r="U299" s="95"/>
      <c r="V299" s="106" t="s">
        <v>184</v>
      </c>
    </row>
    <row r="300" spans="1:22" ht="15.75" thickBot="1" x14ac:dyDescent="0.3">
      <c r="A300" s="38"/>
      <c r="B300" s="39" t="s">
        <v>41</v>
      </c>
      <c r="C300" s="39"/>
      <c r="D300" s="39"/>
      <c r="E300" s="39"/>
      <c r="F300" s="39"/>
      <c r="G300" s="39" t="s">
        <v>109</v>
      </c>
      <c r="H300" s="39"/>
      <c r="I300" s="39"/>
      <c r="J300" s="39"/>
      <c r="K300" s="39"/>
      <c r="L300" s="90">
        <f>SUM(L297:L299)</f>
        <v>-932290.5467855985</v>
      </c>
      <c r="M300" s="90">
        <f t="shared" ref="M300:T300" si="146">SUM(M297:M299)</f>
        <v>0</v>
      </c>
      <c r="N300" s="90">
        <f t="shared" si="146"/>
        <v>-930896.95782945037</v>
      </c>
      <c r="O300" s="90">
        <f t="shared" si="146"/>
        <v>-1393.5889561481354</v>
      </c>
      <c r="P300" s="90">
        <f t="shared" si="146"/>
        <v>-82.497550682164729</v>
      </c>
      <c r="Q300" s="90">
        <f t="shared" si="146"/>
        <v>-82.497550682164729</v>
      </c>
      <c r="R300" s="90">
        <f t="shared" si="146"/>
        <v>0</v>
      </c>
      <c r="S300" s="90">
        <f t="shared" si="146"/>
        <v>-82.497550682164729</v>
      </c>
      <c r="T300" s="90">
        <f t="shared" si="146"/>
        <v>0</v>
      </c>
      <c r="U300" s="90"/>
      <c r="V300" s="51"/>
    </row>
    <row r="301" spans="1:22" s="103" customFormat="1" ht="39.75" thickBot="1" x14ac:dyDescent="0.3">
      <c r="A301" s="38"/>
      <c r="B301" s="39" t="s">
        <v>41</v>
      </c>
      <c r="C301" s="39"/>
      <c r="D301" s="39"/>
      <c r="E301" s="39"/>
      <c r="F301" s="39"/>
      <c r="G301" s="39" t="s">
        <v>110</v>
      </c>
      <c r="H301" s="39" t="s">
        <v>117</v>
      </c>
      <c r="I301" s="39" t="s">
        <v>46</v>
      </c>
      <c r="J301" s="39"/>
      <c r="K301" s="39"/>
      <c r="L301" s="90">
        <v>-503501.97022174706</v>
      </c>
      <c r="M301" s="90"/>
      <c r="N301" s="90">
        <v>-87646.069588288199</v>
      </c>
      <c r="O301" s="90">
        <f t="shared" si="144"/>
        <v>-415855.90063345886</v>
      </c>
      <c r="P301" s="90">
        <v>-415855.90063345886</v>
      </c>
      <c r="Q301" s="90">
        <v>-415855.90063345886</v>
      </c>
      <c r="R301" s="90"/>
      <c r="S301" s="90">
        <f t="shared" si="145"/>
        <v>-415855.90063345886</v>
      </c>
      <c r="T301" s="90"/>
      <c r="U301" s="90"/>
      <c r="V301" s="106" t="s">
        <v>173</v>
      </c>
    </row>
    <row r="302" spans="1:22" ht="15.75" thickBot="1" x14ac:dyDescent="0.3">
      <c r="A302" s="24"/>
      <c r="B302" s="26" t="s">
        <v>41</v>
      </c>
      <c r="C302" s="26"/>
      <c r="D302" s="26"/>
      <c r="E302" s="26" t="s">
        <v>129</v>
      </c>
      <c r="F302" s="26" t="s">
        <v>100</v>
      </c>
      <c r="G302" s="26"/>
      <c r="H302" s="26" t="s">
        <v>62</v>
      </c>
      <c r="I302" s="26" t="s">
        <v>46</v>
      </c>
      <c r="J302" s="26"/>
      <c r="K302" s="26"/>
      <c r="L302" s="86">
        <f>L307+L313+L317+L318</f>
        <v>-5879888.7728066901</v>
      </c>
      <c r="M302" s="86">
        <f t="shared" ref="M302:T302" si="147">M307+M313+M317+M318</f>
        <v>-1516717.6500000001</v>
      </c>
      <c r="N302" s="86">
        <f t="shared" si="147"/>
        <v>-4348634.2125510201</v>
      </c>
      <c r="O302" s="86">
        <f t="shared" si="147"/>
        <v>-1531254.5602556698</v>
      </c>
      <c r="P302" s="86">
        <f t="shared" si="147"/>
        <v>-1510853.6280502544</v>
      </c>
      <c r="Q302" s="86">
        <f t="shared" si="147"/>
        <v>-1510853.6280502544</v>
      </c>
      <c r="R302" s="86">
        <f t="shared" si="147"/>
        <v>0</v>
      </c>
      <c r="S302" s="86">
        <f t="shared" si="147"/>
        <v>-1510853.6280502544</v>
      </c>
      <c r="T302" s="86">
        <f t="shared" si="147"/>
        <v>0</v>
      </c>
      <c r="U302" s="86"/>
      <c r="V302" s="52"/>
    </row>
    <row r="303" spans="1:22" x14ac:dyDescent="0.25">
      <c r="A303" s="30"/>
      <c r="B303" s="30" t="s">
        <v>41</v>
      </c>
      <c r="C303" s="30"/>
      <c r="D303" s="30"/>
      <c r="E303" s="30"/>
      <c r="F303" s="30"/>
      <c r="G303" s="30"/>
      <c r="H303" s="30" t="s">
        <v>114</v>
      </c>
      <c r="I303" s="30" t="s">
        <v>46</v>
      </c>
      <c r="J303" s="30" t="s">
        <v>65</v>
      </c>
      <c r="K303" s="30" t="s">
        <v>150</v>
      </c>
      <c r="L303" s="87">
        <v>-199.31157999999999</v>
      </c>
      <c r="M303" s="87"/>
      <c r="N303" s="87">
        <v>-199.31157999999999</v>
      </c>
      <c r="O303" s="87">
        <f t="shared" si="144"/>
        <v>0</v>
      </c>
      <c r="P303" s="87">
        <v>0</v>
      </c>
      <c r="Q303" s="87"/>
      <c r="R303" s="87"/>
      <c r="S303" s="87">
        <f t="shared" si="145"/>
        <v>0</v>
      </c>
      <c r="T303" s="87"/>
      <c r="U303" s="87"/>
      <c r="V303" s="30"/>
    </row>
    <row r="304" spans="1:22" x14ac:dyDescent="0.25">
      <c r="A304" s="34"/>
      <c r="B304" s="34" t="s">
        <v>41</v>
      </c>
      <c r="C304" s="34"/>
      <c r="D304" s="34"/>
      <c r="E304" s="34"/>
      <c r="F304" s="34"/>
      <c r="G304" s="34"/>
      <c r="H304" s="34" t="s">
        <v>114</v>
      </c>
      <c r="I304" s="34" t="s">
        <v>46</v>
      </c>
      <c r="J304" s="34" t="s">
        <v>72</v>
      </c>
      <c r="K304" s="34" t="s">
        <v>162</v>
      </c>
      <c r="L304" s="88">
        <v>-467.84</v>
      </c>
      <c r="M304" s="88">
        <v>-467.84</v>
      </c>
      <c r="N304" s="88">
        <v>-467.84</v>
      </c>
      <c r="O304" s="88">
        <f t="shared" si="144"/>
        <v>0</v>
      </c>
      <c r="P304" s="87">
        <v>0</v>
      </c>
      <c r="Q304" s="88"/>
      <c r="R304" s="88"/>
      <c r="S304" s="88">
        <f t="shared" si="145"/>
        <v>0</v>
      </c>
      <c r="T304" s="88"/>
      <c r="U304" s="88"/>
      <c r="V304" s="34"/>
    </row>
    <row r="305" spans="1:22" ht="26.25" x14ac:dyDescent="0.25">
      <c r="A305" s="36"/>
      <c r="B305" s="36" t="s">
        <v>41</v>
      </c>
      <c r="C305" s="36"/>
      <c r="D305" s="36"/>
      <c r="E305" s="36"/>
      <c r="F305" s="36"/>
      <c r="G305" s="36"/>
      <c r="H305" s="36" t="s">
        <v>117</v>
      </c>
      <c r="I305" s="36" t="s">
        <v>46</v>
      </c>
      <c r="J305" s="36"/>
      <c r="K305" s="36"/>
      <c r="L305" s="89">
        <v>-510692.17577668303</v>
      </c>
      <c r="M305" s="89">
        <v>-194858.53</v>
      </c>
      <c r="N305" s="89">
        <v>-274102.01624992659</v>
      </c>
      <c r="O305" s="89">
        <f t="shared" ref="O305" si="148">L305-N305</f>
        <v>-236590.15952675644</v>
      </c>
      <c r="P305" s="88">
        <v>-236590.15952675644</v>
      </c>
      <c r="Q305" s="89">
        <v>-236568.07952675642</v>
      </c>
      <c r="R305" s="89"/>
      <c r="S305" s="89">
        <f t="shared" ref="S305" si="149">Q305+R305</f>
        <v>-236568.07952675642</v>
      </c>
      <c r="T305" s="89"/>
      <c r="U305" s="89"/>
      <c r="V305" s="100" t="s">
        <v>177</v>
      </c>
    </row>
    <row r="306" spans="1:22" ht="15.75" thickBot="1" x14ac:dyDescent="0.3">
      <c r="A306" s="36"/>
      <c r="B306" s="36" t="s">
        <v>41</v>
      </c>
      <c r="C306" s="36"/>
      <c r="D306" s="36"/>
      <c r="E306" s="36"/>
      <c r="F306" s="36"/>
      <c r="G306" s="36"/>
      <c r="H306" s="36" t="s">
        <v>174</v>
      </c>
      <c r="I306" s="36" t="s">
        <v>46</v>
      </c>
      <c r="J306" s="36"/>
      <c r="K306" s="36"/>
      <c r="L306" s="89"/>
      <c r="M306" s="89"/>
      <c r="N306" s="89">
        <v>-22.08</v>
      </c>
      <c r="O306" s="89">
        <f t="shared" si="144"/>
        <v>22.08</v>
      </c>
      <c r="P306" s="92">
        <v>22.08</v>
      </c>
      <c r="Q306" s="89"/>
      <c r="R306" s="89"/>
      <c r="S306" s="89">
        <f t="shared" si="145"/>
        <v>0</v>
      </c>
      <c r="T306" s="89"/>
      <c r="U306" s="89"/>
      <c r="V306" s="100" t="s">
        <v>175</v>
      </c>
    </row>
    <row r="307" spans="1:22" ht="15.75" thickBot="1" x14ac:dyDescent="0.3">
      <c r="A307" s="38"/>
      <c r="B307" s="39" t="s">
        <v>41</v>
      </c>
      <c r="C307" s="39"/>
      <c r="D307" s="39"/>
      <c r="E307" s="39"/>
      <c r="F307" s="39"/>
      <c r="G307" s="39" t="s">
        <v>50</v>
      </c>
      <c r="H307" s="39"/>
      <c r="I307" s="39"/>
      <c r="J307" s="39"/>
      <c r="K307" s="39"/>
      <c r="L307" s="90">
        <f>SUM(L303:L306)</f>
        <v>-511359.32735668303</v>
      </c>
      <c r="M307" s="90">
        <f t="shared" ref="M307:T307" si="150">SUM(M303:M306)</f>
        <v>-195326.37</v>
      </c>
      <c r="N307" s="90">
        <f t="shared" si="150"/>
        <v>-274791.24782992661</v>
      </c>
      <c r="O307" s="90">
        <f t="shared" si="150"/>
        <v>-236568.07952675645</v>
      </c>
      <c r="P307" s="90">
        <f t="shared" si="150"/>
        <v>-236568.07952675645</v>
      </c>
      <c r="Q307" s="90">
        <f t="shared" si="150"/>
        <v>-236568.07952675642</v>
      </c>
      <c r="R307" s="90">
        <f t="shared" si="150"/>
        <v>0</v>
      </c>
      <c r="S307" s="90">
        <f t="shared" si="150"/>
        <v>-236568.07952675642</v>
      </c>
      <c r="T307" s="90">
        <f t="shared" si="150"/>
        <v>0</v>
      </c>
      <c r="U307" s="90"/>
      <c r="V307" s="51"/>
    </row>
    <row r="308" spans="1:22" x14ac:dyDescent="0.25">
      <c r="A308" s="30"/>
      <c r="B308" s="30" t="s">
        <v>41</v>
      </c>
      <c r="C308" s="30"/>
      <c r="D308" s="30"/>
      <c r="E308" s="30"/>
      <c r="F308" s="30"/>
      <c r="G308" s="30"/>
      <c r="H308" s="30" t="s">
        <v>113</v>
      </c>
      <c r="I308" s="30" t="s">
        <v>46</v>
      </c>
      <c r="J308" s="30" t="s">
        <v>64</v>
      </c>
      <c r="K308" s="30" t="s">
        <v>149</v>
      </c>
      <c r="L308" s="87">
        <v>-112.60666753220698</v>
      </c>
      <c r="M308" s="87"/>
      <c r="N308" s="87">
        <v>-112.60666753220698</v>
      </c>
      <c r="O308" s="87">
        <f t="shared" si="144"/>
        <v>0</v>
      </c>
      <c r="P308" s="87">
        <v>0</v>
      </c>
      <c r="Q308" s="87"/>
      <c r="R308" s="87"/>
      <c r="S308" s="87">
        <f t="shared" si="145"/>
        <v>0</v>
      </c>
      <c r="T308" s="87"/>
      <c r="U308" s="87"/>
      <c r="V308" s="30"/>
    </row>
    <row r="309" spans="1:22" x14ac:dyDescent="0.25">
      <c r="A309" s="34"/>
      <c r="B309" s="34" t="s">
        <v>41</v>
      </c>
      <c r="C309" s="34"/>
      <c r="D309" s="34"/>
      <c r="E309" s="34"/>
      <c r="F309" s="34"/>
      <c r="G309" s="34"/>
      <c r="H309" s="34" t="s">
        <v>114</v>
      </c>
      <c r="I309" s="34" t="s">
        <v>46</v>
      </c>
      <c r="J309" s="34" t="s">
        <v>65</v>
      </c>
      <c r="K309" s="34" t="s">
        <v>150</v>
      </c>
      <c r="L309" s="88">
        <v>-10437.286955826356</v>
      </c>
      <c r="M309" s="88"/>
      <c r="N309" s="88">
        <v>-6855.8717569067039</v>
      </c>
      <c r="O309" s="88">
        <f t="shared" si="144"/>
        <v>-3581.4151989196516</v>
      </c>
      <c r="P309" s="87">
        <v>0</v>
      </c>
      <c r="Q309" s="88"/>
      <c r="R309" s="88"/>
      <c r="S309" s="88">
        <f t="shared" si="145"/>
        <v>0</v>
      </c>
      <c r="T309" s="88"/>
      <c r="U309" s="88"/>
      <c r="V309" s="34"/>
    </row>
    <row r="310" spans="1:22" x14ac:dyDescent="0.25">
      <c r="A310" s="36"/>
      <c r="B310" s="34" t="s">
        <v>41</v>
      </c>
      <c r="C310" s="36"/>
      <c r="D310" s="36"/>
      <c r="E310" s="36"/>
      <c r="F310" s="36"/>
      <c r="G310" s="36"/>
      <c r="H310" s="36" t="s">
        <v>113</v>
      </c>
      <c r="I310" s="36" t="s">
        <v>46</v>
      </c>
      <c r="J310" s="36"/>
      <c r="K310" s="36"/>
      <c r="L310" s="89">
        <v>-3412578.3699000003</v>
      </c>
      <c r="M310" s="89">
        <v>-1131858.3700000001</v>
      </c>
      <c r="N310" s="89">
        <v>-2261743.9869849067</v>
      </c>
      <c r="O310" s="88">
        <f t="shared" si="144"/>
        <v>-1150834.3829150936</v>
      </c>
      <c r="P310" s="88">
        <v>-1150834.3829150936</v>
      </c>
      <c r="Q310" s="89">
        <v>-1150834.3829150936</v>
      </c>
      <c r="R310" s="89"/>
      <c r="S310" s="88">
        <f t="shared" si="145"/>
        <v>-1150834.3829150936</v>
      </c>
      <c r="T310" s="89"/>
      <c r="U310" s="89"/>
      <c r="V310" s="36"/>
    </row>
    <row r="311" spans="1:22" ht="26.25" x14ac:dyDescent="0.25">
      <c r="A311" s="36"/>
      <c r="B311" s="36" t="s">
        <v>41</v>
      </c>
      <c r="C311" s="36"/>
      <c r="D311" s="36"/>
      <c r="E311" s="36"/>
      <c r="F311" s="36"/>
      <c r="G311" s="36"/>
      <c r="H311" s="36" t="s">
        <v>117</v>
      </c>
      <c r="I311" s="36" t="s">
        <v>46</v>
      </c>
      <c r="J311" s="36"/>
      <c r="K311" s="36"/>
      <c r="L311" s="89">
        <v>-547154.09835999529</v>
      </c>
      <c r="M311" s="89">
        <v>-189510.56999999989</v>
      </c>
      <c r="N311" s="89">
        <v>-428527.7408786536</v>
      </c>
      <c r="O311" s="88">
        <f t="shared" ref="O311" si="151">L311-N311</f>
        <v>-118626.35748134169</v>
      </c>
      <c r="P311" s="88">
        <v>-118626.35748134169</v>
      </c>
      <c r="Q311" s="89">
        <v>-118202.13387691771</v>
      </c>
      <c r="R311" s="89"/>
      <c r="S311" s="89">
        <f t="shared" ref="S311" si="152">Q311+R311</f>
        <v>-118202.13387691771</v>
      </c>
      <c r="T311" s="89"/>
      <c r="U311" s="89"/>
      <c r="V311" s="100" t="s">
        <v>177</v>
      </c>
    </row>
    <row r="312" spans="1:22" ht="15.75" thickBot="1" x14ac:dyDescent="0.3">
      <c r="A312" s="36"/>
      <c r="B312" s="36" t="s">
        <v>41</v>
      </c>
      <c r="C312" s="36"/>
      <c r="D312" s="36"/>
      <c r="E312" s="36"/>
      <c r="F312" s="36"/>
      <c r="G312" s="36"/>
      <c r="H312" s="36" t="s">
        <v>174</v>
      </c>
      <c r="I312" s="36" t="s">
        <v>46</v>
      </c>
      <c r="J312" s="36"/>
      <c r="K312" s="36"/>
      <c r="L312" s="89"/>
      <c r="M312" s="89"/>
      <c r="N312" s="89">
        <v>-424.2236044240592</v>
      </c>
      <c r="O312" s="88">
        <f t="shared" si="144"/>
        <v>424.2236044240592</v>
      </c>
      <c r="P312" s="92">
        <v>424.2236044240592</v>
      </c>
      <c r="Q312" s="89"/>
      <c r="R312" s="89"/>
      <c r="S312" s="89">
        <f t="shared" si="145"/>
        <v>0</v>
      </c>
      <c r="T312" s="89"/>
      <c r="U312" s="89"/>
      <c r="V312" s="100" t="s">
        <v>175</v>
      </c>
    </row>
    <row r="313" spans="1:22" ht="15.75" thickBot="1" x14ac:dyDescent="0.3">
      <c r="A313" s="38"/>
      <c r="B313" s="39" t="s">
        <v>41</v>
      </c>
      <c r="C313" s="39"/>
      <c r="D313" s="39"/>
      <c r="E313" s="39"/>
      <c r="F313" s="39"/>
      <c r="G313" s="39" t="s">
        <v>54</v>
      </c>
      <c r="H313" s="39"/>
      <c r="I313" s="39"/>
      <c r="J313" s="39"/>
      <c r="K313" s="39"/>
      <c r="L313" s="90">
        <f>SUM(L308:L312)</f>
        <v>-3970282.3618833544</v>
      </c>
      <c r="M313" s="90">
        <f t="shared" ref="M313:T313" si="153">SUM(M308:M312)</f>
        <v>-1321368.94</v>
      </c>
      <c r="N313" s="90">
        <f t="shared" si="153"/>
        <v>-2697664.4298924231</v>
      </c>
      <c r="O313" s="90">
        <f t="shared" si="153"/>
        <v>-1272617.9319909306</v>
      </c>
      <c r="P313" s="90">
        <f t="shared" si="153"/>
        <v>-1269036.5167920112</v>
      </c>
      <c r="Q313" s="90">
        <f t="shared" si="153"/>
        <v>-1269036.5167920112</v>
      </c>
      <c r="R313" s="90">
        <f t="shared" si="153"/>
        <v>0</v>
      </c>
      <c r="S313" s="90">
        <f t="shared" si="153"/>
        <v>-1269036.5167920112</v>
      </c>
      <c r="T313" s="90">
        <f t="shared" si="153"/>
        <v>0</v>
      </c>
      <c r="U313" s="90"/>
      <c r="V313" s="51"/>
    </row>
    <row r="314" spans="1:22" x14ac:dyDescent="0.25">
      <c r="A314" s="30"/>
      <c r="B314" s="30" t="s">
        <v>41</v>
      </c>
      <c r="C314" s="30"/>
      <c r="D314" s="30"/>
      <c r="E314" s="30"/>
      <c r="F314" s="30"/>
      <c r="G314" s="30"/>
      <c r="H314" s="30" t="s">
        <v>114</v>
      </c>
      <c r="I314" s="30" t="s">
        <v>46</v>
      </c>
      <c r="J314" s="30" t="s">
        <v>65</v>
      </c>
      <c r="K314" s="30" t="s">
        <v>150</v>
      </c>
      <c r="L314" s="87">
        <v>-124937.38206930534</v>
      </c>
      <c r="M314" s="87"/>
      <c r="N314" s="87">
        <v>-108140.20475093491</v>
      </c>
      <c r="O314" s="87">
        <f t="shared" si="144"/>
        <v>-16797.177318370435</v>
      </c>
      <c r="P314" s="87">
        <v>0</v>
      </c>
      <c r="Q314" s="87"/>
      <c r="R314" s="87"/>
      <c r="S314" s="87">
        <f t="shared" si="145"/>
        <v>0</v>
      </c>
      <c r="T314" s="87"/>
      <c r="U314" s="87"/>
      <c r="V314" s="30"/>
    </row>
    <row r="315" spans="1:22" x14ac:dyDescent="0.25">
      <c r="A315" s="34"/>
      <c r="B315" s="34" t="s">
        <v>41</v>
      </c>
      <c r="C315" s="34"/>
      <c r="D315" s="34"/>
      <c r="E315" s="34"/>
      <c r="F315" s="34"/>
      <c r="G315" s="34"/>
      <c r="H315" s="34" t="s">
        <v>114</v>
      </c>
      <c r="I315" s="34" t="s">
        <v>46</v>
      </c>
      <c r="J315" s="34" t="s">
        <v>83</v>
      </c>
      <c r="K315" s="34" t="s">
        <v>163</v>
      </c>
      <c r="L315" s="88">
        <v>-22.34</v>
      </c>
      <c r="M315" s="88">
        <v>-22.34</v>
      </c>
      <c r="N315" s="88"/>
      <c r="O315" s="88">
        <f t="shared" si="144"/>
        <v>-22.34</v>
      </c>
      <c r="P315" s="87">
        <v>0</v>
      </c>
      <c r="Q315" s="88"/>
      <c r="R315" s="88"/>
      <c r="S315" s="88">
        <f t="shared" si="145"/>
        <v>0</v>
      </c>
      <c r="T315" s="88"/>
      <c r="U315" s="88"/>
      <c r="V315" s="34"/>
    </row>
    <row r="316" spans="1:22" ht="27" thickBot="1" x14ac:dyDescent="0.3">
      <c r="A316" s="36"/>
      <c r="B316" s="36" t="s">
        <v>41</v>
      </c>
      <c r="C316" s="36"/>
      <c r="D316" s="36"/>
      <c r="E316" s="36"/>
      <c r="F316" s="36"/>
      <c r="G316" s="36"/>
      <c r="H316" s="36" t="s">
        <v>117</v>
      </c>
      <c r="I316" s="36" t="s">
        <v>46</v>
      </c>
      <c r="J316" s="36"/>
      <c r="K316" s="36"/>
      <c r="L316" s="89">
        <v>-1244358.233763051</v>
      </c>
      <c r="M316" s="89"/>
      <c r="N316" s="89">
        <v>-1244358.2340749255</v>
      </c>
      <c r="O316" s="89">
        <f t="shared" si="144"/>
        <v>3.1187455169856548E-4</v>
      </c>
      <c r="P316" s="92">
        <v>0</v>
      </c>
      <c r="Q316" s="89"/>
      <c r="R316" s="89"/>
      <c r="S316" s="89">
        <f t="shared" si="145"/>
        <v>0</v>
      </c>
      <c r="T316" s="89"/>
      <c r="U316" s="89"/>
      <c r="V316" s="100" t="s">
        <v>177</v>
      </c>
    </row>
    <row r="317" spans="1:22" ht="15.75" thickBot="1" x14ac:dyDescent="0.3">
      <c r="A317" s="38"/>
      <c r="B317" s="39" t="s">
        <v>41</v>
      </c>
      <c r="C317" s="39"/>
      <c r="D317" s="39"/>
      <c r="E317" s="39"/>
      <c r="F317" s="39"/>
      <c r="G317" s="39" t="s">
        <v>55</v>
      </c>
      <c r="H317" s="39"/>
      <c r="I317" s="39"/>
      <c r="J317" s="39"/>
      <c r="K317" s="39"/>
      <c r="L317" s="90">
        <f>SUM(L314:L316)</f>
        <v>-1369317.9558323564</v>
      </c>
      <c r="M317" s="90">
        <f t="shared" ref="M317:T317" si="154">SUM(M314:M316)</f>
        <v>-22.34</v>
      </c>
      <c r="N317" s="90">
        <f t="shared" si="154"/>
        <v>-1352498.4388258604</v>
      </c>
      <c r="O317" s="90">
        <f t="shared" si="154"/>
        <v>-16819.517006495884</v>
      </c>
      <c r="P317" s="90">
        <f t="shared" si="154"/>
        <v>0</v>
      </c>
      <c r="Q317" s="90">
        <f t="shared" si="154"/>
        <v>0</v>
      </c>
      <c r="R317" s="90">
        <f t="shared" si="154"/>
        <v>0</v>
      </c>
      <c r="S317" s="90">
        <f t="shared" si="154"/>
        <v>0</v>
      </c>
      <c r="T317" s="90">
        <f t="shared" si="154"/>
        <v>0</v>
      </c>
      <c r="U317" s="90"/>
      <c r="V317" s="51"/>
    </row>
    <row r="318" spans="1:22" s="103" customFormat="1" ht="15.75" thickBot="1" x14ac:dyDescent="0.3">
      <c r="A318" s="38"/>
      <c r="B318" s="39" t="s">
        <v>41</v>
      </c>
      <c r="C318" s="39"/>
      <c r="D318" s="39"/>
      <c r="E318" s="39"/>
      <c r="F318" s="39"/>
      <c r="G318" s="39" t="s">
        <v>110</v>
      </c>
      <c r="H318" s="39" t="s">
        <v>117</v>
      </c>
      <c r="I318" s="39" t="s">
        <v>46</v>
      </c>
      <c r="J318" s="39"/>
      <c r="K318" s="39"/>
      <c r="L318" s="90">
        <v>-28929.127734296224</v>
      </c>
      <c r="M318" s="90"/>
      <c r="N318" s="90">
        <v>-23680.096002809449</v>
      </c>
      <c r="O318" s="90">
        <f t="shared" si="144"/>
        <v>-5249.0317314867752</v>
      </c>
      <c r="P318" s="90">
        <v>-5249.0317314867752</v>
      </c>
      <c r="Q318" s="90">
        <v>-5249.0317314867752</v>
      </c>
      <c r="R318" s="90"/>
      <c r="S318" s="90">
        <f t="shared" si="145"/>
        <v>-5249.0317314867752</v>
      </c>
      <c r="T318" s="90"/>
      <c r="U318" s="90"/>
      <c r="V318" s="51"/>
    </row>
    <row r="319" spans="1:22" ht="15.75" thickBot="1" x14ac:dyDescent="0.3">
      <c r="A319" s="24"/>
      <c r="B319" s="26" t="s">
        <v>41</v>
      </c>
      <c r="C319" s="26"/>
      <c r="D319" s="26"/>
      <c r="E319" s="26" t="s">
        <v>127</v>
      </c>
      <c r="F319" s="26" t="s">
        <v>101</v>
      </c>
      <c r="G319" s="26"/>
      <c r="H319" s="26"/>
      <c r="I319" s="26"/>
      <c r="J319" s="26"/>
      <c r="K319" s="26"/>
      <c r="L319" s="86">
        <f>L326+L329+L334+L339+L340</f>
        <v>-9199515.5603293404</v>
      </c>
      <c r="M319" s="86">
        <f t="shared" ref="M319:T319" si="155">M326+M329+M334+M339+M340</f>
        <v>-1310296.0799787589</v>
      </c>
      <c r="N319" s="86">
        <f t="shared" si="155"/>
        <v>-8038460.9401693037</v>
      </c>
      <c r="O319" s="86">
        <f t="shared" si="155"/>
        <v>-1161054.6201600381</v>
      </c>
      <c r="P319" s="86">
        <f t="shared" si="155"/>
        <v>-1029921.8605175683</v>
      </c>
      <c r="Q319" s="86">
        <f t="shared" si="155"/>
        <v>-1029921.8605175701</v>
      </c>
      <c r="R319" s="86">
        <f t="shared" si="155"/>
        <v>0</v>
      </c>
      <c r="S319" s="86">
        <f t="shared" si="155"/>
        <v>-1029921.8605175701</v>
      </c>
      <c r="T319" s="86">
        <f t="shared" si="155"/>
        <v>0</v>
      </c>
      <c r="U319" s="86"/>
      <c r="V319" s="52"/>
    </row>
    <row r="320" spans="1:22" x14ac:dyDescent="0.25">
      <c r="A320" s="30"/>
      <c r="B320" s="30" t="s">
        <v>41</v>
      </c>
      <c r="C320" s="30"/>
      <c r="D320" s="30"/>
      <c r="E320" s="30"/>
      <c r="F320" s="30"/>
      <c r="G320" s="30"/>
      <c r="H320" s="30" t="s">
        <v>113</v>
      </c>
      <c r="I320" s="30" t="s">
        <v>46</v>
      </c>
      <c r="J320" s="30" t="s">
        <v>64</v>
      </c>
      <c r="K320" s="30" t="s">
        <v>149</v>
      </c>
      <c r="L320" s="87">
        <v>-5524.9998046215424</v>
      </c>
      <c r="M320" s="87"/>
      <c r="N320" s="87">
        <v>-5524.9998046215424</v>
      </c>
      <c r="O320" s="87">
        <f t="shared" si="144"/>
        <v>0</v>
      </c>
      <c r="P320" s="87">
        <v>0</v>
      </c>
      <c r="Q320" s="87"/>
      <c r="R320" s="87"/>
      <c r="S320" s="87">
        <f t="shared" si="145"/>
        <v>0</v>
      </c>
      <c r="T320" s="87"/>
      <c r="U320" s="87"/>
      <c r="V320" s="30"/>
    </row>
    <row r="321" spans="1:22" x14ac:dyDescent="0.25">
      <c r="A321" s="34"/>
      <c r="B321" s="34" t="s">
        <v>41</v>
      </c>
      <c r="C321" s="34"/>
      <c r="D321" s="34"/>
      <c r="E321" s="34"/>
      <c r="F321" s="34"/>
      <c r="G321" s="34"/>
      <c r="H321" s="34" t="s">
        <v>114</v>
      </c>
      <c r="I321" s="34" t="s">
        <v>46</v>
      </c>
      <c r="J321" s="34" t="s">
        <v>65</v>
      </c>
      <c r="K321" s="34" t="s">
        <v>150</v>
      </c>
      <c r="L321" s="88">
        <v>-652.62106799999992</v>
      </c>
      <c r="M321" s="88"/>
      <c r="N321" s="88">
        <v>-210.90864599999998</v>
      </c>
      <c r="O321" s="88">
        <f t="shared" si="144"/>
        <v>-441.71242199999995</v>
      </c>
      <c r="P321" s="87">
        <v>0</v>
      </c>
      <c r="Q321" s="88"/>
      <c r="R321" s="88"/>
      <c r="S321" s="88">
        <f t="shared" si="145"/>
        <v>0</v>
      </c>
      <c r="T321" s="88"/>
      <c r="U321" s="88"/>
      <c r="V321" s="34"/>
    </row>
    <row r="322" spans="1:22" x14ac:dyDescent="0.25">
      <c r="A322" s="34"/>
      <c r="B322" s="34" t="s">
        <v>41</v>
      </c>
      <c r="C322" s="34"/>
      <c r="D322" s="34"/>
      <c r="E322" s="34"/>
      <c r="F322" s="34"/>
      <c r="G322" s="34"/>
      <c r="H322" s="34" t="s">
        <v>114</v>
      </c>
      <c r="I322" s="34" t="s">
        <v>46</v>
      </c>
      <c r="J322" s="34" t="s">
        <v>72</v>
      </c>
      <c r="K322" s="34" t="s">
        <v>162</v>
      </c>
      <c r="L322" s="88">
        <v>-467.84</v>
      </c>
      <c r="M322" s="88">
        <v>-467.84</v>
      </c>
      <c r="N322" s="88">
        <v>-467.84</v>
      </c>
      <c r="O322" s="88">
        <f t="shared" si="144"/>
        <v>0</v>
      </c>
      <c r="P322" s="87">
        <v>0</v>
      </c>
      <c r="Q322" s="88"/>
      <c r="R322" s="88"/>
      <c r="S322" s="88">
        <f t="shared" si="145"/>
        <v>0</v>
      </c>
      <c r="T322" s="88"/>
      <c r="U322" s="88"/>
      <c r="V322" s="34"/>
    </row>
    <row r="323" spans="1:22" x14ac:dyDescent="0.25">
      <c r="A323" s="36"/>
      <c r="B323" s="36" t="s">
        <v>41</v>
      </c>
      <c r="C323" s="36"/>
      <c r="D323" s="36"/>
      <c r="E323" s="36"/>
      <c r="F323" s="36"/>
      <c r="G323" s="36"/>
      <c r="H323" s="36" t="s">
        <v>113</v>
      </c>
      <c r="I323" s="36" t="s">
        <v>46</v>
      </c>
      <c r="J323" s="36"/>
      <c r="K323" s="36"/>
      <c r="L323" s="89">
        <v>-114000</v>
      </c>
      <c r="M323" s="89"/>
      <c r="N323" s="89">
        <v>-100606.82898991702</v>
      </c>
      <c r="O323" s="89">
        <f t="shared" si="144"/>
        <v>-13393.171010082981</v>
      </c>
      <c r="P323" s="88">
        <v>-13393.171010082981</v>
      </c>
      <c r="Q323" s="89">
        <v>-13393.171010082981</v>
      </c>
      <c r="R323" s="89"/>
      <c r="S323" s="89">
        <f t="shared" si="145"/>
        <v>-13393.171010082981</v>
      </c>
      <c r="T323" s="89"/>
      <c r="U323" s="89"/>
      <c r="V323" s="36"/>
    </row>
    <row r="324" spans="1:22" ht="26.25" x14ac:dyDescent="0.25">
      <c r="A324" s="36"/>
      <c r="B324" s="36" t="s">
        <v>41</v>
      </c>
      <c r="C324" s="36"/>
      <c r="D324" s="36"/>
      <c r="E324" s="36"/>
      <c r="F324" s="36"/>
      <c r="G324" s="36"/>
      <c r="H324" s="36" t="s">
        <v>117</v>
      </c>
      <c r="I324" s="36" t="s">
        <v>46</v>
      </c>
      <c r="J324" s="36"/>
      <c r="K324" s="36"/>
      <c r="L324" s="89">
        <v>-1588244.5823007736</v>
      </c>
      <c r="M324" s="89">
        <v>-934558.11</v>
      </c>
      <c r="N324" s="89">
        <v>-1160078.3658489776</v>
      </c>
      <c r="O324" s="89">
        <f t="shared" ref="O324" si="156">L324-N324</f>
        <v>-428166.216451796</v>
      </c>
      <c r="P324" s="88">
        <v>-428166.216451796</v>
      </c>
      <c r="Q324" s="89">
        <v>-428143.65645179595</v>
      </c>
      <c r="R324" s="89"/>
      <c r="S324" s="89">
        <f t="shared" ref="S324" si="157">Q324+R324</f>
        <v>-428143.65645179595</v>
      </c>
      <c r="T324" s="89"/>
      <c r="U324" s="89"/>
      <c r="V324" s="100" t="s">
        <v>177</v>
      </c>
    </row>
    <row r="325" spans="1:22" ht="15.75" thickBot="1" x14ac:dyDescent="0.3">
      <c r="A325" s="36"/>
      <c r="B325" s="36" t="s">
        <v>41</v>
      </c>
      <c r="C325" s="36"/>
      <c r="D325" s="36"/>
      <c r="E325" s="36"/>
      <c r="F325" s="36"/>
      <c r="G325" s="36"/>
      <c r="H325" s="36" t="s">
        <v>174</v>
      </c>
      <c r="I325" s="36" t="s">
        <v>46</v>
      </c>
      <c r="J325" s="36"/>
      <c r="K325" s="36"/>
      <c r="L325" s="89"/>
      <c r="M325" s="89"/>
      <c r="N325" s="89">
        <v>-22.56</v>
      </c>
      <c r="O325" s="89">
        <f t="shared" si="144"/>
        <v>22.56</v>
      </c>
      <c r="P325" s="92">
        <v>22.56</v>
      </c>
      <c r="Q325" s="89"/>
      <c r="R325" s="89"/>
      <c r="S325" s="89">
        <f t="shared" si="145"/>
        <v>0</v>
      </c>
      <c r="T325" s="89"/>
      <c r="U325" s="89"/>
      <c r="V325" s="100" t="s">
        <v>175</v>
      </c>
    </row>
    <row r="326" spans="1:22" ht="15.75" thickBot="1" x14ac:dyDescent="0.3">
      <c r="A326" s="38"/>
      <c r="B326" s="39" t="s">
        <v>41</v>
      </c>
      <c r="C326" s="39"/>
      <c r="D326" s="39"/>
      <c r="E326" s="39"/>
      <c r="F326" s="39"/>
      <c r="G326" s="39" t="s">
        <v>50</v>
      </c>
      <c r="H326" s="39"/>
      <c r="I326" s="39"/>
      <c r="J326" s="39"/>
      <c r="K326" s="39"/>
      <c r="L326" s="90">
        <f>SUM(L320:L325)</f>
        <v>-1708890.0431733951</v>
      </c>
      <c r="M326" s="90">
        <f t="shared" ref="M326:T326" si="158">SUM(M320:M325)</f>
        <v>-935025.95</v>
      </c>
      <c r="N326" s="90">
        <f t="shared" si="158"/>
        <v>-1266911.5032895161</v>
      </c>
      <c r="O326" s="90">
        <f t="shared" si="158"/>
        <v>-441978.53988387901</v>
      </c>
      <c r="P326" s="90">
        <f t="shared" si="158"/>
        <v>-441536.827461879</v>
      </c>
      <c r="Q326" s="90">
        <f t="shared" si="158"/>
        <v>-441536.82746187894</v>
      </c>
      <c r="R326" s="90">
        <f t="shared" si="158"/>
        <v>0</v>
      </c>
      <c r="S326" s="90">
        <f t="shared" si="158"/>
        <v>-441536.82746187894</v>
      </c>
      <c r="T326" s="90">
        <f t="shared" si="158"/>
        <v>0</v>
      </c>
      <c r="U326" s="90"/>
      <c r="V326" s="51"/>
    </row>
    <row r="327" spans="1:22" x14ac:dyDescent="0.25">
      <c r="A327" s="30"/>
      <c r="B327" s="30" t="s">
        <v>41</v>
      </c>
      <c r="C327" s="30"/>
      <c r="D327" s="30"/>
      <c r="E327" s="30"/>
      <c r="F327" s="30"/>
      <c r="G327" s="30"/>
      <c r="H327" s="30" t="s">
        <v>113</v>
      </c>
      <c r="I327" s="30" t="s">
        <v>46</v>
      </c>
      <c r="J327" s="30" t="s">
        <v>64</v>
      </c>
      <c r="K327" s="30" t="s">
        <v>149</v>
      </c>
      <c r="L327" s="87">
        <v>-9.31</v>
      </c>
      <c r="M327" s="87">
        <v>-9.31</v>
      </c>
      <c r="N327" s="87">
        <v>-9.31</v>
      </c>
      <c r="O327" s="87">
        <f t="shared" si="144"/>
        <v>0</v>
      </c>
      <c r="P327" s="87">
        <v>0</v>
      </c>
      <c r="Q327" s="87"/>
      <c r="R327" s="87"/>
      <c r="S327" s="87">
        <f t="shared" si="145"/>
        <v>0</v>
      </c>
      <c r="T327" s="87"/>
      <c r="U327" s="87"/>
      <c r="V327" s="30"/>
    </row>
    <row r="328" spans="1:22" ht="15.75" thickBot="1" x14ac:dyDescent="0.3">
      <c r="A328" s="36"/>
      <c r="B328" s="36" t="s">
        <v>41</v>
      </c>
      <c r="C328" s="36"/>
      <c r="D328" s="36"/>
      <c r="E328" s="36"/>
      <c r="F328" s="36"/>
      <c r="G328" s="36"/>
      <c r="H328" s="36" t="s">
        <v>117</v>
      </c>
      <c r="I328" s="36" t="s">
        <v>46</v>
      </c>
      <c r="J328" s="36"/>
      <c r="K328" s="36"/>
      <c r="L328" s="89">
        <v>-186717.20997875882</v>
      </c>
      <c r="M328" s="89">
        <v>-186717.20997875882</v>
      </c>
      <c r="N328" s="89">
        <v>-186717.20997875882</v>
      </c>
      <c r="O328" s="89">
        <f t="shared" si="144"/>
        <v>0</v>
      </c>
      <c r="P328" s="92">
        <v>0</v>
      </c>
      <c r="Q328" s="89"/>
      <c r="R328" s="89"/>
      <c r="S328" s="89">
        <f t="shared" si="145"/>
        <v>0</v>
      </c>
      <c r="T328" s="89"/>
      <c r="U328" s="89"/>
      <c r="V328" s="36"/>
    </row>
    <row r="329" spans="1:22" ht="15.75" thickBot="1" x14ac:dyDescent="0.3">
      <c r="A329" s="38"/>
      <c r="B329" s="39" t="s">
        <v>41</v>
      </c>
      <c r="C329" s="39"/>
      <c r="D329" s="39"/>
      <c r="E329" s="39"/>
      <c r="F329" s="39"/>
      <c r="G329" s="39" t="s">
        <v>54</v>
      </c>
      <c r="H329" s="39"/>
      <c r="I329" s="39"/>
      <c r="J329" s="39"/>
      <c r="K329" s="39"/>
      <c r="L329" s="90">
        <f>SUM(L327:L328)</f>
        <v>-186726.51997875882</v>
      </c>
      <c r="M329" s="90">
        <f t="shared" ref="M329:T329" si="159">SUM(M327:M328)</f>
        <v>-186726.51997875882</v>
      </c>
      <c r="N329" s="90">
        <f t="shared" si="159"/>
        <v>-186726.51997875882</v>
      </c>
      <c r="O329" s="90">
        <f t="shared" si="159"/>
        <v>0</v>
      </c>
      <c r="P329" s="90">
        <f t="shared" si="159"/>
        <v>0</v>
      </c>
      <c r="Q329" s="90">
        <f t="shared" si="159"/>
        <v>0</v>
      </c>
      <c r="R329" s="90">
        <f t="shared" si="159"/>
        <v>0</v>
      </c>
      <c r="S329" s="90">
        <f t="shared" si="159"/>
        <v>0</v>
      </c>
      <c r="T329" s="90">
        <f t="shared" si="159"/>
        <v>0</v>
      </c>
      <c r="U329" s="90"/>
      <c r="V329" s="51"/>
    </row>
    <row r="330" spans="1:22" s="103" customFormat="1" x14ac:dyDescent="0.25">
      <c r="A330" s="48"/>
      <c r="B330" s="48" t="s">
        <v>41</v>
      </c>
      <c r="C330" s="48"/>
      <c r="D330" s="48"/>
      <c r="E330" s="48"/>
      <c r="F330" s="48"/>
      <c r="G330" s="48"/>
      <c r="H330" s="48" t="s">
        <v>113</v>
      </c>
      <c r="I330" s="48" t="s">
        <v>46</v>
      </c>
      <c r="J330" s="48" t="s">
        <v>64</v>
      </c>
      <c r="K330" s="48" t="s">
        <v>149</v>
      </c>
      <c r="L330" s="93">
        <v>-15239.000000000004</v>
      </c>
      <c r="M330" s="93"/>
      <c r="N330" s="93">
        <v>-15239.000000000004</v>
      </c>
      <c r="O330" s="93">
        <f t="shared" si="144"/>
        <v>0</v>
      </c>
      <c r="P330" s="93">
        <v>0</v>
      </c>
      <c r="Q330" s="93"/>
      <c r="R330" s="93"/>
      <c r="S330" s="93">
        <f t="shared" si="145"/>
        <v>0</v>
      </c>
      <c r="T330" s="93"/>
      <c r="U330" s="93"/>
      <c r="V330" s="48"/>
    </row>
    <row r="331" spans="1:22" s="103" customFormat="1" x14ac:dyDescent="0.25">
      <c r="A331" s="49"/>
      <c r="B331" s="49" t="s">
        <v>41</v>
      </c>
      <c r="C331" s="49"/>
      <c r="D331" s="49"/>
      <c r="E331" s="49"/>
      <c r="F331" s="49"/>
      <c r="G331" s="49"/>
      <c r="H331" s="49" t="s">
        <v>114</v>
      </c>
      <c r="I331" s="49" t="s">
        <v>46</v>
      </c>
      <c r="J331" s="49" t="s">
        <v>65</v>
      </c>
      <c r="K331" s="49" t="s">
        <v>150</v>
      </c>
      <c r="L331" s="94">
        <v>-64465.29866485919</v>
      </c>
      <c r="M331" s="94"/>
      <c r="N331" s="94">
        <v>-43326.417741024401</v>
      </c>
      <c r="O331" s="94">
        <f t="shared" si="144"/>
        <v>-21138.880923834789</v>
      </c>
      <c r="P331" s="93">
        <v>0</v>
      </c>
      <c r="Q331" s="94"/>
      <c r="R331" s="94"/>
      <c r="S331" s="94">
        <f t="shared" si="145"/>
        <v>0</v>
      </c>
      <c r="T331" s="94"/>
      <c r="U331" s="94"/>
      <c r="V331" s="49"/>
    </row>
    <row r="332" spans="1:22" s="103" customFormat="1" x14ac:dyDescent="0.25">
      <c r="A332" s="49"/>
      <c r="B332" s="49" t="s">
        <v>41</v>
      </c>
      <c r="C332" s="49"/>
      <c r="D332" s="49"/>
      <c r="E332" s="49"/>
      <c r="F332" s="49"/>
      <c r="G332" s="49"/>
      <c r="H332" s="49" t="s">
        <v>114</v>
      </c>
      <c r="I332" s="49" t="s">
        <v>46</v>
      </c>
      <c r="J332" s="49" t="s">
        <v>83</v>
      </c>
      <c r="K332" s="49" t="s">
        <v>163</v>
      </c>
      <c r="L332" s="94">
        <v>-5.33</v>
      </c>
      <c r="M332" s="94">
        <v>-5.33</v>
      </c>
      <c r="N332" s="94"/>
      <c r="O332" s="94">
        <f t="shared" si="144"/>
        <v>-5.33</v>
      </c>
      <c r="P332" s="93">
        <v>0</v>
      </c>
      <c r="Q332" s="94"/>
      <c r="R332" s="94"/>
      <c r="S332" s="94">
        <f t="shared" si="145"/>
        <v>0</v>
      </c>
      <c r="T332" s="94"/>
      <c r="U332" s="94"/>
      <c r="V332" s="49"/>
    </row>
    <row r="333" spans="1:22" s="103" customFormat="1" ht="27" thickBot="1" x14ac:dyDescent="0.3">
      <c r="A333" s="50"/>
      <c r="B333" s="50" t="s">
        <v>41</v>
      </c>
      <c r="C333" s="50"/>
      <c r="D333" s="50"/>
      <c r="E333" s="50"/>
      <c r="F333" s="50"/>
      <c r="G333" s="50"/>
      <c r="H333" s="50" t="s">
        <v>117</v>
      </c>
      <c r="I333" s="50" t="s">
        <v>46</v>
      </c>
      <c r="J333" s="50"/>
      <c r="K333" s="50"/>
      <c r="L333" s="95">
        <v>-419367.89364440582</v>
      </c>
      <c r="M333" s="95">
        <v>-5000</v>
      </c>
      <c r="N333" s="95">
        <v>-419367.89373666991</v>
      </c>
      <c r="O333" s="95">
        <f t="shared" si="144"/>
        <v>9.2264090199023485E-5</v>
      </c>
      <c r="P333" s="96">
        <v>0</v>
      </c>
      <c r="Q333" s="95"/>
      <c r="R333" s="95"/>
      <c r="S333" s="95">
        <f t="shared" si="145"/>
        <v>0</v>
      </c>
      <c r="T333" s="95"/>
      <c r="U333" s="95"/>
      <c r="V333" s="99" t="s">
        <v>177</v>
      </c>
    </row>
    <row r="334" spans="1:22" ht="15.75" thickBot="1" x14ac:dyDescent="0.3">
      <c r="A334" s="38"/>
      <c r="B334" s="39" t="s">
        <v>41</v>
      </c>
      <c r="C334" s="39"/>
      <c r="D334" s="39"/>
      <c r="E334" s="39"/>
      <c r="F334" s="39"/>
      <c r="G334" s="39" t="s">
        <v>55</v>
      </c>
      <c r="H334" s="39"/>
      <c r="I334" s="39"/>
      <c r="J334" s="39"/>
      <c r="K334" s="39"/>
      <c r="L334" s="90">
        <f>SUM(L330:L333)</f>
        <v>-499077.52230926498</v>
      </c>
      <c r="M334" s="90">
        <f t="shared" ref="M334:T334" si="160">SUM(M330:M333)</f>
        <v>-5005.33</v>
      </c>
      <c r="N334" s="90">
        <f t="shared" si="160"/>
        <v>-477933.31147769431</v>
      </c>
      <c r="O334" s="90">
        <f t="shared" si="160"/>
        <v>-21144.210831570701</v>
      </c>
      <c r="P334" s="90">
        <f t="shared" si="160"/>
        <v>0</v>
      </c>
      <c r="Q334" s="90">
        <f t="shared" si="160"/>
        <v>0</v>
      </c>
      <c r="R334" s="90">
        <f t="shared" si="160"/>
        <v>0</v>
      </c>
      <c r="S334" s="90">
        <f t="shared" si="160"/>
        <v>0</v>
      </c>
      <c r="T334" s="90">
        <f t="shared" si="160"/>
        <v>0</v>
      </c>
      <c r="U334" s="90"/>
      <c r="V334" s="51"/>
    </row>
    <row r="335" spans="1:22" s="103" customFormat="1" x14ac:dyDescent="0.25">
      <c r="A335" s="48"/>
      <c r="B335" s="48" t="s">
        <v>41</v>
      </c>
      <c r="C335" s="48"/>
      <c r="D335" s="48"/>
      <c r="E335" s="48"/>
      <c r="F335" s="48"/>
      <c r="G335" s="48"/>
      <c r="H335" s="48" t="s">
        <v>113</v>
      </c>
      <c r="I335" s="48" t="s">
        <v>46</v>
      </c>
      <c r="J335" s="48" t="s">
        <v>64</v>
      </c>
      <c r="K335" s="48" t="s">
        <v>149</v>
      </c>
      <c r="L335" s="93">
        <v>-4724.9998999999998</v>
      </c>
      <c r="M335" s="93"/>
      <c r="N335" s="93">
        <v>-4724.9998999999998</v>
      </c>
      <c r="O335" s="93">
        <f t="shared" si="144"/>
        <v>0</v>
      </c>
      <c r="P335" s="93">
        <v>0</v>
      </c>
      <c r="Q335" s="93"/>
      <c r="R335" s="93"/>
      <c r="S335" s="93">
        <f t="shared" si="145"/>
        <v>0</v>
      </c>
      <c r="T335" s="93"/>
      <c r="U335" s="93"/>
      <c r="V335" s="48"/>
    </row>
    <row r="336" spans="1:22" s="103" customFormat="1" x14ac:dyDescent="0.25">
      <c r="A336" s="49"/>
      <c r="B336" s="49" t="s">
        <v>41</v>
      </c>
      <c r="C336" s="49"/>
      <c r="D336" s="49"/>
      <c r="E336" s="49"/>
      <c r="F336" s="49"/>
      <c r="G336" s="49"/>
      <c r="H336" s="49" t="s">
        <v>114</v>
      </c>
      <c r="I336" s="49" t="s">
        <v>46</v>
      </c>
      <c r="J336" s="49" t="s">
        <v>65</v>
      </c>
      <c r="K336" s="49" t="s">
        <v>150</v>
      </c>
      <c r="L336" s="94">
        <v>-3152905.4624260515</v>
      </c>
      <c r="M336" s="94"/>
      <c r="N336" s="94">
        <v>-3043358.6260371525</v>
      </c>
      <c r="O336" s="94">
        <f t="shared" si="144"/>
        <v>-109546.83638889901</v>
      </c>
      <c r="P336" s="93">
        <v>0</v>
      </c>
      <c r="Q336" s="94"/>
      <c r="R336" s="94"/>
      <c r="S336" s="94">
        <f t="shared" si="145"/>
        <v>0</v>
      </c>
      <c r="T336" s="94"/>
      <c r="U336" s="94"/>
      <c r="V336" s="49"/>
    </row>
    <row r="337" spans="1:22" s="103" customFormat="1" ht="26.25" x14ac:dyDescent="0.25">
      <c r="A337" s="50"/>
      <c r="B337" s="50" t="s">
        <v>41</v>
      </c>
      <c r="C337" s="50"/>
      <c r="D337" s="50"/>
      <c r="E337" s="50"/>
      <c r="F337" s="50"/>
      <c r="G337" s="50"/>
      <c r="H337" s="50" t="s">
        <v>117</v>
      </c>
      <c r="I337" s="50" t="s">
        <v>46</v>
      </c>
      <c r="J337" s="50"/>
      <c r="K337" s="50"/>
      <c r="L337" s="95">
        <v>-3185937.2025417872</v>
      </c>
      <c r="M337" s="95">
        <v>-183538.28000000003</v>
      </c>
      <c r="N337" s="95">
        <v>-3032626.8997476879</v>
      </c>
      <c r="O337" s="95">
        <f t="shared" ref="O337" si="161">L337-N337</f>
        <v>-153310.30279409932</v>
      </c>
      <c r="P337" s="94">
        <v>-153310.30279409932</v>
      </c>
      <c r="Q337" s="95">
        <v>-146243.14279410103</v>
      </c>
      <c r="R337" s="95"/>
      <c r="S337" s="95">
        <f t="shared" ref="S337" si="162">Q337+R337</f>
        <v>-146243.14279410103</v>
      </c>
      <c r="T337" s="95"/>
      <c r="U337" s="95"/>
      <c r="V337" s="99" t="s">
        <v>177</v>
      </c>
    </row>
    <row r="338" spans="1:22" s="103" customFormat="1" ht="15.75" thickBot="1" x14ac:dyDescent="0.3">
      <c r="A338" s="50"/>
      <c r="B338" s="50" t="s">
        <v>41</v>
      </c>
      <c r="C338" s="50"/>
      <c r="D338" s="50"/>
      <c r="E338" s="50"/>
      <c r="F338" s="50"/>
      <c r="G338" s="50"/>
      <c r="H338" s="50" t="s">
        <v>174</v>
      </c>
      <c r="I338" s="50" t="s">
        <v>46</v>
      </c>
      <c r="J338" s="50"/>
      <c r="K338" s="50"/>
      <c r="L338" s="95">
        <v>-500</v>
      </c>
      <c r="M338" s="95"/>
      <c r="N338" s="95">
        <v>-7567.1600000000008</v>
      </c>
      <c r="O338" s="95">
        <f t="shared" si="144"/>
        <v>7067.1600000000008</v>
      </c>
      <c r="P338" s="96">
        <v>7067.1600000000008</v>
      </c>
      <c r="Q338" s="95"/>
      <c r="R338" s="95"/>
      <c r="S338" s="95">
        <f t="shared" si="145"/>
        <v>0</v>
      </c>
      <c r="T338" s="95"/>
      <c r="U338" s="95"/>
      <c r="V338" s="99" t="s">
        <v>175</v>
      </c>
    </row>
    <row r="339" spans="1:22" ht="15.75" thickBot="1" x14ac:dyDescent="0.3">
      <c r="A339" s="38"/>
      <c r="B339" s="39" t="s">
        <v>41</v>
      </c>
      <c r="C339" s="39"/>
      <c r="D339" s="39"/>
      <c r="E339" s="39"/>
      <c r="F339" s="39"/>
      <c r="G339" s="39" t="s">
        <v>109</v>
      </c>
      <c r="H339" s="39" t="s">
        <v>62</v>
      </c>
      <c r="I339" s="39" t="s">
        <v>46</v>
      </c>
      <c r="J339" s="39"/>
      <c r="K339" s="39"/>
      <c r="L339" s="90">
        <f>SUM(L335:L338)</f>
        <v>-6344067.6648678388</v>
      </c>
      <c r="M339" s="90">
        <f t="shared" ref="M339:T339" si="163">SUM(M335:M338)</f>
        <v>-183538.28000000003</v>
      </c>
      <c r="N339" s="90">
        <f t="shared" si="163"/>
        <v>-6088277.6856848411</v>
      </c>
      <c r="O339" s="90">
        <f t="shared" si="163"/>
        <v>-255789.97918299833</v>
      </c>
      <c r="P339" s="90">
        <f t="shared" si="163"/>
        <v>-146243.14279409932</v>
      </c>
      <c r="Q339" s="90">
        <f t="shared" si="163"/>
        <v>-146243.14279410103</v>
      </c>
      <c r="R339" s="90">
        <f t="shared" si="163"/>
        <v>0</v>
      </c>
      <c r="S339" s="90">
        <f t="shared" si="163"/>
        <v>-146243.14279410103</v>
      </c>
      <c r="T339" s="90">
        <f t="shared" si="163"/>
        <v>0</v>
      </c>
      <c r="U339" s="90"/>
      <c r="V339" s="51"/>
    </row>
    <row r="340" spans="1:22" s="103" customFormat="1" ht="15.75" thickBot="1" x14ac:dyDescent="0.3">
      <c r="A340" s="38"/>
      <c r="B340" s="39" t="s">
        <v>41</v>
      </c>
      <c r="C340" s="39"/>
      <c r="D340" s="39"/>
      <c r="E340" s="39"/>
      <c r="F340" s="39"/>
      <c r="G340" s="39" t="s">
        <v>110</v>
      </c>
      <c r="H340" s="39" t="s">
        <v>117</v>
      </c>
      <c r="I340" s="39" t="s">
        <v>46</v>
      </c>
      <c r="J340" s="39"/>
      <c r="K340" s="39"/>
      <c r="L340" s="90">
        <v>-460753.81000008283</v>
      </c>
      <c r="M340" s="90"/>
      <c r="N340" s="90">
        <v>-18611.919738492816</v>
      </c>
      <c r="O340" s="90">
        <f t="shared" si="144"/>
        <v>-442141.89026159002</v>
      </c>
      <c r="P340" s="90">
        <v>-442141.89026159002</v>
      </c>
      <c r="Q340" s="90">
        <v>-442141.89026159002</v>
      </c>
      <c r="R340" s="90"/>
      <c r="S340" s="90">
        <f t="shared" si="145"/>
        <v>-442141.89026159002</v>
      </c>
      <c r="T340" s="90"/>
      <c r="U340" s="90"/>
      <c r="V340" s="51"/>
    </row>
    <row r="341" spans="1:22" ht="15.75" thickBot="1" x14ac:dyDescent="0.3">
      <c r="A341" s="24"/>
      <c r="B341" s="26" t="s">
        <v>41</v>
      </c>
      <c r="C341" s="26"/>
      <c r="D341" s="26"/>
      <c r="E341" s="26" t="s">
        <v>124</v>
      </c>
      <c r="F341" s="26" t="s">
        <v>102</v>
      </c>
      <c r="G341" s="26"/>
      <c r="H341" s="26"/>
      <c r="I341" s="26"/>
      <c r="J341" s="26"/>
      <c r="K341" s="26"/>
      <c r="L341" s="86">
        <f>L348+L352+L357+L358</f>
        <v>-3090221.8217754718</v>
      </c>
      <c r="M341" s="86">
        <f t="shared" ref="M341:T341" si="164">M348+M352+M357+M358</f>
        <v>-401074.57000000007</v>
      </c>
      <c r="N341" s="86">
        <f t="shared" si="164"/>
        <v>-2706786.5014039017</v>
      </c>
      <c r="O341" s="86">
        <f t="shared" si="164"/>
        <v>-383435.32037157018</v>
      </c>
      <c r="P341" s="86">
        <f t="shared" si="164"/>
        <v>-335803.72396577237</v>
      </c>
      <c r="Q341" s="86">
        <f t="shared" si="164"/>
        <v>-335803.72396577225</v>
      </c>
      <c r="R341" s="86">
        <f t="shared" si="164"/>
        <v>0</v>
      </c>
      <c r="S341" s="86">
        <f t="shared" si="164"/>
        <v>-335803.72396577225</v>
      </c>
      <c r="T341" s="86">
        <f t="shared" si="164"/>
        <v>0</v>
      </c>
      <c r="U341" s="86"/>
      <c r="V341" s="52"/>
    </row>
    <row r="342" spans="1:22" x14ac:dyDescent="0.25">
      <c r="A342" s="30"/>
      <c r="B342" s="30" t="s">
        <v>41</v>
      </c>
      <c r="C342" s="30"/>
      <c r="D342" s="30"/>
      <c r="E342" s="30"/>
      <c r="F342" s="30"/>
      <c r="G342" s="30"/>
      <c r="H342" s="30" t="s">
        <v>113</v>
      </c>
      <c r="I342" s="30" t="s">
        <v>46</v>
      </c>
      <c r="J342" s="30" t="s">
        <v>64</v>
      </c>
      <c r="K342" s="30" t="s">
        <v>149</v>
      </c>
      <c r="L342" s="87">
        <v>-19197.46</v>
      </c>
      <c r="M342" s="87">
        <v>-597.46</v>
      </c>
      <c r="N342" s="87">
        <v>-19197.46</v>
      </c>
      <c r="O342" s="87">
        <f t="shared" si="144"/>
        <v>0</v>
      </c>
      <c r="P342" s="87">
        <v>0</v>
      </c>
      <c r="Q342" s="87"/>
      <c r="R342" s="87"/>
      <c r="S342" s="87">
        <f t="shared" si="145"/>
        <v>0</v>
      </c>
      <c r="T342" s="87"/>
      <c r="U342" s="87"/>
      <c r="V342" s="30"/>
    </row>
    <row r="343" spans="1:22" x14ac:dyDescent="0.25">
      <c r="A343" s="34"/>
      <c r="B343" s="34" t="s">
        <v>41</v>
      </c>
      <c r="C343" s="34"/>
      <c r="D343" s="34"/>
      <c r="E343" s="34"/>
      <c r="F343" s="34"/>
      <c r="G343" s="34"/>
      <c r="H343" s="34" t="s">
        <v>114</v>
      </c>
      <c r="I343" s="34" t="s">
        <v>46</v>
      </c>
      <c r="J343" s="34" t="s">
        <v>65</v>
      </c>
      <c r="K343" s="34" t="s">
        <v>150</v>
      </c>
      <c r="L343" s="88">
        <v>-715.27316999999994</v>
      </c>
      <c r="M343" s="88"/>
      <c r="N343" s="88">
        <v>-363.48085800000007</v>
      </c>
      <c r="O343" s="88">
        <f t="shared" si="144"/>
        <v>-351.79231199999987</v>
      </c>
      <c r="P343" s="87">
        <v>0</v>
      </c>
      <c r="Q343" s="88"/>
      <c r="R343" s="88"/>
      <c r="S343" s="88">
        <f t="shared" si="145"/>
        <v>0</v>
      </c>
      <c r="T343" s="88"/>
      <c r="U343" s="88"/>
      <c r="V343" s="34"/>
    </row>
    <row r="344" spans="1:22" x14ac:dyDescent="0.25">
      <c r="A344" s="34"/>
      <c r="B344" s="34" t="s">
        <v>41</v>
      </c>
      <c r="C344" s="34"/>
      <c r="D344" s="34"/>
      <c r="E344" s="34"/>
      <c r="F344" s="34"/>
      <c r="G344" s="34"/>
      <c r="H344" s="34" t="s">
        <v>114</v>
      </c>
      <c r="I344" s="34" t="s">
        <v>46</v>
      </c>
      <c r="J344" s="34" t="s">
        <v>72</v>
      </c>
      <c r="K344" s="34" t="s">
        <v>162</v>
      </c>
      <c r="L344" s="88">
        <v>-935.68</v>
      </c>
      <c r="M344" s="88">
        <v>-935.68</v>
      </c>
      <c r="N344" s="88">
        <v>-935.68</v>
      </c>
      <c r="O344" s="88">
        <f t="shared" si="144"/>
        <v>0</v>
      </c>
      <c r="P344" s="87">
        <v>0</v>
      </c>
      <c r="Q344" s="88"/>
      <c r="R344" s="88"/>
      <c r="S344" s="88">
        <f t="shared" si="145"/>
        <v>0</v>
      </c>
      <c r="T344" s="88"/>
      <c r="U344" s="88"/>
      <c r="V344" s="34"/>
    </row>
    <row r="345" spans="1:22" x14ac:dyDescent="0.25">
      <c r="A345" s="36"/>
      <c r="B345" s="36" t="s">
        <v>41</v>
      </c>
      <c r="C345" s="36"/>
      <c r="D345" s="36"/>
      <c r="E345" s="36"/>
      <c r="F345" s="36"/>
      <c r="G345" s="36"/>
      <c r="H345" s="36" t="s">
        <v>113</v>
      </c>
      <c r="I345" s="36" t="s">
        <v>46</v>
      </c>
      <c r="J345" s="36"/>
      <c r="K345" s="36"/>
      <c r="L345" s="89">
        <v>-111960</v>
      </c>
      <c r="M345" s="89"/>
      <c r="N345" s="89">
        <v>-61670.510935133032</v>
      </c>
      <c r="O345" s="89">
        <f t="shared" si="144"/>
        <v>-50289.489064866968</v>
      </c>
      <c r="P345" s="88">
        <v>-50289.489064866968</v>
      </c>
      <c r="Q345" s="88">
        <v>-50289.489064866968</v>
      </c>
      <c r="R345" s="89"/>
      <c r="S345" s="89">
        <f t="shared" si="145"/>
        <v>-50289.489064866968</v>
      </c>
      <c r="T345" s="89"/>
      <c r="U345" s="89"/>
      <c r="V345" s="36"/>
    </row>
    <row r="346" spans="1:22" s="103" customFormat="1" ht="26.25" x14ac:dyDescent="0.25">
      <c r="A346" s="50"/>
      <c r="B346" s="50" t="s">
        <v>41</v>
      </c>
      <c r="C346" s="50"/>
      <c r="D346" s="50"/>
      <c r="E346" s="50"/>
      <c r="F346" s="50"/>
      <c r="G346" s="50"/>
      <c r="H346" s="50" t="s">
        <v>117</v>
      </c>
      <c r="I346" s="50" t="s">
        <v>46</v>
      </c>
      <c r="J346" s="50"/>
      <c r="K346" s="50"/>
      <c r="L346" s="95">
        <v>-589724.78550310596</v>
      </c>
      <c r="M346" s="95">
        <v>-271281.57</v>
      </c>
      <c r="N346" s="95">
        <v>-412118.06003810116</v>
      </c>
      <c r="O346" s="95">
        <f t="shared" ref="O346" si="165">L346-N346</f>
        <v>-177606.7254650048</v>
      </c>
      <c r="P346" s="94">
        <v>-177606.7254650048</v>
      </c>
      <c r="Q346" s="94">
        <v>-177567.84546500479</v>
      </c>
      <c r="R346" s="95"/>
      <c r="S346" s="95">
        <f t="shared" ref="S346" si="166">Q346+R346</f>
        <v>-177567.84546500479</v>
      </c>
      <c r="T346" s="95"/>
      <c r="U346" s="95"/>
      <c r="V346" s="99" t="s">
        <v>177</v>
      </c>
    </row>
    <row r="347" spans="1:22" s="103" customFormat="1" ht="15.75" thickBot="1" x14ac:dyDescent="0.3">
      <c r="A347" s="50"/>
      <c r="B347" s="50" t="s">
        <v>41</v>
      </c>
      <c r="C347" s="50"/>
      <c r="D347" s="50"/>
      <c r="E347" s="50"/>
      <c r="F347" s="50"/>
      <c r="G347" s="50"/>
      <c r="H347" s="50" t="s">
        <v>174</v>
      </c>
      <c r="I347" s="50" t="s">
        <v>46</v>
      </c>
      <c r="J347" s="50"/>
      <c r="K347" s="50"/>
      <c r="L347" s="95"/>
      <c r="M347" s="95"/>
      <c r="N347" s="95">
        <v>-38.880000000000003</v>
      </c>
      <c r="O347" s="95">
        <f t="shared" si="144"/>
        <v>38.880000000000003</v>
      </c>
      <c r="P347" s="96">
        <v>38.880000000000003</v>
      </c>
      <c r="Q347" s="96"/>
      <c r="R347" s="95"/>
      <c r="S347" s="95">
        <f t="shared" si="145"/>
        <v>0</v>
      </c>
      <c r="T347" s="95"/>
      <c r="U347" s="95"/>
      <c r="V347" s="99" t="s">
        <v>175</v>
      </c>
    </row>
    <row r="348" spans="1:22" ht="15.75" thickBot="1" x14ac:dyDescent="0.3">
      <c r="A348" s="38"/>
      <c r="B348" s="39" t="s">
        <v>41</v>
      </c>
      <c r="C348" s="39"/>
      <c r="D348" s="39"/>
      <c r="E348" s="39"/>
      <c r="F348" s="39"/>
      <c r="G348" s="39" t="s">
        <v>50</v>
      </c>
      <c r="H348" s="39"/>
      <c r="I348" s="39"/>
      <c r="J348" s="39"/>
      <c r="K348" s="39"/>
      <c r="L348" s="90">
        <f>SUM(L342:L347)</f>
        <v>-722533.19867310603</v>
      </c>
      <c r="M348" s="90">
        <f t="shared" ref="M348:T348" si="167">SUM(M342:M347)</f>
        <v>-272814.71000000002</v>
      </c>
      <c r="N348" s="90">
        <f t="shared" si="167"/>
        <v>-494324.07183123421</v>
      </c>
      <c r="O348" s="90">
        <f t="shared" si="167"/>
        <v>-228209.12684187177</v>
      </c>
      <c r="P348" s="90">
        <f t="shared" si="167"/>
        <v>-227857.33452987176</v>
      </c>
      <c r="Q348" s="90">
        <f t="shared" si="167"/>
        <v>-227857.33452987176</v>
      </c>
      <c r="R348" s="90">
        <f t="shared" si="167"/>
        <v>0</v>
      </c>
      <c r="S348" s="90">
        <f t="shared" si="167"/>
        <v>-227857.33452987176</v>
      </c>
      <c r="T348" s="90">
        <f t="shared" si="167"/>
        <v>0</v>
      </c>
      <c r="U348" s="90"/>
      <c r="V348" s="51"/>
    </row>
    <row r="349" spans="1:22" x14ac:dyDescent="0.25">
      <c r="A349" s="30"/>
      <c r="B349" s="30" t="s">
        <v>41</v>
      </c>
      <c r="C349" s="30"/>
      <c r="D349" s="30"/>
      <c r="E349" s="30"/>
      <c r="F349" s="30"/>
      <c r="G349" s="30"/>
      <c r="H349" s="30" t="s">
        <v>114</v>
      </c>
      <c r="I349" s="30" t="s">
        <v>46</v>
      </c>
      <c r="J349" s="30" t="s">
        <v>65</v>
      </c>
      <c r="K349" s="30" t="s">
        <v>150</v>
      </c>
      <c r="L349" s="87">
        <v>-86220.177929878555</v>
      </c>
      <c r="M349" s="87"/>
      <c r="N349" s="87">
        <v>-86219.787645316421</v>
      </c>
      <c r="O349" s="87">
        <f t="shared" si="144"/>
        <v>-0.39028456213418394</v>
      </c>
      <c r="P349" s="87">
        <v>0</v>
      </c>
      <c r="Q349" s="87"/>
      <c r="R349" s="87"/>
      <c r="S349" s="87">
        <f t="shared" si="145"/>
        <v>0</v>
      </c>
      <c r="T349" s="87"/>
      <c r="U349" s="87"/>
      <c r="V349" s="30"/>
    </row>
    <row r="350" spans="1:22" x14ac:dyDescent="0.25">
      <c r="A350" s="34"/>
      <c r="B350" s="34" t="s">
        <v>41</v>
      </c>
      <c r="C350" s="34"/>
      <c r="D350" s="34"/>
      <c r="E350" s="34"/>
      <c r="F350" s="34"/>
      <c r="G350" s="34"/>
      <c r="H350" s="34" t="s">
        <v>114</v>
      </c>
      <c r="I350" s="34" t="s">
        <v>46</v>
      </c>
      <c r="J350" s="34" t="s">
        <v>83</v>
      </c>
      <c r="K350" s="34" t="s">
        <v>163</v>
      </c>
      <c r="L350" s="88">
        <v>-26.14</v>
      </c>
      <c r="M350" s="88">
        <v>-26.14</v>
      </c>
      <c r="N350" s="88"/>
      <c r="O350" s="88">
        <f t="shared" si="144"/>
        <v>-26.14</v>
      </c>
      <c r="P350" s="87">
        <v>0</v>
      </c>
      <c r="Q350" s="88"/>
      <c r="R350" s="88"/>
      <c r="S350" s="88">
        <f t="shared" si="145"/>
        <v>0</v>
      </c>
      <c r="T350" s="88"/>
      <c r="U350" s="88"/>
      <c r="V350" s="34"/>
    </row>
    <row r="351" spans="1:22" s="103" customFormat="1" ht="27" thickBot="1" x14ac:dyDescent="0.3">
      <c r="A351" s="50"/>
      <c r="B351" s="50" t="s">
        <v>41</v>
      </c>
      <c r="C351" s="50"/>
      <c r="D351" s="50"/>
      <c r="E351" s="50"/>
      <c r="F351" s="50"/>
      <c r="G351" s="50"/>
      <c r="H351" s="50" t="s">
        <v>117</v>
      </c>
      <c r="I351" s="50" t="s">
        <v>46</v>
      </c>
      <c r="J351" s="50"/>
      <c r="K351" s="50"/>
      <c r="L351" s="95">
        <v>-1065090.805265524</v>
      </c>
      <c r="M351" s="95"/>
      <c r="N351" s="95">
        <v>-1065090.8052780456</v>
      </c>
      <c r="O351" s="95">
        <f t="shared" si="144"/>
        <v>1.2521632015705109E-5</v>
      </c>
      <c r="P351" s="96">
        <v>0</v>
      </c>
      <c r="Q351" s="95"/>
      <c r="R351" s="95"/>
      <c r="S351" s="95">
        <f t="shared" si="145"/>
        <v>0</v>
      </c>
      <c r="T351" s="95"/>
      <c r="U351" s="95"/>
      <c r="V351" s="99" t="s">
        <v>177</v>
      </c>
    </row>
    <row r="352" spans="1:22" ht="15.75" thickBot="1" x14ac:dyDescent="0.3">
      <c r="A352" s="38"/>
      <c r="B352" s="39" t="s">
        <v>41</v>
      </c>
      <c r="C352" s="39"/>
      <c r="D352" s="39"/>
      <c r="E352" s="39"/>
      <c r="F352" s="39"/>
      <c r="G352" s="39" t="s">
        <v>55</v>
      </c>
      <c r="H352" s="39"/>
      <c r="I352" s="39"/>
      <c r="J352" s="39"/>
      <c r="K352" s="39"/>
      <c r="L352" s="90">
        <f>SUM(L349:L351)</f>
        <v>-1151337.1231954026</v>
      </c>
      <c r="M352" s="90">
        <f t="shared" ref="M352:T352" si="168">SUM(M349:M351)</f>
        <v>-26.14</v>
      </c>
      <c r="N352" s="90">
        <f t="shared" si="168"/>
        <v>-1151310.592923362</v>
      </c>
      <c r="O352" s="90">
        <f t="shared" si="168"/>
        <v>-26.530272040502169</v>
      </c>
      <c r="P352" s="90">
        <f t="shared" si="168"/>
        <v>0</v>
      </c>
      <c r="Q352" s="90">
        <f t="shared" si="168"/>
        <v>0</v>
      </c>
      <c r="R352" s="90">
        <f t="shared" si="168"/>
        <v>0</v>
      </c>
      <c r="S352" s="90">
        <f t="shared" si="168"/>
        <v>0</v>
      </c>
      <c r="T352" s="90">
        <f t="shared" si="168"/>
        <v>0</v>
      </c>
      <c r="U352" s="90"/>
      <c r="V352" s="51"/>
    </row>
    <row r="353" spans="1:22" x14ac:dyDescent="0.25">
      <c r="A353" s="30"/>
      <c r="B353" s="30" t="s">
        <v>41</v>
      </c>
      <c r="C353" s="30"/>
      <c r="D353" s="30"/>
      <c r="E353" s="30"/>
      <c r="F353" s="30"/>
      <c r="G353" s="30"/>
      <c r="H353" s="30" t="s">
        <v>114</v>
      </c>
      <c r="I353" s="30" t="s">
        <v>46</v>
      </c>
      <c r="J353" s="30" t="s">
        <v>65</v>
      </c>
      <c r="K353" s="30" t="s">
        <v>150</v>
      </c>
      <c r="L353" s="87">
        <v>-178765.27227375601</v>
      </c>
      <c r="M353" s="87"/>
      <c r="N353" s="87">
        <v>-131511.99845199872</v>
      </c>
      <c r="O353" s="87">
        <f t="shared" si="144"/>
        <v>-47253.273821757291</v>
      </c>
      <c r="P353" s="87">
        <v>0</v>
      </c>
      <c r="Q353" s="87"/>
      <c r="R353" s="87"/>
      <c r="S353" s="87">
        <f t="shared" si="145"/>
        <v>0</v>
      </c>
      <c r="T353" s="87"/>
      <c r="U353" s="87"/>
      <c r="V353" s="30"/>
    </row>
    <row r="354" spans="1:22" x14ac:dyDescent="0.25">
      <c r="A354" s="36"/>
      <c r="B354" s="36" t="s">
        <v>41</v>
      </c>
      <c r="C354" s="36"/>
      <c r="D354" s="36"/>
      <c r="E354" s="36"/>
      <c r="F354" s="36"/>
      <c r="G354" s="36"/>
      <c r="H354" s="36" t="s">
        <v>113</v>
      </c>
      <c r="I354" s="36" t="s">
        <v>46</v>
      </c>
      <c r="J354" s="36"/>
      <c r="K354" s="36"/>
      <c r="L354" s="89">
        <v>0</v>
      </c>
      <c r="M354" s="89">
        <v>0</v>
      </c>
      <c r="N354" s="89">
        <v>-54961.229999999996</v>
      </c>
      <c r="O354" s="89">
        <f t="shared" si="144"/>
        <v>54961.229999999996</v>
      </c>
      <c r="P354" s="88">
        <v>54961.229999999996</v>
      </c>
      <c r="Q354" s="89">
        <v>54961.229999999996</v>
      </c>
      <c r="R354" s="89"/>
      <c r="S354" s="89">
        <f t="shared" si="145"/>
        <v>54961.229999999996</v>
      </c>
      <c r="T354" s="89"/>
      <c r="U354" s="89"/>
      <c r="V354" s="36" t="s">
        <v>175</v>
      </c>
    </row>
    <row r="355" spans="1:22" s="103" customFormat="1" ht="26.25" x14ac:dyDescent="0.25">
      <c r="A355" s="50"/>
      <c r="B355" s="50" t="s">
        <v>41</v>
      </c>
      <c r="C355" s="50"/>
      <c r="D355" s="50"/>
      <c r="E355" s="50"/>
      <c r="F355" s="50"/>
      <c r="G355" s="50"/>
      <c r="H355" s="50" t="s">
        <v>117</v>
      </c>
      <c r="I355" s="50" t="s">
        <v>46</v>
      </c>
      <c r="J355" s="50"/>
      <c r="K355" s="50"/>
      <c r="L355" s="95">
        <v>-1011214.4276331009</v>
      </c>
      <c r="M355" s="95">
        <v>-128233.72</v>
      </c>
      <c r="N355" s="95">
        <v>-850731.27194679726</v>
      </c>
      <c r="O355" s="95">
        <f t="shared" ref="O355" si="169">L355-N355</f>
        <v>-160483.15568630362</v>
      </c>
      <c r="P355" s="94">
        <v>-160483.15568630362</v>
      </c>
      <c r="Q355" s="95">
        <v>-160368.15568630351</v>
      </c>
      <c r="R355" s="95"/>
      <c r="S355" s="95">
        <f t="shared" ref="S355" si="170">Q355+R355</f>
        <v>-160368.15568630351</v>
      </c>
      <c r="T355" s="95"/>
      <c r="U355" s="95"/>
      <c r="V355" s="99" t="s">
        <v>177</v>
      </c>
    </row>
    <row r="356" spans="1:22" s="103" customFormat="1" ht="15.75" thickBot="1" x14ac:dyDescent="0.3">
      <c r="A356" s="50"/>
      <c r="B356" s="50" t="s">
        <v>41</v>
      </c>
      <c r="C356" s="50"/>
      <c r="D356" s="50"/>
      <c r="E356" s="50"/>
      <c r="F356" s="50"/>
      <c r="G356" s="50"/>
      <c r="H356" s="50" t="s">
        <v>174</v>
      </c>
      <c r="I356" s="50" t="s">
        <v>46</v>
      </c>
      <c r="J356" s="50"/>
      <c r="K356" s="50"/>
      <c r="L356" s="95"/>
      <c r="M356" s="95"/>
      <c r="N356" s="95">
        <v>-115</v>
      </c>
      <c r="O356" s="95">
        <f t="shared" si="144"/>
        <v>115</v>
      </c>
      <c r="P356" s="96">
        <v>115</v>
      </c>
      <c r="Q356" s="95"/>
      <c r="R356" s="95"/>
      <c r="S356" s="95">
        <f t="shared" si="145"/>
        <v>0</v>
      </c>
      <c r="T356" s="95"/>
      <c r="U356" s="95"/>
      <c r="V356" s="99" t="s">
        <v>175</v>
      </c>
    </row>
    <row r="357" spans="1:22" ht="15.75" thickBot="1" x14ac:dyDescent="0.3">
      <c r="A357" s="38"/>
      <c r="B357" s="39" t="s">
        <v>41</v>
      </c>
      <c r="C357" s="39"/>
      <c r="D357" s="39"/>
      <c r="E357" s="39"/>
      <c r="F357" s="39"/>
      <c r="G357" s="39" t="s">
        <v>109</v>
      </c>
      <c r="H357" s="39"/>
      <c r="I357" s="39"/>
      <c r="J357" s="39"/>
      <c r="K357" s="39"/>
      <c r="L357" s="90">
        <f>SUM(L353:L356)</f>
        <v>-1189979.699906857</v>
      </c>
      <c r="M357" s="90">
        <f t="shared" ref="M357:T357" si="171">SUM(M353:M356)</f>
        <v>-128233.72</v>
      </c>
      <c r="N357" s="90">
        <f t="shared" si="171"/>
        <v>-1037319.5003987961</v>
      </c>
      <c r="O357" s="90">
        <f t="shared" si="171"/>
        <v>-152660.19950806093</v>
      </c>
      <c r="P357" s="90">
        <f t="shared" si="171"/>
        <v>-105406.92568630363</v>
      </c>
      <c r="Q357" s="90">
        <f t="shared" si="171"/>
        <v>-105406.92568630351</v>
      </c>
      <c r="R357" s="90">
        <f t="shared" si="171"/>
        <v>0</v>
      </c>
      <c r="S357" s="90">
        <f t="shared" si="171"/>
        <v>-105406.92568630351</v>
      </c>
      <c r="T357" s="90">
        <f t="shared" si="171"/>
        <v>0</v>
      </c>
      <c r="U357" s="90"/>
      <c r="V357" s="51"/>
    </row>
    <row r="358" spans="1:22" s="103" customFormat="1" ht="15.75" thickBot="1" x14ac:dyDescent="0.3">
      <c r="A358" s="38"/>
      <c r="B358" s="39" t="s">
        <v>41</v>
      </c>
      <c r="C358" s="39"/>
      <c r="D358" s="39"/>
      <c r="E358" s="39"/>
      <c r="F358" s="39"/>
      <c r="G358" s="39" t="s">
        <v>110</v>
      </c>
      <c r="H358" s="39" t="s">
        <v>117</v>
      </c>
      <c r="I358" s="39" t="s">
        <v>46</v>
      </c>
      <c r="J358" s="39"/>
      <c r="K358" s="39"/>
      <c r="L358" s="90">
        <v>-26371.80000010605</v>
      </c>
      <c r="M358" s="90"/>
      <c r="N358" s="90">
        <v>-23832.336250509095</v>
      </c>
      <c r="O358" s="90">
        <f t="shared" si="144"/>
        <v>-2539.4637495969546</v>
      </c>
      <c r="P358" s="90">
        <v>-2539.4637495969546</v>
      </c>
      <c r="Q358" s="90">
        <v>-2539.4637495969546</v>
      </c>
      <c r="R358" s="90"/>
      <c r="S358" s="90">
        <f t="shared" si="145"/>
        <v>-2539.4637495969546</v>
      </c>
      <c r="T358" s="90"/>
      <c r="U358" s="90"/>
      <c r="V358" s="51"/>
    </row>
    <row r="359" spans="1:22" ht="15.75" thickBot="1" x14ac:dyDescent="0.3">
      <c r="A359" s="24"/>
      <c r="B359" s="26"/>
      <c r="C359" s="26"/>
      <c r="D359" s="26"/>
      <c r="E359" s="26" t="s">
        <v>126</v>
      </c>
      <c r="F359" s="26" t="s">
        <v>103</v>
      </c>
      <c r="G359" s="26"/>
      <c r="H359" s="26"/>
      <c r="I359" s="26"/>
      <c r="J359" s="26"/>
      <c r="K359" s="26"/>
      <c r="L359" s="86">
        <f>L367+L372+L376+L377</f>
        <v>-9344702.7936838884</v>
      </c>
      <c r="M359" s="86">
        <f t="shared" ref="M359:T359" si="172">M367+M372+M376+M377</f>
        <v>-716003.87999999989</v>
      </c>
      <c r="N359" s="86">
        <f t="shared" si="172"/>
        <v>-8745418.8004384283</v>
      </c>
      <c r="O359" s="86">
        <f t="shared" si="172"/>
        <v>-599283.99324545963</v>
      </c>
      <c r="P359" s="86">
        <f t="shared" si="172"/>
        <v>-320102.61193015333</v>
      </c>
      <c r="Q359" s="86">
        <f t="shared" si="172"/>
        <v>-320102.60266055597</v>
      </c>
      <c r="R359" s="86">
        <f t="shared" si="172"/>
        <v>0</v>
      </c>
      <c r="S359" s="86">
        <f t="shared" si="172"/>
        <v>-320102.60266055597</v>
      </c>
      <c r="T359" s="86">
        <f t="shared" si="172"/>
        <v>0</v>
      </c>
      <c r="U359" s="86"/>
      <c r="V359" s="52"/>
    </row>
    <row r="360" spans="1:22" s="103" customFormat="1" x14ac:dyDescent="0.25">
      <c r="A360" s="42"/>
      <c r="B360" s="42" t="s">
        <v>41</v>
      </c>
      <c r="C360" s="42"/>
      <c r="D360" s="42"/>
      <c r="E360" s="59"/>
      <c r="F360" s="107"/>
      <c r="G360" s="48"/>
      <c r="H360" s="48" t="s">
        <v>113</v>
      </c>
      <c r="I360" s="48" t="s">
        <v>46</v>
      </c>
      <c r="J360" s="48" t="s">
        <v>64</v>
      </c>
      <c r="K360" s="48" t="s">
        <v>149</v>
      </c>
      <c r="L360" s="93">
        <v>-34400</v>
      </c>
      <c r="M360" s="93"/>
      <c r="N360" s="93">
        <v>-34400</v>
      </c>
      <c r="O360" s="93">
        <f t="shared" si="144"/>
        <v>0</v>
      </c>
      <c r="P360" s="93">
        <v>0</v>
      </c>
      <c r="Q360" s="93"/>
      <c r="R360" s="93"/>
      <c r="S360" s="93">
        <f t="shared" si="145"/>
        <v>0</v>
      </c>
      <c r="T360" s="93"/>
      <c r="U360" s="93"/>
      <c r="V360" s="60"/>
    </row>
    <row r="361" spans="1:22" x14ac:dyDescent="0.25">
      <c r="A361" s="30"/>
      <c r="B361" s="30" t="s">
        <v>41</v>
      </c>
      <c r="C361" s="30"/>
      <c r="D361" s="30"/>
      <c r="E361" s="30"/>
      <c r="F361" s="30"/>
      <c r="G361" s="30"/>
      <c r="H361" s="30" t="s">
        <v>114</v>
      </c>
      <c r="I361" s="30" t="s">
        <v>46</v>
      </c>
      <c r="J361" s="30" t="s">
        <v>65</v>
      </c>
      <c r="K361" s="30" t="s">
        <v>150</v>
      </c>
      <c r="L361" s="87">
        <v>-2635.8500779999995</v>
      </c>
      <c r="M361" s="87"/>
      <c r="N361" s="87">
        <v>-1296.8638019999999</v>
      </c>
      <c r="O361" s="87">
        <f t="shared" si="144"/>
        <v>-1338.9862759999996</v>
      </c>
      <c r="P361" s="87">
        <v>0</v>
      </c>
      <c r="Q361" s="87"/>
      <c r="R361" s="87"/>
      <c r="S361" s="87">
        <f t="shared" si="145"/>
        <v>0</v>
      </c>
      <c r="T361" s="87"/>
      <c r="U361" s="87"/>
      <c r="V361" s="30"/>
    </row>
    <row r="362" spans="1:22" x14ac:dyDescent="0.25">
      <c r="A362" s="34"/>
      <c r="B362" s="34" t="s">
        <v>41</v>
      </c>
      <c r="C362" s="34"/>
      <c r="D362" s="34"/>
      <c r="E362" s="34"/>
      <c r="F362" s="34"/>
      <c r="G362" s="34"/>
      <c r="H362" s="34" t="s">
        <v>113</v>
      </c>
      <c r="I362" s="34" t="s">
        <v>46</v>
      </c>
      <c r="J362" s="34" t="s">
        <v>71</v>
      </c>
      <c r="K362" s="34" t="s">
        <v>159</v>
      </c>
      <c r="L362" s="88">
        <v>-7973.5300000000016</v>
      </c>
      <c r="M362" s="88"/>
      <c r="N362" s="88">
        <v>-7973.5300000000016</v>
      </c>
      <c r="O362" s="88">
        <f t="shared" si="144"/>
        <v>0</v>
      </c>
      <c r="P362" s="87">
        <v>0</v>
      </c>
      <c r="Q362" s="88"/>
      <c r="R362" s="88"/>
      <c r="S362" s="88">
        <f t="shared" si="145"/>
        <v>0</v>
      </c>
      <c r="T362" s="88"/>
      <c r="U362" s="88"/>
      <c r="V362" s="34"/>
    </row>
    <row r="363" spans="1:22" x14ac:dyDescent="0.25">
      <c r="A363" s="34"/>
      <c r="B363" s="34" t="s">
        <v>41</v>
      </c>
      <c r="C363" s="34"/>
      <c r="D363" s="34"/>
      <c r="E363" s="34"/>
      <c r="F363" s="34"/>
      <c r="G363" s="34"/>
      <c r="H363" s="34" t="s">
        <v>114</v>
      </c>
      <c r="I363" s="34" t="s">
        <v>46</v>
      </c>
      <c r="J363" s="34" t="s">
        <v>72</v>
      </c>
      <c r="K363" s="34" t="s">
        <v>162</v>
      </c>
      <c r="L363" s="88">
        <v>-467.84</v>
      </c>
      <c r="M363" s="88">
        <v>-467.84</v>
      </c>
      <c r="N363" s="88">
        <v>-467.84</v>
      </c>
      <c r="O363" s="88">
        <f t="shared" si="144"/>
        <v>0</v>
      </c>
      <c r="P363" s="87">
        <v>0</v>
      </c>
      <c r="Q363" s="88"/>
      <c r="R363" s="88"/>
      <c r="S363" s="88">
        <f t="shared" si="145"/>
        <v>0</v>
      </c>
      <c r="T363" s="88"/>
      <c r="U363" s="88"/>
      <c r="V363" s="34"/>
    </row>
    <row r="364" spans="1:22" x14ac:dyDescent="0.25">
      <c r="A364" s="36"/>
      <c r="B364" s="36" t="s">
        <v>41</v>
      </c>
      <c r="C364" s="36"/>
      <c r="D364" s="36"/>
      <c r="E364" s="36"/>
      <c r="F364" s="36"/>
      <c r="G364" s="36"/>
      <c r="H364" s="36" t="s">
        <v>113</v>
      </c>
      <c r="I364" s="36" t="s">
        <v>46</v>
      </c>
      <c r="J364" s="36"/>
      <c r="K364" s="36"/>
      <c r="L364" s="89">
        <v>-33000</v>
      </c>
      <c r="M364" s="89"/>
      <c r="N364" s="89">
        <v>-27823.500717779636</v>
      </c>
      <c r="O364" s="89">
        <f t="shared" si="144"/>
        <v>-5176.499282220364</v>
      </c>
      <c r="P364" s="88">
        <v>-5176.499282220364</v>
      </c>
      <c r="Q364" s="88">
        <v>-5176.499282220364</v>
      </c>
      <c r="R364" s="89"/>
      <c r="S364" s="89">
        <f t="shared" si="145"/>
        <v>-5176.499282220364</v>
      </c>
      <c r="T364" s="89"/>
      <c r="U364" s="89"/>
      <c r="V364" s="36"/>
    </row>
    <row r="365" spans="1:22" s="103" customFormat="1" ht="26.25" x14ac:dyDescent="0.25">
      <c r="A365" s="50"/>
      <c r="B365" s="50" t="s">
        <v>41</v>
      </c>
      <c r="C365" s="50"/>
      <c r="D365" s="50"/>
      <c r="E365" s="50"/>
      <c r="F365" s="50"/>
      <c r="G365" s="50"/>
      <c r="H365" s="50" t="s">
        <v>117</v>
      </c>
      <c r="I365" s="50" t="s">
        <v>46</v>
      </c>
      <c r="J365" s="50"/>
      <c r="K365" s="50"/>
      <c r="L365" s="95">
        <v>-1904318.6351539157</v>
      </c>
      <c r="M365" s="95">
        <v>-714674.96</v>
      </c>
      <c r="N365" s="95">
        <v>-1852031.3868975206</v>
      </c>
      <c r="O365" s="95">
        <f t="shared" ref="O365" si="173">L365-N365</f>
        <v>-52287.248256395105</v>
      </c>
      <c r="P365" s="94">
        <v>-52287.248256395105</v>
      </c>
      <c r="Q365" s="94">
        <v>-52148.528256395832</v>
      </c>
      <c r="R365" s="95"/>
      <c r="S365" s="95">
        <f t="shared" ref="S365" si="174">Q365+R365</f>
        <v>-52148.528256395832</v>
      </c>
      <c r="T365" s="95"/>
      <c r="U365" s="95"/>
      <c r="V365" s="99" t="s">
        <v>177</v>
      </c>
    </row>
    <row r="366" spans="1:22" s="103" customFormat="1" ht="15.75" thickBot="1" x14ac:dyDescent="0.3">
      <c r="A366" s="50"/>
      <c r="B366" s="50" t="s">
        <v>41</v>
      </c>
      <c r="C366" s="50"/>
      <c r="D366" s="50"/>
      <c r="E366" s="50"/>
      <c r="F366" s="50"/>
      <c r="G366" s="50"/>
      <c r="H366" s="50" t="s">
        <v>174</v>
      </c>
      <c r="I366" s="50" t="s">
        <v>46</v>
      </c>
      <c r="J366" s="50"/>
      <c r="K366" s="50"/>
      <c r="L366" s="95"/>
      <c r="M366" s="95"/>
      <c r="N366" s="95">
        <v>-138.72</v>
      </c>
      <c r="O366" s="95">
        <f t="shared" si="144"/>
        <v>138.72</v>
      </c>
      <c r="P366" s="96">
        <v>138.72</v>
      </c>
      <c r="Q366" s="96"/>
      <c r="R366" s="95"/>
      <c r="S366" s="95">
        <f t="shared" si="145"/>
        <v>0</v>
      </c>
      <c r="T366" s="95"/>
      <c r="U366" s="95"/>
      <c r="V366" s="99" t="s">
        <v>175</v>
      </c>
    </row>
    <row r="367" spans="1:22" ht="15.75" thickBot="1" x14ac:dyDescent="0.3">
      <c r="A367" s="38"/>
      <c r="B367" s="39" t="s">
        <v>41</v>
      </c>
      <c r="C367" s="39"/>
      <c r="D367" s="39"/>
      <c r="E367" s="39"/>
      <c r="F367" s="39"/>
      <c r="G367" s="39" t="s">
        <v>50</v>
      </c>
      <c r="H367" s="39"/>
      <c r="I367" s="39"/>
      <c r="J367" s="39"/>
      <c r="K367" s="39"/>
      <c r="L367" s="90">
        <f>SUM(L360:L366)</f>
        <v>-1982795.8552319158</v>
      </c>
      <c r="M367" s="90">
        <f t="shared" ref="M367:T367" si="175">SUM(M360:M366)</f>
        <v>-715142.79999999993</v>
      </c>
      <c r="N367" s="90">
        <f t="shared" si="175"/>
        <v>-1924131.8414173003</v>
      </c>
      <c r="O367" s="90">
        <f t="shared" si="175"/>
        <v>-58664.013814615464</v>
      </c>
      <c r="P367" s="90">
        <f t="shared" si="175"/>
        <v>-57325.027538615468</v>
      </c>
      <c r="Q367" s="90">
        <f t="shared" si="175"/>
        <v>-57325.027538616196</v>
      </c>
      <c r="R367" s="90">
        <f t="shared" si="175"/>
        <v>0</v>
      </c>
      <c r="S367" s="90">
        <f t="shared" si="175"/>
        <v>-57325.027538616196</v>
      </c>
      <c r="T367" s="90">
        <f t="shared" si="175"/>
        <v>0</v>
      </c>
      <c r="U367" s="90"/>
      <c r="V367" s="51"/>
    </row>
    <row r="368" spans="1:22" x14ac:dyDescent="0.25">
      <c r="A368" s="30"/>
      <c r="B368" s="30" t="s">
        <v>41</v>
      </c>
      <c r="C368" s="30"/>
      <c r="D368" s="30"/>
      <c r="E368" s="30"/>
      <c r="F368" s="30"/>
      <c r="G368" s="30"/>
      <c r="H368" s="30" t="s">
        <v>114</v>
      </c>
      <c r="I368" s="30" t="s">
        <v>46</v>
      </c>
      <c r="J368" s="30" t="s">
        <v>65</v>
      </c>
      <c r="K368" s="30" t="s">
        <v>150</v>
      </c>
      <c r="L368" s="87">
        <v>-438789.9542287541</v>
      </c>
      <c r="M368" s="87"/>
      <c r="N368" s="87">
        <v>-438765.03328371537</v>
      </c>
      <c r="O368" s="87">
        <f t="shared" si="144"/>
        <v>-24.92094503872795</v>
      </c>
      <c r="P368" s="87">
        <v>0</v>
      </c>
      <c r="Q368" s="87"/>
      <c r="R368" s="87"/>
      <c r="S368" s="87">
        <f t="shared" si="145"/>
        <v>0</v>
      </c>
      <c r="T368" s="87"/>
      <c r="U368" s="87"/>
      <c r="V368" s="30"/>
    </row>
    <row r="369" spans="1:22" x14ac:dyDescent="0.25">
      <c r="A369" s="34"/>
      <c r="B369" s="34" t="s">
        <v>41</v>
      </c>
      <c r="C369" s="34"/>
      <c r="D369" s="34"/>
      <c r="E369" s="34"/>
      <c r="F369" s="34"/>
      <c r="G369" s="34"/>
      <c r="H369" s="34" t="s">
        <v>113</v>
      </c>
      <c r="I369" s="34" t="s">
        <v>46</v>
      </c>
      <c r="J369" s="34" t="s">
        <v>71</v>
      </c>
      <c r="K369" s="34" t="s">
        <v>159</v>
      </c>
      <c r="L369" s="88">
        <v>-31541.42</v>
      </c>
      <c r="M369" s="88"/>
      <c r="N369" s="88">
        <v>-31541.42</v>
      </c>
      <c r="O369" s="88">
        <f t="shared" si="144"/>
        <v>0</v>
      </c>
      <c r="P369" s="87">
        <v>0</v>
      </c>
      <c r="Q369" s="88"/>
      <c r="R369" s="88"/>
      <c r="S369" s="88">
        <f t="shared" si="145"/>
        <v>0</v>
      </c>
      <c r="T369" s="88"/>
      <c r="U369" s="88"/>
      <c r="V369" s="34"/>
    </row>
    <row r="370" spans="1:22" x14ac:dyDescent="0.25">
      <c r="A370" s="34"/>
      <c r="B370" s="34" t="s">
        <v>41</v>
      </c>
      <c r="C370" s="34"/>
      <c r="D370" s="34"/>
      <c r="E370" s="34"/>
      <c r="F370" s="34"/>
      <c r="G370" s="34"/>
      <c r="H370" s="34" t="s">
        <v>114</v>
      </c>
      <c r="I370" s="34" t="s">
        <v>46</v>
      </c>
      <c r="J370" s="34" t="s">
        <v>83</v>
      </c>
      <c r="K370" s="34" t="s">
        <v>163</v>
      </c>
      <c r="L370" s="88">
        <v>-861.08</v>
      </c>
      <c r="M370" s="88">
        <v>-861.08</v>
      </c>
      <c r="N370" s="88"/>
      <c r="O370" s="88">
        <f t="shared" si="144"/>
        <v>-861.08</v>
      </c>
      <c r="P370" s="87">
        <v>0</v>
      </c>
      <c r="Q370" s="88"/>
      <c r="R370" s="88"/>
      <c r="S370" s="88">
        <f t="shared" si="145"/>
        <v>0</v>
      </c>
      <c r="T370" s="88"/>
      <c r="U370" s="88"/>
      <c r="V370" s="34"/>
    </row>
    <row r="371" spans="1:22" ht="27" thickBot="1" x14ac:dyDescent="0.3">
      <c r="A371" s="36"/>
      <c r="B371" s="36" t="s">
        <v>41</v>
      </c>
      <c r="C371" s="36"/>
      <c r="D371" s="36"/>
      <c r="E371" s="36"/>
      <c r="F371" s="36"/>
      <c r="G371" s="36"/>
      <c r="H371" s="36" t="s">
        <v>117</v>
      </c>
      <c r="I371" s="36" t="s">
        <v>46</v>
      </c>
      <c r="J371" s="36"/>
      <c r="K371" s="36"/>
      <c r="L371" s="89">
        <v>-3958319.3207281008</v>
      </c>
      <c r="M371" s="89"/>
      <c r="N371" s="89">
        <v>-3958319.7952606333</v>
      </c>
      <c r="O371" s="89">
        <f t="shared" si="144"/>
        <v>0.47453253250569105</v>
      </c>
      <c r="P371" s="92">
        <v>0</v>
      </c>
      <c r="Q371" s="89"/>
      <c r="R371" s="89"/>
      <c r="S371" s="89">
        <f t="shared" si="145"/>
        <v>0</v>
      </c>
      <c r="T371" s="89"/>
      <c r="U371" s="89"/>
      <c r="V371" s="99" t="s">
        <v>177</v>
      </c>
    </row>
    <row r="372" spans="1:22" ht="15.75" thickBot="1" x14ac:dyDescent="0.3">
      <c r="A372" s="38"/>
      <c r="B372" s="39" t="s">
        <v>41</v>
      </c>
      <c r="C372" s="39"/>
      <c r="D372" s="39"/>
      <c r="E372" s="39"/>
      <c r="F372" s="39"/>
      <c r="G372" s="39" t="s">
        <v>55</v>
      </c>
      <c r="H372" s="39"/>
      <c r="I372" s="39"/>
      <c r="J372" s="39"/>
      <c r="K372" s="39"/>
      <c r="L372" s="90">
        <f>SUM(L368:L371)</f>
        <v>-4429511.774956855</v>
      </c>
      <c r="M372" s="90">
        <f t="shared" ref="M372:T372" si="176">SUM(M368:M371)</f>
        <v>-861.08</v>
      </c>
      <c r="N372" s="90">
        <f t="shared" si="176"/>
        <v>-4428626.2485443484</v>
      </c>
      <c r="O372" s="90">
        <f t="shared" si="176"/>
        <v>-885.5264125062223</v>
      </c>
      <c r="P372" s="90">
        <f t="shared" si="176"/>
        <v>0</v>
      </c>
      <c r="Q372" s="90">
        <f t="shared" si="176"/>
        <v>0</v>
      </c>
      <c r="R372" s="90">
        <f t="shared" si="176"/>
        <v>0</v>
      </c>
      <c r="S372" s="90">
        <f t="shared" si="176"/>
        <v>0</v>
      </c>
      <c r="T372" s="90">
        <f t="shared" si="176"/>
        <v>0</v>
      </c>
      <c r="U372" s="90"/>
      <c r="V372" s="51"/>
    </row>
    <row r="373" spans="1:22" x14ac:dyDescent="0.25">
      <c r="A373" s="30"/>
      <c r="B373" s="30" t="s">
        <v>41</v>
      </c>
      <c r="C373" s="30"/>
      <c r="D373" s="30"/>
      <c r="E373" s="30"/>
      <c r="F373" s="30"/>
      <c r="G373" s="30"/>
      <c r="H373" s="30" t="s">
        <v>114</v>
      </c>
      <c r="I373" s="30" t="s">
        <v>46</v>
      </c>
      <c r="J373" s="30" t="s">
        <v>65</v>
      </c>
      <c r="K373" s="30" t="s">
        <v>150</v>
      </c>
      <c r="L373" s="87">
        <v>-654340.03626180009</v>
      </c>
      <c r="M373" s="87"/>
      <c r="N373" s="87">
        <v>-377383.16763500008</v>
      </c>
      <c r="O373" s="87">
        <f t="shared" si="144"/>
        <v>-276956.86862680002</v>
      </c>
      <c r="P373" s="87">
        <v>0</v>
      </c>
      <c r="Q373" s="87"/>
      <c r="R373" s="87"/>
      <c r="S373" s="87">
        <f t="shared" si="145"/>
        <v>0</v>
      </c>
      <c r="T373" s="87"/>
      <c r="U373" s="87"/>
      <c r="V373" s="30"/>
    </row>
    <row r="374" spans="1:22" s="103" customFormat="1" ht="26.25" x14ac:dyDescent="0.25">
      <c r="A374" s="50"/>
      <c r="B374" s="50" t="s">
        <v>41</v>
      </c>
      <c r="C374" s="50"/>
      <c r="D374" s="50"/>
      <c r="E374" s="50"/>
      <c r="F374" s="50"/>
      <c r="G374" s="50"/>
      <c r="H374" s="50" t="s">
        <v>117</v>
      </c>
      <c r="I374" s="50" t="s">
        <v>46</v>
      </c>
      <c r="J374" s="50"/>
      <c r="K374" s="50"/>
      <c r="L374" s="95">
        <v>-1951648.9972330343</v>
      </c>
      <c r="M374" s="95"/>
      <c r="N374" s="95">
        <v>-1949582.8783834362</v>
      </c>
      <c r="O374" s="95">
        <f t="shared" ref="O374" si="177">L374-N374</f>
        <v>-2066.1188495981041</v>
      </c>
      <c r="P374" s="94">
        <v>-2066.1188495981041</v>
      </c>
      <c r="Q374" s="95"/>
      <c r="R374" s="95"/>
      <c r="S374" s="95">
        <f t="shared" ref="S374" si="178">Q374+R374</f>
        <v>0</v>
      </c>
      <c r="T374" s="95"/>
      <c r="U374" s="95"/>
      <c r="V374" s="99" t="s">
        <v>177</v>
      </c>
    </row>
    <row r="375" spans="1:22" s="103" customFormat="1" ht="15.75" thickBot="1" x14ac:dyDescent="0.3">
      <c r="A375" s="50"/>
      <c r="B375" s="50" t="s">
        <v>41</v>
      </c>
      <c r="C375" s="50"/>
      <c r="D375" s="50"/>
      <c r="E375" s="50"/>
      <c r="F375" s="50"/>
      <c r="G375" s="50"/>
      <c r="H375" s="50" t="s">
        <v>174</v>
      </c>
      <c r="I375" s="50" t="s">
        <v>46</v>
      </c>
      <c r="J375" s="50"/>
      <c r="K375" s="50"/>
      <c r="L375" s="95"/>
      <c r="M375" s="95"/>
      <c r="N375" s="95">
        <v>-2066.1095800000003</v>
      </c>
      <c r="O375" s="95">
        <f t="shared" ref="O375" si="179">L375-N375</f>
        <v>2066.1095800000003</v>
      </c>
      <c r="P375" s="96">
        <v>2066.1095800000003</v>
      </c>
      <c r="Q375" s="95"/>
      <c r="R375" s="95"/>
      <c r="S375" s="95">
        <f t="shared" ref="S375" si="180">Q375+R375</f>
        <v>0</v>
      </c>
      <c r="T375" s="95"/>
      <c r="U375" s="95"/>
      <c r="V375" s="99" t="s">
        <v>175</v>
      </c>
    </row>
    <row r="376" spans="1:22" ht="15.75" thickBot="1" x14ac:dyDescent="0.3">
      <c r="A376" s="38"/>
      <c r="B376" s="39" t="s">
        <v>41</v>
      </c>
      <c r="C376" s="39"/>
      <c r="D376" s="39"/>
      <c r="E376" s="39"/>
      <c r="F376" s="39"/>
      <c r="G376" s="39" t="s">
        <v>58</v>
      </c>
      <c r="H376" s="39"/>
      <c r="I376" s="39"/>
      <c r="J376" s="39"/>
      <c r="K376" s="39"/>
      <c r="L376" s="90">
        <f>SUM(L373:L375)</f>
        <v>-2605989.0334948343</v>
      </c>
      <c r="M376" s="90">
        <f t="shared" ref="M376:T376" si="181">SUM(M373:M375)</f>
        <v>0</v>
      </c>
      <c r="N376" s="90">
        <f t="shared" si="181"/>
        <v>-2329032.1555984365</v>
      </c>
      <c r="O376" s="90">
        <f t="shared" si="181"/>
        <v>-276956.87789639813</v>
      </c>
      <c r="P376" s="90">
        <f t="shared" si="181"/>
        <v>-9.2695981038559694E-3</v>
      </c>
      <c r="Q376" s="90">
        <f t="shared" si="181"/>
        <v>0</v>
      </c>
      <c r="R376" s="90">
        <f t="shared" si="181"/>
        <v>0</v>
      </c>
      <c r="S376" s="90">
        <f t="shared" si="181"/>
        <v>0</v>
      </c>
      <c r="T376" s="90">
        <f t="shared" si="181"/>
        <v>0</v>
      </c>
      <c r="U376" s="90"/>
      <c r="V376" s="51"/>
    </row>
    <row r="377" spans="1:22" s="103" customFormat="1" ht="15.75" thickBot="1" x14ac:dyDescent="0.3">
      <c r="A377" s="38"/>
      <c r="B377" s="39" t="s">
        <v>41</v>
      </c>
      <c r="C377" s="39"/>
      <c r="D377" s="39"/>
      <c r="E377" s="39"/>
      <c r="F377" s="39"/>
      <c r="G377" s="39" t="s">
        <v>110</v>
      </c>
      <c r="H377" s="39" t="s">
        <v>117</v>
      </c>
      <c r="I377" s="39" t="s">
        <v>46</v>
      </c>
      <c r="J377" s="39"/>
      <c r="K377" s="39"/>
      <c r="L377" s="90">
        <v>-326406.13000028313</v>
      </c>
      <c r="M377" s="90"/>
      <c r="N377" s="90">
        <v>-63628.554878343384</v>
      </c>
      <c r="O377" s="90">
        <f t="shared" ref="O377:O400" si="182">L377-N377</f>
        <v>-262777.57512193976</v>
      </c>
      <c r="P377" s="90">
        <v>-262777.57512193976</v>
      </c>
      <c r="Q377" s="90">
        <v>-262777.57512193976</v>
      </c>
      <c r="R377" s="90"/>
      <c r="S377" s="90">
        <f t="shared" ref="S377:S400" si="183">Q377+R377</f>
        <v>-262777.57512193976</v>
      </c>
      <c r="T377" s="90"/>
      <c r="U377" s="90"/>
      <c r="V377" s="51"/>
    </row>
    <row r="378" spans="1:22" ht="15.75" thickBot="1" x14ac:dyDescent="0.3">
      <c r="A378" s="24"/>
      <c r="B378" s="26" t="s">
        <v>41</v>
      </c>
      <c r="C378" s="26"/>
      <c r="D378" s="26"/>
      <c r="E378" s="26" t="s">
        <v>128</v>
      </c>
      <c r="F378" s="26" t="s">
        <v>104</v>
      </c>
      <c r="G378" s="26"/>
      <c r="H378" s="26"/>
      <c r="I378" s="26" t="s">
        <v>46</v>
      </c>
      <c r="J378" s="26"/>
      <c r="K378" s="26"/>
      <c r="L378" s="86">
        <f>L383+L389+L394+L395</f>
        <v>-3358642.3718771203</v>
      </c>
      <c r="M378" s="86">
        <f t="shared" ref="M378:T378" si="184">M383+M389+M394+M395</f>
        <v>-102711.34000000003</v>
      </c>
      <c r="N378" s="86">
        <f t="shared" si="184"/>
        <v>-3270712.015384315</v>
      </c>
      <c r="O378" s="86">
        <f t="shared" si="184"/>
        <v>-87930.356492805717</v>
      </c>
      <c r="P378" s="86">
        <f t="shared" si="184"/>
        <v>-80037.742207059971</v>
      </c>
      <c r="Q378" s="86">
        <f t="shared" si="184"/>
        <v>-80037.74220706003</v>
      </c>
      <c r="R378" s="86">
        <f t="shared" si="184"/>
        <v>0</v>
      </c>
      <c r="S378" s="86">
        <f t="shared" si="184"/>
        <v>-80037.74220706003</v>
      </c>
      <c r="T378" s="86">
        <f t="shared" si="184"/>
        <v>0</v>
      </c>
      <c r="U378" s="86"/>
      <c r="V378" s="52"/>
    </row>
    <row r="379" spans="1:22" x14ac:dyDescent="0.25">
      <c r="A379" s="30"/>
      <c r="B379" s="30" t="s">
        <v>41</v>
      </c>
      <c r="C379" s="30"/>
      <c r="D379" s="30"/>
      <c r="E379" s="30"/>
      <c r="F379" s="30"/>
      <c r="G379" s="30"/>
      <c r="H379" s="30" t="s">
        <v>114</v>
      </c>
      <c r="I379" s="30" t="s">
        <v>46</v>
      </c>
      <c r="J379" s="30" t="s">
        <v>65</v>
      </c>
      <c r="K379" s="30" t="s">
        <v>150</v>
      </c>
      <c r="L379" s="87">
        <v>-279.30737199999999</v>
      </c>
      <c r="M379" s="87"/>
      <c r="N379" s="87">
        <v>-137.61415200000002</v>
      </c>
      <c r="O379" s="87">
        <f t="shared" si="182"/>
        <v>-141.69321999999997</v>
      </c>
      <c r="P379" s="87">
        <v>0</v>
      </c>
      <c r="Q379" s="87"/>
      <c r="R379" s="87"/>
      <c r="S379" s="87">
        <f t="shared" si="183"/>
        <v>0</v>
      </c>
      <c r="T379" s="87"/>
      <c r="U379" s="87"/>
      <c r="V379" s="30"/>
    </row>
    <row r="380" spans="1:22" x14ac:dyDescent="0.25">
      <c r="A380" s="34"/>
      <c r="B380" s="34" t="s">
        <v>41</v>
      </c>
      <c r="C380" s="34"/>
      <c r="D380" s="34"/>
      <c r="E380" s="34"/>
      <c r="F380" s="34"/>
      <c r="G380" s="34"/>
      <c r="H380" s="34" t="s">
        <v>114</v>
      </c>
      <c r="I380" s="34" t="s">
        <v>46</v>
      </c>
      <c r="J380" s="34" t="s">
        <v>72</v>
      </c>
      <c r="K380" s="34" t="s">
        <v>162</v>
      </c>
      <c r="L380" s="88">
        <v>-467.84</v>
      </c>
      <c r="M380" s="88">
        <v>-467.84</v>
      </c>
      <c r="N380" s="88">
        <v>-467.84</v>
      </c>
      <c r="O380" s="88">
        <f t="shared" si="182"/>
        <v>0</v>
      </c>
      <c r="P380" s="87">
        <v>0</v>
      </c>
      <c r="Q380" s="88"/>
      <c r="R380" s="88"/>
      <c r="S380" s="88">
        <f t="shared" si="183"/>
        <v>0</v>
      </c>
      <c r="T380" s="88"/>
      <c r="U380" s="88"/>
      <c r="V380" s="34"/>
    </row>
    <row r="381" spans="1:22" ht="26.25" x14ac:dyDescent="0.25">
      <c r="A381" s="36"/>
      <c r="B381" s="36" t="s">
        <v>41</v>
      </c>
      <c r="C381" s="36"/>
      <c r="D381" s="36"/>
      <c r="E381" s="36"/>
      <c r="F381" s="36"/>
      <c r="G381" s="36"/>
      <c r="H381" s="36" t="s">
        <v>117</v>
      </c>
      <c r="I381" s="36" t="s">
        <v>46</v>
      </c>
      <c r="J381" s="36"/>
      <c r="K381" s="36"/>
      <c r="L381" s="89">
        <v>-238058.54378447926</v>
      </c>
      <c r="M381" s="89">
        <v>-90964.510000000009</v>
      </c>
      <c r="N381" s="89">
        <v>-191716.02379319939</v>
      </c>
      <c r="O381" s="89">
        <f t="shared" ref="O381" si="185">L381-N381</f>
        <v>-46342.519991279871</v>
      </c>
      <c r="P381" s="88">
        <v>-46342.519991279871</v>
      </c>
      <c r="Q381" s="89">
        <v>-46327.799991279928</v>
      </c>
      <c r="R381" s="89"/>
      <c r="S381" s="89">
        <f t="shared" ref="S381" si="186">Q381+R381</f>
        <v>-46327.799991279928</v>
      </c>
      <c r="T381" s="89"/>
      <c r="U381" s="89"/>
      <c r="V381" s="100" t="s">
        <v>177</v>
      </c>
    </row>
    <row r="382" spans="1:22" ht="15.75" thickBot="1" x14ac:dyDescent="0.3">
      <c r="A382" s="36"/>
      <c r="B382" s="36" t="s">
        <v>41</v>
      </c>
      <c r="C382" s="36"/>
      <c r="D382" s="36"/>
      <c r="E382" s="36"/>
      <c r="F382" s="36"/>
      <c r="G382" s="36"/>
      <c r="H382" s="36" t="s">
        <v>174</v>
      </c>
      <c r="I382" s="36" t="s">
        <v>46</v>
      </c>
      <c r="J382" s="36"/>
      <c r="K382" s="36"/>
      <c r="L382" s="89"/>
      <c r="M382" s="89"/>
      <c r="N382" s="89">
        <v>-14.72</v>
      </c>
      <c r="O382" s="89">
        <f t="shared" si="182"/>
        <v>14.72</v>
      </c>
      <c r="P382" s="92">
        <v>14.72</v>
      </c>
      <c r="Q382" s="89"/>
      <c r="R382" s="89"/>
      <c r="S382" s="89">
        <f t="shared" si="183"/>
        <v>0</v>
      </c>
      <c r="T382" s="89"/>
      <c r="U382" s="89"/>
      <c r="V382" s="100" t="s">
        <v>175</v>
      </c>
    </row>
    <row r="383" spans="1:22" ht="15.75" thickBot="1" x14ac:dyDescent="0.3">
      <c r="A383" s="38"/>
      <c r="B383" s="39" t="s">
        <v>41</v>
      </c>
      <c r="C383" s="39"/>
      <c r="D383" s="39"/>
      <c r="E383" s="39"/>
      <c r="F383" s="39"/>
      <c r="G383" s="39" t="s">
        <v>50</v>
      </c>
      <c r="H383" s="39"/>
      <c r="I383" s="39"/>
      <c r="J383" s="39"/>
      <c r="K383" s="39"/>
      <c r="L383" s="90">
        <f>SUM(L379:L382)</f>
        <v>-238805.69115647927</v>
      </c>
      <c r="M383" s="90">
        <f t="shared" ref="M383:T383" si="187">SUM(M379:M382)</f>
        <v>-91432.35</v>
      </c>
      <c r="N383" s="90">
        <f t="shared" si="187"/>
        <v>-192336.19794519938</v>
      </c>
      <c r="O383" s="90">
        <f t="shared" si="187"/>
        <v>-46469.493211279871</v>
      </c>
      <c r="P383" s="90">
        <f t="shared" si="187"/>
        <v>-46327.79999127987</v>
      </c>
      <c r="Q383" s="90">
        <f t="shared" si="187"/>
        <v>-46327.799991279928</v>
      </c>
      <c r="R383" s="90">
        <f t="shared" si="187"/>
        <v>0</v>
      </c>
      <c r="S383" s="90">
        <f t="shared" si="187"/>
        <v>-46327.799991279928</v>
      </c>
      <c r="T383" s="90">
        <f t="shared" si="187"/>
        <v>0</v>
      </c>
      <c r="U383" s="90"/>
      <c r="V383" s="51"/>
    </row>
    <row r="384" spans="1:22" x14ac:dyDescent="0.25">
      <c r="A384" s="30"/>
      <c r="B384" s="30" t="s">
        <v>41</v>
      </c>
      <c r="C384" s="30"/>
      <c r="D384" s="30"/>
      <c r="E384" s="30"/>
      <c r="F384" s="30"/>
      <c r="G384" s="30"/>
      <c r="H384" s="30" t="s">
        <v>113</v>
      </c>
      <c r="I384" s="30" t="s">
        <v>46</v>
      </c>
      <c r="J384" s="30" t="s">
        <v>64</v>
      </c>
      <c r="K384" s="30" t="s">
        <v>149</v>
      </c>
      <c r="L384" s="87">
        <v>-31.394571343058946</v>
      </c>
      <c r="M384" s="87"/>
      <c r="N384" s="87">
        <v>-31.394571343058946</v>
      </c>
      <c r="O384" s="87">
        <f t="shared" si="182"/>
        <v>0</v>
      </c>
      <c r="P384" s="87">
        <v>0</v>
      </c>
      <c r="Q384" s="87"/>
      <c r="R384" s="87"/>
      <c r="S384" s="87">
        <f t="shared" si="183"/>
        <v>0</v>
      </c>
      <c r="T384" s="87"/>
      <c r="U384" s="87"/>
      <c r="V384" s="30"/>
    </row>
    <row r="385" spans="1:22" x14ac:dyDescent="0.25">
      <c r="A385" s="34"/>
      <c r="B385" s="34" t="s">
        <v>41</v>
      </c>
      <c r="C385" s="34"/>
      <c r="D385" s="34"/>
      <c r="E385" s="34"/>
      <c r="F385" s="34"/>
      <c r="G385" s="34"/>
      <c r="H385" s="34" t="s">
        <v>114</v>
      </c>
      <c r="I385" s="34" t="s">
        <v>46</v>
      </c>
      <c r="J385" s="34" t="s">
        <v>65</v>
      </c>
      <c r="K385" s="34" t="s">
        <v>150</v>
      </c>
      <c r="L385" s="88">
        <v>-1959.2372194770867</v>
      </c>
      <c r="M385" s="88"/>
      <c r="N385" s="88">
        <v>-1286.9512139450289</v>
      </c>
      <c r="O385" s="88">
        <f t="shared" si="182"/>
        <v>-672.28600553205774</v>
      </c>
      <c r="P385" s="87">
        <v>0</v>
      </c>
      <c r="Q385" s="88"/>
      <c r="R385" s="88"/>
      <c r="S385" s="88">
        <f t="shared" si="183"/>
        <v>0</v>
      </c>
      <c r="T385" s="88"/>
      <c r="U385" s="88"/>
      <c r="V385" s="34"/>
    </row>
    <row r="386" spans="1:22" x14ac:dyDescent="0.25">
      <c r="A386" s="36"/>
      <c r="B386" s="36"/>
      <c r="C386" s="36"/>
      <c r="D386" s="36"/>
      <c r="E386" s="36"/>
      <c r="F386" s="36"/>
      <c r="G386" s="36"/>
      <c r="H386" s="36" t="s">
        <v>113</v>
      </c>
      <c r="I386" s="34" t="s">
        <v>46</v>
      </c>
      <c r="J386" s="36"/>
      <c r="K386" s="36"/>
      <c r="L386" s="89">
        <v>-2825146.9999038186</v>
      </c>
      <c r="M386" s="89"/>
      <c r="N386" s="89">
        <v>-2801641.2534906017</v>
      </c>
      <c r="O386" s="88">
        <f t="shared" ref="O386:O387" si="188">L386-N386</f>
        <v>-23505.746413216926</v>
      </c>
      <c r="P386" s="87">
        <v>-23505.746413216926</v>
      </c>
      <c r="Q386" s="89">
        <v>-23505.746413216926</v>
      </c>
      <c r="R386" s="89"/>
      <c r="S386" s="88">
        <f t="shared" si="183"/>
        <v>-23505.746413216926</v>
      </c>
      <c r="T386" s="89"/>
      <c r="U386" s="89"/>
      <c r="V386" s="36"/>
    </row>
    <row r="387" spans="1:22" ht="26.25" x14ac:dyDescent="0.25">
      <c r="A387" s="36"/>
      <c r="B387" s="36" t="s">
        <v>41</v>
      </c>
      <c r="C387" s="36"/>
      <c r="D387" s="36"/>
      <c r="E387" s="36"/>
      <c r="F387" s="36"/>
      <c r="G387" s="36"/>
      <c r="H387" s="36" t="s">
        <v>117</v>
      </c>
      <c r="I387" s="36" t="s">
        <v>46</v>
      </c>
      <c r="J387" s="36"/>
      <c r="K387" s="36"/>
      <c r="L387" s="89">
        <v>-78511.243578603957</v>
      </c>
      <c r="M387" s="89">
        <v>-11274.30000000001</v>
      </c>
      <c r="N387" s="89">
        <v>-70098.056306317012</v>
      </c>
      <c r="O387" s="89">
        <f t="shared" si="188"/>
        <v>-8413.1872722869448</v>
      </c>
      <c r="P387" s="88">
        <v>-8413.1872722869448</v>
      </c>
      <c r="Q387" s="89">
        <v>-8305.0604394775291</v>
      </c>
      <c r="R387" s="89"/>
      <c r="S387" s="89">
        <f t="shared" ref="S387" si="189">Q387+R387</f>
        <v>-8305.0604394775291</v>
      </c>
      <c r="T387" s="89"/>
      <c r="U387" s="89"/>
      <c r="V387" s="100" t="s">
        <v>177</v>
      </c>
    </row>
    <row r="388" spans="1:22" ht="15.75" thickBot="1" x14ac:dyDescent="0.3">
      <c r="A388" s="36"/>
      <c r="B388" s="36" t="s">
        <v>41</v>
      </c>
      <c r="C388" s="36"/>
      <c r="D388" s="36"/>
      <c r="E388" s="36"/>
      <c r="F388" s="36"/>
      <c r="G388" s="36"/>
      <c r="H388" s="36" t="s">
        <v>174</v>
      </c>
      <c r="I388" s="36" t="s">
        <v>46</v>
      </c>
      <c r="J388" s="36"/>
      <c r="K388" s="36"/>
      <c r="L388" s="89"/>
      <c r="M388" s="89"/>
      <c r="N388" s="89">
        <v>-108.12683280942389</v>
      </c>
      <c r="O388" s="89">
        <f t="shared" si="182"/>
        <v>108.12683280942389</v>
      </c>
      <c r="P388" s="92">
        <v>108.12683280942389</v>
      </c>
      <c r="Q388" s="89"/>
      <c r="R388" s="89"/>
      <c r="S388" s="89">
        <f t="shared" si="183"/>
        <v>0</v>
      </c>
      <c r="T388" s="89"/>
      <c r="U388" s="89"/>
      <c r="V388" s="100" t="s">
        <v>175</v>
      </c>
    </row>
    <row r="389" spans="1:22" ht="15.75" thickBot="1" x14ac:dyDescent="0.3">
      <c r="A389" s="38"/>
      <c r="B389" s="39" t="s">
        <v>41</v>
      </c>
      <c r="C389" s="39"/>
      <c r="D389" s="39"/>
      <c r="E389" s="39"/>
      <c r="F389" s="39"/>
      <c r="G389" s="39" t="s">
        <v>54</v>
      </c>
      <c r="H389" s="39"/>
      <c r="I389" s="39"/>
      <c r="J389" s="39"/>
      <c r="K389" s="39"/>
      <c r="L389" s="90">
        <f>SUM(L384:L388)</f>
        <v>-2905648.8752732426</v>
      </c>
      <c r="M389" s="90">
        <f t="shared" ref="M389:T389" si="190">SUM(M384:M388)</f>
        <v>-11274.30000000001</v>
      </c>
      <c r="N389" s="90">
        <f t="shared" si="190"/>
        <v>-2873165.7824150161</v>
      </c>
      <c r="O389" s="90">
        <f t="shared" si="190"/>
        <v>-32483.092858226504</v>
      </c>
      <c r="P389" s="90">
        <f t="shared" si="190"/>
        <v>-31810.806852694448</v>
      </c>
      <c r="Q389" s="90">
        <f t="shared" si="190"/>
        <v>-31810.806852694455</v>
      </c>
      <c r="R389" s="90">
        <f t="shared" si="190"/>
        <v>0</v>
      </c>
      <c r="S389" s="90">
        <f t="shared" si="190"/>
        <v>-31810.806852694455</v>
      </c>
      <c r="T389" s="90">
        <f t="shared" si="190"/>
        <v>0</v>
      </c>
      <c r="U389" s="90"/>
      <c r="V389" s="51"/>
    </row>
    <row r="390" spans="1:22" ht="14.25" customHeight="1" x14ac:dyDescent="0.25">
      <c r="A390" s="30"/>
      <c r="B390" s="30" t="s">
        <v>41</v>
      </c>
      <c r="C390" s="30"/>
      <c r="D390" s="30"/>
      <c r="E390" s="30"/>
      <c r="F390" s="30"/>
      <c r="G390" s="30"/>
      <c r="H390" s="30" t="s">
        <v>113</v>
      </c>
      <c r="I390" s="30" t="s">
        <v>46</v>
      </c>
      <c r="J390" s="30" t="s">
        <v>64</v>
      </c>
      <c r="K390" s="30" t="s">
        <v>149</v>
      </c>
      <c r="L390" s="87">
        <v>-3660.0000000000041</v>
      </c>
      <c r="M390" s="87"/>
      <c r="N390" s="87">
        <v>-3660.0000000000041</v>
      </c>
      <c r="O390" s="87">
        <f t="shared" si="182"/>
        <v>0</v>
      </c>
      <c r="P390" s="87">
        <v>0</v>
      </c>
      <c r="Q390" s="87"/>
      <c r="R390" s="87"/>
      <c r="S390" s="87">
        <f t="shared" si="183"/>
        <v>0</v>
      </c>
      <c r="T390" s="87"/>
      <c r="U390" s="87"/>
      <c r="V390" s="30"/>
    </row>
    <row r="391" spans="1:22" x14ac:dyDescent="0.25">
      <c r="A391" s="34"/>
      <c r="B391" s="34" t="s">
        <v>41</v>
      </c>
      <c r="C391" s="34"/>
      <c r="D391" s="34"/>
      <c r="E391" s="34"/>
      <c r="F391" s="34"/>
      <c r="G391" s="34"/>
      <c r="H391" s="34" t="s">
        <v>62</v>
      </c>
      <c r="I391" s="34" t="s">
        <v>46</v>
      </c>
      <c r="J391" s="34" t="s">
        <v>65</v>
      </c>
      <c r="K391" s="34" t="s">
        <v>150</v>
      </c>
      <c r="L391" s="88">
        <v>-23222.745715498877</v>
      </c>
      <c r="M391" s="88"/>
      <c r="N391" s="88">
        <v>-16148.800796973919</v>
      </c>
      <c r="O391" s="88">
        <f t="shared" si="182"/>
        <v>-7073.9449185249578</v>
      </c>
      <c r="P391" s="87">
        <v>0</v>
      </c>
      <c r="Q391" s="88"/>
      <c r="R391" s="88"/>
      <c r="S391" s="88">
        <f t="shared" si="183"/>
        <v>0</v>
      </c>
      <c r="T391" s="88"/>
      <c r="U391" s="88"/>
      <c r="V391" s="34"/>
    </row>
    <row r="392" spans="1:22" x14ac:dyDescent="0.25">
      <c r="A392" s="34"/>
      <c r="B392" s="34" t="s">
        <v>41</v>
      </c>
      <c r="C392" s="34"/>
      <c r="D392" s="34"/>
      <c r="E392" s="34"/>
      <c r="F392" s="34"/>
      <c r="G392" s="34"/>
      <c r="H392" s="34" t="s">
        <v>62</v>
      </c>
      <c r="I392" s="34" t="s">
        <v>46</v>
      </c>
      <c r="J392" s="34" t="s">
        <v>83</v>
      </c>
      <c r="K392" s="34" t="s">
        <v>163</v>
      </c>
      <c r="L392" s="88">
        <v>-4.6900000000000004</v>
      </c>
      <c r="M392" s="88">
        <v>-4.6900000000000004</v>
      </c>
      <c r="N392" s="88"/>
      <c r="O392" s="88">
        <f t="shared" si="182"/>
        <v>-4.6900000000000004</v>
      </c>
      <c r="P392" s="87">
        <v>0</v>
      </c>
      <c r="Q392" s="88"/>
      <c r="R392" s="88"/>
      <c r="S392" s="88">
        <f t="shared" si="183"/>
        <v>0</v>
      </c>
      <c r="T392" s="88"/>
      <c r="U392" s="88"/>
      <c r="V392" s="34"/>
    </row>
    <row r="393" spans="1:22" ht="27" thickBot="1" x14ac:dyDescent="0.3">
      <c r="A393" s="36"/>
      <c r="B393" s="36" t="s">
        <v>41</v>
      </c>
      <c r="C393" s="36"/>
      <c r="D393" s="36"/>
      <c r="E393" s="36"/>
      <c r="F393" s="36"/>
      <c r="G393" s="36"/>
      <c r="H393" s="36" t="s">
        <v>117</v>
      </c>
      <c r="I393" s="36" t="s">
        <v>46</v>
      </c>
      <c r="J393" s="36"/>
      <c r="K393" s="36"/>
      <c r="L393" s="89">
        <v>-172380.16207579937</v>
      </c>
      <c r="M393" s="89"/>
      <c r="N393" s="89">
        <v>-172380.16193411063</v>
      </c>
      <c r="O393" s="89">
        <f t="shared" si="182"/>
        <v>-1.4168873894959688E-4</v>
      </c>
      <c r="P393" s="92">
        <v>0</v>
      </c>
      <c r="Q393" s="89"/>
      <c r="R393" s="89"/>
      <c r="S393" s="89">
        <f t="shared" si="183"/>
        <v>0</v>
      </c>
      <c r="T393" s="89"/>
      <c r="U393" s="89"/>
      <c r="V393" s="100" t="s">
        <v>177</v>
      </c>
    </row>
    <row r="394" spans="1:22" ht="15.75" thickBot="1" x14ac:dyDescent="0.3">
      <c r="A394" s="38"/>
      <c r="B394" s="39" t="s">
        <v>41</v>
      </c>
      <c r="C394" s="39"/>
      <c r="D394" s="39"/>
      <c r="E394" s="39"/>
      <c r="F394" s="39"/>
      <c r="G394" s="39" t="s">
        <v>55</v>
      </c>
      <c r="H394" s="39"/>
      <c r="I394" s="39"/>
      <c r="J394" s="39"/>
      <c r="K394" s="39"/>
      <c r="L394" s="90">
        <f>SUM(L390:L393)</f>
        <v>-199267.59779129823</v>
      </c>
      <c r="M394" s="90">
        <f t="shared" ref="M394:T394" si="191">SUM(M390:M393)</f>
        <v>-4.6900000000000004</v>
      </c>
      <c r="N394" s="90">
        <f t="shared" si="191"/>
        <v>-192188.96273108455</v>
      </c>
      <c r="O394" s="90">
        <f t="shared" si="191"/>
        <v>-7078.6350602136963</v>
      </c>
      <c r="P394" s="90">
        <f t="shared" si="191"/>
        <v>0</v>
      </c>
      <c r="Q394" s="90">
        <f t="shared" si="191"/>
        <v>0</v>
      </c>
      <c r="R394" s="90">
        <f t="shared" si="191"/>
        <v>0</v>
      </c>
      <c r="S394" s="90">
        <f t="shared" si="191"/>
        <v>0</v>
      </c>
      <c r="T394" s="90">
        <f t="shared" si="191"/>
        <v>0</v>
      </c>
      <c r="U394" s="90"/>
      <c r="V394" s="51"/>
    </row>
    <row r="395" spans="1:22" ht="15.75" thickBot="1" x14ac:dyDescent="0.3">
      <c r="A395" s="38"/>
      <c r="B395" s="39" t="s">
        <v>41</v>
      </c>
      <c r="C395" s="39"/>
      <c r="D395" s="39"/>
      <c r="E395" s="39"/>
      <c r="F395" s="39"/>
      <c r="G395" s="39" t="s">
        <v>110</v>
      </c>
      <c r="H395" s="39" t="s">
        <v>62</v>
      </c>
      <c r="I395" s="39" t="s">
        <v>46</v>
      </c>
      <c r="J395" s="39"/>
      <c r="K395" s="39"/>
      <c r="L395" s="90">
        <v>-14920.207656100469</v>
      </c>
      <c r="M395" s="90"/>
      <c r="N395" s="90">
        <v>-13021.072293014826</v>
      </c>
      <c r="O395" s="90">
        <f t="shared" si="182"/>
        <v>-1899.1353630856429</v>
      </c>
      <c r="P395" s="90">
        <v>-1899.1353630856429</v>
      </c>
      <c r="Q395" s="90">
        <v>-1899.1353630856429</v>
      </c>
      <c r="R395" s="90"/>
      <c r="S395" s="90">
        <f t="shared" si="183"/>
        <v>-1899.1353630856429</v>
      </c>
      <c r="T395" s="90"/>
      <c r="U395" s="90"/>
      <c r="V395" s="51"/>
    </row>
    <row r="396" spans="1:22" ht="15.75" thickBot="1" x14ac:dyDescent="0.3">
      <c r="A396" s="55"/>
      <c r="B396" s="56" t="s">
        <v>105</v>
      </c>
      <c r="C396" s="56"/>
      <c r="D396" s="56"/>
      <c r="E396" s="56"/>
      <c r="F396" s="56"/>
      <c r="G396" s="56"/>
      <c r="H396" s="56" t="s">
        <v>106</v>
      </c>
      <c r="I396" s="56" t="s">
        <v>46</v>
      </c>
      <c r="J396" s="56"/>
      <c r="K396" s="56"/>
      <c r="L396" s="98">
        <f>SUM(L397:L400)</f>
        <v>-5115021.6995899985</v>
      </c>
      <c r="M396" s="98">
        <f t="shared" ref="M396:T396" si="192">SUM(M397:M400)</f>
        <v>-806942.69999999925</v>
      </c>
      <c r="N396" s="98">
        <f t="shared" si="192"/>
        <v>-2876011.1396999988</v>
      </c>
      <c r="O396" s="98">
        <f t="shared" si="192"/>
        <v>-2239010.5598899997</v>
      </c>
      <c r="P396" s="98">
        <f t="shared" si="192"/>
        <v>-2239010.5598899997</v>
      </c>
      <c r="Q396" s="98">
        <f t="shared" si="192"/>
        <v>-2239010.5598899997</v>
      </c>
      <c r="R396" s="98">
        <f t="shared" si="192"/>
        <v>0</v>
      </c>
      <c r="S396" s="98">
        <f t="shared" si="192"/>
        <v>-2239010.5598899997</v>
      </c>
      <c r="T396" s="98">
        <f t="shared" si="192"/>
        <v>0</v>
      </c>
      <c r="U396" s="98"/>
      <c r="V396" s="57" t="s">
        <v>188</v>
      </c>
    </row>
    <row r="397" spans="1:22" x14ac:dyDescent="0.25">
      <c r="A397" s="30"/>
      <c r="B397" s="30" t="s">
        <v>105</v>
      </c>
      <c r="C397" s="30"/>
      <c r="D397" s="30"/>
      <c r="E397" s="30"/>
      <c r="F397" s="30"/>
      <c r="G397" s="61" t="s">
        <v>50</v>
      </c>
      <c r="H397" s="30" t="s">
        <v>106</v>
      </c>
      <c r="I397" s="30" t="s">
        <v>46</v>
      </c>
      <c r="J397" s="30" t="s">
        <v>107</v>
      </c>
      <c r="K397" s="30" t="s">
        <v>145</v>
      </c>
      <c r="L397" s="87">
        <v>-886833.83969999989</v>
      </c>
      <c r="M397" s="87">
        <v>-50845</v>
      </c>
      <c r="N397" s="87">
        <v>-815833.83980000007</v>
      </c>
      <c r="O397" s="87">
        <f t="shared" si="182"/>
        <v>-70999.999899999821</v>
      </c>
      <c r="P397" s="87">
        <v>-70999.999899999821</v>
      </c>
      <c r="Q397" s="87">
        <v>-70999.999899999821</v>
      </c>
      <c r="R397" s="87"/>
      <c r="S397" s="87">
        <f t="shared" si="183"/>
        <v>-70999.999899999821</v>
      </c>
      <c r="T397" s="87"/>
      <c r="U397" s="87"/>
      <c r="V397" s="113" t="s">
        <v>187</v>
      </c>
    </row>
    <row r="398" spans="1:22" x14ac:dyDescent="0.25">
      <c r="A398" s="34"/>
      <c r="B398" s="30" t="s">
        <v>105</v>
      </c>
      <c r="C398" s="34"/>
      <c r="D398" s="34"/>
      <c r="E398" s="34"/>
      <c r="F398" s="34"/>
      <c r="G398" s="30" t="s">
        <v>54</v>
      </c>
      <c r="H398" s="34" t="s">
        <v>106</v>
      </c>
      <c r="I398" s="34" t="s">
        <v>46</v>
      </c>
      <c r="J398" s="34" t="s">
        <v>107</v>
      </c>
      <c r="K398" s="34" t="s">
        <v>145</v>
      </c>
      <c r="L398" s="88">
        <v>-2427460.6998899989</v>
      </c>
      <c r="M398" s="88">
        <v>-756097.69999999925</v>
      </c>
      <c r="N398" s="88">
        <v>-1372662.2998999986</v>
      </c>
      <c r="O398" s="88">
        <f t="shared" si="182"/>
        <v>-1054798.3999900003</v>
      </c>
      <c r="P398" s="87">
        <v>-1054798.3999900003</v>
      </c>
      <c r="Q398" s="88">
        <v>-1054798.3999900003</v>
      </c>
      <c r="R398" s="88"/>
      <c r="S398" s="88">
        <f t="shared" si="183"/>
        <v>-1054798.3999900003</v>
      </c>
      <c r="T398" s="88"/>
      <c r="U398" s="88"/>
      <c r="V398" s="114"/>
    </row>
    <row r="399" spans="1:22" x14ac:dyDescent="0.25">
      <c r="A399" s="34"/>
      <c r="B399" s="30" t="s">
        <v>105</v>
      </c>
      <c r="C399" s="34"/>
      <c r="D399" s="34"/>
      <c r="E399" s="34"/>
      <c r="F399" s="34"/>
      <c r="G399" s="34" t="s">
        <v>55</v>
      </c>
      <c r="H399" s="34" t="s">
        <v>106</v>
      </c>
      <c r="I399" s="34" t="s">
        <v>46</v>
      </c>
      <c r="J399" s="34" t="s">
        <v>108</v>
      </c>
      <c r="K399" s="34" t="s">
        <v>161</v>
      </c>
      <c r="L399" s="88">
        <v>-43200</v>
      </c>
      <c r="M399" s="88"/>
      <c r="N399" s="88">
        <v>-43200</v>
      </c>
      <c r="O399" s="88">
        <f t="shared" si="182"/>
        <v>0</v>
      </c>
      <c r="P399" s="87">
        <v>0</v>
      </c>
      <c r="Q399" s="88"/>
      <c r="R399" s="88"/>
      <c r="S399" s="88">
        <f t="shared" si="183"/>
        <v>0</v>
      </c>
      <c r="T399" s="88"/>
      <c r="U399" s="88"/>
      <c r="V399" s="34"/>
    </row>
    <row r="400" spans="1:22" x14ac:dyDescent="0.25">
      <c r="A400" s="34"/>
      <c r="B400" s="30" t="s">
        <v>105</v>
      </c>
      <c r="C400" s="34"/>
      <c r="D400" s="34"/>
      <c r="E400" s="34"/>
      <c r="F400" s="34"/>
      <c r="G400" s="34" t="s">
        <v>110</v>
      </c>
      <c r="H400" s="34" t="s">
        <v>106</v>
      </c>
      <c r="I400" s="34" t="s">
        <v>46</v>
      </c>
      <c r="J400" s="34" t="s">
        <v>107</v>
      </c>
      <c r="K400" s="34" t="s">
        <v>145</v>
      </c>
      <c r="L400" s="88">
        <v>-1757527.16</v>
      </c>
      <c r="M400" s="88"/>
      <c r="N400" s="88">
        <v>-644315.00000000012</v>
      </c>
      <c r="O400" s="88">
        <f t="shared" si="182"/>
        <v>-1113212.1599999997</v>
      </c>
      <c r="P400" s="87">
        <v>-1113212.1599999997</v>
      </c>
      <c r="Q400" s="88">
        <v>-1113212.1599999997</v>
      </c>
      <c r="R400" s="88"/>
      <c r="S400" s="88">
        <f t="shared" si="183"/>
        <v>-1113212.1599999997</v>
      </c>
      <c r="T400" s="88"/>
      <c r="U400" s="88"/>
      <c r="V400" s="34"/>
    </row>
    <row r="404" spans="1:2" x14ac:dyDescent="0.25">
      <c r="A404" s="62" t="s">
        <v>119</v>
      </c>
      <c r="B404" s="62"/>
    </row>
    <row r="405" spans="1:2" x14ac:dyDescent="0.25">
      <c r="A405" s="63" t="s">
        <v>32</v>
      </c>
      <c r="B405" s="63"/>
    </row>
    <row r="406" spans="1:2" x14ac:dyDescent="0.25">
      <c r="A406" s="63" t="s">
        <v>33</v>
      </c>
      <c r="B406" s="63"/>
    </row>
    <row r="407" spans="1:2" x14ac:dyDescent="0.25">
      <c r="A407" s="63" t="s">
        <v>34</v>
      </c>
      <c r="B407" s="63"/>
    </row>
    <row r="408" spans="1:2" x14ac:dyDescent="0.25">
      <c r="A408" s="63" t="s">
        <v>35</v>
      </c>
      <c r="B408" s="63"/>
    </row>
    <row r="409" spans="1:2" x14ac:dyDescent="0.25">
      <c r="A409" s="64" t="s">
        <v>6</v>
      </c>
      <c r="B409" s="64"/>
    </row>
    <row r="410" spans="1:2" x14ac:dyDescent="0.25">
      <c r="A410" s="63" t="s">
        <v>36</v>
      </c>
      <c r="B410" s="63"/>
    </row>
    <row r="411" spans="1:2" x14ac:dyDescent="0.25">
      <c r="A411" s="63" t="s">
        <v>37</v>
      </c>
      <c r="B411" s="63"/>
    </row>
    <row r="412" spans="1:2" x14ac:dyDescent="0.25">
      <c r="A412" s="65" t="s">
        <v>120</v>
      </c>
      <c r="B412" s="65"/>
    </row>
    <row r="413" spans="1:2" x14ac:dyDescent="0.25">
      <c r="A413" s="66" t="s">
        <v>121</v>
      </c>
      <c r="B413" s="66"/>
    </row>
    <row r="414" spans="1:2" x14ac:dyDescent="0.25">
      <c r="A414" s="66" t="s">
        <v>122</v>
      </c>
      <c r="B414" s="66"/>
    </row>
    <row r="415" spans="1:2" x14ac:dyDescent="0.25">
      <c r="A415" s="65" t="s">
        <v>123</v>
      </c>
      <c r="B415" s="66"/>
    </row>
    <row r="417" spans="1:1" x14ac:dyDescent="0.25">
      <c r="A417" s="67" t="s">
        <v>38</v>
      </c>
    </row>
  </sheetData>
  <autoFilter ref="A6:V385" xr:uid="{ECBFDD54-6841-4AE5-91FB-10B62E2660DC}"/>
  <mergeCells count="8">
    <mergeCell ref="V279:V281"/>
    <mergeCell ref="V282:V283"/>
    <mergeCell ref="V397:V398"/>
    <mergeCell ref="L5:P5"/>
    <mergeCell ref="Q5:S5"/>
    <mergeCell ref="V5:V6"/>
    <mergeCell ref="U5:U6"/>
    <mergeCell ref="T5:T6"/>
  </mergeCells>
  <phoneticPr fontId="4" type="noConversion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A9265BA7-698B-4CC5-AA17-91B839BAF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9F9479-C0EA-4397-8318-F1365E97972A}">
  <ds:schemaRefs>
    <ds:schemaRef ds:uri="http://purl.org/dc/dcmitype/"/>
    <ds:schemaRef ds:uri="http://schemas.microsoft.com/office/2006/documentManagement/types"/>
    <ds:schemaRef ds:uri="http://purl.org/dc/elements/1.1/"/>
    <ds:schemaRef ds:uri="982cc016-dcb7-4772-a144-8d57a835eb3e"/>
    <ds:schemaRef ds:uri="http://schemas.microsoft.com/office/2006/metadata/properties"/>
    <ds:schemaRef ds:uri="3d7fb3fa-7f75-4382-a1fe-43b99e0a97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Vorm 3 (VA)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Silja Kask</dc:creator>
  <cp:keywords/>
  <dc:description/>
  <cp:lastModifiedBy>Sirli Sarapik</cp:lastModifiedBy>
  <cp:revision/>
  <dcterms:created xsi:type="dcterms:W3CDTF">2021-01-14T20:00:28Z</dcterms:created>
  <dcterms:modified xsi:type="dcterms:W3CDTF">2026-05-25T11:55:55Z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