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40135/files/1/"/>
    </mc:Choice>
  </mc:AlternateContent>
  <xr:revisionPtr revIDLastSave="0" documentId="13_ncr:1_{A4BCB0B9-2C9A-43DF-8D87-325E1A5A44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3" l="1"/>
  <c r="E48" i="3"/>
  <c r="E47" i="3"/>
  <c r="E46" i="3"/>
  <c r="E45" i="3"/>
  <c r="E44" i="3"/>
  <c r="E43" i="3"/>
  <c r="E42" i="3"/>
  <c r="E41" i="3"/>
  <c r="E40" i="3"/>
  <c r="E39" i="3"/>
  <c r="E38" i="3"/>
  <c r="E37" i="3"/>
  <c r="D39" i="3"/>
  <c r="D42" i="3"/>
  <c r="D43" i="3"/>
  <c r="D44" i="3"/>
  <c r="D47" i="3"/>
  <c r="D48" i="3"/>
  <c r="D49" i="3"/>
  <c r="D38" i="3"/>
  <c r="D37" i="3"/>
  <c r="AI29" i="3"/>
  <c r="D30" i="3"/>
  <c r="BU19" i="3"/>
  <c r="BV19" i="3"/>
  <c r="H19" i="3"/>
  <c r="I19" i="3"/>
  <c r="BG18" i="3"/>
  <c r="AG29" i="3" l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AH29" i="3"/>
  <c r="U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I31" i="3"/>
  <c r="AJ31" i="3"/>
  <c r="AK31" i="3"/>
  <c r="AL31" i="3"/>
  <c r="AM31" i="3"/>
  <c r="AN31" i="3"/>
  <c r="AO31" i="3"/>
  <c r="AP31" i="3"/>
  <c r="AQ31" i="3"/>
  <c r="AR31" i="3"/>
  <c r="AS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G31" i="3"/>
  <c r="G32" i="3" s="1"/>
  <c r="C30" i="3"/>
  <c r="C31" i="3" s="1"/>
  <c r="E30" i="3"/>
  <c r="C29" i="3"/>
  <c r="BW19" i="3"/>
  <c r="BX19" i="3"/>
  <c r="BY19" i="3"/>
  <c r="BZ19" i="3"/>
  <c r="CA19" i="3"/>
  <c r="CB19" i="3"/>
  <c r="CC19" i="3"/>
  <c r="CD19" i="3"/>
  <c r="CE19" i="3"/>
  <c r="CF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G19" i="3"/>
  <c r="D19" i="3"/>
  <c r="BU20" i="3"/>
  <c r="C14" i="3"/>
  <c r="D18" i="3" l="1"/>
  <c r="AT20" i="3"/>
  <c r="D28" i="3" l="1"/>
  <c r="D27" i="3"/>
  <c r="C12" i="3" l="1"/>
  <c r="C7" i="3"/>
  <c r="C18" i="3"/>
  <c r="C16" i="3"/>
  <c r="C15" i="3"/>
  <c r="C13" i="3"/>
  <c r="C10" i="3"/>
  <c r="C9" i="3"/>
  <c r="C8" i="3"/>
  <c r="C17" i="3" l="1"/>
  <c r="C19" i="3" s="1"/>
  <c r="C11" i="3"/>
  <c r="C20" i="3" l="1"/>
  <c r="C43" i="3"/>
  <c r="C42" i="3"/>
  <c r="C38" i="3"/>
  <c r="B42" i="3"/>
  <c r="B43" i="3"/>
  <c r="E28" i="3"/>
  <c r="E27" i="3"/>
  <c r="CF20" i="3"/>
  <c r="CE20" i="3"/>
  <c r="CC20" i="3"/>
  <c r="CA20" i="3"/>
  <c r="BY20" i="3"/>
  <c r="BX20" i="3"/>
  <c r="BT20" i="3"/>
  <c r="BS20" i="3"/>
  <c r="BR20" i="3"/>
  <c r="BO20" i="3"/>
  <c r="BN20" i="3"/>
  <c r="BM20" i="3"/>
  <c r="BL20" i="3"/>
  <c r="BH20" i="3"/>
  <c r="BF20" i="3"/>
  <c r="BE20" i="3"/>
  <c r="BC20" i="3"/>
  <c r="BB20" i="3"/>
  <c r="BA20" i="3"/>
  <c r="AZ20" i="3"/>
  <c r="AS20" i="3"/>
  <c r="AR20" i="3"/>
  <c r="AQ20" i="3"/>
  <c r="AP20" i="3"/>
  <c r="AO20" i="3"/>
  <c r="AN20" i="3"/>
  <c r="AF20" i="3"/>
  <c r="AE20" i="3"/>
  <c r="AC20" i="3"/>
  <c r="AB20" i="3"/>
  <c r="X20" i="3"/>
  <c r="R20" i="3"/>
  <c r="P20" i="3"/>
  <c r="L20" i="3"/>
  <c r="G20" i="3"/>
  <c r="B37" i="3"/>
  <c r="E18" i="3"/>
  <c r="CD20" i="3"/>
  <c r="CB20" i="3"/>
  <c r="BZ20" i="3"/>
  <c r="BW20" i="3"/>
  <c r="BV20" i="3"/>
  <c r="BQ20" i="3"/>
  <c r="BP20" i="3"/>
  <c r="BK20" i="3"/>
  <c r="BJ20" i="3"/>
  <c r="BI20" i="3"/>
  <c r="BG20" i="3"/>
  <c r="BD20" i="3"/>
  <c r="AY20" i="3"/>
  <c r="AX20" i="3"/>
  <c r="AW20" i="3"/>
  <c r="AV20" i="3"/>
  <c r="AU20" i="3"/>
  <c r="AM20" i="3"/>
  <c r="AL20" i="3"/>
  <c r="AK20" i="3"/>
  <c r="AJ20" i="3"/>
  <c r="AI20" i="3"/>
  <c r="AH20" i="3"/>
  <c r="AG20" i="3"/>
  <c r="AA20" i="3"/>
  <c r="Z20" i="3"/>
  <c r="Y20" i="3"/>
  <c r="W20" i="3"/>
  <c r="V20" i="3"/>
  <c r="U20" i="3"/>
  <c r="T20" i="3"/>
  <c r="O20" i="3"/>
  <c r="D16" i="3"/>
  <c r="E16" i="3" s="1"/>
  <c r="AD20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1" i="3" l="1"/>
  <c r="B44" i="3"/>
  <c r="D29" i="3"/>
  <c r="E29" i="3" s="1"/>
  <c r="C32" i="3"/>
  <c r="E31" i="3"/>
  <c r="C48" i="3"/>
  <c r="S20" i="3"/>
  <c r="J20" i="3"/>
  <c r="B47" i="3"/>
  <c r="I20" i="3"/>
  <c r="M20" i="3"/>
  <c r="E19" i="3"/>
  <c r="K20" i="3"/>
  <c r="N20" i="3"/>
  <c r="Q20" i="3"/>
  <c r="C37" i="3"/>
  <c r="H20" i="3"/>
  <c r="D17" i="3"/>
  <c r="E17" i="3" s="1"/>
  <c r="D32" i="3"/>
  <c r="C44" i="3"/>
  <c r="D15" i="3"/>
  <c r="E15" i="3" s="1"/>
  <c r="B38" i="3"/>
  <c r="B48" i="3" s="1"/>
  <c r="E32" i="3" l="1"/>
  <c r="D20" i="3"/>
  <c r="B39" i="3"/>
  <c r="B49" i="3"/>
  <c r="C39" i="3"/>
  <c r="C47" i="3"/>
  <c r="E20" i="3" l="1"/>
  <c r="C49" i="3"/>
</calcChain>
</file>

<file path=xl/sharedStrings.xml><?xml version="1.0" encoding="utf-8"?>
<sst xmlns="http://schemas.openxmlformats.org/spreadsheetml/2006/main" count="186" uniqueCount="61">
  <si>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</si>
  <si>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</si>
  <si>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</si>
  <si>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</si>
  <si>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</si>
  <si>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</si>
  <si>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</si>
  <si>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</si>
  <si>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</si>
  <si>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</si>
  <si>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</si>
  <si>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</si>
  <si>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</si>
  <si>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</si>
  <si>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</si>
  <si>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</si>
  <si>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</si>
  <si>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</si>
  <si>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</si>
  <si>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</si>
  <si>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</si>
  <si>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</si>
  <si>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</si>
  <si>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</si>
  <si>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</si>
  <si>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</si>
  <si>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</si>
  <si>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</si>
  <si>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</si>
  <si>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</si>
  <si>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</si>
  <si>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</si>
  <si>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</si>
  <si>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</si>
  <si>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</si>
  <si>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</si>
  <si>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</si>
  <si>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</si>
  <si>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</si>
  <si>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</si>
  <si>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</si>
  <si>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</si>
  <si>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</si>
  <si>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</si>
  <si>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</si>
  <si>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</si>
  <si>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</si>
  <si>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</si>
  <si>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</si>
  <si>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</si>
  <si>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</si>
  <si>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</si>
  <si>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</si>
  <si>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 xml:space="preserve">   </t>
  </si>
  <si>
    <t>2026 eelarvelised vahendid</t>
  </si>
  <si>
    <t>2026 vahendid</t>
  </si>
  <si>
    <t>2026 &amp; 2025 KOKKU</t>
  </si>
  <si>
    <t>2025 jäägid</t>
  </si>
  <si>
    <t>Seisuga raamatupidamistarkvarast 22.03.2026</t>
  </si>
  <si>
    <t>Veebruar</t>
  </si>
  <si>
    <t>Kaitseliidu tegevustoetuse ja sihtfinantseerimise eelarve kasutamine (2026 veebruar)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</si>
</sst>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"/>
    <numFmt numFmtId="165" formatCode="0.0%"/>
    <numFmt numFmtId="166" formatCode="#,##0.0"/>
    <numFmt numFmtId="167" formatCode="#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15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3" xfId="0" applyFont="1" applyFill="1" applyBorder="1"/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5" fillId="10" borderId="7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0" fontId="12" fillId="0" borderId="6" xfId="0" applyFont="1" applyBorder="1"/>
    <xf numFmtId="0" fontId="12" fillId="0" borderId="8" xfId="0" applyFont="1" applyBorder="1" applyAlignment="1">
      <alignment horizontal="right"/>
    </xf>
    <xf numFmtId="3" fontId="12" fillId="0" borderId="9" xfId="0" applyNumberFormat="1" applyFont="1" applyBorder="1"/>
    <xf numFmtId="3" fontId="5" fillId="10" borderId="10" xfId="0" applyNumberFormat="1" applyFont="1" applyFill="1" applyBorder="1" applyAlignment="1">
      <alignment horizontal="right" vertical="center"/>
    </xf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0" fontId="12" fillId="11" borderId="11" xfId="0" applyFont="1" applyFill="1" applyBorder="1" applyAlignment="1">
      <alignment horizontal="center"/>
    </xf>
    <xf numFmtId="3" fontId="8" fillId="0" borderId="2" xfId="0" applyNumberFormat="1" applyFont="1" applyBorder="1"/>
    <xf numFmtId="3" fontId="12" fillId="0" borderId="2" xfId="0" applyNumberFormat="1" applyFont="1" applyBorder="1"/>
    <xf numFmtId="0" fontId="8" fillId="0" borderId="2" xfId="0" applyFont="1" applyBorder="1"/>
    <xf numFmtId="0" fontId="8" fillId="10" borderId="2" xfId="0" applyFont="1" applyFill="1" applyBorder="1"/>
    <xf numFmtId="3" fontId="8" fillId="10" borderId="2" xfId="0" applyNumberFormat="1" applyFont="1" applyFill="1" applyBorder="1"/>
    <xf numFmtId="3" fontId="12" fillId="10" borderId="2" xfId="0" applyNumberFormat="1" applyFont="1" applyFill="1" applyBorder="1"/>
    <xf numFmtId="3" fontId="0" fillId="10" borderId="2" xfId="0" applyNumberFormat="1" applyFont="1" applyFill="1" applyBorder="1"/>
    <xf numFmtId="3" fontId="12" fillId="0" borderId="12" xfId="0" applyNumberFormat="1" applyFon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3" fillId="10" borderId="0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center" vertical="center"/>
    </xf>
    <xf numFmtId="167" fontId="15" fillId="10" borderId="0" xfId="0" applyNumberFormat="1" applyFont="1" applyFill="1" applyBorder="1" applyAlignment="1">
      <alignment horizontal="right" vertical="center"/>
    </xf>
    <xf numFmtId="3" fontId="12" fillId="10" borderId="7" xfId="0" applyNumberFormat="1" applyFont="1" applyFill="1" applyBorder="1"/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51"/>
  <sheetViews>
    <sheetView tabSelected="1" zoomScale="80" zoomScaleNormal="80" workbookViewId="0"/>
  </sheetViews>
  <sheetFormatPr defaultColWidth="9.08984375" defaultRowHeight="14.5" outlineLevelCol="1" x14ac:dyDescent="0.35"/>
  <cols>
    <col min="1" max="1" width="21.54296875" style="1" customWidth="1"/>
    <col min="2" max="2" width="60.08984375" style="1" bestFit="1" customWidth="1"/>
    <col min="3" max="3" width="18.453125" style="1" customWidth="1"/>
    <col min="4" max="4" width="19.54296875" style="1" customWidth="1"/>
    <col min="5" max="5" width="21.1796875" style="1" customWidth="1"/>
    <col min="6" max="6" width="13.453125" style="19" customWidth="1"/>
    <col min="7" max="9" width="11.08984375" style="1" customWidth="1"/>
    <col min="10" max="19" width="11.08984375" style="1" hidden="1" customWidth="1" outlineLevel="1"/>
    <col min="20" max="20" width="11.08984375" style="1" customWidth="1" collapsed="1"/>
    <col min="21" max="22" width="11.08984375" style="1" customWidth="1"/>
    <col min="23" max="32" width="11.08984375" style="1" hidden="1" customWidth="1" outlineLevel="1"/>
    <col min="33" max="33" width="11.08984375" style="1" customWidth="1" collapsed="1"/>
    <col min="34" max="35" width="11.08984375" style="1" customWidth="1"/>
    <col min="36" max="45" width="11.08984375" style="1" hidden="1" customWidth="1" outlineLevel="1"/>
    <col min="46" max="46" width="14.6328125" style="1" customWidth="1" collapsed="1"/>
    <col min="47" max="48" width="11.08984375" style="1" customWidth="1"/>
    <col min="49" max="58" width="11.08984375" style="1" hidden="1" customWidth="1" outlineLevel="1"/>
    <col min="59" max="59" width="11.08984375" style="1" customWidth="1" collapsed="1"/>
    <col min="60" max="61" width="11.08984375" style="1" customWidth="1"/>
    <col min="62" max="71" width="11.08984375" style="1" hidden="1" customWidth="1" outlineLevel="1"/>
    <col min="72" max="72" width="11.08984375" style="1" customWidth="1" collapsed="1"/>
    <col min="73" max="73" width="13.08984375" style="1" customWidth="1"/>
    <col min="74" max="74" width="12.36328125" style="1" customWidth="1"/>
    <col min="75" max="75" width="11.08984375" style="1" hidden="1" customWidth="1" outlineLevel="1"/>
    <col min="76" max="76" width="11.36328125" style="1" hidden="1" customWidth="1" outlineLevel="1"/>
    <col min="77" max="77" width="11.08984375" style="1" hidden="1" customWidth="1" outlineLevel="1"/>
    <col min="78" max="78" width="11.453125" style="1" hidden="1" customWidth="1" outlineLevel="1"/>
    <col min="79" max="84" width="11.08984375" style="1" hidden="1" customWidth="1" outlineLevel="1"/>
    <col min="85" max="85" width="9.08984375" style="1" collapsed="1"/>
    <col min="86" max="86" width="12.08984375" style="1" bestFit="1" customWidth="1"/>
    <col min="87" max="87" width="11" style="1" bestFit="1" customWidth="1"/>
    <col min="88" max="16384" width="9.08984375" style="1"/>
  </cols>
  <sheetData>
    <row r="1" spans="1:88" x14ac:dyDescent="0.35">
      <c r="A1" s="30" t="s">
        <v>60</v>
      </c>
    </row>
    <row r="2" spans="1:88" ht="16.5" customHeight="1" x14ac:dyDescent="0.35">
      <c r="A2" s="31" t="s">
        <v>58</v>
      </c>
    </row>
    <row r="3" spans="1:88" x14ac:dyDescent="0.35">
      <c r="A3" s="31"/>
    </row>
    <row r="4" spans="1:88" ht="15" thickBot="1" x14ac:dyDescent="0.4">
      <c r="A4" s="30" t="s">
        <v>54</v>
      </c>
    </row>
    <row r="5" spans="1:88" s="5" customFormat="1" ht="63.75" customHeight="1" x14ac:dyDescent="0.35">
      <c r="A5" s="4"/>
      <c r="B5" s="89"/>
      <c r="C5" s="202" t="s">
        <v>28</v>
      </c>
      <c r="D5" s="202"/>
      <c r="E5" s="203"/>
      <c r="F5" s="20"/>
      <c r="G5" s="196" t="s">
        <v>29</v>
      </c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204"/>
      <c r="T5" s="196" t="s">
        <v>30</v>
      </c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204"/>
      <c r="AG5" s="196" t="s">
        <v>31</v>
      </c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204"/>
      <c r="AT5" s="196" t="s">
        <v>32</v>
      </c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204"/>
      <c r="BG5" s="193" t="s">
        <v>33</v>
      </c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5"/>
      <c r="BT5" s="196" t="s">
        <v>34</v>
      </c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8"/>
    </row>
    <row r="6" spans="1:88" s="10" customFormat="1" ht="26.5" x14ac:dyDescent="0.35">
      <c r="A6" s="65"/>
      <c r="B6" s="61"/>
      <c r="C6" s="13" t="s">
        <v>13</v>
      </c>
      <c r="D6" s="13" t="s">
        <v>20</v>
      </c>
      <c r="E6" s="12" t="s">
        <v>26</v>
      </c>
      <c r="F6" s="21"/>
      <c r="G6" s="97" t="s">
        <v>12</v>
      </c>
      <c r="H6" s="98" t="s">
        <v>27</v>
      </c>
      <c r="I6" s="98" t="s">
        <v>36</v>
      </c>
      <c r="J6" s="98" t="s">
        <v>37</v>
      </c>
      <c r="K6" s="98" t="s">
        <v>44</v>
      </c>
      <c r="L6" s="98" t="s">
        <v>45</v>
      </c>
      <c r="M6" s="98" t="s">
        <v>46</v>
      </c>
      <c r="N6" s="98" t="s">
        <v>47</v>
      </c>
      <c r="O6" s="98" t="s">
        <v>48</v>
      </c>
      <c r="P6" s="98" t="s">
        <v>49</v>
      </c>
      <c r="Q6" s="98" t="s">
        <v>50</v>
      </c>
      <c r="R6" s="98" t="s">
        <v>51</v>
      </c>
      <c r="S6" s="99" t="s">
        <v>52</v>
      </c>
      <c r="T6" s="97" t="s">
        <v>12</v>
      </c>
      <c r="U6" s="98" t="s">
        <v>27</v>
      </c>
      <c r="V6" s="98" t="s">
        <v>36</v>
      </c>
      <c r="W6" s="98" t="s">
        <v>37</v>
      </c>
      <c r="X6" s="98" t="s">
        <v>44</v>
      </c>
      <c r="Y6" s="98" t="s">
        <v>45</v>
      </c>
      <c r="Z6" s="98" t="s">
        <v>46</v>
      </c>
      <c r="AA6" s="98" t="s">
        <v>47</v>
      </c>
      <c r="AB6" s="98" t="s">
        <v>48</v>
      </c>
      <c r="AC6" s="98" t="s">
        <v>49</v>
      </c>
      <c r="AD6" s="98" t="s">
        <v>50</v>
      </c>
      <c r="AE6" s="98" t="s">
        <v>51</v>
      </c>
      <c r="AF6" s="99" t="s">
        <v>52</v>
      </c>
      <c r="AG6" s="97" t="s">
        <v>12</v>
      </c>
      <c r="AH6" s="98" t="s">
        <v>27</v>
      </c>
      <c r="AI6" s="98" t="s">
        <v>36</v>
      </c>
      <c r="AJ6" s="98" t="s">
        <v>37</v>
      </c>
      <c r="AK6" s="98" t="s">
        <v>44</v>
      </c>
      <c r="AL6" s="98" t="s">
        <v>45</v>
      </c>
      <c r="AM6" s="98" t="s">
        <v>46</v>
      </c>
      <c r="AN6" s="98" t="s">
        <v>47</v>
      </c>
      <c r="AO6" s="98" t="s">
        <v>48</v>
      </c>
      <c r="AP6" s="98" t="s">
        <v>49</v>
      </c>
      <c r="AQ6" s="98" t="s">
        <v>50</v>
      </c>
      <c r="AR6" s="98" t="s">
        <v>51</v>
      </c>
      <c r="AS6" s="99" t="s">
        <v>52</v>
      </c>
      <c r="AT6" s="97" t="s">
        <v>12</v>
      </c>
      <c r="AU6" s="98" t="s">
        <v>27</v>
      </c>
      <c r="AV6" s="98" t="s">
        <v>36</v>
      </c>
      <c r="AW6" s="98" t="s">
        <v>37</v>
      </c>
      <c r="AX6" s="98" t="s">
        <v>44</v>
      </c>
      <c r="AY6" s="98" t="s">
        <v>45</v>
      </c>
      <c r="AZ6" s="98" t="s">
        <v>46</v>
      </c>
      <c r="BA6" s="98" t="s">
        <v>47</v>
      </c>
      <c r="BB6" s="98" t="s">
        <v>48</v>
      </c>
      <c r="BC6" s="98" t="s">
        <v>49</v>
      </c>
      <c r="BD6" s="98" t="s">
        <v>50</v>
      </c>
      <c r="BE6" s="98" t="s">
        <v>51</v>
      </c>
      <c r="BF6" s="99" t="s">
        <v>52</v>
      </c>
      <c r="BG6" s="100" t="s">
        <v>12</v>
      </c>
      <c r="BH6" s="101" t="s">
        <v>27</v>
      </c>
      <c r="BI6" s="101" t="s">
        <v>36</v>
      </c>
      <c r="BJ6" s="101" t="s">
        <v>37</v>
      </c>
      <c r="BK6" s="101" t="s">
        <v>44</v>
      </c>
      <c r="BL6" s="101" t="s">
        <v>45</v>
      </c>
      <c r="BM6" s="101" t="s">
        <v>46</v>
      </c>
      <c r="BN6" s="101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2" t="s">
        <v>52</v>
      </c>
      <c r="BT6" s="97" t="s">
        <v>12</v>
      </c>
      <c r="BU6" s="98" t="s">
        <v>27</v>
      </c>
      <c r="BV6" s="98" t="s">
        <v>36</v>
      </c>
      <c r="BW6" s="98" t="s">
        <v>37</v>
      </c>
      <c r="BX6" s="98" t="s">
        <v>44</v>
      </c>
      <c r="BY6" s="98" t="s">
        <v>45</v>
      </c>
      <c r="BZ6" s="98" t="s">
        <v>46</v>
      </c>
      <c r="CA6" s="98" t="s">
        <v>47</v>
      </c>
      <c r="CB6" s="98" t="s">
        <v>48</v>
      </c>
      <c r="CC6" s="98" t="s">
        <v>49</v>
      </c>
      <c r="CD6" s="98" t="s">
        <v>50</v>
      </c>
      <c r="CE6" s="98" t="s">
        <v>51</v>
      </c>
      <c r="CF6" s="103" t="s">
        <v>52</v>
      </c>
    </row>
    <row r="7" spans="1:88" ht="15.5" customHeight="1" x14ac:dyDescent="0.35">
      <c r="A7" s="6" t="s">
        <v>0</v>
      </c>
      <c r="B7" s="62" t="s">
        <v>1</v>
      </c>
      <c r="C7" s="2">
        <f>G7+T7+AG7+AT7+BG7+BT7</f>
        <v>334259.99999999988</v>
      </c>
      <c r="D7" s="2">
        <f t="shared" ref="D7:D20" si="0">SUM(G7:CF7)-BT7-BG7-AT7-AG7-T7-G7</f>
        <v>67270</v>
      </c>
      <c r="E7" s="58">
        <f>D7/C7</f>
        <v>0.20125052354454623</v>
      </c>
      <c r="F7" s="22"/>
      <c r="G7" s="104">
        <v>0</v>
      </c>
      <c r="H7" s="105">
        <v>0</v>
      </c>
      <c r="I7" s="105">
        <v>0</v>
      </c>
      <c r="J7" s="105"/>
      <c r="K7" s="105"/>
      <c r="L7" s="105"/>
      <c r="M7" s="105"/>
      <c r="N7" s="105"/>
      <c r="O7" s="105"/>
      <c r="P7" s="105"/>
      <c r="Q7" s="105"/>
      <c r="R7" s="105"/>
      <c r="S7" s="106"/>
      <c r="T7" s="104">
        <v>0</v>
      </c>
      <c r="U7" s="105">
        <v>0</v>
      </c>
      <c r="V7" s="105">
        <v>0</v>
      </c>
      <c r="W7" s="105"/>
      <c r="X7" s="105"/>
      <c r="Y7" s="105"/>
      <c r="Z7" s="105"/>
      <c r="AA7" s="105"/>
      <c r="AB7" s="105"/>
      <c r="AC7" s="105"/>
      <c r="AD7" s="105"/>
      <c r="AE7" s="105"/>
      <c r="AF7" s="106"/>
      <c r="AG7" s="104">
        <v>0</v>
      </c>
      <c r="AH7" s="105">
        <v>0</v>
      </c>
      <c r="AI7" s="105">
        <v>0</v>
      </c>
      <c r="AJ7" s="105"/>
      <c r="AK7" s="105"/>
      <c r="AL7" s="105"/>
      <c r="AM7" s="105"/>
      <c r="AN7" s="105"/>
      <c r="AO7" s="105"/>
      <c r="AP7" s="105"/>
      <c r="AQ7" s="105"/>
      <c r="AR7" s="105"/>
      <c r="AS7" s="106"/>
      <c r="AT7" s="104">
        <v>0</v>
      </c>
      <c r="AU7" s="105">
        <v>0</v>
      </c>
      <c r="AV7" s="105">
        <v>0</v>
      </c>
      <c r="AW7" s="105"/>
      <c r="AX7" s="105"/>
      <c r="AY7" s="105"/>
      <c r="AZ7" s="105"/>
      <c r="BA7" s="105"/>
      <c r="BB7" s="105"/>
      <c r="BC7" s="105"/>
      <c r="BD7" s="105"/>
      <c r="BE7" s="105"/>
      <c r="BF7" s="106"/>
      <c r="BG7" s="107">
        <v>0</v>
      </c>
      <c r="BH7" s="108">
        <v>0</v>
      </c>
      <c r="BI7" s="108">
        <v>0</v>
      </c>
      <c r="BJ7" s="108"/>
      <c r="BK7" s="108"/>
      <c r="BL7" s="108"/>
      <c r="BM7" s="108"/>
      <c r="BN7" s="108"/>
      <c r="BO7" s="109"/>
      <c r="BP7" s="109"/>
      <c r="BQ7" s="109"/>
      <c r="BR7" s="109"/>
      <c r="BS7" s="171"/>
      <c r="BT7" s="104">
        <v>334259.99999999988</v>
      </c>
      <c r="BU7" s="105">
        <v>67270</v>
      </c>
      <c r="BV7" s="111">
        <v>0</v>
      </c>
      <c r="BW7" s="105"/>
      <c r="BX7" s="112"/>
      <c r="BY7" s="112"/>
      <c r="BZ7" s="112"/>
      <c r="CA7" s="112"/>
      <c r="CB7" s="105"/>
      <c r="CC7" s="105"/>
      <c r="CD7" s="105"/>
      <c r="CE7" s="105"/>
      <c r="CF7" s="113"/>
    </row>
    <row r="8" spans="1:88" ht="15.5" customHeight="1" x14ac:dyDescent="0.35">
      <c r="A8" s="6" t="s">
        <v>2</v>
      </c>
      <c r="B8" s="62" t="s">
        <v>3</v>
      </c>
      <c r="C8" s="2">
        <f>G8+T8+AG8+AT8+BG8+BT8</f>
        <v>435000</v>
      </c>
      <c r="D8" s="2">
        <f t="shared" si="0"/>
        <v>0</v>
      </c>
      <c r="E8" s="29">
        <f t="shared" ref="E8:E20" si="1">D8/C8</f>
        <v>0</v>
      </c>
      <c r="F8" s="23"/>
      <c r="G8" s="104">
        <v>0</v>
      </c>
      <c r="H8" s="105">
        <v>0</v>
      </c>
      <c r="I8" s="105">
        <v>0</v>
      </c>
      <c r="J8" s="105"/>
      <c r="K8" s="105"/>
      <c r="L8" s="105"/>
      <c r="M8" s="105"/>
      <c r="N8" s="105"/>
      <c r="O8" s="105"/>
      <c r="P8" s="105"/>
      <c r="Q8" s="105"/>
      <c r="R8" s="105"/>
      <c r="S8" s="106"/>
      <c r="T8" s="104">
        <v>0</v>
      </c>
      <c r="U8" s="105">
        <v>0</v>
      </c>
      <c r="V8" s="105">
        <v>0</v>
      </c>
      <c r="W8" s="105"/>
      <c r="X8" s="105"/>
      <c r="Y8" s="105"/>
      <c r="Z8" s="105"/>
      <c r="AA8" s="105"/>
      <c r="AB8" s="105"/>
      <c r="AC8" s="105"/>
      <c r="AD8" s="105"/>
      <c r="AE8" s="105"/>
      <c r="AF8" s="106"/>
      <c r="AG8" s="104">
        <v>0</v>
      </c>
      <c r="AH8" s="105">
        <v>0</v>
      </c>
      <c r="AI8" s="105">
        <v>0</v>
      </c>
      <c r="AJ8" s="105"/>
      <c r="AK8" s="105"/>
      <c r="AL8" s="105"/>
      <c r="AM8" s="105"/>
      <c r="AN8" s="105"/>
      <c r="AO8" s="105"/>
      <c r="AP8" s="105"/>
      <c r="AQ8" s="105"/>
      <c r="AR8" s="105"/>
      <c r="AS8" s="106"/>
      <c r="AT8" s="104">
        <v>0</v>
      </c>
      <c r="AU8" s="105">
        <v>0</v>
      </c>
      <c r="AV8" s="105">
        <v>0</v>
      </c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7">
        <v>0</v>
      </c>
      <c r="BH8" s="108">
        <v>0</v>
      </c>
      <c r="BI8" s="108">
        <v>0</v>
      </c>
      <c r="BJ8" s="108"/>
      <c r="BK8" s="108"/>
      <c r="BL8" s="108"/>
      <c r="BM8" s="108"/>
      <c r="BN8" s="108"/>
      <c r="BO8" s="109"/>
      <c r="BP8" s="109"/>
      <c r="BQ8" s="109"/>
      <c r="BR8" s="109"/>
      <c r="BS8" s="110"/>
      <c r="BT8" s="104">
        <v>435000</v>
      </c>
      <c r="BU8" s="105">
        <v>0</v>
      </c>
      <c r="BV8" s="111">
        <v>0</v>
      </c>
      <c r="BW8" s="105"/>
      <c r="BX8" s="112"/>
      <c r="BY8" s="112"/>
      <c r="BZ8" s="112"/>
      <c r="CA8" s="112"/>
      <c r="CB8" s="105"/>
      <c r="CC8" s="105"/>
      <c r="CD8" s="105"/>
      <c r="CE8" s="105"/>
      <c r="CF8" s="113"/>
    </row>
    <row r="9" spans="1:88" ht="15.5" customHeight="1" x14ac:dyDescent="0.35">
      <c r="A9" s="6">
        <v>1551</v>
      </c>
      <c r="B9" s="62" t="s">
        <v>4</v>
      </c>
      <c r="C9" s="2">
        <f>G9+T9+AG9+AT9+BG9+BT9</f>
        <v>4937500</v>
      </c>
      <c r="D9" s="2">
        <f t="shared" si="0"/>
        <v>0</v>
      </c>
      <c r="E9" s="29">
        <f t="shared" si="1"/>
        <v>0</v>
      </c>
      <c r="F9" s="23"/>
      <c r="G9" s="104">
        <v>0</v>
      </c>
      <c r="H9" s="105">
        <v>0</v>
      </c>
      <c r="I9" s="105">
        <v>0</v>
      </c>
      <c r="J9" s="105"/>
      <c r="K9" s="105"/>
      <c r="L9" s="105"/>
      <c r="M9" s="105"/>
      <c r="N9" s="105"/>
      <c r="O9" s="105"/>
      <c r="P9" s="105"/>
      <c r="Q9" s="105"/>
      <c r="R9" s="105"/>
      <c r="S9" s="106"/>
      <c r="T9" s="104">
        <v>0</v>
      </c>
      <c r="U9" s="105">
        <v>0</v>
      </c>
      <c r="V9" s="105">
        <v>0</v>
      </c>
      <c r="W9" s="105"/>
      <c r="X9" s="105"/>
      <c r="Y9" s="105"/>
      <c r="Z9" s="105"/>
      <c r="AA9" s="105"/>
      <c r="AB9" s="105"/>
      <c r="AC9" s="105"/>
      <c r="AD9" s="105"/>
      <c r="AE9" s="105"/>
      <c r="AF9" s="106"/>
      <c r="AG9" s="104">
        <v>0</v>
      </c>
      <c r="AH9" s="105">
        <v>0</v>
      </c>
      <c r="AI9" s="105">
        <v>0</v>
      </c>
      <c r="AJ9" s="105"/>
      <c r="AK9" s="105"/>
      <c r="AL9" s="105"/>
      <c r="AM9" s="105"/>
      <c r="AN9" s="105"/>
      <c r="AO9" s="105"/>
      <c r="AP9" s="105"/>
      <c r="AQ9" s="105"/>
      <c r="AR9" s="105"/>
      <c r="AS9" s="106"/>
      <c r="AT9" s="104">
        <v>0</v>
      </c>
      <c r="AU9" s="105">
        <v>0</v>
      </c>
      <c r="AV9" s="105">
        <v>0</v>
      </c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107">
        <v>0</v>
      </c>
      <c r="BH9" s="108">
        <v>0</v>
      </c>
      <c r="BI9" s="108">
        <v>0</v>
      </c>
      <c r="BJ9" s="108"/>
      <c r="BK9" s="108"/>
      <c r="BL9" s="108"/>
      <c r="BM9" s="108"/>
      <c r="BN9" s="108"/>
      <c r="BO9" s="109"/>
      <c r="BP9" s="109"/>
      <c r="BQ9" s="109"/>
      <c r="BR9" s="109"/>
      <c r="BS9" s="110"/>
      <c r="BT9" s="104">
        <v>4937500</v>
      </c>
      <c r="BU9" s="105">
        <v>0</v>
      </c>
      <c r="BV9" s="111">
        <v>0</v>
      </c>
      <c r="BW9" s="105"/>
      <c r="BX9" s="112"/>
      <c r="BY9" s="112"/>
      <c r="BZ9" s="112"/>
      <c r="CA9" s="112"/>
      <c r="CB9" s="105"/>
      <c r="CC9" s="105"/>
      <c r="CD9" s="105"/>
      <c r="CE9" s="105"/>
      <c r="CF9" s="113"/>
    </row>
    <row r="10" spans="1:88" ht="15.5" customHeight="1" x14ac:dyDescent="0.35">
      <c r="A10" s="6" t="s">
        <v>5</v>
      </c>
      <c r="B10" s="62" t="s">
        <v>25</v>
      </c>
      <c r="C10" s="2">
        <f>G10+T10+AG10+AT10+BG10+BT10</f>
        <v>184000</v>
      </c>
      <c r="D10" s="2">
        <f t="shared" si="0"/>
        <v>0</v>
      </c>
      <c r="E10" s="29">
        <f t="shared" si="1"/>
        <v>0</v>
      </c>
      <c r="F10" s="23"/>
      <c r="G10" s="104">
        <v>0</v>
      </c>
      <c r="H10" s="105">
        <v>0</v>
      </c>
      <c r="I10" s="105">
        <v>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T10" s="104">
        <v>0</v>
      </c>
      <c r="U10" s="105">
        <v>0</v>
      </c>
      <c r="V10" s="105">
        <v>0</v>
      </c>
      <c r="W10" s="105"/>
      <c r="X10" s="105"/>
      <c r="Y10" s="105"/>
      <c r="Z10" s="105"/>
      <c r="AA10" s="105"/>
      <c r="AB10" s="105"/>
      <c r="AC10" s="105"/>
      <c r="AD10" s="105"/>
      <c r="AE10" s="105"/>
      <c r="AF10" s="106"/>
      <c r="AG10" s="104">
        <v>0</v>
      </c>
      <c r="AH10" s="105">
        <v>0</v>
      </c>
      <c r="AI10" s="105">
        <v>0</v>
      </c>
      <c r="AJ10" s="105"/>
      <c r="AK10" s="105"/>
      <c r="AL10" s="105"/>
      <c r="AM10" s="105"/>
      <c r="AN10" s="105"/>
      <c r="AO10" s="105"/>
      <c r="AP10" s="105"/>
      <c r="AQ10" s="105"/>
      <c r="AR10" s="105"/>
      <c r="AS10" s="106"/>
      <c r="AT10" s="104">
        <v>0</v>
      </c>
      <c r="AU10" s="105">
        <v>0</v>
      </c>
      <c r="AV10" s="105">
        <v>0</v>
      </c>
      <c r="AW10" s="105"/>
      <c r="AX10" s="105"/>
      <c r="AY10" s="105"/>
      <c r="AZ10" s="105"/>
      <c r="BA10" s="105"/>
      <c r="BB10" s="105"/>
      <c r="BC10" s="105"/>
      <c r="BD10" s="105"/>
      <c r="BE10" s="105"/>
      <c r="BF10" s="106"/>
      <c r="BG10" s="107">
        <v>0</v>
      </c>
      <c r="BH10" s="108">
        <v>0</v>
      </c>
      <c r="BI10" s="108">
        <v>0</v>
      </c>
      <c r="BJ10" s="108"/>
      <c r="BK10" s="108"/>
      <c r="BL10" s="108"/>
      <c r="BM10" s="108"/>
      <c r="BN10" s="108"/>
      <c r="BO10" s="109"/>
      <c r="BP10" s="109"/>
      <c r="BQ10" s="109"/>
      <c r="BR10" s="109"/>
      <c r="BS10" s="110"/>
      <c r="BT10" s="104">
        <v>184000</v>
      </c>
      <c r="BU10" s="105">
        <v>0</v>
      </c>
      <c r="BV10" s="111">
        <v>0</v>
      </c>
      <c r="BW10" s="105"/>
      <c r="BX10" s="112"/>
      <c r="BY10" s="112"/>
      <c r="BZ10" s="112"/>
      <c r="CA10" s="112"/>
      <c r="CB10" s="105"/>
      <c r="CC10" s="105"/>
      <c r="CD10" s="105"/>
      <c r="CE10" s="105"/>
      <c r="CF10" s="113"/>
      <c r="CJ10" s="90"/>
    </row>
    <row r="11" spans="1:88" ht="15.5" customHeight="1" x14ac:dyDescent="0.35">
      <c r="A11" s="7"/>
      <c r="B11" s="63" t="s">
        <v>14</v>
      </c>
      <c r="C11" s="3">
        <f>SUM(C7:C10)</f>
        <v>5890760</v>
      </c>
      <c r="D11" s="3">
        <f t="shared" si="0"/>
        <v>67270</v>
      </c>
      <c r="E11" s="28">
        <f t="shared" si="1"/>
        <v>1.141957913749669E-2</v>
      </c>
      <c r="F11" s="23"/>
      <c r="G11" s="114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6">
        <v>0</v>
      </c>
      <c r="T11" s="114">
        <v>0</v>
      </c>
      <c r="U11" s="115">
        <v>0</v>
      </c>
      <c r="V11" s="115">
        <v>0</v>
      </c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  <c r="AG11" s="114">
        <v>0</v>
      </c>
      <c r="AH11" s="115">
        <v>0</v>
      </c>
      <c r="AI11" s="115">
        <v>0</v>
      </c>
      <c r="AJ11" s="115"/>
      <c r="AK11" s="115"/>
      <c r="AL11" s="115"/>
      <c r="AM11" s="115"/>
      <c r="AN11" s="115"/>
      <c r="AO11" s="115"/>
      <c r="AP11" s="115"/>
      <c r="AQ11" s="115"/>
      <c r="AR11" s="115"/>
      <c r="AS11" s="116"/>
      <c r="AT11" s="114">
        <v>0</v>
      </c>
      <c r="AU11" s="115">
        <v>0</v>
      </c>
      <c r="AV11" s="115">
        <v>0</v>
      </c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91">
        <v>0</v>
      </c>
      <c r="BH11" s="92">
        <v>0</v>
      </c>
      <c r="BI11" s="92">
        <v>0</v>
      </c>
      <c r="BJ11" s="92"/>
      <c r="BK11" s="92"/>
      <c r="BL11" s="92"/>
      <c r="BM11" s="92"/>
      <c r="BN11" s="92"/>
      <c r="BO11" s="92"/>
      <c r="BP11" s="92"/>
      <c r="BQ11" s="92"/>
      <c r="BR11" s="92"/>
      <c r="BS11" s="93"/>
      <c r="BT11" s="114">
        <v>5890760</v>
      </c>
      <c r="BU11" s="115">
        <v>67270</v>
      </c>
      <c r="BV11" s="115">
        <v>0</v>
      </c>
      <c r="BW11" s="115"/>
      <c r="BX11" s="115"/>
      <c r="BY11" s="115"/>
      <c r="BZ11" s="115"/>
      <c r="CA11" s="115"/>
      <c r="CB11" s="115"/>
      <c r="CC11" s="115"/>
      <c r="CD11" s="115"/>
      <c r="CE11" s="115"/>
      <c r="CF11" s="117"/>
    </row>
    <row r="12" spans="1:88" ht="15.5" customHeight="1" x14ac:dyDescent="0.35">
      <c r="A12" s="7"/>
      <c r="B12" s="63" t="s">
        <v>15</v>
      </c>
      <c r="C12" s="3">
        <f>G12+T12+AG12+AT12+BG12+BT12</f>
        <v>10000</v>
      </c>
      <c r="D12" s="3">
        <f t="shared" si="0"/>
        <v>0</v>
      </c>
      <c r="E12" s="28">
        <f t="shared" si="1"/>
        <v>0</v>
      </c>
      <c r="F12" s="23"/>
      <c r="G12" s="118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20">
        <v>0</v>
      </c>
      <c r="T12" s="118">
        <v>0</v>
      </c>
      <c r="U12" s="119">
        <v>0</v>
      </c>
      <c r="V12" s="119">
        <v>0</v>
      </c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18">
        <v>0</v>
      </c>
      <c r="AH12" s="119">
        <v>0</v>
      </c>
      <c r="AI12" s="119">
        <v>0</v>
      </c>
      <c r="AJ12" s="119"/>
      <c r="AK12" s="119"/>
      <c r="AL12" s="119"/>
      <c r="AM12" s="119"/>
      <c r="AN12" s="119"/>
      <c r="AO12" s="119"/>
      <c r="AP12" s="119"/>
      <c r="AQ12" s="119"/>
      <c r="AR12" s="119"/>
      <c r="AS12" s="120"/>
      <c r="AT12" s="118">
        <v>0</v>
      </c>
      <c r="AU12" s="119">
        <v>0</v>
      </c>
      <c r="AV12" s="119">
        <v>0</v>
      </c>
      <c r="AW12" s="119"/>
      <c r="AX12" s="119"/>
      <c r="AY12" s="119"/>
      <c r="AZ12" s="119"/>
      <c r="BA12" s="119"/>
      <c r="BB12" s="119"/>
      <c r="BC12" s="119"/>
      <c r="BD12" s="119"/>
      <c r="BE12" s="119"/>
      <c r="BF12" s="120"/>
      <c r="BG12" s="121">
        <v>0</v>
      </c>
      <c r="BH12" s="122">
        <v>0</v>
      </c>
      <c r="BI12" s="122">
        <v>0</v>
      </c>
      <c r="BJ12" s="122"/>
      <c r="BK12" s="122"/>
      <c r="BL12" s="122"/>
      <c r="BM12" s="122"/>
      <c r="BN12" s="122"/>
      <c r="BO12" s="123"/>
      <c r="BP12" s="123"/>
      <c r="BQ12" s="123"/>
      <c r="BR12" s="123"/>
      <c r="BS12" s="124"/>
      <c r="BT12" s="118">
        <v>10000</v>
      </c>
      <c r="BU12" s="119">
        <v>0</v>
      </c>
      <c r="BV12" s="36">
        <v>0</v>
      </c>
      <c r="BW12" s="119"/>
      <c r="BX12" s="125"/>
      <c r="BY12" s="125"/>
      <c r="BZ12" s="59"/>
      <c r="CA12" s="125"/>
      <c r="CB12" s="119"/>
      <c r="CC12" s="119"/>
      <c r="CD12" s="119"/>
      <c r="CE12" s="119"/>
      <c r="CF12" s="126"/>
    </row>
    <row r="13" spans="1:88" ht="15.5" customHeight="1" x14ac:dyDescent="0.35">
      <c r="A13" s="6" t="s">
        <v>6</v>
      </c>
      <c r="B13" s="62" t="s">
        <v>7</v>
      </c>
      <c r="C13" s="2">
        <f>G13+T13+AG13+AT13+BG13+BT13</f>
        <v>23013926</v>
      </c>
      <c r="D13" s="2">
        <f t="shared" si="0"/>
        <v>3408448.16</v>
      </c>
      <c r="E13" s="29">
        <f t="shared" si="1"/>
        <v>0.14810372467522492</v>
      </c>
      <c r="F13" s="23"/>
      <c r="G13" s="104">
        <v>12927048</v>
      </c>
      <c r="H13" s="105">
        <v>923850.09999999905</v>
      </c>
      <c r="I13" s="105">
        <v>855778.27999999956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6"/>
      <c r="T13" s="104">
        <v>1095000</v>
      </c>
      <c r="U13" s="105">
        <v>92386.05</v>
      </c>
      <c r="V13" s="105">
        <v>95702</v>
      </c>
      <c r="W13" s="105"/>
      <c r="X13" s="105"/>
      <c r="Y13" s="105"/>
      <c r="Z13" s="105"/>
      <c r="AA13" s="105"/>
      <c r="AB13" s="105"/>
      <c r="AC13" s="105"/>
      <c r="AD13" s="105"/>
      <c r="AE13" s="105"/>
      <c r="AF13" s="106"/>
      <c r="AG13" s="104">
        <v>1350000</v>
      </c>
      <c r="AH13" s="105">
        <v>87456.31</v>
      </c>
      <c r="AI13" s="105">
        <v>95890.62</v>
      </c>
      <c r="AJ13" s="105"/>
      <c r="AK13" s="105"/>
      <c r="AL13" s="105"/>
      <c r="AM13" s="105"/>
      <c r="AN13" s="105"/>
      <c r="AO13" s="105"/>
      <c r="AP13" s="105"/>
      <c r="AQ13" s="105"/>
      <c r="AR13" s="105"/>
      <c r="AS13" s="106"/>
      <c r="AT13" s="104">
        <v>0</v>
      </c>
      <c r="AU13" s="105">
        <v>0</v>
      </c>
      <c r="AV13" s="105">
        <v>0</v>
      </c>
      <c r="AW13" s="105"/>
      <c r="AX13" s="105"/>
      <c r="AY13" s="105"/>
      <c r="AZ13" s="105"/>
      <c r="BA13" s="105"/>
      <c r="BB13" s="105"/>
      <c r="BC13" s="105"/>
      <c r="BD13" s="105"/>
      <c r="BE13" s="105"/>
      <c r="BF13" s="106"/>
      <c r="BG13" s="127">
        <v>7641878</v>
      </c>
      <c r="BH13" s="108">
        <v>617358.93000000005</v>
      </c>
      <c r="BI13" s="108">
        <v>640025.87000000023</v>
      </c>
      <c r="BJ13" s="108"/>
      <c r="BK13" s="108"/>
      <c r="BL13" s="108"/>
      <c r="BM13" s="108"/>
      <c r="BN13" s="108"/>
      <c r="BO13" s="128"/>
      <c r="BP13" s="128"/>
      <c r="BQ13" s="128"/>
      <c r="BR13" s="109"/>
      <c r="BS13" s="110"/>
      <c r="BT13" s="104">
        <v>0</v>
      </c>
      <c r="BU13" s="105">
        <v>0</v>
      </c>
      <c r="BV13" s="111">
        <v>0</v>
      </c>
      <c r="BW13" s="105"/>
      <c r="BX13" s="112"/>
      <c r="BY13" s="112"/>
      <c r="BZ13" s="112"/>
      <c r="CA13" s="112"/>
      <c r="CB13" s="105"/>
      <c r="CC13" s="105"/>
      <c r="CD13" s="105"/>
      <c r="CE13" s="105"/>
      <c r="CF13" s="113"/>
    </row>
    <row r="14" spans="1:88" ht="15.5" customHeight="1" x14ac:dyDescent="0.35">
      <c r="A14" s="6" t="s">
        <v>8</v>
      </c>
      <c r="B14" s="62" t="s">
        <v>9</v>
      </c>
      <c r="C14" s="2">
        <f>G14+T14+AG14+AT14+BG14+BT14</f>
        <v>10529145</v>
      </c>
      <c r="D14" s="2">
        <f t="shared" si="0"/>
        <v>1315190.3900000006</v>
      </c>
      <c r="E14" s="29">
        <f t="shared" si="1"/>
        <v>0.1249095144952416</v>
      </c>
      <c r="F14" s="23"/>
      <c r="G14" s="104">
        <v>0</v>
      </c>
      <c r="H14" s="105">
        <v>0</v>
      </c>
      <c r="I14" s="105">
        <v>0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6"/>
      <c r="T14" s="104">
        <v>0</v>
      </c>
      <c r="U14" s="105">
        <v>0</v>
      </c>
      <c r="V14" s="105">
        <v>0</v>
      </c>
      <c r="W14" s="105"/>
      <c r="X14" s="105"/>
      <c r="Y14" s="105"/>
      <c r="Z14" s="105"/>
      <c r="AA14" s="105"/>
      <c r="AB14" s="105"/>
      <c r="AC14" s="105"/>
      <c r="AD14" s="105"/>
      <c r="AE14" s="105"/>
      <c r="AF14" s="106"/>
      <c r="AG14" s="104">
        <v>0</v>
      </c>
      <c r="AH14" s="105">
        <v>6500.22</v>
      </c>
      <c r="AI14" s="105">
        <v>2740</v>
      </c>
      <c r="AJ14" s="105"/>
      <c r="AK14" s="105"/>
      <c r="AL14" s="105"/>
      <c r="AM14" s="105"/>
      <c r="AN14" s="105"/>
      <c r="AO14" s="105"/>
      <c r="AP14" s="105"/>
      <c r="AQ14" s="105"/>
      <c r="AR14" s="105"/>
      <c r="AS14" s="106"/>
      <c r="AT14" s="104">
        <v>0</v>
      </c>
      <c r="AU14" s="105">
        <v>0</v>
      </c>
      <c r="AV14" s="105">
        <v>0</v>
      </c>
      <c r="AW14" s="105"/>
      <c r="AX14" s="105"/>
      <c r="AY14" s="105"/>
      <c r="AZ14" s="105"/>
      <c r="BA14" s="105"/>
      <c r="BB14" s="105"/>
      <c r="BC14" s="105"/>
      <c r="BD14" s="105"/>
      <c r="BE14" s="105"/>
      <c r="BF14" s="106"/>
      <c r="BG14" s="127">
        <v>10529145</v>
      </c>
      <c r="BH14" s="108">
        <v>642710.49000000011</v>
      </c>
      <c r="BI14" s="108">
        <v>663239.67999999982</v>
      </c>
      <c r="BJ14" s="108"/>
      <c r="BK14" s="108"/>
      <c r="BL14" s="108"/>
      <c r="BM14" s="108"/>
      <c r="BN14" s="108"/>
      <c r="BO14" s="128"/>
      <c r="BP14" s="128"/>
      <c r="BQ14" s="128"/>
      <c r="BR14" s="109"/>
      <c r="BS14" s="110"/>
      <c r="BT14" s="104">
        <v>0</v>
      </c>
      <c r="BU14" s="105">
        <v>0</v>
      </c>
      <c r="BV14" s="111">
        <v>0</v>
      </c>
      <c r="BW14" s="105"/>
      <c r="BX14" s="112"/>
      <c r="BY14" s="112"/>
      <c r="BZ14" s="112"/>
      <c r="CA14" s="112"/>
      <c r="CB14" s="105"/>
      <c r="CC14" s="105"/>
      <c r="CD14" s="105"/>
      <c r="CE14" s="105"/>
      <c r="CF14" s="113"/>
    </row>
    <row r="15" spans="1:88" ht="15.5" customHeight="1" x14ac:dyDescent="0.35">
      <c r="A15" s="6" t="s">
        <v>10</v>
      </c>
      <c r="B15" s="62" t="s">
        <v>11</v>
      </c>
      <c r="C15" s="2">
        <f>G15+T15+AG15+AT15+BG15+BT15</f>
        <v>11642665.28846154</v>
      </c>
      <c r="D15" s="2">
        <f t="shared" si="0"/>
        <v>1627764.9500000011</v>
      </c>
      <c r="E15" s="29">
        <f t="shared" si="1"/>
        <v>0.13981033635083515</v>
      </c>
      <c r="F15" s="23"/>
      <c r="G15" s="129">
        <v>4371371</v>
      </c>
      <c r="H15" s="130">
        <v>310095.65000000031</v>
      </c>
      <c r="I15" s="130">
        <v>286446.98</v>
      </c>
      <c r="J15" s="130"/>
      <c r="K15" s="130"/>
      <c r="L15" s="130"/>
      <c r="M15" s="130"/>
      <c r="N15" s="130"/>
      <c r="O15" s="130"/>
      <c r="P15" s="130"/>
      <c r="Q15" s="130"/>
      <c r="R15" s="130"/>
      <c r="S15" s="131"/>
      <c r="T15" s="129">
        <v>383180</v>
      </c>
      <c r="U15" s="130">
        <v>31726.170000000009</v>
      </c>
      <c r="V15" s="130">
        <v>33573.539999999994</v>
      </c>
      <c r="W15" s="130"/>
      <c r="X15" s="130"/>
      <c r="Y15" s="130"/>
      <c r="Z15" s="130"/>
      <c r="AA15" s="130"/>
      <c r="AB15" s="130"/>
      <c r="AC15" s="130"/>
      <c r="AD15" s="130"/>
      <c r="AE15" s="130"/>
      <c r="AF15" s="131"/>
      <c r="AG15" s="129">
        <v>470549.53846153838</v>
      </c>
      <c r="AH15" s="130">
        <v>32135.86</v>
      </c>
      <c r="AI15" s="130">
        <v>34062.139999999992</v>
      </c>
      <c r="AJ15" s="130"/>
      <c r="AK15" s="130"/>
      <c r="AL15" s="130"/>
      <c r="AM15" s="130"/>
      <c r="AN15" s="130"/>
      <c r="AO15" s="130"/>
      <c r="AP15" s="130"/>
      <c r="AQ15" s="130"/>
      <c r="AR15" s="130"/>
      <c r="AS15" s="131"/>
      <c r="AT15" s="129">
        <v>37565</v>
      </c>
      <c r="AU15" s="130">
        <v>1267.5</v>
      </c>
      <c r="AV15" s="130">
        <v>101.4</v>
      </c>
      <c r="AW15" s="130"/>
      <c r="AX15" s="130"/>
      <c r="AY15" s="130"/>
      <c r="AZ15" s="130"/>
      <c r="BA15" s="130"/>
      <c r="BB15" s="130"/>
      <c r="BC15" s="130"/>
      <c r="BD15" s="130"/>
      <c r="BE15" s="130"/>
      <c r="BF15" s="131"/>
      <c r="BG15" s="127">
        <v>6379999.7500000019</v>
      </c>
      <c r="BH15" s="108">
        <v>442010.95000000019</v>
      </c>
      <c r="BI15" s="108">
        <v>456344.76000000018</v>
      </c>
      <c r="BJ15" s="108"/>
      <c r="BK15" s="108"/>
      <c r="BL15" s="108"/>
      <c r="BM15" s="108"/>
      <c r="BN15" s="108"/>
      <c r="BO15" s="128"/>
      <c r="BP15" s="128"/>
      <c r="BQ15" s="128"/>
      <c r="BR15" s="128"/>
      <c r="BS15" s="132"/>
      <c r="BT15" s="129">
        <v>0</v>
      </c>
      <c r="BU15" s="130">
        <v>0</v>
      </c>
      <c r="BV15" s="111">
        <v>0</v>
      </c>
      <c r="BW15" s="130"/>
      <c r="BX15" s="112"/>
      <c r="BY15" s="112"/>
      <c r="BZ15" s="112"/>
      <c r="CA15" s="112"/>
      <c r="CB15" s="130"/>
      <c r="CC15" s="130"/>
      <c r="CD15" s="130"/>
      <c r="CE15" s="130"/>
      <c r="CF15" s="133"/>
    </row>
    <row r="16" spans="1:88" ht="38.25" customHeight="1" x14ac:dyDescent="0.35">
      <c r="A16" s="8" t="s">
        <v>16</v>
      </c>
      <c r="B16" s="62" t="s">
        <v>17</v>
      </c>
      <c r="C16" s="2">
        <f>G16+T16+AG16+AT16+BG16+BT16</f>
        <v>1156810</v>
      </c>
      <c r="D16" s="2">
        <f t="shared" si="0"/>
        <v>116643.13000000012</v>
      </c>
      <c r="E16" s="29">
        <f t="shared" si="1"/>
        <v>0.1008317096152351</v>
      </c>
      <c r="F16" s="23"/>
      <c r="G16" s="129">
        <v>8000</v>
      </c>
      <c r="H16" s="130">
        <v>1454</v>
      </c>
      <c r="I16" s="130">
        <v>1214.6500000000001</v>
      </c>
      <c r="J16" s="130"/>
      <c r="K16" s="130"/>
      <c r="L16" s="130"/>
      <c r="M16" s="130"/>
      <c r="N16" s="130"/>
      <c r="O16" s="130"/>
      <c r="P16" s="130"/>
      <c r="Q16" s="130"/>
      <c r="R16" s="130"/>
      <c r="S16" s="131"/>
      <c r="T16" s="129">
        <v>45820</v>
      </c>
      <c r="U16" s="130">
        <v>1283.44</v>
      </c>
      <c r="V16" s="130">
        <v>22710</v>
      </c>
      <c r="W16" s="130"/>
      <c r="X16" s="130"/>
      <c r="Y16" s="130"/>
      <c r="Z16" s="130"/>
      <c r="AA16" s="130"/>
      <c r="AB16" s="130"/>
      <c r="AC16" s="130"/>
      <c r="AD16" s="130"/>
      <c r="AE16" s="130"/>
      <c r="AF16" s="131"/>
      <c r="AG16" s="129">
        <v>47369.999999999993</v>
      </c>
      <c r="AH16" s="130">
        <v>1499.48</v>
      </c>
      <c r="AI16" s="130">
        <v>1710</v>
      </c>
      <c r="AJ16" s="130"/>
      <c r="AK16" s="130"/>
      <c r="AL16" s="130"/>
      <c r="AM16" s="130"/>
      <c r="AN16" s="130"/>
      <c r="AO16" s="130"/>
      <c r="AP16" s="130"/>
      <c r="AQ16" s="130"/>
      <c r="AR16" s="130"/>
      <c r="AS16" s="131"/>
      <c r="AT16" s="129">
        <v>111140</v>
      </c>
      <c r="AU16" s="130">
        <v>3750</v>
      </c>
      <c r="AV16" s="130">
        <v>300</v>
      </c>
      <c r="AW16" s="130"/>
      <c r="AX16" s="130"/>
      <c r="AY16" s="130"/>
      <c r="AZ16" s="130"/>
      <c r="BA16" s="130"/>
      <c r="BB16" s="130"/>
      <c r="BC16" s="130"/>
      <c r="BD16" s="130"/>
      <c r="BE16" s="130"/>
      <c r="BF16" s="131"/>
      <c r="BG16" s="127">
        <v>944480</v>
      </c>
      <c r="BH16" s="108">
        <v>43509.51</v>
      </c>
      <c r="BI16" s="108">
        <v>39212.050000000003</v>
      </c>
      <c r="BJ16" s="108"/>
      <c r="BK16" s="108"/>
      <c r="BL16" s="108"/>
      <c r="BM16" s="108"/>
      <c r="BN16" s="108"/>
      <c r="BO16" s="128"/>
      <c r="BP16" s="128"/>
      <c r="BQ16" s="128"/>
      <c r="BR16" s="128"/>
      <c r="BS16" s="132"/>
      <c r="BT16" s="129">
        <v>0</v>
      </c>
      <c r="BU16" s="130">
        <v>0</v>
      </c>
      <c r="BV16" s="111">
        <v>0</v>
      </c>
      <c r="BW16" s="130"/>
      <c r="BX16" s="112"/>
      <c r="BY16" s="112"/>
      <c r="BZ16" s="112"/>
      <c r="CA16" s="112"/>
      <c r="CB16" s="130"/>
      <c r="CC16" s="130"/>
      <c r="CD16" s="130"/>
      <c r="CE16" s="130"/>
      <c r="CF16" s="133"/>
    </row>
    <row r="17" spans="1:131" ht="38.25" customHeight="1" x14ac:dyDescent="0.35">
      <c r="A17" s="205" t="s">
        <v>18</v>
      </c>
      <c r="B17" s="206"/>
      <c r="C17" s="64">
        <f>C13+C14+C15+C16</f>
        <v>46342546.288461536</v>
      </c>
      <c r="D17" s="2">
        <f t="shared" si="0"/>
        <v>6468046.629999999</v>
      </c>
      <c r="E17" s="56">
        <f t="shared" si="1"/>
        <v>0.13957037642557044</v>
      </c>
      <c r="F17" s="24"/>
      <c r="G17" s="129">
        <v>17306419</v>
      </c>
      <c r="H17" s="130">
        <v>1235399.7499999993</v>
      </c>
      <c r="I17" s="130">
        <v>1143439.9099999995</v>
      </c>
      <c r="J17" s="130"/>
      <c r="K17" s="130"/>
      <c r="L17" s="130"/>
      <c r="M17" s="130"/>
      <c r="N17" s="130"/>
      <c r="O17" s="130"/>
      <c r="P17" s="130"/>
      <c r="Q17" s="130"/>
      <c r="R17" s="130"/>
      <c r="S17" s="131"/>
      <c r="T17" s="129">
        <v>1524000</v>
      </c>
      <c r="U17" s="130">
        <v>125395.66000000002</v>
      </c>
      <c r="V17" s="130">
        <v>151985.53999999998</v>
      </c>
      <c r="W17" s="130"/>
      <c r="X17" s="130"/>
      <c r="Y17" s="130"/>
      <c r="Z17" s="130"/>
      <c r="AA17" s="130"/>
      <c r="AB17" s="130"/>
      <c r="AC17" s="130"/>
      <c r="AD17" s="130"/>
      <c r="AE17" s="130"/>
      <c r="AF17" s="131"/>
      <c r="AG17" s="129">
        <v>1867919.5384615385</v>
      </c>
      <c r="AH17" s="130">
        <v>127591.87</v>
      </c>
      <c r="AI17" s="130">
        <v>134402.75999999998</v>
      </c>
      <c r="AJ17" s="130"/>
      <c r="AK17" s="130"/>
      <c r="AL17" s="130"/>
      <c r="AM17" s="130"/>
      <c r="AN17" s="130"/>
      <c r="AO17" s="130"/>
      <c r="AP17" s="130"/>
      <c r="AQ17" s="130"/>
      <c r="AR17" s="130"/>
      <c r="AS17" s="131"/>
      <c r="AT17" s="129">
        <v>148705</v>
      </c>
      <c r="AU17" s="130">
        <v>5017.5</v>
      </c>
      <c r="AV17" s="130">
        <v>401.4</v>
      </c>
      <c r="AW17" s="130"/>
      <c r="AX17" s="130"/>
      <c r="AY17" s="130"/>
      <c r="AZ17" s="130"/>
      <c r="BA17" s="130"/>
      <c r="BB17" s="130"/>
      <c r="BC17" s="130"/>
      <c r="BD17" s="130"/>
      <c r="BE17" s="130"/>
      <c r="BF17" s="131"/>
      <c r="BG17" s="127">
        <v>25495502.75</v>
      </c>
      <c r="BH17" s="128">
        <v>1745589.8800000004</v>
      </c>
      <c r="BI17" s="128">
        <v>1798822.3600000003</v>
      </c>
      <c r="BJ17" s="128"/>
      <c r="BK17" s="128"/>
      <c r="BL17" s="128"/>
      <c r="BM17" s="128"/>
      <c r="BN17" s="128"/>
      <c r="BO17" s="128"/>
      <c r="BP17" s="128"/>
      <c r="BQ17" s="128"/>
      <c r="BR17" s="128"/>
      <c r="BS17" s="132"/>
      <c r="BT17" s="129">
        <v>0</v>
      </c>
      <c r="BU17" s="130">
        <v>0</v>
      </c>
      <c r="BV17" s="130">
        <v>0</v>
      </c>
      <c r="BW17" s="130"/>
      <c r="BX17" s="130"/>
      <c r="BY17" s="130"/>
      <c r="BZ17" s="130"/>
      <c r="CA17" s="130"/>
      <c r="CB17" s="130"/>
      <c r="CC17" s="130"/>
      <c r="CD17" s="130"/>
      <c r="CE17" s="130"/>
      <c r="CF17" s="133"/>
    </row>
    <row r="18" spans="1:131" ht="38.25" customHeight="1" x14ac:dyDescent="0.35">
      <c r="A18" s="207" t="s">
        <v>19</v>
      </c>
      <c r="B18" s="208"/>
      <c r="C18" s="2">
        <f>G18+T18+AG18+AT18+BG18+BT18</f>
        <v>19517713.719999999</v>
      </c>
      <c r="D18" s="2">
        <f t="shared" si="0"/>
        <v>2629470.6099999994</v>
      </c>
      <c r="E18" s="56">
        <f t="shared" si="1"/>
        <v>0.13472226551338101</v>
      </c>
      <c r="F18" s="24"/>
      <c r="G18" s="129">
        <v>350000</v>
      </c>
      <c r="H18" s="130">
        <v>37937.229999999996</v>
      </c>
      <c r="I18" s="130">
        <v>34855.55000000001</v>
      </c>
      <c r="J18" s="130"/>
      <c r="K18" s="130"/>
      <c r="L18" s="130"/>
      <c r="M18" s="130"/>
      <c r="N18" s="130"/>
      <c r="O18" s="130"/>
      <c r="P18" s="130"/>
      <c r="Q18" s="130"/>
      <c r="R18" s="130"/>
      <c r="S18" s="131"/>
      <c r="T18" s="129">
        <v>2216790</v>
      </c>
      <c r="U18" s="130">
        <v>86529.319999999978</v>
      </c>
      <c r="V18" s="130">
        <v>80725.510000000009</v>
      </c>
      <c r="W18" s="130"/>
      <c r="X18" s="130"/>
      <c r="Y18" s="130"/>
      <c r="Z18" s="130"/>
      <c r="AA18" s="130"/>
      <c r="AB18" s="130"/>
      <c r="AC18" s="130"/>
      <c r="AD18" s="130"/>
      <c r="AE18" s="130"/>
      <c r="AF18" s="131"/>
      <c r="AG18" s="129">
        <v>2094796</v>
      </c>
      <c r="AH18" s="130">
        <v>97686.560000000012</v>
      </c>
      <c r="AI18" s="130">
        <v>104532.81</v>
      </c>
      <c r="AJ18" s="130"/>
      <c r="AK18" s="130"/>
      <c r="AL18" s="130"/>
      <c r="AM18" s="130"/>
      <c r="AN18" s="130"/>
      <c r="AO18" s="130"/>
      <c r="AP18" s="130"/>
      <c r="AQ18" s="130"/>
      <c r="AR18" s="130"/>
      <c r="AS18" s="131"/>
      <c r="AT18" s="129">
        <v>424175</v>
      </c>
      <c r="AU18" s="130">
        <v>11872.84</v>
      </c>
      <c r="AV18" s="130">
        <v>0</v>
      </c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27">
        <f>4274843+485342</f>
        <v>4760185</v>
      </c>
      <c r="BH18" s="108">
        <v>202636.19</v>
      </c>
      <c r="BI18" s="108">
        <v>479443.23</v>
      </c>
      <c r="BJ18" s="108"/>
      <c r="BK18" s="108"/>
      <c r="BL18" s="108"/>
      <c r="BM18" s="108"/>
      <c r="BN18" s="108"/>
      <c r="BO18" s="128"/>
      <c r="BP18" s="128"/>
      <c r="BQ18" s="128"/>
      <c r="BR18" s="128"/>
      <c r="BS18" s="172"/>
      <c r="BT18" s="129">
        <v>9671767.7199999988</v>
      </c>
      <c r="BU18" s="130">
        <v>779455.80000000063</v>
      </c>
      <c r="BV18" s="41">
        <v>713795.5700000003</v>
      </c>
      <c r="BW18" s="130"/>
      <c r="BX18" s="112"/>
      <c r="BY18" s="112"/>
      <c r="BZ18" s="112"/>
      <c r="CA18" s="112"/>
      <c r="CB18" s="130"/>
      <c r="CC18" s="130"/>
      <c r="CD18" s="130"/>
      <c r="CE18" s="130"/>
      <c r="CF18" s="133"/>
    </row>
    <row r="19" spans="1:131" ht="15" customHeight="1" x14ac:dyDescent="0.35">
      <c r="A19" s="209" t="s">
        <v>23</v>
      </c>
      <c r="B19" s="210"/>
      <c r="C19" s="59">
        <f>+C12+C17+C18</f>
        <v>65870260.008461535</v>
      </c>
      <c r="D19" s="3">
        <f>SUM(G19:CF19)-BT19-BG19-AT19-AG19-T19-G19</f>
        <v>9097517.2400000058</v>
      </c>
      <c r="E19" s="17">
        <f t="shared" si="1"/>
        <v>0.1381126663054216</v>
      </c>
      <c r="F19" s="25"/>
      <c r="G19" s="34">
        <f>+G12+G17+G18</f>
        <v>17656419</v>
      </c>
      <c r="H19" s="36">
        <f t="shared" ref="H19:BS19" si="2">+H12+H17+H18</f>
        <v>1273336.9799999993</v>
      </c>
      <c r="I19" s="36">
        <f t="shared" si="2"/>
        <v>1178295.4599999995</v>
      </c>
      <c r="J19" s="36">
        <f t="shared" si="2"/>
        <v>0</v>
      </c>
      <c r="K19" s="36">
        <f t="shared" si="2"/>
        <v>0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 t="shared" si="2"/>
        <v>0</v>
      </c>
      <c r="R19" s="36">
        <f t="shared" si="2"/>
        <v>0</v>
      </c>
      <c r="S19" s="39">
        <f t="shared" si="2"/>
        <v>0</v>
      </c>
      <c r="T19" s="34">
        <f t="shared" si="2"/>
        <v>3740790</v>
      </c>
      <c r="U19" s="36">
        <f t="shared" si="2"/>
        <v>211924.97999999998</v>
      </c>
      <c r="V19" s="36">
        <f t="shared" si="2"/>
        <v>232711.05</v>
      </c>
      <c r="W19" s="36">
        <f t="shared" si="2"/>
        <v>0</v>
      </c>
      <c r="X19" s="36">
        <f t="shared" si="2"/>
        <v>0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9">
        <f t="shared" si="2"/>
        <v>0</v>
      </c>
      <c r="AG19" s="34">
        <f t="shared" si="2"/>
        <v>3962715.5384615385</v>
      </c>
      <c r="AH19" s="36">
        <f t="shared" si="2"/>
        <v>225278.43</v>
      </c>
      <c r="AI19" s="36">
        <f t="shared" si="2"/>
        <v>238935.56999999998</v>
      </c>
      <c r="AJ19" s="36">
        <f t="shared" si="2"/>
        <v>0</v>
      </c>
      <c r="AK19" s="36">
        <f t="shared" si="2"/>
        <v>0</v>
      </c>
      <c r="AL19" s="36">
        <f t="shared" si="2"/>
        <v>0</v>
      </c>
      <c r="AM19" s="36">
        <f t="shared" si="2"/>
        <v>0</v>
      </c>
      <c r="AN19" s="36">
        <f t="shared" si="2"/>
        <v>0</v>
      </c>
      <c r="AO19" s="36">
        <f t="shared" si="2"/>
        <v>0</v>
      </c>
      <c r="AP19" s="36">
        <f t="shared" si="2"/>
        <v>0</v>
      </c>
      <c r="AQ19" s="36">
        <f t="shared" si="2"/>
        <v>0</v>
      </c>
      <c r="AR19" s="36">
        <f t="shared" si="2"/>
        <v>0</v>
      </c>
      <c r="AS19" s="39">
        <f t="shared" si="2"/>
        <v>0</v>
      </c>
      <c r="AT19" s="34">
        <f t="shared" si="2"/>
        <v>572880</v>
      </c>
      <c r="AU19" s="36">
        <f t="shared" si="2"/>
        <v>16890.34</v>
      </c>
      <c r="AV19" s="36">
        <f t="shared" si="2"/>
        <v>401.4</v>
      </c>
      <c r="AW19" s="36">
        <f t="shared" si="2"/>
        <v>0</v>
      </c>
      <c r="AX19" s="36">
        <f t="shared" si="2"/>
        <v>0</v>
      </c>
      <c r="AY19" s="36">
        <f t="shared" si="2"/>
        <v>0</v>
      </c>
      <c r="AZ19" s="36">
        <f t="shared" si="2"/>
        <v>0</v>
      </c>
      <c r="BA19" s="36">
        <f t="shared" si="2"/>
        <v>0</v>
      </c>
      <c r="BB19" s="36">
        <f t="shared" si="2"/>
        <v>0</v>
      </c>
      <c r="BC19" s="36">
        <f t="shared" si="2"/>
        <v>0</v>
      </c>
      <c r="BD19" s="36">
        <f t="shared" si="2"/>
        <v>0</v>
      </c>
      <c r="BE19" s="36">
        <f t="shared" si="2"/>
        <v>0</v>
      </c>
      <c r="BF19" s="39">
        <f t="shared" si="2"/>
        <v>0</v>
      </c>
      <c r="BG19" s="91">
        <f t="shared" si="2"/>
        <v>30255687.75</v>
      </c>
      <c r="BH19" s="92">
        <f t="shared" si="2"/>
        <v>1948226.0700000003</v>
      </c>
      <c r="BI19" s="92">
        <f t="shared" si="2"/>
        <v>2278265.5900000003</v>
      </c>
      <c r="BJ19" s="92">
        <f t="shared" si="2"/>
        <v>0</v>
      </c>
      <c r="BK19" s="92">
        <f t="shared" si="2"/>
        <v>0</v>
      </c>
      <c r="BL19" s="92">
        <f t="shared" si="2"/>
        <v>0</v>
      </c>
      <c r="BM19" s="92">
        <f t="shared" si="2"/>
        <v>0</v>
      </c>
      <c r="BN19" s="92">
        <f t="shared" si="2"/>
        <v>0</v>
      </c>
      <c r="BO19" s="92">
        <f t="shared" si="2"/>
        <v>0</v>
      </c>
      <c r="BP19" s="92">
        <f t="shared" si="2"/>
        <v>0</v>
      </c>
      <c r="BQ19" s="92">
        <f t="shared" si="2"/>
        <v>0</v>
      </c>
      <c r="BR19" s="92">
        <f t="shared" si="2"/>
        <v>0</v>
      </c>
      <c r="BS19" s="93">
        <f t="shared" si="2"/>
        <v>0</v>
      </c>
      <c r="BT19" s="34">
        <f t="shared" ref="BT19:BU19" si="3">+BT12+BT17+BT18</f>
        <v>9681767.7199999988</v>
      </c>
      <c r="BU19" s="36">
        <f t="shared" si="3"/>
        <v>779455.80000000063</v>
      </c>
      <c r="BV19" s="36">
        <f t="shared" ref="BV19" si="4">+BV12+BV17+BV18</f>
        <v>713795.5700000003</v>
      </c>
      <c r="BW19" s="36">
        <f t="shared" ref="BW19" si="5">+BW12+BW17+BW18</f>
        <v>0</v>
      </c>
      <c r="BX19" s="36">
        <f t="shared" ref="BX19" si="6">+BX12+BX17+BX18</f>
        <v>0</v>
      </c>
      <c r="BY19" s="36">
        <f t="shared" ref="BY19" si="7">+BY12+BY17+BY18</f>
        <v>0</v>
      </c>
      <c r="BZ19" s="36">
        <f t="shared" ref="BZ19" si="8">+BZ12+BZ17+BZ18</f>
        <v>0</v>
      </c>
      <c r="CA19" s="36">
        <f t="shared" ref="CA19" si="9">+CA12+CA17+CA18</f>
        <v>0</v>
      </c>
      <c r="CB19" s="36">
        <f t="shared" ref="CB19" si="10">+CB12+CB17+CB18</f>
        <v>0</v>
      </c>
      <c r="CC19" s="36">
        <f t="shared" ref="CC19" si="11">+CC12+CC17+CC18</f>
        <v>0</v>
      </c>
      <c r="CD19" s="36">
        <f t="shared" ref="CD19" si="12">+CD12+CD17+CD18</f>
        <v>0</v>
      </c>
      <c r="CE19" s="36">
        <f t="shared" ref="CE19" si="13">+CE12+CE17+CE18</f>
        <v>0</v>
      </c>
      <c r="CF19" s="36">
        <f t="shared" ref="CF19" si="14">+CF12+CF17+CF18</f>
        <v>0</v>
      </c>
    </row>
    <row r="20" spans="1:131" ht="15" thickBot="1" x14ac:dyDescent="0.4">
      <c r="A20" s="211" t="s">
        <v>24</v>
      </c>
      <c r="B20" s="212"/>
      <c r="C20" s="60">
        <f>+C11+C19</f>
        <v>71761020.008461535</v>
      </c>
      <c r="D20" s="55">
        <f t="shared" si="0"/>
        <v>9164787.2400000058</v>
      </c>
      <c r="E20" s="18">
        <f t="shared" si="1"/>
        <v>0.12771261109331167</v>
      </c>
      <c r="F20" s="25"/>
      <c r="G20" s="35">
        <f t="shared" ref="G20:AL20" si="15">+G11+G19</f>
        <v>17656419</v>
      </c>
      <c r="H20" s="37">
        <f t="shared" si="15"/>
        <v>1273336.9799999993</v>
      </c>
      <c r="I20" s="37">
        <f t="shared" si="15"/>
        <v>1178295.4599999995</v>
      </c>
      <c r="J20" s="37">
        <f t="shared" si="15"/>
        <v>0</v>
      </c>
      <c r="K20" s="37">
        <f t="shared" si="15"/>
        <v>0</v>
      </c>
      <c r="L20" s="37">
        <f t="shared" si="15"/>
        <v>0</v>
      </c>
      <c r="M20" s="37">
        <f t="shared" si="15"/>
        <v>0</v>
      </c>
      <c r="N20" s="37">
        <f t="shared" si="15"/>
        <v>0</v>
      </c>
      <c r="O20" s="37">
        <f t="shared" si="15"/>
        <v>0</v>
      </c>
      <c r="P20" s="37">
        <f t="shared" si="15"/>
        <v>0</v>
      </c>
      <c r="Q20" s="37">
        <f t="shared" si="15"/>
        <v>0</v>
      </c>
      <c r="R20" s="37">
        <f t="shared" si="15"/>
        <v>0</v>
      </c>
      <c r="S20" s="40">
        <f t="shared" si="15"/>
        <v>0</v>
      </c>
      <c r="T20" s="35">
        <f t="shared" si="15"/>
        <v>3740790</v>
      </c>
      <c r="U20" s="37">
        <f t="shared" si="15"/>
        <v>211924.97999999998</v>
      </c>
      <c r="V20" s="37">
        <f t="shared" si="15"/>
        <v>232711.05</v>
      </c>
      <c r="W20" s="37">
        <f t="shared" si="15"/>
        <v>0</v>
      </c>
      <c r="X20" s="37">
        <f t="shared" si="15"/>
        <v>0</v>
      </c>
      <c r="Y20" s="37">
        <f t="shared" si="15"/>
        <v>0</v>
      </c>
      <c r="Z20" s="37">
        <f t="shared" si="15"/>
        <v>0</v>
      </c>
      <c r="AA20" s="37">
        <f t="shared" si="15"/>
        <v>0</v>
      </c>
      <c r="AB20" s="37">
        <f t="shared" si="15"/>
        <v>0</v>
      </c>
      <c r="AC20" s="37">
        <f t="shared" si="15"/>
        <v>0</v>
      </c>
      <c r="AD20" s="37">
        <f t="shared" si="15"/>
        <v>0</v>
      </c>
      <c r="AE20" s="37">
        <f t="shared" si="15"/>
        <v>0</v>
      </c>
      <c r="AF20" s="40">
        <f t="shared" si="15"/>
        <v>0</v>
      </c>
      <c r="AG20" s="35">
        <f t="shared" si="15"/>
        <v>3962715.5384615385</v>
      </c>
      <c r="AH20" s="37">
        <f t="shared" si="15"/>
        <v>225278.43</v>
      </c>
      <c r="AI20" s="37">
        <f t="shared" si="15"/>
        <v>238935.56999999998</v>
      </c>
      <c r="AJ20" s="37">
        <f t="shared" si="15"/>
        <v>0</v>
      </c>
      <c r="AK20" s="37">
        <f t="shared" si="15"/>
        <v>0</v>
      </c>
      <c r="AL20" s="37">
        <f t="shared" si="15"/>
        <v>0</v>
      </c>
      <c r="AM20" s="37">
        <f t="shared" ref="AM20:BR20" si="16">+AM11+AM19</f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40">
        <f t="shared" si="16"/>
        <v>0</v>
      </c>
      <c r="AT20" s="35">
        <f t="shared" si="16"/>
        <v>572880</v>
      </c>
      <c r="AU20" s="37">
        <f t="shared" si="16"/>
        <v>16890.34</v>
      </c>
      <c r="AV20" s="37">
        <f t="shared" si="16"/>
        <v>401.4</v>
      </c>
      <c r="AW20" s="37">
        <f t="shared" si="16"/>
        <v>0</v>
      </c>
      <c r="AX20" s="37">
        <f t="shared" si="16"/>
        <v>0</v>
      </c>
      <c r="AY20" s="37">
        <f t="shared" si="16"/>
        <v>0</v>
      </c>
      <c r="AZ20" s="37">
        <f t="shared" si="16"/>
        <v>0</v>
      </c>
      <c r="BA20" s="37">
        <f t="shared" si="16"/>
        <v>0</v>
      </c>
      <c r="BB20" s="37">
        <f t="shared" si="16"/>
        <v>0</v>
      </c>
      <c r="BC20" s="37">
        <f t="shared" si="16"/>
        <v>0</v>
      </c>
      <c r="BD20" s="37">
        <f t="shared" si="16"/>
        <v>0</v>
      </c>
      <c r="BE20" s="37">
        <f t="shared" si="16"/>
        <v>0</v>
      </c>
      <c r="BF20" s="40">
        <f t="shared" si="16"/>
        <v>0</v>
      </c>
      <c r="BG20" s="94">
        <f t="shared" si="16"/>
        <v>30255687.75</v>
      </c>
      <c r="BH20" s="95">
        <f t="shared" si="16"/>
        <v>1948226.0700000003</v>
      </c>
      <c r="BI20" s="95">
        <f t="shared" si="16"/>
        <v>2278265.5900000003</v>
      </c>
      <c r="BJ20" s="95">
        <f t="shared" si="16"/>
        <v>0</v>
      </c>
      <c r="BK20" s="95">
        <f t="shared" si="16"/>
        <v>0</v>
      </c>
      <c r="BL20" s="95">
        <f t="shared" si="16"/>
        <v>0</v>
      </c>
      <c r="BM20" s="95">
        <f t="shared" si="16"/>
        <v>0</v>
      </c>
      <c r="BN20" s="95">
        <f t="shared" si="16"/>
        <v>0</v>
      </c>
      <c r="BO20" s="95">
        <f t="shared" si="16"/>
        <v>0</v>
      </c>
      <c r="BP20" s="95">
        <f t="shared" si="16"/>
        <v>0</v>
      </c>
      <c r="BQ20" s="95">
        <f t="shared" si="16"/>
        <v>0</v>
      </c>
      <c r="BR20" s="95">
        <f t="shared" si="16"/>
        <v>0</v>
      </c>
      <c r="BS20" s="96">
        <f t="shared" ref="BS20:CF20" si="17">+BS11+BS19</f>
        <v>0</v>
      </c>
      <c r="BT20" s="35">
        <f t="shared" si="17"/>
        <v>15572527.719999999</v>
      </c>
      <c r="BU20" s="37">
        <f t="shared" si="17"/>
        <v>846725.80000000063</v>
      </c>
      <c r="BV20" s="37">
        <f t="shared" si="17"/>
        <v>713795.5700000003</v>
      </c>
      <c r="BW20" s="37">
        <f t="shared" si="17"/>
        <v>0</v>
      </c>
      <c r="BX20" s="37">
        <f t="shared" si="17"/>
        <v>0</v>
      </c>
      <c r="BY20" s="37">
        <f t="shared" si="17"/>
        <v>0</v>
      </c>
      <c r="BZ20" s="37">
        <f t="shared" si="17"/>
        <v>0</v>
      </c>
      <c r="CA20" s="37">
        <f t="shared" si="17"/>
        <v>0</v>
      </c>
      <c r="CB20" s="37">
        <f t="shared" si="17"/>
        <v>0</v>
      </c>
      <c r="CC20" s="37">
        <f t="shared" si="17"/>
        <v>0</v>
      </c>
      <c r="CD20" s="37">
        <f t="shared" si="17"/>
        <v>0</v>
      </c>
      <c r="CE20" s="37">
        <f t="shared" si="17"/>
        <v>0</v>
      </c>
      <c r="CF20" s="38">
        <f t="shared" si="17"/>
        <v>0</v>
      </c>
      <c r="CH20" s="9"/>
      <c r="CI20" s="9"/>
      <c r="CK20" s="9"/>
    </row>
    <row r="21" spans="1:131" x14ac:dyDescent="0.35">
      <c r="C21" s="9"/>
      <c r="G21" s="134"/>
      <c r="H21" s="135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</row>
    <row r="22" spans="1:131" x14ac:dyDescent="0.35">
      <c r="C22" s="173"/>
      <c r="D22" s="157"/>
      <c r="BS22" s="170"/>
    </row>
    <row r="23" spans="1:131" x14ac:dyDescent="0.35">
      <c r="A23" s="15"/>
      <c r="C23" s="9"/>
      <c r="D23" s="9"/>
      <c r="F23" s="57"/>
    </row>
    <row r="24" spans="1:131" ht="15" thickBot="1" x14ac:dyDescent="0.4">
      <c r="A24" s="30" t="s">
        <v>57</v>
      </c>
      <c r="C24" s="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</row>
    <row r="25" spans="1:131" s="14" customFormat="1" ht="58.5" customHeight="1" x14ac:dyDescent="0.35">
      <c r="A25" s="74"/>
      <c r="B25" s="75"/>
      <c r="C25" s="213" t="s">
        <v>28</v>
      </c>
      <c r="D25" s="213"/>
      <c r="E25" s="214"/>
      <c r="F25" s="26"/>
      <c r="G25" s="193" t="s">
        <v>33</v>
      </c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5"/>
      <c r="T25" s="196" t="s">
        <v>30</v>
      </c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8"/>
      <c r="AG25" s="199" t="s">
        <v>35</v>
      </c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1"/>
      <c r="AT25" s="165"/>
      <c r="AZ25" s="66"/>
      <c r="BA25" s="66"/>
      <c r="BB25" s="67"/>
      <c r="BC25" s="67"/>
      <c r="BD25" s="67"/>
      <c r="BE25" s="67"/>
      <c r="BF25" s="67"/>
      <c r="BG25" s="66"/>
      <c r="BH25" s="66"/>
      <c r="BI25" s="66"/>
      <c r="BJ25" s="66"/>
      <c r="BK25" s="66"/>
      <c r="BL25" s="66"/>
      <c r="BM25" s="66"/>
      <c r="BN25" s="66"/>
      <c r="BO25" s="67"/>
      <c r="BP25" s="67"/>
      <c r="BQ25" s="67"/>
      <c r="BR25" s="67"/>
      <c r="BS25" s="67"/>
      <c r="BT25" s="66"/>
      <c r="BU25" s="66"/>
      <c r="BV25" s="66"/>
      <c r="BW25" s="66"/>
      <c r="BX25" s="66"/>
      <c r="BY25" s="66"/>
      <c r="BZ25" s="66"/>
      <c r="CA25" s="66"/>
      <c r="CB25" s="67"/>
      <c r="CC25" s="67"/>
      <c r="CD25" s="67"/>
      <c r="CE25" s="67"/>
      <c r="CF25" s="67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</row>
    <row r="26" spans="1:131" ht="26.5" x14ac:dyDescent="0.35">
      <c r="A26" s="11" t="s">
        <v>21</v>
      </c>
      <c r="B26" s="13" t="s">
        <v>22</v>
      </c>
      <c r="C26" s="13" t="s">
        <v>13</v>
      </c>
      <c r="D26" s="13" t="s">
        <v>20</v>
      </c>
      <c r="E26" s="12" t="s">
        <v>26</v>
      </c>
      <c r="F26" s="21"/>
      <c r="G26" s="139" t="s">
        <v>12</v>
      </c>
      <c r="H26" s="140" t="s">
        <v>27</v>
      </c>
      <c r="I26" s="98" t="s">
        <v>36</v>
      </c>
      <c r="J26" s="98" t="s">
        <v>37</v>
      </c>
      <c r="K26" s="98" t="s">
        <v>44</v>
      </c>
      <c r="L26" s="98" t="s">
        <v>45</v>
      </c>
      <c r="M26" s="98" t="s">
        <v>46</v>
      </c>
      <c r="N26" s="98" t="s">
        <v>47</v>
      </c>
      <c r="O26" s="98" t="s">
        <v>48</v>
      </c>
      <c r="P26" s="98" t="s">
        <v>49</v>
      </c>
      <c r="Q26" s="98" t="s">
        <v>50</v>
      </c>
      <c r="R26" s="98" t="s">
        <v>51</v>
      </c>
      <c r="S26" s="99" t="s">
        <v>52</v>
      </c>
      <c r="T26" s="139" t="s">
        <v>12</v>
      </c>
      <c r="U26" s="140" t="s">
        <v>27</v>
      </c>
      <c r="V26" s="98" t="s">
        <v>36</v>
      </c>
      <c r="W26" s="98" t="s">
        <v>37</v>
      </c>
      <c r="X26" s="98" t="s">
        <v>44</v>
      </c>
      <c r="Y26" s="98" t="s">
        <v>45</v>
      </c>
      <c r="Z26" s="98" t="s">
        <v>46</v>
      </c>
      <c r="AA26" s="98" t="s">
        <v>47</v>
      </c>
      <c r="AB26" s="98" t="s">
        <v>48</v>
      </c>
      <c r="AC26" s="98" t="s">
        <v>49</v>
      </c>
      <c r="AD26" s="98" t="s">
        <v>50</v>
      </c>
      <c r="AE26" s="98" t="s">
        <v>51</v>
      </c>
      <c r="AF26" s="103" t="s">
        <v>52</v>
      </c>
      <c r="AG26" s="139" t="s">
        <v>12</v>
      </c>
      <c r="AH26" s="140" t="s">
        <v>27</v>
      </c>
      <c r="AI26" s="140" t="s">
        <v>36</v>
      </c>
      <c r="AJ26" s="98" t="s">
        <v>37</v>
      </c>
      <c r="AK26" s="98" t="s">
        <v>44</v>
      </c>
      <c r="AL26" s="98" t="s">
        <v>45</v>
      </c>
      <c r="AM26" s="98" t="s">
        <v>46</v>
      </c>
      <c r="AN26" s="98" t="s">
        <v>47</v>
      </c>
      <c r="AO26" s="98" t="s">
        <v>48</v>
      </c>
      <c r="AP26" s="98" t="s">
        <v>49</v>
      </c>
      <c r="AQ26" s="98" t="s">
        <v>50</v>
      </c>
      <c r="AR26" s="98" t="s">
        <v>51</v>
      </c>
      <c r="AS26" s="103" t="s">
        <v>52</v>
      </c>
      <c r="AT26" s="166"/>
      <c r="AZ26" s="19"/>
      <c r="BA26" s="19"/>
      <c r="BB26" s="68"/>
      <c r="BC26" s="68"/>
      <c r="BD26" s="68"/>
      <c r="BE26" s="68"/>
      <c r="BF26" s="68"/>
      <c r="BG26" s="19"/>
      <c r="BH26" s="19"/>
      <c r="BI26" s="19"/>
      <c r="BJ26" s="19"/>
      <c r="BK26" s="19"/>
      <c r="BL26" s="19"/>
      <c r="BM26" s="19"/>
      <c r="BN26" s="19"/>
      <c r="BO26" s="68"/>
      <c r="BP26" s="68"/>
      <c r="BQ26" s="68"/>
      <c r="BR26" s="68"/>
      <c r="BS26" s="68"/>
      <c r="BT26" s="19"/>
      <c r="BU26" s="19"/>
      <c r="BV26" s="19"/>
      <c r="BW26" s="19"/>
      <c r="BX26" s="19"/>
      <c r="BY26" s="19"/>
      <c r="BZ26" s="19"/>
      <c r="CA26" s="19"/>
      <c r="CB26" s="68"/>
      <c r="CC26" s="68"/>
      <c r="CD26" s="68"/>
      <c r="CE26" s="68"/>
      <c r="CF26" s="68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</row>
    <row r="27" spans="1:131" x14ac:dyDescent="0.35">
      <c r="A27" s="6" t="s">
        <v>0</v>
      </c>
      <c r="B27" s="62" t="s">
        <v>1</v>
      </c>
      <c r="C27" s="2">
        <v>374268</v>
      </c>
      <c r="D27" s="47">
        <f t="shared" ref="D27:D32" si="18">SUM(G27:AT27)-AG27-T27-G27</f>
        <v>21232</v>
      </c>
      <c r="E27" s="16">
        <f>D27/C27</f>
        <v>5.6729402460269113E-2</v>
      </c>
      <c r="F27" s="27"/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7"/>
      <c r="T27" s="141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86"/>
      <c r="AG27" s="141">
        <v>374268</v>
      </c>
      <c r="AH27" s="158">
        <v>21232</v>
      </c>
      <c r="AI27" s="158"/>
      <c r="AJ27" s="158"/>
      <c r="AK27" s="158"/>
      <c r="AL27" s="158"/>
      <c r="AM27" s="158"/>
      <c r="AN27" s="158"/>
      <c r="AO27" s="159"/>
      <c r="AP27" s="159"/>
      <c r="AQ27" s="159"/>
      <c r="AR27" s="159"/>
      <c r="AS27" s="162"/>
      <c r="AT27" s="167"/>
      <c r="AZ27" s="19"/>
      <c r="BA27" s="19"/>
      <c r="BB27" s="69"/>
      <c r="BC27" s="69"/>
      <c r="BD27" s="69"/>
      <c r="BE27" s="69"/>
      <c r="BF27" s="69"/>
      <c r="BG27" s="19"/>
      <c r="BH27" s="19"/>
      <c r="BI27" s="19"/>
      <c r="BJ27" s="19"/>
      <c r="BK27" s="19"/>
      <c r="BL27" s="19"/>
      <c r="BM27" s="19"/>
      <c r="BN27" s="19"/>
      <c r="BO27" s="69"/>
      <c r="BP27" s="69"/>
      <c r="BQ27" s="69"/>
      <c r="BR27" s="69"/>
      <c r="BS27" s="69"/>
      <c r="BT27" s="19"/>
      <c r="BU27" s="19"/>
      <c r="BV27" s="19"/>
      <c r="BW27" s="19"/>
      <c r="BX27" s="19"/>
      <c r="BY27" s="19"/>
      <c r="BZ27" s="19"/>
      <c r="CA27" s="19"/>
      <c r="CB27" s="69"/>
      <c r="CC27" s="69"/>
      <c r="CD27" s="69"/>
      <c r="CE27" s="69"/>
      <c r="CF27" s="6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5">
      <c r="A28" s="6">
        <v>1551</v>
      </c>
      <c r="B28" s="62" t="s">
        <v>4</v>
      </c>
      <c r="C28" s="2">
        <v>1711514</v>
      </c>
      <c r="D28" s="47">
        <f t="shared" si="18"/>
        <v>293405.59000000008</v>
      </c>
      <c r="E28" s="16">
        <f t="shared" ref="E28:E32" si="19">D28/C28</f>
        <v>0.17143043527543456</v>
      </c>
      <c r="F28" s="27"/>
      <c r="G28" s="141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7"/>
      <c r="T28" s="141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86"/>
      <c r="AG28" s="141">
        <v>1711514</v>
      </c>
      <c r="AH28" s="158">
        <v>260297.59</v>
      </c>
      <c r="AI28" s="158">
        <v>33108</v>
      </c>
      <c r="AJ28" s="158"/>
      <c r="AK28" s="158"/>
      <c r="AL28" s="158"/>
      <c r="AM28" s="158"/>
      <c r="AN28" s="158"/>
      <c r="AO28" s="159"/>
      <c r="AP28" s="159"/>
      <c r="AQ28" s="159"/>
      <c r="AR28" s="159"/>
      <c r="AS28" s="162"/>
      <c r="AT28" s="167"/>
      <c r="AZ28" s="19"/>
      <c r="BA28" s="19"/>
      <c r="BB28" s="69"/>
      <c r="BC28" s="69"/>
      <c r="BD28" s="69"/>
      <c r="BE28" s="69"/>
      <c r="BF28" s="69"/>
      <c r="BG28" s="19"/>
      <c r="BH28" s="19"/>
      <c r="BI28" s="19"/>
      <c r="BJ28" s="19"/>
      <c r="BK28" s="19"/>
      <c r="BL28" s="19"/>
      <c r="BM28" s="19"/>
      <c r="BN28" s="19"/>
      <c r="BO28" s="69"/>
      <c r="BP28" s="69"/>
      <c r="BQ28" s="69"/>
      <c r="BR28" s="69"/>
      <c r="BS28" s="69"/>
      <c r="BT28" s="19"/>
      <c r="BU28" s="19"/>
      <c r="BV28" s="19"/>
      <c r="BW28" s="19"/>
      <c r="BX28" s="19"/>
      <c r="BY28" s="19"/>
      <c r="BZ28" s="19"/>
      <c r="CA28" s="19"/>
      <c r="CB28" s="69"/>
      <c r="CC28" s="69"/>
      <c r="CD28" s="69"/>
      <c r="CE28" s="69"/>
      <c r="CF28" s="6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ht="20.399999999999999" customHeight="1" x14ac:dyDescent="0.35">
      <c r="A29" s="7"/>
      <c r="B29" s="63" t="s">
        <v>14</v>
      </c>
      <c r="C29" s="3">
        <f>SUM(C27:C28)</f>
        <v>2085782</v>
      </c>
      <c r="D29" s="3">
        <f t="shared" si="18"/>
        <v>314637.58999999985</v>
      </c>
      <c r="E29" s="28">
        <f t="shared" si="19"/>
        <v>0.15084874162304587</v>
      </c>
      <c r="F29" s="23"/>
      <c r="G29" s="143">
        <f t="shared" ref="G29:AG29" si="20">SUM(G27:G28)</f>
        <v>0</v>
      </c>
      <c r="H29" s="144">
        <f t="shared" si="20"/>
        <v>0</v>
      </c>
      <c r="I29" s="144">
        <f t="shared" si="20"/>
        <v>0</v>
      </c>
      <c r="J29" s="144">
        <f t="shared" si="20"/>
        <v>0</v>
      </c>
      <c r="K29" s="144">
        <f t="shared" si="20"/>
        <v>0</v>
      </c>
      <c r="L29" s="144">
        <f t="shared" si="20"/>
        <v>0</v>
      </c>
      <c r="M29" s="144">
        <f t="shared" si="20"/>
        <v>0</v>
      </c>
      <c r="N29" s="144">
        <f t="shared" si="20"/>
        <v>0</v>
      </c>
      <c r="O29" s="144">
        <f t="shared" si="20"/>
        <v>0</v>
      </c>
      <c r="P29" s="144">
        <f t="shared" si="20"/>
        <v>0</v>
      </c>
      <c r="Q29" s="144">
        <f t="shared" si="20"/>
        <v>0</v>
      </c>
      <c r="R29" s="144">
        <f t="shared" si="20"/>
        <v>0</v>
      </c>
      <c r="S29" s="148">
        <f t="shared" si="20"/>
        <v>0</v>
      </c>
      <c r="T29" s="143">
        <f t="shared" si="20"/>
        <v>0</v>
      </c>
      <c r="U29" s="144">
        <f t="shared" si="20"/>
        <v>0</v>
      </c>
      <c r="V29" s="144">
        <f t="shared" si="20"/>
        <v>0</v>
      </c>
      <c r="W29" s="144">
        <f t="shared" si="20"/>
        <v>0</v>
      </c>
      <c r="X29" s="144">
        <f t="shared" si="20"/>
        <v>0</v>
      </c>
      <c r="Y29" s="144">
        <f t="shared" si="20"/>
        <v>0</v>
      </c>
      <c r="Z29" s="144">
        <f t="shared" si="20"/>
        <v>0</v>
      </c>
      <c r="AA29" s="144">
        <f t="shared" si="20"/>
        <v>0</v>
      </c>
      <c r="AB29" s="144">
        <f t="shared" si="20"/>
        <v>0</v>
      </c>
      <c r="AC29" s="144">
        <f t="shared" si="20"/>
        <v>0</v>
      </c>
      <c r="AD29" s="144">
        <f t="shared" si="20"/>
        <v>0</v>
      </c>
      <c r="AE29" s="144">
        <f t="shared" si="20"/>
        <v>0</v>
      </c>
      <c r="AF29" s="187">
        <f t="shared" si="20"/>
        <v>0</v>
      </c>
      <c r="AG29" s="143">
        <f t="shared" si="20"/>
        <v>2085782</v>
      </c>
      <c r="AH29" s="138">
        <f>SUM(AH27:AH28)</f>
        <v>281529.58999999997</v>
      </c>
      <c r="AI29" s="138">
        <f>SUM(AI27:AI28)</f>
        <v>33108</v>
      </c>
      <c r="AJ29" s="138"/>
      <c r="AK29" s="138"/>
      <c r="AL29" s="138"/>
      <c r="AM29" s="138"/>
      <c r="AN29" s="138"/>
      <c r="AO29" s="160"/>
      <c r="AP29" s="160"/>
      <c r="AQ29" s="160"/>
      <c r="AR29" s="160"/>
      <c r="AS29" s="161"/>
      <c r="AT29" s="167"/>
      <c r="AZ29" s="19"/>
      <c r="BA29" s="19"/>
      <c r="BB29" s="22"/>
      <c r="BC29" s="22"/>
      <c r="BD29" s="22"/>
      <c r="BE29" s="22"/>
      <c r="BF29" s="22"/>
      <c r="BG29" s="19"/>
      <c r="BH29" s="19"/>
      <c r="BI29" s="19"/>
      <c r="BJ29" s="19"/>
      <c r="BK29" s="19"/>
      <c r="BL29" s="19"/>
      <c r="BM29" s="19"/>
      <c r="BN29" s="19"/>
      <c r="BO29" s="22"/>
      <c r="BP29" s="22"/>
      <c r="BQ29" s="22"/>
      <c r="BR29" s="22"/>
      <c r="BS29" s="22"/>
      <c r="BT29" s="19"/>
      <c r="BU29" s="19"/>
      <c r="BV29" s="19"/>
      <c r="BW29" s="19"/>
      <c r="BX29" s="19"/>
      <c r="BY29" s="19"/>
      <c r="BZ29" s="19"/>
      <c r="CA29" s="19"/>
      <c r="CB29" s="22"/>
      <c r="CC29" s="22"/>
      <c r="CD29" s="22"/>
      <c r="CE29" s="22"/>
      <c r="CF29" s="22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5">
      <c r="A30" s="6"/>
      <c r="B30" s="62" t="s">
        <v>19</v>
      </c>
      <c r="C30" s="2">
        <f>+G30+T30+AG30</f>
        <v>1655579.1000002711</v>
      </c>
      <c r="D30" s="47">
        <f t="shared" si="18"/>
        <v>356158.99000000034</v>
      </c>
      <c r="E30" s="29">
        <f t="shared" si="19"/>
        <v>0.21512653185821326</v>
      </c>
      <c r="F30" s="23"/>
      <c r="G30" s="145">
        <v>719514.10000027099</v>
      </c>
      <c r="H30" s="146">
        <v>29253.21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9"/>
      <c r="T30" s="174">
        <v>374370</v>
      </c>
      <c r="U30" s="146">
        <v>1348.75</v>
      </c>
      <c r="V30" s="146">
        <v>62545.599999999999</v>
      </c>
      <c r="W30" s="146"/>
      <c r="X30" s="146"/>
      <c r="Y30" s="146"/>
      <c r="Z30" s="146"/>
      <c r="AA30" s="146"/>
      <c r="AB30" s="146"/>
      <c r="AC30" s="146"/>
      <c r="AD30" s="146"/>
      <c r="AE30" s="146"/>
      <c r="AF30" s="188"/>
      <c r="AG30" s="145">
        <v>561695</v>
      </c>
      <c r="AH30" s="158">
        <v>0</v>
      </c>
      <c r="AI30" s="158">
        <v>263011.43000000011</v>
      </c>
      <c r="AJ30" s="158"/>
      <c r="AK30" s="158"/>
      <c r="AL30" s="158"/>
      <c r="AM30" s="158"/>
      <c r="AN30" s="158"/>
      <c r="AO30" s="163"/>
      <c r="AP30" s="163"/>
      <c r="AQ30" s="163"/>
      <c r="AR30" s="163"/>
      <c r="AS30" s="164"/>
      <c r="AT30" s="167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5">
      <c r="A31" s="76"/>
      <c r="B31" s="73" t="s">
        <v>23</v>
      </c>
      <c r="C31" s="59">
        <f>C30</f>
        <v>1655579.1000002711</v>
      </c>
      <c r="D31" s="59">
        <f t="shared" si="18"/>
        <v>463495.87000000023</v>
      </c>
      <c r="E31" s="17">
        <f t="shared" si="19"/>
        <v>0.27995996687800923</v>
      </c>
      <c r="F31" s="25"/>
      <c r="G31" s="34">
        <f>+G30</f>
        <v>719514.10000027099</v>
      </c>
      <c r="H31" s="36">
        <f>+H30</f>
        <v>29253.21</v>
      </c>
      <c r="I31" s="36">
        <f t="shared" ref="I31:AS31" si="21">+I30</f>
        <v>0</v>
      </c>
      <c r="J31" s="36">
        <f t="shared" si="21"/>
        <v>0</v>
      </c>
      <c r="K31" s="36">
        <f t="shared" si="21"/>
        <v>0</v>
      </c>
      <c r="L31" s="36">
        <f t="shared" si="21"/>
        <v>0</v>
      </c>
      <c r="M31" s="36">
        <f t="shared" si="21"/>
        <v>0</v>
      </c>
      <c r="N31" s="36">
        <f t="shared" si="21"/>
        <v>0</v>
      </c>
      <c r="O31" s="36">
        <f t="shared" si="21"/>
        <v>0</v>
      </c>
      <c r="P31" s="36">
        <f t="shared" si="21"/>
        <v>0</v>
      </c>
      <c r="Q31" s="36">
        <f t="shared" si="21"/>
        <v>0</v>
      </c>
      <c r="R31" s="36">
        <f t="shared" si="21"/>
        <v>0</v>
      </c>
      <c r="S31" s="39">
        <f t="shared" si="21"/>
        <v>0</v>
      </c>
      <c r="T31" s="34">
        <f t="shared" si="21"/>
        <v>374370</v>
      </c>
      <c r="U31" s="36">
        <f t="shared" si="21"/>
        <v>1348.75</v>
      </c>
      <c r="V31" s="36">
        <f t="shared" si="21"/>
        <v>62545.599999999999</v>
      </c>
      <c r="W31" s="36">
        <f t="shared" si="21"/>
        <v>0</v>
      </c>
      <c r="X31" s="36">
        <f t="shared" si="21"/>
        <v>0</v>
      </c>
      <c r="Y31" s="36">
        <f t="shared" si="21"/>
        <v>0</v>
      </c>
      <c r="Z31" s="36">
        <f t="shared" si="21"/>
        <v>0</v>
      </c>
      <c r="AA31" s="36">
        <f t="shared" si="21"/>
        <v>0</v>
      </c>
      <c r="AB31" s="36">
        <f t="shared" si="21"/>
        <v>0</v>
      </c>
      <c r="AC31" s="36">
        <f t="shared" si="21"/>
        <v>0</v>
      </c>
      <c r="AD31" s="36">
        <f t="shared" si="21"/>
        <v>0</v>
      </c>
      <c r="AE31" s="36">
        <f t="shared" si="21"/>
        <v>0</v>
      </c>
      <c r="AF31" s="33">
        <f t="shared" si="21"/>
        <v>0</v>
      </c>
      <c r="AG31" s="34">
        <f t="shared" si="21"/>
        <v>561695</v>
      </c>
      <c r="AH31" s="36">
        <v>107336.88</v>
      </c>
      <c r="AI31" s="36">
        <f t="shared" si="21"/>
        <v>263011.43000000011</v>
      </c>
      <c r="AJ31" s="36">
        <f t="shared" si="21"/>
        <v>0</v>
      </c>
      <c r="AK31" s="36">
        <f t="shared" si="21"/>
        <v>0</v>
      </c>
      <c r="AL31" s="36">
        <f t="shared" si="21"/>
        <v>0</v>
      </c>
      <c r="AM31" s="36">
        <f t="shared" si="21"/>
        <v>0</v>
      </c>
      <c r="AN31" s="36">
        <f t="shared" si="21"/>
        <v>0</v>
      </c>
      <c r="AO31" s="36">
        <f t="shared" si="21"/>
        <v>0</v>
      </c>
      <c r="AP31" s="36">
        <f t="shared" si="21"/>
        <v>0</v>
      </c>
      <c r="AQ31" s="36">
        <f t="shared" si="21"/>
        <v>0</v>
      </c>
      <c r="AR31" s="36">
        <f t="shared" si="21"/>
        <v>0</v>
      </c>
      <c r="AS31" s="33">
        <f t="shared" si="21"/>
        <v>0</v>
      </c>
      <c r="AT31" s="167"/>
      <c r="AZ31" s="19"/>
      <c r="BA31" s="19"/>
      <c r="BB31" s="70"/>
      <c r="BC31" s="70"/>
      <c r="BD31" s="70"/>
      <c r="BE31" s="70"/>
      <c r="BF31" s="70"/>
      <c r="BG31" s="19"/>
      <c r="BH31" s="19"/>
      <c r="BI31" s="19"/>
      <c r="BJ31" s="19"/>
      <c r="BK31" s="19"/>
      <c r="BL31" s="19"/>
      <c r="BM31" s="19"/>
      <c r="BN31" s="19"/>
      <c r="BO31" s="70"/>
      <c r="BP31" s="70"/>
      <c r="BQ31" s="70"/>
      <c r="BR31" s="70"/>
      <c r="BS31" s="70"/>
      <c r="BT31" s="19"/>
      <c r="BU31" s="19"/>
      <c r="BV31" s="19"/>
      <c r="BW31" s="19"/>
      <c r="BX31" s="19"/>
      <c r="BY31" s="19"/>
      <c r="BZ31" s="19"/>
      <c r="CA31" s="19"/>
      <c r="CB31" s="70"/>
      <c r="CC31" s="70"/>
      <c r="CD31" s="70"/>
      <c r="CE31" s="70"/>
      <c r="CF31" s="70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s="15" customFormat="1" ht="15" thickBot="1" x14ac:dyDescent="0.4">
      <c r="A32" s="77"/>
      <c r="B32" s="78" t="s">
        <v>24</v>
      </c>
      <c r="C32" s="60">
        <f>+C29+C31</f>
        <v>3741361.1000002711</v>
      </c>
      <c r="D32" s="60">
        <f t="shared" si="18"/>
        <v>778133.45999999961</v>
      </c>
      <c r="E32" s="18">
        <f t="shared" si="19"/>
        <v>0.20798138410108108</v>
      </c>
      <c r="F32" s="25"/>
      <c r="G32" s="35">
        <f>+G29+G31</f>
        <v>719514.10000027099</v>
      </c>
      <c r="H32" s="37">
        <f t="shared" ref="H32:AS32" si="22">+H29+H31</f>
        <v>29253.21</v>
      </c>
      <c r="I32" s="37">
        <f t="shared" si="22"/>
        <v>0</v>
      </c>
      <c r="J32" s="37">
        <f t="shared" si="22"/>
        <v>0</v>
      </c>
      <c r="K32" s="37">
        <f t="shared" si="22"/>
        <v>0</v>
      </c>
      <c r="L32" s="37">
        <f t="shared" si="22"/>
        <v>0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 t="shared" si="22"/>
        <v>0</v>
      </c>
      <c r="Q32" s="37">
        <f t="shared" si="22"/>
        <v>0</v>
      </c>
      <c r="R32" s="37">
        <f t="shared" si="22"/>
        <v>0</v>
      </c>
      <c r="S32" s="40">
        <f t="shared" si="22"/>
        <v>0</v>
      </c>
      <c r="T32" s="35">
        <f t="shared" si="22"/>
        <v>374370</v>
      </c>
      <c r="U32" s="37">
        <f t="shared" si="22"/>
        <v>1348.75</v>
      </c>
      <c r="V32" s="37">
        <f t="shared" si="22"/>
        <v>62545.599999999999</v>
      </c>
      <c r="W32" s="37">
        <f t="shared" si="22"/>
        <v>0</v>
      </c>
      <c r="X32" s="37">
        <f t="shared" si="22"/>
        <v>0</v>
      </c>
      <c r="Y32" s="37">
        <f t="shared" si="22"/>
        <v>0</v>
      </c>
      <c r="Z32" s="37">
        <f t="shared" si="22"/>
        <v>0</v>
      </c>
      <c r="AA32" s="37">
        <f t="shared" si="22"/>
        <v>0</v>
      </c>
      <c r="AB32" s="37">
        <f t="shared" si="22"/>
        <v>0</v>
      </c>
      <c r="AC32" s="37">
        <f t="shared" si="22"/>
        <v>0</v>
      </c>
      <c r="AD32" s="37">
        <f t="shared" si="22"/>
        <v>0</v>
      </c>
      <c r="AE32" s="37">
        <f t="shared" si="22"/>
        <v>0</v>
      </c>
      <c r="AF32" s="38">
        <f t="shared" si="22"/>
        <v>0</v>
      </c>
      <c r="AG32" s="35">
        <f t="shared" si="22"/>
        <v>2647477</v>
      </c>
      <c r="AH32" s="37">
        <f t="shared" si="22"/>
        <v>388866.47</v>
      </c>
      <c r="AI32" s="37">
        <f t="shared" si="22"/>
        <v>296119.43000000011</v>
      </c>
      <c r="AJ32" s="37">
        <f t="shared" si="22"/>
        <v>0</v>
      </c>
      <c r="AK32" s="37">
        <f t="shared" si="22"/>
        <v>0</v>
      </c>
      <c r="AL32" s="37">
        <f t="shared" si="22"/>
        <v>0</v>
      </c>
      <c r="AM32" s="37">
        <f t="shared" si="22"/>
        <v>0</v>
      </c>
      <c r="AN32" s="37">
        <f t="shared" si="22"/>
        <v>0</v>
      </c>
      <c r="AO32" s="37">
        <f t="shared" si="22"/>
        <v>0</v>
      </c>
      <c r="AP32" s="37">
        <f t="shared" si="22"/>
        <v>0</v>
      </c>
      <c r="AQ32" s="37">
        <f t="shared" si="22"/>
        <v>0</v>
      </c>
      <c r="AR32" s="37">
        <f t="shared" si="22"/>
        <v>0</v>
      </c>
      <c r="AS32" s="38">
        <f t="shared" si="22"/>
        <v>0</v>
      </c>
      <c r="AT32" s="167"/>
      <c r="AZ32" s="71"/>
      <c r="BA32" s="71"/>
      <c r="BB32" s="70"/>
      <c r="BC32" s="70"/>
      <c r="BD32" s="70"/>
      <c r="BE32" s="70"/>
      <c r="BF32" s="70"/>
      <c r="BG32" s="71"/>
      <c r="BH32" s="71"/>
      <c r="BI32" s="71"/>
      <c r="BJ32" s="71"/>
      <c r="BK32" s="71"/>
      <c r="BL32" s="71"/>
      <c r="BM32" s="71"/>
      <c r="BN32" s="71"/>
      <c r="BO32" s="70"/>
      <c r="BP32" s="70"/>
      <c r="BQ32" s="70"/>
      <c r="BR32" s="70"/>
      <c r="BS32" s="70"/>
      <c r="BT32" s="71"/>
      <c r="BU32" s="71"/>
      <c r="BV32" s="71"/>
      <c r="BW32" s="71"/>
      <c r="BX32" s="71"/>
      <c r="BY32" s="71"/>
      <c r="BZ32" s="71"/>
      <c r="CA32" s="71"/>
      <c r="CB32" s="70"/>
      <c r="CC32" s="70"/>
      <c r="CD32" s="70"/>
      <c r="CE32" s="70"/>
      <c r="CF32" s="70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</row>
    <row r="33" spans="1:131" x14ac:dyDescent="0.35">
      <c r="G33" s="42"/>
      <c r="H33" s="42"/>
      <c r="I33" s="42"/>
      <c r="J33" s="42"/>
      <c r="K33" s="42"/>
      <c r="L33" s="42"/>
      <c r="M33" s="42"/>
      <c r="N33" s="42"/>
      <c r="O33" s="42"/>
      <c r="P33" s="19"/>
      <c r="Q33" s="19"/>
      <c r="R33" s="19"/>
      <c r="S33" s="42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5">
      <c r="P34" s="150"/>
      <c r="Q34" s="150"/>
      <c r="R34" s="150"/>
      <c r="S34" s="150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ht="15" thickBot="1" x14ac:dyDescent="0.4">
      <c r="A35" s="15" t="s">
        <v>38</v>
      </c>
      <c r="B35" s="53"/>
      <c r="C35" s="53"/>
      <c r="D35" s="53"/>
      <c r="E35" s="53"/>
      <c r="P35" s="150"/>
      <c r="Q35" s="150"/>
      <c r="R35" s="150"/>
      <c r="S35" s="150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x14ac:dyDescent="0.35">
      <c r="A36" s="79" t="s">
        <v>55</v>
      </c>
      <c r="B36" s="80" t="s">
        <v>42</v>
      </c>
      <c r="C36" s="175" t="s">
        <v>43</v>
      </c>
      <c r="D36" s="175" t="s">
        <v>59</v>
      </c>
      <c r="E36" s="81" t="s">
        <v>28</v>
      </c>
      <c r="F36" s="189"/>
      <c r="G36" s="189"/>
      <c r="H36" s="190"/>
      <c r="I36" s="190"/>
      <c r="J36" s="185"/>
      <c r="K36" s="185"/>
      <c r="L36" s="185"/>
      <c r="M36" s="185"/>
      <c r="N36" s="185"/>
      <c r="P36" s="72"/>
      <c r="Q36" s="169"/>
      <c r="R36" s="72"/>
      <c r="S36" s="7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42"/>
      <c r="AZ36" s="19"/>
      <c r="BA36" s="19"/>
      <c r="BB36" s="72"/>
      <c r="BC36" s="72"/>
      <c r="BD36" s="72"/>
      <c r="BE36" s="72"/>
      <c r="BF36" s="72"/>
      <c r="BG36" s="19"/>
      <c r="BH36" s="19"/>
      <c r="BI36" s="19"/>
      <c r="BJ36" s="19"/>
      <c r="BK36" s="19"/>
      <c r="BL36" s="19"/>
      <c r="BM36" s="19"/>
      <c r="BN36" s="19"/>
      <c r="BO36" s="72"/>
      <c r="BP36" s="72"/>
      <c r="BQ36" s="72"/>
      <c r="BR36" s="72"/>
      <c r="BS36" s="72"/>
      <c r="BT36" s="19"/>
      <c r="BU36" s="19"/>
      <c r="BV36" s="19"/>
      <c r="BW36" s="19"/>
      <c r="BX36" s="19"/>
      <c r="BY36" s="19"/>
      <c r="BZ36" s="19"/>
      <c r="CA36" s="19"/>
      <c r="CB36" s="72"/>
      <c r="CC36" s="72"/>
      <c r="CD36" s="72"/>
      <c r="CE36" s="72"/>
      <c r="CF36" s="72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5">
      <c r="A37" s="82" t="s">
        <v>39</v>
      </c>
      <c r="B37" s="32">
        <f>+C19</f>
        <v>65870260.008461535</v>
      </c>
      <c r="C37" s="176">
        <f>+H19+U19+AH19+AU19+BH19+BU19</f>
        <v>4455112.6000000006</v>
      </c>
      <c r="D37" s="176">
        <f>+I19+V19+AI19+AV19+BI19+BV19</f>
        <v>4642404.6400000006</v>
      </c>
      <c r="E37" s="83">
        <f>C37+D37</f>
        <v>9097517.2400000021</v>
      </c>
      <c r="F37" s="191"/>
      <c r="G37" s="153"/>
      <c r="H37" s="156"/>
      <c r="I37" s="156"/>
      <c r="J37" s="57"/>
      <c r="K37" s="57"/>
      <c r="L37" s="57"/>
      <c r="M37" s="57"/>
      <c r="N37" s="57"/>
      <c r="P37" s="153"/>
      <c r="Q37" s="168"/>
      <c r="R37" s="156"/>
      <c r="S37" s="156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42"/>
      <c r="BB37" s="43"/>
      <c r="BC37" s="43"/>
      <c r="BD37" s="43"/>
      <c r="BE37" s="43"/>
      <c r="BF37" s="43"/>
      <c r="BO37" s="43"/>
      <c r="BP37" s="43"/>
      <c r="BQ37" s="43"/>
      <c r="BR37" s="43"/>
      <c r="BS37" s="43"/>
      <c r="CB37" s="43"/>
      <c r="CC37" s="43"/>
      <c r="CD37" s="43"/>
      <c r="CE37" s="43"/>
      <c r="CF37" s="43"/>
    </row>
    <row r="38" spans="1:131" x14ac:dyDescent="0.35">
      <c r="A38" s="82" t="s">
        <v>40</v>
      </c>
      <c r="B38" s="32">
        <f>+C11</f>
        <v>5890760</v>
      </c>
      <c r="C38" s="176">
        <f>+U11+AH11+AU11+BH11+BU11</f>
        <v>67270</v>
      </c>
      <c r="D38" s="176">
        <f>+V11+AI11+AV11+BI11+BV11</f>
        <v>0</v>
      </c>
      <c r="E38" s="83">
        <f t="shared" ref="E38:E49" si="23">C38+D38</f>
        <v>67270</v>
      </c>
      <c r="F38" s="191"/>
      <c r="G38" s="153"/>
      <c r="H38" s="156"/>
      <c r="I38" s="156"/>
      <c r="J38" s="57"/>
      <c r="K38" s="57"/>
      <c r="L38" s="57"/>
      <c r="M38" s="57"/>
      <c r="N38" s="57"/>
      <c r="P38" s="153"/>
      <c r="Q38" s="168"/>
      <c r="R38" s="156"/>
      <c r="S38" s="156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35">
      <c r="A39" s="84" t="s">
        <v>28</v>
      </c>
      <c r="B39" s="54">
        <f>SUM(B37:B38)</f>
        <v>71761020.008461535</v>
      </c>
      <c r="C39" s="177">
        <f>SUM(C37:C38)</f>
        <v>4522382.6000000006</v>
      </c>
      <c r="D39" s="177">
        <f>SUM(D37:D38)</f>
        <v>4642404.6400000006</v>
      </c>
      <c r="E39" s="192">
        <f t="shared" si="23"/>
        <v>9164787.2400000021</v>
      </c>
      <c r="F39" s="191"/>
      <c r="G39" s="153"/>
      <c r="H39" s="156"/>
      <c r="I39" s="156"/>
      <c r="J39" s="184"/>
      <c r="K39" s="184"/>
      <c r="L39" s="184"/>
      <c r="M39" s="184"/>
      <c r="N39" s="184"/>
      <c r="P39" s="153"/>
      <c r="Q39" s="168"/>
      <c r="R39" s="156"/>
      <c r="S39" s="156"/>
      <c r="T39" s="154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35">
      <c r="A40" s="82"/>
      <c r="B40" s="52"/>
      <c r="C40" s="178"/>
      <c r="D40" s="178"/>
      <c r="E40" s="83">
        <f t="shared" si="23"/>
        <v>0</v>
      </c>
      <c r="F40" s="191"/>
      <c r="G40" s="153"/>
      <c r="H40" s="156"/>
      <c r="I40" s="156"/>
      <c r="J40" s="19"/>
      <c r="K40" s="153"/>
      <c r="L40" s="153"/>
      <c r="M40" s="153"/>
      <c r="N40" s="153"/>
      <c r="P40" s="153"/>
      <c r="Q40" s="168"/>
      <c r="R40" s="153"/>
      <c r="S40" s="153"/>
      <c r="T40" s="153"/>
      <c r="U40" s="153"/>
      <c r="V40" s="153"/>
      <c r="W40" s="155"/>
      <c r="X40" s="155"/>
      <c r="Y40" s="155"/>
      <c r="Z40" s="155"/>
      <c r="AA40" s="155"/>
      <c r="AB40" s="153"/>
      <c r="AC40" s="153"/>
      <c r="AD40" s="153"/>
      <c r="AE40" s="153"/>
      <c r="AF40" s="153"/>
      <c r="AG40" s="155"/>
      <c r="AH40" s="156"/>
      <c r="AI40" s="156"/>
      <c r="AJ40" s="156"/>
      <c r="AK40" s="156"/>
      <c r="AL40" s="156"/>
      <c r="AM40" s="156"/>
      <c r="AN40" s="156"/>
      <c r="AO40" s="153"/>
      <c r="AP40" s="153"/>
      <c r="AQ40" s="153"/>
      <c r="AR40" s="153"/>
      <c r="AS40" s="153"/>
      <c r="AT40" s="42"/>
      <c r="BB40" s="44"/>
      <c r="BC40" s="44"/>
      <c r="BD40" s="44"/>
      <c r="BE40" s="44"/>
      <c r="BF40" s="44"/>
      <c r="BO40" s="44"/>
      <c r="BP40" s="44"/>
      <c r="BQ40" s="44"/>
      <c r="BR40" s="44"/>
      <c r="BS40" s="44"/>
      <c r="CB40" s="44"/>
      <c r="CC40" s="44"/>
      <c r="CD40" s="44"/>
      <c r="CE40" s="44"/>
      <c r="CF40" s="44"/>
    </row>
    <row r="41" spans="1:131" x14ac:dyDescent="0.35">
      <c r="A41" s="85" t="s">
        <v>41</v>
      </c>
      <c r="B41" s="52"/>
      <c r="C41" s="179"/>
      <c r="D41" s="179"/>
      <c r="E41" s="83">
        <f t="shared" si="23"/>
        <v>0</v>
      </c>
      <c r="G41" s="19"/>
      <c r="H41" s="19"/>
      <c r="I41" s="19"/>
      <c r="J41" s="19"/>
      <c r="K41" s="153"/>
      <c r="L41" s="153"/>
      <c r="M41" s="153"/>
      <c r="N41" s="153"/>
      <c r="P41" s="44"/>
      <c r="Q41" s="168"/>
      <c r="R41" s="44"/>
      <c r="S41" s="44"/>
      <c r="T41" s="44"/>
      <c r="U41" s="44"/>
      <c r="V41" s="44"/>
      <c r="W41" s="49"/>
      <c r="X41" s="49"/>
      <c r="Y41" s="49"/>
      <c r="Z41" s="49"/>
      <c r="AA41" s="49"/>
      <c r="AB41" s="44"/>
      <c r="AC41" s="44"/>
      <c r="AD41" s="44"/>
      <c r="AE41" s="44"/>
      <c r="AF41" s="44"/>
      <c r="AG41" s="49"/>
      <c r="AH41" s="45"/>
      <c r="AI41" s="45"/>
      <c r="AJ41" s="45"/>
      <c r="AK41" s="45"/>
      <c r="AL41" s="45"/>
      <c r="AM41" s="45"/>
      <c r="AN41" s="45"/>
      <c r="AO41" s="44"/>
      <c r="AP41" s="44"/>
      <c r="AQ41" s="44"/>
      <c r="AR41" s="44"/>
      <c r="AS41" s="44"/>
      <c r="AT41" s="42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35">
      <c r="A42" s="82" t="s">
        <v>39</v>
      </c>
      <c r="B42" s="32">
        <f>+C31</f>
        <v>1655579.1000002711</v>
      </c>
      <c r="C42" s="180">
        <f t="shared" ref="C42:D42" si="24">+H31+U31+AH31</f>
        <v>137938.84</v>
      </c>
      <c r="D42" s="180">
        <f t="shared" si="24"/>
        <v>325557.03000000009</v>
      </c>
      <c r="E42" s="83">
        <f t="shared" si="23"/>
        <v>463495.87000000011</v>
      </c>
      <c r="F42" s="57"/>
      <c r="G42" s="57"/>
      <c r="H42" s="57"/>
      <c r="I42" s="57"/>
      <c r="J42" s="57"/>
      <c r="K42" s="57"/>
      <c r="L42" s="57"/>
      <c r="M42" s="57"/>
      <c r="N42" s="57"/>
      <c r="P42" s="44"/>
      <c r="Q42" s="168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6"/>
      <c r="AH42" s="44"/>
      <c r="AI42" s="44"/>
      <c r="AJ42" s="44"/>
      <c r="AK42" s="44"/>
      <c r="AL42" s="44"/>
      <c r="AM42" s="44"/>
      <c r="AN42" s="44"/>
      <c r="AO42" s="44"/>
      <c r="AP42" s="44"/>
      <c r="AQ42" s="44" t="s">
        <v>53</v>
      </c>
      <c r="AR42" s="44"/>
      <c r="AS42" s="44"/>
      <c r="AT42" s="42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35">
      <c r="A43" s="82" t="s">
        <v>40</v>
      </c>
      <c r="B43" s="32">
        <f>+C29</f>
        <v>2085782</v>
      </c>
      <c r="C43" s="180">
        <f>+H29+U29+AH29</f>
        <v>281529.58999999997</v>
      </c>
      <c r="D43" s="180">
        <f>+I29+V29+AI29</f>
        <v>33108</v>
      </c>
      <c r="E43" s="83">
        <f t="shared" si="23"/>
        <v>314637.58999999997</v>
      </c>
      <c r="F43" s="57"/>
      <c r="G43" s="57"/>
      <c r="H43" s="57"/>
      <c r="I43" s="57"/>
      <c r="J43" s="57"/>
      <c r="K43" s="57"/>
      <c r="L43" s="57"/>
      <c r="M43" s="57"/>
      <c r="N43" s="57"/>
      <c r="P43" s="44"/>
      <c r="Q43" s="168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5">
      <c r="A44" s="84" t="s">
        <v>28</v>
      </c>
      <c r="B44" s="54">
        <f>SUM(B42:B43)</f>
        <v>3741361.1000002711</v>
      </c>
      <c r="C44" s="181">
        <f>SUM(C42:C43)</f>
        <v>419468.42999999993</v>
      </c>
      <c r="D44" s="181">
        <f>SUM(D42:D43)</f>
        <v>358665.03000000009</v>
      </c>
      <c r="E44" s="192">
        <f t="shared" si="23"/>
        <v>778133.46</v>
      </c>
      <c r="F44" s="184"/>
      <c r="G44" s="184"/>
      <c r="H44" s="184"/>
      <c r="I44" s="184"/>
      <c r="J44" s="184"/>
      <c r="K44" s="184"/>
      <c r="L44" s="184"/>
      <c r="M44" s="184"/>
      <c r="N44" s="184"/>
      <c r="P44" s="44"/>
      <c r="Q44" s="168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5">
      <c r="A45" s="84"/>
      <c r="B45" s="52"/>
      <c r="C45" s="179"/>
      <c r="D45" s="179"/>
      <c r="E45" s="83">
        <f t="shared" si="23"/>
        <v>0</v>
      </c>
      <c r="G45" s="19"/>
      <c r="H45" s="19"/>
      <c r="I45" s="19"/>
      <c r="J45" s="19"/>
      <c r="K45" s="153"/>
      <c r="L45" s="153"/>
      <c r="M45" s="153"/>
      <c r="N45" s="153"/>
      <c r="P45" s="44"/>
      <c r="Q45" s="168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44"/>
      <c r="AP45" s="44"/>
      <c r="AQ45" s="44"/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ht="14" customHeight="1" x14ac:dyDescent="0.35">
      <c r="A46" s="85" t="s">
        <v>56</v>
      </c>
      <c r="B46" s="52"/>
      <c r="C46" s="179"/>
      <c r="D46" s="179"/>
      <c r="E46" s="83">
        <f t="shared" si="23"/>
        <v>0</v>
      </c>
      <c r="G46" s="19"/>
      <c r="H46" s="19"/>
      <c r="I46" s="19"/>
      <c r="J46" s="19"/>
      <c r="K46" s="153"/>
      <c r="L46" s="153"/>
      <c r="M46" s="153"/>
      <c r="N46" s="153"/>
      <c r="P46" s="44"/>
      <c r="Q46" s="168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5">
      <c r="A47" s="82" t="s">
        <v>39</v>
      </c>
      <c r="B47" s="32">
        <f t="shared" ref="B47:D48" si="25">+B37+B42</f>
        <v>67525839.108461812</v>
      </c>
      <c r="C47" s="180">
        <f t="shared" si="25"/>
        <v>4593051.4400000004</v>
      </c>
      <c r="D47" s="180">
        <f t="shared" si="25"/>
        <v>4967961.6700000009</v>
      </c>
      <c r="E47" s="83">
        <f t="shared" si="23"/>
        <v>9561013.1100000013</v>
      </c>
      <c r="F47" s="57"/>
      <c r="G47" s="57"/>
      <c r="H47" s="57"/>
      <c r="I47" s="57"/>
      <c r="J47" s="57"/>
      <c r="K47" s="57"/>
      <c r="L47" s="57"/>
      <c r="M47" s="57"/>
      <c r="N47" s="57"/>
      <c r="P47" s="44"/>
      <c r="Q47" s="168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5">
      <c r="A48" s="82" t="s">
        <v>40</v>
      </c>
      <c r="B48" s="32">
        <f t="shared" si="25"/>
        <v>7976542</v>
      </c>
      <c r="C48" s="182">
        <f t="shared" si="25"/>
        <v>348799.58999999997</v>
      </c>
      <c r="D48" s="182">
        <f t="shared" si="25"/>
        <v>33108</v>
      </c>
      <c r="E48" s="83">
        <f t="shared" si="23"/>
        <v>381907.58999999997</v>
      </c>
      <c r="F48" s="57"/>
      <c r="G48" s="57"/>
      <c r="H48" s="57"/>
      <c r="I48" s="57"/>
      <c r="J48" s="57"/>
      <c r="K48" s="57"/>
      <c r="L48" s="57"/>
      <c r="M48" s="57"/>
      <c r="N48" s="57"/>
      <c r="P48" s="44"/>
      <c r="Q48" s="168"/>
      <c r="R48" s="44"/>
      <c r="S48" s="44"/>
      <c r="T48" s="44"/>
      <c r="U48" s="44"/>
      <c r="V48" s="45"/>
      <c r="W48" s="46"/>
      <c r="X48" s="46"/>
      <c r="Y48" s="46"/>
      <c r="Z48" s="46"/>
      <c r="AA48" s="46"/>
      <c r="AB48" s="44"/>
      <c r="AC48" s="44"/>
      <c r="AD48" s="44"/>
      <c r="AE48" s="44"/>
      <c r="AF48" s="44"/>
      <c r="AG48" s="46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5" thickBot="1" x14ac:dyDescent="0.4">
      <c r="A49" s="86" t="s">
        <v>28</v>
      </c>
      <c r="B49" s="87">
        <f>SUM(B47:B48)</f>
        <v>75502381.108461812</v>
      </c>
      <c r="C49" s="183">
        <f t="shared" ref="C49:D49" si="26">SUM(C47:C48)</f>
        <v>4941851.03</v>
      </c>
      <c r="D49" s="183">
        <f t="shared" si="26"/>
        <v>5001069.6700000009</v>
      </c>
      <c r="E49" s="88">
        <f t="shared" si="23"/>
        <v>9942920.7000000011</v>
      </c>
      <c r="F49" s="184"/>
      <c r="G49" s="184"/>
      <c r="H49" s="184"/>
      <c r="I49" s="184"/>
      <c r="J49" s="184"/>
      <c r="K49" s="184"/>
      <c r="L49" s="184"/>
      <c r="M49" s="184"/>
      <c r="N49" s="184"/>
      <c r="P49" s="45"/>
      <c r="Q49" s="168"/>
      <c r="R49" s="45"/>
      <c r="S49" s="45"/>
      <c r="T49" s="45"/>
      <c r="U49" s="45"/>
      <c r="V49" s="44"/>
      <c r="W49" s="49"/>
      <c r="X49" s="49"/>
      <c r="Y49" s="49"/>
      <c r="Z49" s="49"/>
      <c r="AA49" s="49"/>
      <c r="AB49" s="45"/>
      <c r="AC49" s="45"/>
      <c r="AD49" s="45"/>
      <c r="AE49" s="45"/>
      <c r="AF49" s="45"/>
      <c r="AG49" s="49"/>
      <c r="AH49" s="44"/>
      <c r="AI49" s="44"/>
      <c r="AJ49" s="44"/>
      <c r="AK49" s="44"/>
      <c r="AL49" s="44"/>
      <c r="AM49" s="44"/>
      <c r="AN49" s="44"/>
      <c r="AO49" s="45"/>
      <c r="AP49" s="45"/>
      <c r="AQ49" s="45"/>
      <c r="AR49" s="45"/>
      <c r="AS49" s="45"/>
      <c r="AT49" s="42"/>
      <c r="BB49" s="45"/>
      <c r="BC49" s="45"/>
      <c r="BD49" s="45"/>
      <c r="BE49" s="45"/>
      <c r="BF49" s="45"/>
      <c r="BO49" s="45"/>
      <c r="BP49" s="45"/>
      <c r="BQ49" s="45"/>
      <c r="BR49" s="45"/>
      <c r="BS49" s="45"/>
      <c r="CB49" s="45"/>
      <c r="CC49" s="45"/>
      <c r="CD49" s="45"/>
      <c r="CE49" s="45"/>
      <c r="CF49" s="45"/>
    </row>
    <row r="50" spans="1:84" x14ac:dyDescent="0.35"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68"/>
      <c r="R50" s="50"/>
      <c r="S50" s="50"/>
      <c r="T50" s="50"/>
      <c r="U50" s="50"/>
      <c r="V50" s="50"/>
      <c r="W50" s="51"/>
      <c r="X50" s="51"/>
      <c r="Y50" s="51"/>
      <c r="Z50" s="51"/>
      <c r="AA50" s="51"/>
      <c r="AB50" s="50"/>
      <c r="AC50" s="50"/>
      <c r="AD50" s="50"/>
      <c r="AE50" s="50"/>
      <c r="AF50" s="50"/>
      <c r="AG50" s="51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2"/>
      <c r="BB50" s="50"/>
      <c r="BC50" s="50"/>
      <c r="BD50" s="50"/>
      <c r="BE50" s="50"/>
      <c r="BF50" s="50"/>
      <c r="BO50" s="50"/>
      <c r="BP50" s="50"/>
      <c r="BQ50" s="50"/>
      <c r="BR50" s="50"/>
      <c r="BS50" s="50"/>
      <c r="CB50" s="50"/>
      <c r="CC50" s="50"/>
      <c r="CD50" s="50"/>
      <c r="CE50" s="50"/>
      <c r="CF50" s="50"/>
    </row>
    <row r="51" spans="1:84" x14ac:dyDescent="0.35">
      <c r="D51" s="9"/>
      <c r="W51" s="48"/>
      <c r="X51" s="48"/>
      <c r="Y51" s="48"/>
      <c r="Z51" s="48"/>
      <c r="AA51" s="48"/>
      <c r="AG51" s="48"/>
    </row>
  </sheetData>
  <mergeCells count="15">
    <mergeCell ref="A17:B17"/>
    <mergeCell ref="A18:B18"/>
    <mergeCell ref="A19:B19"/>
    <mergeCell ref="A20:B20"/>
    <mergeCell ref="C25:E25"/>
    <mergeCell ref="G25:S25"/>
    <mergeCell ref="T25:AF25"/>
    <mergeCell ref="AG25:AS25"/>
    <mergeCell ref="BT5:CF5"/>
    <mergeCell ref="C5:E5"/>
    <mergeCell ref="G5:S5"/>
    <mergeCell ref="T5:AF5"/>
    <mergeCell ref="AG5:AS5"/>
    <mergeCell ref="AT5:BF5"/>
    <mergeCell ref="BG5:BS5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- Kaitseliidu tegevustoetuse ja sihtfinatseerimise eelarve kasutamine (2026 veebruar)</dc:title>
  <dc:creator>Enar Oidermaa</dc:creator>
  <cp:lastModifiedBy>Maarja Kaurson</cp:lastModifiedBy>
  <dcterms:created xsi:type="dcterms:W3CDTF">2025-02-26T15:14:07Z</dcterms:created>
  <dcterms:modified xsi:type="dcterms:W3CDTF">2026-03-24T07:23:34Z</dcterms:modified>
</cp:coreProperties>
</file>