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KLIM/EGT/Tartu mnt 85/Muudatus 1/"/>
    </mc:Choice>
  </mc:AlternateContent>
  <xr:revisionPtr revIDLastSave="0" documentId="8_{D5CCA32B-5D9B-4756-98A4-AE35D6CF2AFB}" xr6:coauthVersionLast="47" xr6:coauthVersionMax="47" xr10:uidLastSave="{00000000-0000-0000-0000-000000000000}"/>
  <workbookProtection workbookAlgorithmName="SHA-512" workbookHashValue="Hq3o2PzzIHe4OT2hzrDlmSfmgPxKyptzpiWyBtF2KNBdlt/6MVHvEgRpSv1k/O2P1seZBdrX+zmCKszHr1WtMw==" workbookSaltValue="PrJzVvd03MCa5Y5zO4mboQ==" workbookSpinCount="100000" lockStructure="1"/>
  <bookViews>
    <workbookView xWindow="38280" yWindow="-120" windowWidth="38640" windowHeight="21240" tabRatio="656" activeTab="9" xr2:uid="{00000000-000D-0000-FFFF-FFFF00000000}"/>
  </bookViews>
  <sheets>
    <sheet name="Hoone üldandmed" sheetId="9" r:id="rId1"/>
    <sheet name="Eksplikatsioon_summad" sheetId="8" r:id="rId2"/>
    <sheet name="Eksplikatsioon" sheetId="1" state="hidden" r:id="rId3"/>
    <sheet name="Tüüpruumide nimestik" sheetId="3" state="hidden" r:id="rId4"/>
    <sheet name="Tabelid" sheetId="4" state="hidden" r:id="rId5"/>
    <sheet name="Ruumi_nimetus" sheetId="7" state="hidden" r:id="rId6"/>
    <sheet name="BIM andmesisu nõuded" sheetId="14" state="hidden" r:id="rId7"/>
    <sheet name="valikud" sheetId="15" state="hidden" r:id="rId8"/>
    <sheet name="Juhend inventariseerijale" sheetId="10" state="hidden" r:id="rId9"/>
    <sheet name="Lepingu lisa" sheetId="11" r:id="rId10"/>
    <sheet name="üüripinna jagamise põhimõtted" sheetId="13" state="hidden" r:id="rId11"/>
    <sheet name="Juhend haldurile" sheetId="12" r:id="rId12"/>
  </sheets>
  <definedNames>
    <definedName name="_xlnm._FilterDatabase" localSheetId="1" hidden="1">Eksplikatsioon_summad!$C$29:$C$289</definedName>
    <definedName name="_xlnm._FilterDatabase" localSheetId="9" hidden="1">'Lepingu lisa'!$A$2:$I$1002</definedName>
    <definedName name="_xlnm._FilterDatabase" localSheetId="5" hidden="1">Ruumi_nimetus!$A$1:$B$91</definedName>
    <definedName name="_xlnm._FilterDatabase" localSheetId="4" hidden="1">Tabelid!$I$1:$I$259</definedName>
    <definedName name="_xlnm._FilterDatabase" localSheetId="3" hidden="1">'Tüüpruumide nimestik'!$A$1:$B$70</definedName>
    <definedName name="_xlnm._FilterDatabase" localSheetId="7" hidden="1">valikud!$A$1:$E$125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Z9" i="11"/>
  <c r="BA9" i="11"/>
  <c r="AW11" i="11"/>
  <c r="AX3" i="11"/>
  <c r="BA11" i="11" l="1"/>
  <c r="AZ11" i="11"/>
  <c r="BB11" i="11"/>
  <c r="AY11" i="11"/>
  <c r="AW12" i="11"/>
  <c r="E85" i="11"/>
  <c r="A85" i="11"/>
  <c r="P4" i="1"/>
  <c r="O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7" i="11" l="1"/>
  <c r="AZ8"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BA23" i="11" l="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BA7" i="11" s="1"/>
  <c r="U14" i="11"/>
  <c r="U5" i="11"/>
  <c r="U12" i="11"/>
  <c r="U13" i="11"/>
  <c r="U9" i="11"/>
  <c r="U11" i="11"/>
  <c r="U3" i="11"/>
  <c r="U10" i="11"/>
  <c r="AO2" i="11"/>
  <c r="V2" i="11"/>
  <c r="E93" i="4"/>
  <c r="E92" i="4"/>
  <c r="E94" i="4"/>
  <c r="E87" i="4"/>
  <c r="E85" i="4"/>
  <c r="E88" i="4"/>
  <c r="E91" i="4"/>
  <c r="E89" i="4"/>
  <c r="AB4" i="1"/>
  <c r="BA3" i="11" l="1"/>
  <c r="BA5" i="11"/>
  <c r="BA24" i="11"/>
  <c r="AZ24" i="11"/>
  <c r="BA6"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AC4" i="1"/>
  <c r="BA4" i="11" l="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4" i="1"/>
  <c r="AZ26" i="11" l="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4"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4"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4"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I21" i="4" l="1"/>
  <c r="I24" i="4"/>
  <c r="I27" i="4"/>
  <c r="I25" i="4"/>
  <c r="I23" i="4"/>
  <c r="I26" i="4"/>
  <c r="AZ34" i="11"/>
  <c r="BA34" i="11"/>
  <c r="BC5" i="11"/>
  <c r="I38" i="4"/>
  <c r="BC9" i="11"/>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8" i="11"/>
  <c r="BC8"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<sst xmlns="http://schemas.openxmlformats.org/spreadsheetml/2006/main" count="1476" uniqueCount="386">
  <si>
    <t>Hoone nimetus:</t>
  </si>
  <si>
    <t>Garaaž</t>
  </si>
  <si>
    <t>Aadress:</t>
  </si>
  <si>
    <t>Tartu mnt 85, Lasnamäe LO, Tallinna linn, Harju maakond</t>
  </si>
  <si>
    <t>Maapealsed korrused:</t>
  </si>
  <si>
    <t>01</t>
  </si>
  <si>
    <t>Maa-alused korrused:</t>
  </si>
  <si>
    <t>Töö number:</t>
  </si>
  <si>
    <t>4495-20</t>
  </si>
  <si>
    <t>Mõõdistaja:</t>
  </si>
  <si>
    <t>Geodeesia24 OÜ</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</si>
  <si>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</si>
  <si>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</si>
  <si>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</si>
  <si>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</si>
  <si>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</si>
  <si>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</si>
  <si>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</si>
  <si>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</si>
  <si>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</si>
  <si>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</si>
  <si>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</si>
  <si>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</si>
  <si>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</si>
  <si>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</si>
  <si>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</si>
  <si>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</si>
  <si>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</si>
  <si>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</si>
  <si>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</si>
  <si>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</si>
  <si>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</si>
  <si>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</si>
  <si>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</si>
  <si>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</si>
  <si>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</si>
  <si>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</si>
  <si>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</si>
  <si>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</si>
  <si>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</si>
  <si>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</si>
  <si>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</si>
  <si>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</si>
  <si>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</si>
  <si>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</si>
  <si>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</si>
  <si>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</si>
  <si>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</si>
  <si>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</si>
  <si>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</si>
  <si>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</si>
  <si>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</si>
  <si>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</si>
  <si>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</si>
  <si>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</si>
  <si>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</si>
  <si>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</si>
  <si>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</si>
  <si>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</si>
  <si>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</si>
  <si>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</si>
  <si>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</si>
  <si>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</si>
  <si>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</si>
  <si>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</si>
  <si>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</si>
  <si>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</si>
  <si>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</si>
  <si>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</si>
  <si>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</si>
  <si>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</si>
  <si>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</si>
  <si>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</si>
  <si>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</si>
  <si>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</si>
  <si>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</si>
  <si>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</si>
  <si>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</si>
  <si>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</si>
  <si>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</si>
  <si>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</si>
  <si>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</si>
  <si>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</si>
  <si>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</si>
  <si>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101</t>
  </si>
  <si>
    <t>ÜÜRITAV PIND</t>
  </si>
  <si>
    <t>55 Garaažid</t>
  </si>
  <si>
    <t>Ainukasutuses pind</t>
  </si>
  <si>
    <t>Majandus- ja Kommunikatsiooniministeerium</t>
  </si>
  <si>
    <t>102</t>
  </si>
  <si>
    <t>Eesti Töötukassa</t>
  </si>
  <si>
    <t>103</t>
  </si>
  <si>
    <t>Eesti Geoloogiateenistus</t>
  </si>
  <si>
    <t>104</t>
  </si>
  <si>
    <t>Riigi Kinnisvara AS</t>
  </si>
  <si>
    <t>TALO tüüpruumide nimestiku vasted</t>
  </si>
  <si>
    <t>Ruumi kategooria</t>
  </si>
  <si>
    <t>Abiveerg</t>
  </si>
  <si>
    <t>Rõdu</t>
  </si>
  <si>
    <t>98 Välisruumid</t>
  </si>
  <si>
    <t>KORRUSE AVATUD NETOPIND</t>
  </si>
  <si>
    <t>Terrass</t>
  </si>
  <si>
    <t>Varjualune</t>
  </si>
  <si>
    <t>Alajaam/Trafo/Jaotla</t>
  </si>
  <si>
    <t>97 Elektrotehnilised ruumid</t>
  </si>
  <si>
    <t>TEHNOPIND</t>
  </si>
  <si>
    <t>Basseini tehniline ruum</t>
  </si>
  <si>
    <t>94 Kütte- ja veehooldusruumid</t>
  </si>
  <si>
    <t>Boileriruum</t>
  </si>
  <si>
    <t>Elektrikilp</t>
  </si>
  <si>
    <t>Gaasiruum</t>
  </si>
  <si>
    <t>Generaatoriruum</t>
  </si>
  <si>
    <t>Hoolderuum</t>
  </si>
  <si>
    <t>99 Liigitamata liiklus- ja tehnoruumid</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</si>
  <si>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</si>
  <si>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</si>
  <si>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</si>
  <si>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</si>
  <si>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</si>
  <si>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</si>
  <si>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</si>
  <si>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</si>
  <si>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</si>
  <si>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</si>
  <si>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</si>
  <si>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</si>
  <si>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</si>
  <si>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</si>
  <si>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</si>
  <si>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92 Vertikaalliiklusruumid</t>
  </si>
  <si>
    <t>VERTIKAALSETE ÜHENDUSTEEDE PIND</t>
  </si>
  <si>
    <t>Šaht</t>
  </si>
  <si>
    <t>Trepp/Trepikoda</t>
  </si>
  <si>
    <t>Aatrium/Fuajee</t>
  </si>
  <si>
    <t>91 Horisontaalliiklusruumid</t>
  </si>
  <si>
    <t>Abiruum</t>
  </si>
  <si>
    <t>23 Äriruumide abiruumid</t>
  </si>
  <si>
    <t>Arhiiv</t>
  </si>
  <si>
    <t>53 Arhiivid</t>
  </si>
  <si>
    <t>Auditoorium</t>
  </si>
  <si>
    <t>34 Auditooriumid</t>
  </si>
  <si>
    <t>Autopesula</t>
  </si>
  <si>
    <t>85 Pesumaja</t>
  </si>
  <si>
    <t>Desokamber</t>
  </si>
  <si>
    <t>49 Ruumigrupi liigitamata eriruumid</t>
  </si>
  <si>
    <t>Dokumendihoidla</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</si>
  <si>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</si>
  <si>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</si>
  <si>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</si>
  <si>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</si>
  <si>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</si>
  <si>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</si>
  <si>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</si>
  <si>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</si>
  <si>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</si>
  <si>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</si>
  <si>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</si>
  <si>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</si>
  <si>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</si>
  <si>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</si>
  <si>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</si>
  <si>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</si>
  <si>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</si>
  <si>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</si>
  <si>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</si>
  <si>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</si>
  <si>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Kabinet/Büroo</t>
  </si>
  <si>
    <t>21 Bürooruumid</t>
  </si>
  <si>
    <t>22 Äriruumid</t>
  </si>
  <si>
    <t>Kelder</t>
  </si>
  <si>
    <t>82 Kinnistu juurde kuuluvad laod</t>
  </si>
  <si>
    <t>88 Kinnistu eriruumid</t>
  </si>
  <si>
    <t>Kemikaalid</t>
  </si>
  <si>
    <t>Kinnipidamisruum</t>
  </si>
  <si>
    <t>Klassiruum</t>
  </si>
  <si>
    <t>31 Klassiruumid</t>
  </si>
  <si>
    <t>Koeraruum</t>
  </si>
  <si>
    <t>Kohtusaal</t>
  </si>
  <si>
    <t>Koridor</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</si>
  <si>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</si>
  <si>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</si>
  <si>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</si>
  <si>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</si>
  <si>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</si>
  <si>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</si>
  <si>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</si>
  <si>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</si>
  <si>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</si>
  <si>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</si>
  <si>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</si>
  <si>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</si>
  <si>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</si>
  <si>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</si>
  <si>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</si>
  <si>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</si>
  <si>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</si>
  <si>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</si>
  <si>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</si>
  <si>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</si>
  <si>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83 Sissepääsuruumid</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</si>
  <si>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</si>
  <si>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</si>
  <si>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</si>
  <si>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</si>
  <si>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</si>
  <si>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</si>
  <si>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</si>
  <si>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</si>
  <si>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</si>
  <si>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</si>
  <si>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</si>
  <si>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</si>
  <si>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</si>
  <si>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</si>
  <si>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</si>
  <si>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</si>
  <si>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</si>
  <si>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</si>
  <si>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</si>
  <si>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</si>
  <si>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</si>
  <si>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</si>
  <si>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</si>
  <si>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</si>
  <si>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</si>
  <si>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</si>
  <si>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</si>
  <si>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</si>
  <si>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</si>
  <si>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</si>
  <si>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</si>
  <si>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</si>
  <si>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</si>
  <si>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</si>
  <si>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</si>
  <si>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</si>
  <si>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Tuulekoda</t>
  </si>
  <si>
    <t>Töökoda</t>
  </si>
  <si>
    <t>35 Kutseõppeasutuse töökojad</t>
  </si>
  <si>
    <t>Ujula</t>
  </si>
  <si>
    <t>Valveruum</t>
  </si>
  <si>
    <t>38 Valveruumid</t>
  </si>
  <si>
    <t>Varjend</t>
  </si>
  <si>
    <t>81 Varjendid</t>
  </si>
  <si>
    <t>WC</t>
  </si>
  <si>
    <t>73 WC-ruumid</t>
  </si>
  <si>
    <t>PASSIIVNE VAKANTSUS</t>
  </si>
  <si>
    <t>-05</t>
  </si>
  <si>
    <t>NONE</t>
  </si>
  <si>
    <t>-04</t>
  </si>
  <si>
    <t>Korruse üüritav pind (KÜP):</t>
  </si>
  <si>
    <t>Ühiskasutuses korruse pind</t>
  </si>
  <si>
    <t>FLOOR</t>
  </si>
  <si>
    <t>-03</t>
  </si>
  <si>
    <t>Korruse vertikaalsete ühendusteede pind (KÜTP):</t>
  </si>
  <si>
    <t>Ühiskasutuses hoone pind</t>
  </si>
  <si>
    <t>BUILDING</t>
  </si>
  <si>
    <t>-02</t>
  </si>
  <si>
    <t>Korruse tehnopind (KTRP):</t>
  </si>
  <si>
    <t>Ühiskasutuses muu pind (korrus)</t>
  </si>
  <si>
    <t>MUU_FLOOR</t>
  </si>
  <si>
    <t>-01</t>
  </si>
  <si>
    <t>Korruse netopind (KNP):</t>
  </si>
  <si>
    <t>Ühiskasutuses muu pind (hoone)</t>
  </si>
  <si>
    <t>MUU_BUILDING</t>
  </si>
  <si>
    <t>00</t>
  </si>
  <si>
    <t>Korruse suletud netopind (KSNP):</t>
  </si>
  <si>
    <t>SULETUD NETOPIND</t>
  </si>
  <si>
    <t>Ühiskasutuses muu pind (muu)</t>
  </si>
  <si>
    <t>MUU_OTHER</t>
  </si>
  <si>
    <t>Korruse kasulik pind (KKP):</t>
  </si>
  <si>
    <t>02</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</si>
  <si>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</si>
  <si>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</si>
  <si>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</si>
  <si>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</si>
  <si>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</si>
  <si>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</si>
  <si>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</si>
  <si>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</si>
  <si>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</si>
  <si>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</si>
  <si>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</si>
  <si>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</si>
  <si>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</si>
  <si>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</si>
  <si>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</si>
  <si>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</si>
  <si>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</si>
  <si>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</si>
  <si>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</si>
  <si>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</si>
  <si>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</si>
  <si>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</si>
  <si>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</si>
  <si>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</si>
  <si>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</si>
  <si>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</si>
  <si>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</si>
  <si>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</si>
  <si>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</si>
  <si>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</si>
  <si>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</si>
  <si>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</si>
  <si>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</si>
  <si>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</si>
  <si>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</si>
  <si>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</si>
  <si>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</si>
  <si>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</si>
  <si>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</si>
  <si>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</si>
  <si>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</si>
  <si>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</si>
  <si>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</si>
  <si>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</si>
  <si>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</si>
  <si>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</si>
  <si>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</si>
  <si>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</si>
  <si>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</si>
  <si>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</si>
  <si>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</si>
  <si>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</si>
  <si>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</si>
  <si>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</si>
  <si>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</si>
  <si>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</si>
  <si>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</si>
  <si>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</si>
  <si>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</si>
  <si>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</si>
  <si>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</si>
  <si>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</si>
  <si>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</si>
  <si>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</si>
  <si>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</si>
  <si>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</si>
  <si>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</si>
  <si>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</si>
  <si>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</si>
  <si>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</si>
  <si>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</si>
  <si>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</si>
  <si>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</si>
  <si>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</si>
  <si>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</si>
  <si>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</si>
  <si>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</si>
  <si>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</si>
  <si>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</si>
  <si>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</si>
  <si>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</si>
  <si>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</si>
  <si>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</si>
  <si>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</si>
  <si>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</si>
  <si>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</si>
  <si>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</si>
  <si>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</si>
  <si>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</si>
  <si>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</si>
  <si>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</si>
  <si>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</si>
  <si>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</si>
  <si>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</si>
  <si>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</si>
  <si>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</si>
  <si>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</si>
  <si>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</si>
  <si>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</si>
  <si>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</si>
  <si>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</si>
  <si>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</si>
  <si>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</si>
  <si>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</si>
  <si>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</si>
  <si>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Ühiskasutuses korruste pind</t>
  </si>
  <si>
    <t>Ühiskasutuses muu pind</t>
  </si>
  <si>
    <t>Kokku</t>
  </si>
  <si>
    <t>Osakaal</t>
  </si>
  <si>
    <t>TARTU851_12</t>
  </si>
  <si>
    <t>TARTU851_11</t>
  </si>
  <si>
    <t>TARTU851_04</t>
  </si>
  <si>
    <t>TARTU851_13</t>
  </si>
  <si>
    <t>NB! Lisa üürnike nimikiri siia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</si>
</sst>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5.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Normal="100" workbookViewId="0"/>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0</v>
      </c>
      <c r="B1" s="58" t="s">
        <v>1</v>
      </c>
    </row>
    <row r="2" spans="1:3" x14ac:dyDescent="0.25">
      <c r="A2" s="8" t="s">
        <v>2</v>
      </c>
      <c r="B2" s="58" t="s">
        <v>3</v>
      </c>
    </row>
    <row r="3" spans="1:3" x14ac:dyDescent="0.25">
      <c r="A3" s="8" t="s">
        <v>4</v>
      </c>
      <c r="B3" s="58" t="s">
        <v>5</v>
      </c>
    </row>
    <row r="4" spans="1:3" x14ac:dyDescent="0.25">
      <c r="A4" s="8" t="s">
        <v>6</v>
      </c>
      <c r="B4" s="59"/>
    </row>
    <row r="5" spans="1:3" x14ac:dyDescent="0.25">
      <c r="A5" s="8" t="s">
        <v>7</v>
      </c>
      <c r="B5" s="58" t="s">
        <v>8</v>
      </c>
    </row>
    <row r="6" spans="1:3" x14ac:dyDescent="0.25">
      <c r="A6" s="8" t="s">
        <v>9</v>
      </c>
      <c r="B6" s="58" t="s">
        <v>10</v>
      </c>
    </row>
    <row r="7" spans="1:3" x14ac:dyDescent="0.25">
      <c r="A7" s="8" t="s">
        <v>11</v>
      </c>
      <c r="B7" s="65">
        <v>44179</v>
      </c>
    </row>
    <row r="11" spans="1:3" x14ac:dyDescent="0.25">
      <c r="A11" s="10" t="s">
        <v>12</v>
      </c>
      <c r="B11" s="10" t="s">
        <v>13</v>
      </c>
      <c r="C11" s="11"/>
    </row>
    <row r="12" spans="1:3" x14ac:dyDescent="0.25">
      <c r="A12" s="11" t="s">
        <v>14</v>
      </c>
      <c r="B12" s="47">
        <f>Eksplikatsioon_summad!B4</f>
        <v>201.3</v>
      </c>
      <c r="C12" s="11"/>
    </row>
    <row r="13" spans="1:3" x14ac:dyDescent="0.25">
      <c r="A13" s="11" t="s">
        <v>15</v>
      </c>
      <c r="B13" s="47">
        <f>Eksplikatsioon_summad!B5</f>
        <v>201.3</v>
      </c>
      <c r="C13" s="11"/>
    </row>
    <row r="14" spans="1:3" x14ac:dyDescent="0.25">
      <c r="A14" s="11" t="s">
        <v>16</v>
      </c>
      <c r="B14" s="47">
        <f>Eksplikatsioon_summad!B6</f>
        <v>160.4</v>
      </c>
      <c r="C14" s="11"/>
    </row>
    <row r="15" spans="1:3" x14ac:dyDescent="0.25">
      <c r="A15" s="11" t="s">
        <v>17</v>
      </c>
      <c r="B15" s="47">
        <f>Eksplikatsioon_summad!B7</f>
        <v>152.5</v>
      </c>
      <c r="C15" s="11"/>
    </row>
    <row r="16" spans="1:3" x14ac:dyDescent="0.25">
      <c r="A16" s="11" t="s">
        <v>18</v>
      </c>
      <c r="B16" s="47">
        <f>Eksplikatsioon_summad!B8</f>
        <v>0</v>
      </c>
      <c r="C16" s="11"/>
    </row>
    <row r="17" spans="1:3" x14ac:dyDescent="0.25">
      <c r="A17" s="11" t="s">
        <v>19</v>
      </c>
      <c r="B17" s="47">
        <f>Eksplikatsioon_summad!B9</f>
        <v>160.4</v>
      </c>
      <c r="C17" s="11"/>
    </row>
    <row r="18" spans="1:3" x14ac:dyDescent="0.25">
      <c r="A18" s="11" t="s">
        <v>20</v>
      </c>
      <c r="B18" s="47">
        <f>Eksplikatsioon_summad!B10</f>
        <v>0</v>
      </c>
      <c r="C18" s="11"/>
    </row>
    <row r="19" spans="1:3" x14ac:dyDescent="0.25">
      <c r="A19" s="11" t="s">
        <v>21</v>
      </c>
      <c r="B19" s="50">
        <f>Eksplikatsioon_summad!B11</f>
        <v>162.1</v>
      </c>
    </row>
    <row r="20" spans="1:3" x14ac:dyDescent="0.25">
      <c r="A20" s="11" t="s">
        <v>22</v>
      </c>
      <c r="B20" s="50">
        <f>Eksplikatsioon_summad!B12</f>
        <v>201.3</v>
      </c>
    </row>
    <row r="21" spans="1:3" x14ac:dyDescent="0.25">
      <c r="A21" s="46" t="s">
        <v>23</v>
      </c>
      <c r="B21" s="50">
        <f>Eksplikatsioon_summad!B13</f>
        <v>920.1</v>
      </c>
    </row>
    <row r="22" spans="1:3" x14ac:dyDescent="0.25">
      <c r="A22" s="46" t="s">
        <v>24</v>
      </c>
      <c r="B22" s="50">
        <f>Eksplikatsioon_summad!B14</f>
        <v>920.1</v>
      </c>
    </row>
    <row r="23" spans="1:3" x14ac:dyDescent="0.25">
      <c r="A23" s="46" t="s">
        <v>25</v>
      </c>
      <c r="B23" s="50">
        <f>Eksplikatsioon_summad!B15</f>
        <v>40.57</v>
      </c>
    </row>
    <row r="24" spans="1:3" x14ac:dyDescent="0.25">
      <c r="A24" s="46" t="s">
        <v>26</v>
      </c>
      <c r="B24" s="50">
        <f>Eksplikatsioon_summad!B16</f>
        <v>6</v>
      </c>
    </row>
    <row r="25" spans="1:3" x14ac:dyDescent="0.25">
      <c r="A25" s="11" t="s">
        <v>27</v>
      </c>
      <c r="B25" s="50">
        <f>Eksplikatsioon_summad!B17</f>
        <v>22.7</v>
      </c>
    </row>
    <row r="26" spans="1:3" x14ac:dyDescent="0.25">
      <c r="A26" s="11" t="s">
        <v>28</v>
      </c>
      <c r="B26" s="50">
        <f>Eksplikatsioon_summad!B18</f>
        <v>9.1</v>
      </c>
    </row>
    <row r="27" spans="1:3" x14ac:dyDescent="0.25">
      <c r="A27" s="11" t="s">
        <v>29</v>
      </c>
      <c r="B27" s="98">
        <f>Eksplikatsioon_summad!B19</f>
        <v>6587909.5120000001</v>
      </c>
    </row>
    <row r="28" spans="1:3" x14ac:dyDescent="0.25">
      <c r="A28" s="11" t="s">
        <v>30</v>
      </c>
      <c r="B28" s="98">
        <f>Eksplikatsioon_summad!B20</f>
        <v>544367.57499999995</v>
      </c>
    </row>
    <row r="29" spans="1:3" x14ac:dyDescent="0.25">
      <c r="A29" s="11" t="s">
        <v>31</v>
      </c>
      <c r="B29" s="98">
        <f>Eksplikatsioon_summad!B21</f>
        <v>6587930.0580000002</v>
      </c>
    </row>
    <row r="30" spans="1:3" x14ac:dyDescent="0.25">
      <c r="A30" s="11" t="s">
        <v>32</v>
      </c>
      <c r="B30" s="98">
        <f>Eksplikatsioon_summad!B22</f>
        <v>544374.62699999998</v>
      </c>
    </row>
    <row r="31" spans="1:3" x14ac:dyDescent="0.25">
      <c r="A31" s="11" t="s">
        <v>33</v>
      </c>
      <c r="B31" s="98">
        <f>Eksplikatsioon_summad!B23</f>
        <v>6587933.8569999998</v>
      </c>
    </row>
    <row r="32" spans="1:3" x14ac:dyDescent="0.25">
      <c r="A32" s="11" t="s">
        <v>34</v>
      </c>
      <c r="B32" s="98">
        <f>Eksplikatsioon_summad!B24</f>
        <v>544366.4</v>
      </c>
    </row>
    <row r="33" spans="1:2" x14ac:dyDescent="0.25">
      <c r="A33" s="11" t="s">
        <v>35</v>
      </c>
      <c r="B33" s="98">
        <f>Eksplikatsioon_summad!B25</f>
        <v>6587912.21</v>
      </c>
    </row>
    <row r="34" spans="1:2" x14ac:dyDescent="0.25">
      <c r="A34" s="11" t="s">
        <v>36</v>
      </c>
      <c r="B34" s="98">
        <f>Eksplikatsioon_summad!B26</f>
        <v>544359.86</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5"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I1" zoomScale="85" zoomScaleNormal="85" workbookViewId="0">
      <pane ySplit="2" topLeftCell="A3" activePane="bottomLeft" state="frozen"/>
      <selection activeCell="G1" sqref="G1"/>
      <selection pane="bottomLeft" activeCell="BF30" sqref="BF30"/>
    </sheetView>
  </sheetViews>
  <sheetFormatPr defaultColWidth="9.140625" defaultRowHeight="15" outlineLevelCol="1" x14ac:dyDescent="0.25"/>
  <cols>
    <col min="1" max="1" width="9.85546875" style="9" bestFit="1" customWidth="1"/>
    <col min="2" max="2" width="12.140625" style="55" bestFit="1" customWidth="1"/>
    <col min="3" max="3" width="37.140625" style="9" bestFit="1" customWidth="1"/>
    <col min="4" max="4" width="27.85546875" style="9" bestFit="1" customWidth="1"/>
    <col min="5" max="5" width="17.140625" style="32" bestFit="1" customWidth="1"/>
    <col min="6" max="6" width="45.7109375" style="9" customWidth="1"/>
    <col min="7" max="7" width="26" style="9" bestFit="1" customWidth="1"/>
    <col min="8" max="8" width="38.7109375" style="9" customWidth="1"/>
    <col min="9" max="9" width="27.140625" style="9" customWidth="1"/>
    <col min="10" max="47" width="11.5703125" style="9" hidden="1" customWidth="1" outlineLevel="1"/>
    <col min="48" max="48" width="3.28515625" style="9" customWidth="1" collapsed="1"/>
    <col min="49" max="49" width="4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45.42578125" style="9" customWidth="1"/>
    <col min="59" max="59" width="19.7109375" style="9" customWidth="1"/>
    <col min="60" max="16384" width="9.140625" style="9"/>
  </cols>
  <sheetData>
    <row r="1" spans="1:59" x14ac:dyDescent="0.25">
      <c r="J1" s="34" t="s">
        <v>376</v>
      </c>
      <c r="AB1" s="30"/>
      <c r="AC1" s="34" t="s">
        <v>376</v>
      </c>
      <c r="AU1" s="30"/>
      <c r="AV1" s="30"/>
      <c r="AW1" s="25" t="str">
        <f>IF(SIGN(COUNTIFS(Tabel1[Jaotus],"Ainukasutuses pind",Tabel1[Üürnik],"")+COUNTIFS(Tabel1[Jaotus],"&lt;&gt;Ainukasutuses pind",Tabel1[Üürnik],"*"))=0,"","Kontrolli Eksplikatsiooni lehel punasega värvitud väljasid")</f>
        <v/>
      </c>
      <c r="BF1" s="25" t="s">
        <v>385</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Eesti Geoloogiateenistus</v>
      </c>
      <c r="K2" s="13" t="str">
        <f ca="1">Eksplikatsioon!P4</f>
        <v>Riigi Kinnisvara AS</v>
      </c>
      <c r="L2" s="13" t="str">
        <f ca="1">Eksplikatsioon!Q4</f>
        <v>Eesti Töötukassa</v>
      </c>
      <c r="M2" s="13" t="str">
        <f ca="1">Eksplikatsioon!R4</f>
        <v>Majandus- ja Kommunikatsiooniministeerium</v>
      </c>
      <c r="N2" s="13" t="str">
        <f ca="1">Eksplikatsioon!S4</f>
        <v>Aktiivne vakantsus</v>
      </c>
      <c r="O2" s="13" t="str">
        <f ca="1">Eksplikatsioon!T4</f>
        <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Eesti Geoloogiateenistus</v>
      </c>
      <c r="AD2" s="13" t="str">
        <f ca="1">Eksplikatsioon!P4</f>
        <v>Riigi Kinnisvara AS</v>
      </c>
      <c r="AE2" s="13" t="str">
        <f ca="1">Eksplikatsioon!Q4</f>
        <v>Eesti Töötukassa</v>
      </c>
      <c r="AF2" s="13" t="str">
        <f ca="1">Eksplikatsioon!R4</f>
        <v>Majandus- ja Kommunikatsiooniministeerium</v>
      </c>
      <c r="AG2" s="13" t="str">
        <f ca="1">Eksplikatsioon!S4</f>
        <v>Aktiivne vakantsus</v>
      </c>
      <c r="AH2" s="13" t="str">
        <f ca="1">Eksplikatsioon!T4</f>
        <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81</v>
      </c>
      <c r="AX2" s="100" t="s">
        <v>82</v>
      </c>
      <c r="AY2" s="100" t="s">
        <v>87</v>
      </c>
      <c r="AZ2" s="100" t="s">
        <v>377</v>
      </c>
      <c r="BA2" s="100" t="s">
        <v>255</v>
      </c>
      <c r="BB2" s="100" t="s">
        <v>378</v>
      </c>
      <c r="BC2" s="100" t="s">
        <v>379</v>
      </c>
      <c r="BD2" s="100" t="s">
        <v>380</v>
      </c>
      <c r="BF2" s="101" t="s">
        <v>81</v>
      </c>
      <c r="BG2" s="101" t="s">
        <v>82</v>
      </c>
    </row>
    <row r="3" spans="1:59" x14ac:dyDescent="0.25">
      <c r="A3" s="23" t="str">
        <f>IF(Eksplikatsioon!A5=0,"",Eksplikatsioon!A5)</f>
        <v>01</v>
      </c>
      <c r="B3" s="56" t="str">
        <f>IF(Eksplikatsioon!B5=0,"",Eksplikatsioon!B5)</f>
        <v>101</v>
      </c>
      <c r="C3" s="23" t="str">
        <f>IF(Eksplikatsioon!C5=0,"",Eksplikatsioon!C5)</f>
        <v>ÜÜRITAV PIND</v>
      </c>
      <c r="D3" s="23" t="str">
        <f>IF(Eksplikatsioon!D5=0,"",Eksplikatsioon!D5)</f>
        <v>Garaaž</v>
      </c>
      <c r="E3" s="54">
        <f>IF(Eksplikatsioon!F5=0,"",Eksplikatsioon!F5)</f>
        <v>37.5</v>
      </c>
      <c r="F3" s="23" t="str">
        <f>IF(Eksplikatsioon!H5=0,"",Eksplikatsioon!H5)</f>
        <v/>
      </c>
      <c r="G3" s="23" t="str">
        <f>IF(Eksplikatsioon!J5=0,"",Eksplikatsioon!J5)</f>
        <v>Ainukasutuses pind</v>
      </c>
      <c r="H3" s="23" t="str">
        <f>IF(Eksplikatsioon!K5=0,"",Eksplikatsioon!K5)</f>
        <v>Majandus- ja Kommunikatsiooniministeerium</v>
      </c>
      <c r="I3" s="23" t="str">
        <f>IF(Eksplikatsioon!L5=0,"",Eksplikatsioon!L5)</f>
        <v>TARTU851_13</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Eesti Geoloogiateenistus</v>
      </c>
      <c r="AX3" s="37" t="str">
        <f t="shared" ref="AX3" si="0">IF(BG3&lt;&gt;"",BG3,"")</f>
        <v>TARTU851_12</v>
      </c>
      <c r="AY3" s="35">
        <f>IF(BF3&lt;&gt;"",IF(SUMIFS(E:E,H:H,AW3,G:G,"Ainukasutuses pind",C:C,"ÜÜRITAV PIND")=0,0,SUMIFS(E:E,H:H,AW3,G:G,"Ainukasutuses pind",C:C,"ÜÜRITAV PIND")),IF(AW3="Aktiivne vakantsus",SUMIFS(E:E,C:C,"üüritav pind",G:G,"ainukasutuses pind")-SUM($AY$2:AY2),IF(AW3="Üüritav pind kokku",SUM($AY$2:AY2),"")))</f>
        <v>37.9</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37.9</v>
      </c>
      <c r="BD3" s="45">
        <f ca="1">IFERROR(IF(AND(AW3&lt;&gt;"passiivne vakantsus"),BC3/(SUMIFS(BC:BC,AW:AW,"Üüritav pind kokku")),""),"")</f>
        <v>0.23628428927680797</v>
      </c>
      <c r="BF3" s="36" t="s">
        <v>92</v>
      </c>
      <c r="BG3" s="36" t="s">
        <v>381</v>
      </c>
    </row>
    <row r="4" spans="1:59" x14ac:dyDescent="0.25">
      <c r="A4" s="23" t="str">
        <f>IF(Eksplikatsioon!A6=0,"",Eksplikatsioon!A6)</f>
        <v>01</v>
      </c>
      <c r="B4" s="56" t="str">
        <f>IF(Eksplikatsioon!B6=0,"",Eksplikatsioon!B6)</f>
        <v>102</v>
      </c>
      <c r="C4" s="23" t="str">
        <f>IF(Eksplikatsioon!C6=0,"",Eksplikatsioon!C6)</f>
        <v>ÜÜRITAV PIND</v>
      </c>
      <c r="D4" s="23" t="str">
        <f>IF(Eksplikatsioon!D6=0,"",Eksplikatsioon!D6)</f>
        <v>Garaaž</v>
      </c>
      <c r="E4" s="54">
        <f>IF(Eksplikatsioon!F6=0,"",Eksplikatsioon!F6)</f>
        <v>38.5</v>
      </c>
      <c r="F4" s="23" t="str">
        <f>IF(Eksplikatsioon!H6=0,"",Eksplikatsioon!H6)</f>
        <v/>
      </c>
      <c r="G4" s="23" t="str">
        <f>IF(Eksplikatsioon!J6=0,"",Eksplikatsioon!J6)</f>
        <v>Ainukasutuses pind</v>
      </c>
      <c r="H4" s="23" t="str">
        <f>IF(Eksplikatsioon!K6=0,"",Eksplikatsioon!K6)</f>
        <v>Eesti Töötukassa</v>
      </c>
      <c r="I4" s="23" t="str">
        <f>IF(Eksplikatsioon!L6=0,"",Eksplikatsioon!L6)</f>
        <v>TARTU851_04</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1">IF(BF4&lt;&gt;"",BF4,IF(BF3&lt;&gt;"","Aktiivne vakantsus",IF(AW3="Aktiivne vakantsus","Üüritav pind kokku",IF(AW3="Üüritav pind kokku","Passiivne vakantsus",""))))</f>
        <v>Riigi Kinnisvara AS</v>
      </c>
      <c r="AX4" s="37" t="str">
        <f t="shared" ref="AX4:AX9" si="2">IF(BG4&lt;&gt;"",BG4,"")</f>
        <v>TARTU851_11</v>
      </c>
      <c r="AY4" s="35">
        <f>IF(BF4&lt;&gt;"",IF(SUMIFS(E:E,H:H,AW4,G:G,"Ainukasutuses pind",C:C,"ÜÜRITAV PIND")=0,0,SUMIFS(E:E,H:H,AW4,G:G,"Ainukasutuses pind",C:C,"ÜÜRITAV PIND")),IF(AW4="Aktiivne vakantsus",SUMIFS(E:E,C:C,"üüritav pind",G:G,"ainukasutuses pind")-SUM($AY$2:AY3),IF(AW4="Üüritav pind kokku",SUM($AY$2:AY3),"")))</f>
        <v>46.5</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5">
        <f ca="1">IF(OR(BF4&lt;&gt;"",AW4="Aktiivne vakantsus"),IFERROR(SUM(INDIRECT("r3c"&amp;MATCH($AW4,AC$2:AU$2,0)+28,FALSE):INDIRECT("r1002c"&amp;MATCH($AW4,AC$2:AU$2,0)+28,FALSE)),0),IF(AW4="Üüritav pind kokku",SUM($BB$2:BB3),""))</f>
        <v>0</v>
      </c>
      <c r="BC4" s="35">
        <f t="shared" ref="BC4:BC9" ca="1" si="3">IF(AW4="Passiivne vakantsus",SUMIFS(E:E,C:C,"PASSIIVNE VAKANTSUS"),IF(AW4="Üüritav pind kokku",SUM(AY4:BB4),IF(AW4&lt;&gt;"",SUM(AY4:BB4),"")))</f>
        <v>46.5</v>
      </c>
      <c r="BD4" s="45">
        <f t="shared" ref="BD4:BD9" ca="1" si="4">IFERROR(IF(AND(AW4&lt;&gt;"passiivne vakantsus"),BC4/(SUMIFS(BC:BC,AW:AW,"Üüritav pind kokku")),""),"")</f>
        <v>0.28990024937655862</v>
      </c>
      <c r="BF4" s="36" t="s">
        <v>94</v>
      </c>
      <c r="BG4" s="36" t="s">
        <v>382</v>
      </c>
    </row>
    <row r="5" spans="1:59" x14ac:dyDescent="0.25">
      <c r="A5" s="23" t="str">
        <f>IF(Eksplikatsioon!A7=0,"",Eksplikatsioon!A7)</f>
        <v>01</v>
      </c>
      <c r="B5" s="56" t="str">
        <f>IF(Eksplikatsioon!B7=0,"",Eksplikatsioon!B7)</f>
        <v>103</v>
      </c>
      <c r="C5" s="23" t="str">
        <f>IF(Eksplikatsioon!C7=0,"",Eksplikatsioon!C7)</f>
        <v>ÜÜRITAV PIND</v>
      </c>
      <c r="D5" s="23" t="str">
        <f>IF(Eksplikatsioon!D7=0,"",Eksplikatsioon!D7)</f>
        <v>Garaaž</v>
      </c>
      <c r="E5" s="54">
        <f>IF(Eksplikatsioon!F7=0,"",Eksplikatsioon!F7)</f>
        <v>37.9</v>
      </c>
      <c r="F5" s="23" t="str">
        <f>IF(Eksplikatsioon!H7=0,"",Eksplikatsioon!H7)</f>
        <v/>
      </c>
      <c r="G5" s="23" t="str">
        <f>IF(Eksplikatsioon!J7=0,"",Eksplikatsioon!J7)</f>
        <v>Ainukasutuses pind</v>
      </c>
      <c r="H5" s="23" t="str">
        <f>IF(Eksplikatsioon!K7=0,"",Eksplikatsioon!K7)</f>
        <v>Eesti Geoloogiateenistus</v>
      </c>
      <c r="I5" s="23" t="str">
        <f>IF(Eksplikatsioon!L7=0,"",Eksplikatsioon!L7)</f>
        <v>TARTU851_12</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1"/>
        <v>Eesti Töötukassa</v>
      </c>
      <c r="AX5" s="37" t="str">
        <f t="shared" si="2"/>
        <v>TARTU851_04</v>
      </c>
      <c r="AY5" s="35">
        <f>IF(BF5&lt;&gt;"",IF(SUMIFS(E:E,H:H,AW5,G:G,"Ainukasutuses pind",C:C,"ÜÜRITAV PIND")=0,0,SUMIFS(E:E,H:H,AW5,G:G,"Ainukasutuses pind",C:C,"ÜÜRITAV PIND")),IF(AW5="Aktiivne vakantsus",SUMIFS(E:E,C:C,"üüritav pind",G:G,"ainukasutuses pind")-SUM($AY$2:AY4),IF(AW5="Üüritav pind kokku",SUM($AY$2:AY4),"")))</f>
        <v>38.5</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5">
        <f ca="1">IF(OR(BF5&lt;&gt;"",AW5="Aktiivne vakantsus"),IFERROR(SUM(INDIRECT("r3c"&amp;MATCH($AW5,AC$2:AU$2,0)+28,FALSE):INDIRECT("r1002c"&amp;MATCH($AW5,AC$2:AU$2,0)+28,FALSE)),0),IF(AW5="Üüritav pind kokku",SUM($BB$2:BB4),""))</f>
        <v>0</v>
      </c>
      <c r="BC5" s="35">
        <f t="shared" ca="1" si="3"/>
        <v>38.5</v>
      </c>
      <c r="BD5" s="45">
        <f t="shared" ca="1" si="4"/>
        <v>0.24002493765586033</v>
      </c>
      <c r="BF5" s="36" t="s">
        <v>90</v>
      </c>
      <c r="BG5" s="36" t="s">
        <v>383</v>
      </c>
    </row>
    <row r="6" spans="1:59" x14ac:dyDescent="0.25">
      <c r="A6" s="23" t="str">
        <f>IF(Eksplikatsioon!A8=0,"",Eksplikatsioon!A8)</f>
        <v>01</v>
      </c>
      <c r="B6" s="56" t="str">
        <f>IF(Eksplikatsioon!B8=0,"",Eksplikatsioon!B8)</f>
        <v>104</v>
      </c>
      <c r="C6" s="23" t="str">
        <f>IF(Eksplikatsioon!C8=0,"",Eksplikatsioon!C8)</f>
        <v>ÜÜRITAV PIND</v>
      </c>
      <c r="D6" s="23" t="str">
        <f>IF(Eksplikatsioon!D8=0,"",Eksplikatsioon!D8)</f>
        <v>Garaaž</v>
      </c>
      <c r="E6" s="54">
        <f>IF(Eksplikatsioon!F8=0,"",Eksplikatsioon!F8)</f>
        <v>46.5</v>
      </c>
      <c r="F6" s="23" t="str">
        <f>IF(Eksplikatsioon!H8=0,"",Eksplikatsioon!H8)</f>
        <v/>
      </c>
      <c r="G6" s="23" t="str">
        <f>IF(Eksplikatsioon!J8=0,"",Eksplikatsioon!J8)</f>
        <v>Ainukasutuses pind</v>
      </c>
      <c r="H6" s="23" t="str">
        <f>IF(Eksplikatsioon!K8=0,"",Eksplikatsioon!K8)</f>
        <v>Riigi Kinnisvara AS</v>
      </c>
      <c r="I6" s="23" t="str">
        <f>IF(Eksplikatsioon!L8=0,"",Eksplikatsioon!L8)</f>
        <v>TARTU851_11</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1"/>
        <v>Majandus- ja Kommunikatsiooniministeerium</v>
      </c>
      <c r="AX6" s="37" t="str">
        <f t="shared" si="2"/>
        <v>TARTU851_13</v>
      </c>
      <c r="AY6" s="35">
        <f>IF(BF6&lt;&gt;"",IF(SUMIFS(E:E,H:H,AW6,G:G,"Ainukasutuses pind",C:C,"ÜÜRITAV PIND")=0,0,SUMIFS(E:E,H:H,AW6,G:G,"Ainukasutuses pind",C:C,"ÜÜRITAV PIND")),IF(AW6="Aktiivne vakantsus",SUMIFS(E:E,C:C,"üüritav pind",G:G,"ainukasutuses pind")-SUM($AY$2:AY5),IF(AW6="Üüritav pind kokku",SUM($AY$2:AY5),"")))</f>
        <v>37.5</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5">
        <f ca="1">IF(OR(BF6&lt;&gt;"",AW6="Aktiivne vakantsus"),IFERROR(SUM(INDIRECT("r3c"&amp;MATCH($AW6,AC$2:AU$2,0)+28,FALSE):INDIRECT("r1002c"&amp;MATCH($AW6,AC$2:AU$2,0)+28,FALSE)),0),IF(AW6="Üüritav pind kokku",SUM($BB$2:BB5),""))</f>
        <v>0</v>
      </c>
      <c r="BC6" s="35">
        <f t="shared" ca="1" si="3"/>
        <v>37.5</v>
      </c>
      <c r="BD6" s="45">
        <f t="shared" ca="1" si="4"/>
        <v>0.23379052369077305</v>
      </c>
      <c r="BF6" s="36" t="s">
        <v>88</v>
      </c>
      <c r="BG6" s="36" t="s">
        <v>384</v>
      </c>
    </row>
    <row r="7" spans="1:59" x14ac:dyDescent="0.25">
      <c r="A7" s="23" t="str">
        <f>IF(Eksplikatsioon!A9=0,"",Eksplikatsioon!A9)</f>
        <v/>
      </c>
      <c r="B7" s="56" t="str">
        <f>IF(Eksplikatsioon!B9=0,"",Eksplikatsioon!B9)</f>
        <v/>
      </c>
      <c r="C7" s="23" t="str">
        <f>IF(Eksplikatsioon!C9=0,"",Eksplikatsioon!C9)</f>
        <v/>
      </c>
      <c r="D7" s="23" t="str">
        <f>IF(Eksplikatsioon!D9=0,"",Eksplikatsioon!D9)</f>
        <v/>
      </c>
      <c r="E7" s="54" t="str">
        <f>IF(Eksplikatsioon!F9=0,"",Eksplikatsioon!F9)</f>
        <v/>
      </c>
      <c r="F7" s="23" t="str">
        <f>IF(Eksplikatsioon!H9=0,"",Eksplikatsioon!H9)</f>
        <v/>
      </c>
      <c r="G7" s="23" t="str">
        <f>IF(Eksplikatsioon!J9=0,"",Eksplikatsioon!J9)</f>
        <v/>
      </c>
      <c r="H7" s="23" t="str">
        <f>IF(Eksplikatsioon!K9=0,"",Eksplikatsioon!K9)</f>
        <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1"/>
        <v>Aktiivne vakantsus</v>
      </c>
      <c r="AX7" s="37" t="str">
        <f t="shared" si="2"/>
        <v/>
      </c>
      <c r="AY7" s="35">
        <f>IF(BF7&lt;&gt;"",IF(SUMIFS(E:E,H:H,AW7,G:G,"Ainukasutuses pind",C:C,"ÜÜRITAV PIND")=0,0,SUMIFS(E:E,H:H,AW7,G:G,"Ainukasutuses pind",C:C,"ÜÜRITAV PIND")),IF(AW7="Aktiivne vakantsus",SUMIFS(E:E,C:C,"üüritav pind",G:G,"ainukasutuses pind")-SUM($AY$2:AY6),IF(AW7="Üüritav pind kokku",SUM($AY$2:AY6),"")))</f>
        <v>0</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5">
        <f ca="1">IF(OR(BF7&lt;&gt;"",AW7="Aktiivne vakantsus"),IFERROR(SUM(INDIRECT("r3c"&amp;MATCH($AW7,AC$2:AU$2,0)+28,FALSE):INDIRECT("r1002c"&amp;MATCH($AW7,AC$2:AU$2,0)+28,FALSE)),0),IF(AW7="Üüritav pind kokku",SUM($BB$2:BB6),""))</f>
        <v>0</v>
      </c>
      <c r="BC7" s="35">
        <f t="shared" ca="1" si="3"/>
        <v>0</v>
      </c>
      <c r="BD7" s="45">
        <f t="shared" ca="1" si="4"/>
        <v>0</v>
      </c>
      <c r="BF7" s="36"/>
      <c r="BG7" s="36"/>
    </row>
    <row r="8" spans="1:59" x14ac:dyDescent="0.25">
      <c r="A8" s="23" t="str">
        <f>IF(Eksplikatsioon!A10=0,"",Eksplikatsioon!A10)</f>
        <v/>
      </c>
      <c r="B8" s="56" t="str">
        <f>IF(Eksplikatsioon!B10=0,"",Eksplikatsioon!B10)</f>
        <v/>
      </c>
      <c r="C8" s="23" t="str">
        <f>IF(Eksplikatsioon!C10=0,"",Eksplikatsioon!C10)</f>
        <v/>
      </c>
      <c r="D8" s="23" t="str">
        <f>IF(Eksplikatsioon!D10=0,"",Eksplikatsioon!D10)</f>
        <v/>
      </c>
      <c r="E8" s="54" t="str">
        <f>IF(Eksplikatsioon!F10=0,"",Eksplikatsioon!F10)</f>
        <v/>
      </c>
      <c r="F8" s="23" t="str">
        <f>IF(Eksplikatsioon!H10=0,"",Eksplikatsioon!H10)</f>
        <v/>
      </c>
      <c r="G8" s="23" t="str">
        <f>IF(Eksplikatsioon!J10=0,"",Eksplikatsioon!J10)</f>
        <v/>
      </c>
      <c r="H8" s="23" t="str">
        <f>IF(Eksplikatsioon!K10=0,"",Eksplikatsioon!K10)</f>
        <v/>
      </c>
      <c r="I8" s="23" t="str">
        <f>IF(Eksplikatsioon!L10=0,"",Eksplikatsioon!L10)</f>
        <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1"/>
        <v>Üüritav pind kokku</v>
      </c>
      <c r="AX8" s="37" t="str">
        <f t="shared" si="2"/>
        <v/>
      </c>
      <c r="AY8" s="35">
        <f>IF(BF8&lt;&gt;"",IF(SUMIFS(E:E,H:H,AW8,G:G,"Ainukasutuses pind",C:C,"ÜÜRITAV PIND")=0,0,SUMIFS(E:E,H:H,AW8,G:G,"Ainukasutuses pind",C:C,"ÜÜRITAV PIND")),IF(AW8="Aktiivne vakantsus",SUMIFS(E:E,C:C,"üüritav pind",G:G,"ainukasutuses pind")-SUM($AY$2:AY7),IF(AW8="Üüritav pind kokku",SUM($AY$2:AY7),"")))</f>
        <v>160.4</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v>
      </c>
      <c r="BB8" s="35">
        <f ca="1">IF(OR(BF8&lt;&gt;"",AW8="Aktiivne vakantsus"),IFERROR(SUM(INDIRECT("r3c"&amp;MATCH($AW8,AC$2:AU$2,0)+28,FALSE):INDIRECT("r1002c"&amp;MATCH($AW8,AC$2:AU$2,0)+28,FALSE)),0),IF(AW8="Üüritav pind kokku",SUM($BB$2:BB7),""))</f>
        <v>0</v>
      </c>
      <c r="BC8" s="35">
        <f t="shared" ca="1" si="3"/>
        <v>160.4</v>
      </c>
      <c r="BD8" s="45">
        <f t="shared" ca="1" si="4"/>
        <v>1</v>
      </c>
      <c r="BF8" s="36"/>
      <c r="BG8" s="36"/>
    </row>
    <row r="9" spans="1:59" x14ac:dyDescent="0.25">
      <c r="A9" s="23" t="str">
        <f>IF(Eksplikatsioon!A11=0,"",Eksplikatsioon!A11)</f>
        <v/>
      </c>
      <c r="B9" s="56" t="str">
        <f>IF(Eksplikatsioon!B11=0,"",Eksplikatsioon!B11)</f>
        <v/>
      </c>
      <c r="C9" s="23" t="str">
        <f>IF(Eksplikatsioon!C11=0,"",Eksplikatsioon!C11)</f>
        <v/>
      </c>
      <c r="D9" s="23" t="str">
        <f>IF(Eksplikatsioon!D11=0,"",Eksplikatsioon!D11)</f>
        <v/>
      </c>
      <c r="E9" s="54" t="str">
        <f>IF(Eksplikatsioon!F11=0,"",Eksplikatsioon!F11)</f>
        <v/>
      </c>
      <c r="F9" s="23" t="str">
        <f>IF(Eksplikatsioon!H11=0,"",Eksplikatsioon!H11)</f>
        <v/>
      </c>
      <c r="G9" s="23" t="str">
        <f>IF(Eksplikatsioon!J11=0,"",Eksplikatsioon!J11)</f>
        <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1"/>
        <v>Passiivne vakantsus</v>
      </c>
      <c r="AX9" s="37" t="str">
        <f t="shared" si="2"/>
        <v/>
      </c>
      <c r="AY9" s="35" t="str">
        <f>IF(BF9&lt;&gt;"",IF(SUMIFS(E:E,H:H,AW9,G:G,"Ainukasutuses pind",C:C,"ÜÜRITAV PIND")=0,0,SUMIFS(E:E,H:H,AW9,G:G,"Ainukasutuses pind",C:C,"ÜÜRITAV PIND")),IF(AW9="Aktiivne vakantsus",SUMIFS(E:E,C:C,"üüritav pind",G:G,"ainukasutuses pind")-SUM($AY$2:AY8),IF(AW9="Üüritav pind kokku",SUM($AY$2:AY8),"")))</f>
        <v/>
      </c>
      <c r="AZ9" s="35"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5"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5" t="str">
        <f ca="1">IF(OR(BF9&lt;&gt;"",AW9="Aktiivne vakantsus"),IFERROR(SUM(INDIRECT("r3c"&amp;MATCH($AW9,AC$2:AU$2,0)+28,FALSE):INDIRECT("r1002c"&amp;MATCH($AW9,AC$2:AU$2,0)+28,FALSE)),0),IF(AW9="Üüritav pind kokku",SUM($BB$2:BB8),""))</f>
        <v/>
      </c>
      <c r="BC9" s="35">
        <f t="shared" si="3"/>
        <v>0</v>
      </c>
      <c r="BD9" s="45" t="str">
        <f t="shared" si="4"/>
        <v/>
      </c>
      <c r="BF9" s="36"/>
      <c r="BG9" s="36"/>
    </row>
    <row r="10" spans="1:59" x14ac:dyDescent="0.25">
      <c r="A10" s="23" t="str">
        <f>IF(Eksplikatsioon!A12=0,"",Eksplikatsioon!A12)</f>
        <v/>
      </c>
      <c r="B10" s="56" t="str">
        <f>IF(Eksplikatsioon!B12=0,"",Eksplikatsioon!B12)</f>
        <v/>
      </c>
      <c r="C10" s="23" t="str">
        <f>IF(Eksplikatsioon!C12=0,"",Eksplikatsioon!C12)</f>
        <v/>
      </c>
      <c r="D10" s="23" t="str">
        <f>IF(Eksplikatsioon!D12=0,"",Eksplikatsioon!D12)</f>
        <v/>
      </c>
      <c r="E10" s="54" t="str">
        <f>IF(Eksplikatsioon!F12=0,"",Eksplikatsioon!F12)</f>
        <v/>
      </c>
      <c r="F10" s="23" t="str">
        <f>IF(Eksplikatsioon!H12=0,"",Eksplikatsioon!H12)</f>
        <v/>
      </c>
      <c r="G10" s="23" t="str">
        <f>IF(Eksplikatsioon!J12=0,"",Eksplikatsioon!J12)</f>
        <v/>
      </c>
      <c r="H10" s="23" t="str">
        <f>IF(Eksplikatsioon!K12=0,"",Eksplikatsioon!K12)</f>
        <v/>
      </c>
      <c r="I10" s="23" t="str">
        <f>IF(Eksplikatsioon!L12=0,"",Eksplikatsioon!L12)</f>
        <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5">IF(BF10&lt;&gt;"",BF10,IF(BF9&lt;&gt;"","Aktiivne vakantsus",IF(AW9="Aktiivne vakantsus","Üüritav pind kokku",IF(AW9="Üüritav pind kokku","Passiivne vakantsus",""))))</f>
        <v/>
      </c>
      <c r="AX10" s="37" t="str">
        <f t="shared" ref="AX10:AX48" si="6">IF(BG10&lt;&gt;"",BG10,"")</f>
        <v/>
      </c>
      <c r="AY10" s="35" t="str">
        <f>IF(BF10&lt;&gt;"",IF(SUMIFS(E:E,H:H,AW10,G:G,"Ainukasutuses pind",C:C,"ÜÜRITAV PIND")=0,0,SUMIFS(E:E,H:H,AW10,G:G,"Ainukasutuses pind",C:C,"ÜÜRITAV PIND")),IF(AW10="Aktiivne vakantsus",SUMIFS(E:E,C:C,"üüritav pind",G:G,"ainukasutuses pind")-SUM($AY$2:AY9),IF(AW10="Üüritav pind kokku",SUM($AY$2:AY9),"")))</f>
        <v/>
      </c>
      <c r="AZ10" s="35"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5"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5" t="str">
        <f ca="1">IF(OR(BF10&lt;&gt;"",AW10="Aktiivne vakantsus"),IFERROR(SUM(INDIRECT("r3c"&amp;MATCH($AW10,AC$2:AU$2,0)+28,FALSE):INDIRECT("r1002c"&amp;MATCH($AW10,AC$2:AU$2,0)+28,FALSE)),0),IF(AW10="Üüritav pind kokku",SUM($BB$2:BB9),""))</f>
        <v/>
      </c>
      <c r="BC10" s="35" t="str">
        <f t="shared" ref="BC10:BC48" si="7">IF(AW10="Passiivne vakantsus",SUMIFS(E:E,C:C,"PASSIIVNE VAKANTSUS"),IF(AW10="Üüritav pind kokku",SUM(AY10:BB10),IF(AW10&lt;&gt;"",SUM(AY10:BB10),"")))</f>
        <v/>
      </c>
      <c r="BD10" s="45" t="str">
        <f t="shared" ref="BD10:BD48" ca="1" si="8">IFERROR(IF(AND(AW10&lt;&gt;"passiivne vakantsus"),BC10/(SUMIFS(BC:BC,AW:AW,"Üüritav pind kokku")),""),"")</f>
        <v/>
      </c>
      <c r="BF10" s="36"/>
      <c r="BG10" s="36"/>
    </row>
    <row r="11" spans="1:59" x14ac:dyDescent="0.25">
      <c r="A11" s="23" t="str">
        <f>IF(Eksplikatsioon!A13=0,"",Eksplikatsioon!A13)</f>
        <v/>
      </c>
      <c r="B11" s="56" t="str">
        <f>IF(Eksplikatsioon!B13=0,"",Eksplikatsioon!B13)</f>
        <v/>
      </c>
      <c r="C11" s="23" t="str">
        <f>IF(Eksplikatsioon!C13=0,"",Eksplikatsioon!C13)</f>
        <v/>
      </c>
      <c r="D11" s="23" t="str">
        <f>IF(Eksplikatsioon!D13=0,"",Eksplikatsioon!D13)</f>
        <v/>
      </c>
      <c r="E11" s="54" t="str">
        <f>IF(Eksplikatsioon!F13=0,"",Eksplikatsioon!F13)</f>
        <v/>
      </c>
      <c r="F11" s="23" t="str">
        <f>IF(Eksplikatsioon!H13=0,"",Eksplikatsioon!H13)</f>
        <v/>
      </c>
      <c r="G11" s="23" t="str">
        <f>IF(Eksplikatsioon!J13=0,"",Eksplikatsioon!J13)</f>
        <v/>
      </c>
      <c r="H11" s="23" t="str">
        <f>IF(Eksplikatsioon!K13=0,"",Eksplikatsioon!K13)</f>
        <v/>
      </c>
      <c r="I11" s="23" t="str">
        <f>IF(Eksplikatsioon!L13=0,"",Eksplikatsioon!L13)</f>
        <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
      </c>
      <c r="AX11" s="37" t="str">
        <f t="shared" si="6"/>
        <v/>
      </c>
      <c r="AY11" s="35" t="str">
        <f>IF(BF11&lt;&gt;"",IF(SUMIFS(E:E,H:H,AW11,G:G,"Ainukasutuses pind",C:C,"ÜÜRITAV PIND")=0,0,SUMIFS(E:E,H:H,AW11,G:G,"Ainukasutuses pind",C:C,"ÜÜRITAV PIND")),IF(AW11="Aktiivne vakantsus",SUMIFS(E:E,C:C,"üüritav pind",G:G,"ainukasutuses pind")-SUM($AY$2:AY10),IF(AW11="Üüritav pind kokku",SUM($AY$2:AY10),"")))</f>
        <v/>
      </c>
      <c r="AZ11" s="35"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5"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5" t="str">
        <f ca="1">IF(OR(BF11&lt;&gt;"",AW11="Aktiivne vakantsus"),IFERROR(SUM(INDIRECT("r3c"&amp;MATCH($AW11,AC$2:AU$2,0)+28,FALSE):INDIRECT("r1002c"&amp;MATCH($AW11,AC$2:AU$2,0)+28,FALSE)),0),IF(AW11="Üüritav pind kokku",SUM($BB$2:BB10),""))</f>
        <v/>
      </c>
      <c r="BC11" s="35" t="str">
        <f t="shared" si="7"/>
        <v/>
      </c>
      <c r="BD11" s="45" t="str">
        <f t="shared" ca="1" si="8"/>
        <v/>
      </c>
      <c r="BF11" s="36"/>
      <c r="BG11" s="36"/>
    </row>
    <row r="12" spans="1:59" x14ac:dyDescent="0.25">
      <c r="A12" s="23" t="str">
        <f>IF(Eksplikatsioon!A14=0,"",Eksplikatsioon!A14)</f>
        <v/>
      </c>
      <c r="B12" s="56" t="str">
        <f>IF(Eksplikatsioon!B14=0,"",Eksplikatsioon!B14)</f>
        <v/>
      </c>
      <c r="C12" s="23" t="str">
        <f>IF(Eksplikatsioon!C14=0,"",Eksplikatsioon!C14)</f>
        <v/>
      </c>
      <c r="D12" s="23" t="str">
        <f>IF(Eksplikatsioon!D14=0,"",Eksplikatsioon!D14)</f>
        <v/>
      </c>
      <c r="E12" s="54" t="str">
        <f>IF(Eksplikatsioon!F14=0,"",Eksplikatsioon!F14)</f>
        <v/>
      </c>
      <c r="F12" s="23" t="str">
        <f>IF(Eksplikatsioon!H14=0,"",Eksplikatsioon!H14)</f>
        <v/>
      </c>
      <c r="G12" s="23" t="str">
        <f>IF(Eksplikatsioon!J14=0,"",Eksplikatsioon!J14)</f>
        <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
      </c>
      <c r="AX12" s="37" t="str">
        <f t="shared" si="6"/>
        <v/>
      </c>
      <c r="AY12" s="35" t="str">
        <f>IF(BF12&lt;&gt;"",IF(SUMIFS(E:E,H:H,AW12,G:G,"Ainukasutuses pind",C:C,"ÜÜRITAV PIND")=0,0,SUMIFS(E:E,H:H,AW12,G:G,"Ainukasutuses pind",C:C,"ÜÜRITAV PIND")),IF(AW12="Aktiivne vakantsus",SUMIFS(E:E,C:C,"üüritav pind",G:G,"ainukasutuses pind")-SUM($AY$2:AY11),IF(AW12="Üüritav pind kokku",SUM($AY$2:AY11),"")))</f>
        <v/>
      </c>
      <c r="AZ12" s="35"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5"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5" t="str">
        <f ca="1">IF(OR(BF12&lt;&gt;"",AW12="Aktiivne vakantsus"),IFERROR(SUM(INDIRECT("r3c"&amp;MATCH($AW12,AC$2:AU$2,0)+28,FALSE):INDIRECT("r1002c"&amp;MATCH($AW12,AC$2:AU$2,0)+28,FALSE)),0),IF(AW12="Üüritav pind kokku",SUM($BB$2:BB11),""))</f>
        <v/>
      </c>
      <c r="BC12" s="35" t="str">
        <f t="shared" si="7"/>
        <v/>
      </c>
      <c r="BD12" s="45" t="str">
        <f t="shared" ca="1" si="8"/>
        <v/>
      </c>
      <c r="BF12" s="36"/>
      <c r="BG12" s="36"/>
    </row>
    <row r="13" spans="1:59" x14ac:dyDescent="0.25">
      <c r="A13" s="23" t="str">
        <f>IF(Eksplikatsioon!A15=0,"",Eksplikatsioon!A15)</f>
        <v/>
      </c>
      <c r="B13" s="56" t="str">
        <f>IF(Eksplikatsioon!B15=0,"",Eksplikatsioon!B15)</f>
        <v/>
      </c>
      <c r="C13" s="23" t="str">
        <f>IF(Eksplikatsioon!C15=0,"",Eksplikatsioon!C15)</f>
        <v/>
      </c>
      <c r="D13" s="23" t="str">
        <f>IF(Eksplikatsioon!D15=0,"",Eksplikatsioon!D15)</f>
        <v/>
      </c>
      <c r="E13" s="54" t="str">
        <f>IF(Eksplikatsioon!F15=0,"",Eksplikatsioon!F15)</f>
        <v/>
      </c>
      <c r="F13" s="23" t="str">
        <f>IF(Eksplikatsioon!H15=0,"",Eksplikatsioon!H15)</f>
        <v/>
      </c>
      <c r="G13" s="23" t="str">
        <f>IF(Eksplikatsioon!J15=0,"",Eksplikatsioon!J15)</f>
        <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
      </c>
      <c r="AX13" s="37" t="str">
        <f t="shared" si="6"/>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t="str">
        <f t="shared" si="7"/>
        <v/>
      </c>
      <c r="BD13" s="45" t="str">
        <f t="shared" ca="1" si="8"/>
        <v/>
      </c>
      <c r="BF13" s="36"/>
      <c r="BG13" s="36"/>
    </row>
    <row r="14" spans="1:59" x14ac:dyDescent="0.25">
      <c r="A14" s="23" t="str">
        <f>IF(Eksplikatsioon!A16=0,"",Eksplikatsioon!A16)</f>
        <v/>
      </c>
      <c r="B14" s="56" t="str">
        <f>IF(Eksplikatsioon!B16=0,"",Eksplikatsioon!B16)</f>
        <v/>
      </c>
      <c r="C14" s="23" t="str">
        <f>IF(Eksplikatsioon!C16=0,"",Eksplikatsioon!C16)</f>
        <v/>
      </c>
      <c r="D14" s="23" t="str">
        <f>IF(Eksplikatsioon!D16=0,"",Eksplikatsioon!D16)</f>
        <v/>
      </c>
      <c r="E14" s="54" t="str">
        <f>IF(Eksplikatsioon!F16=0,"",Eksplikatsioon!F16)</f>
        <v/>
      </c>
      <c r="F14" s="23" t="str">
        <f>IF(Eksplikatsioon!H16=0,"",Eksplikatsioon!H16)</f>
        <v/>
      </c>
      <c r="G14" s="23" t="str">
        <f>IF(Eksplikatsioon!J16=0,"",Eksplikatsioon!J16)</f>
        <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
      </c>
      <c r="AX14" s="37" t="str">
        <f t="shared" si="6"/>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7"/>
        <v/>
      </c>
      <c r="BD14" s="45" t="str">
        <f t="shared" ca="1" si="8"/>
        <v/>
      </c>
      <c r="BF14" s="36"/>
      <c r="BG14" s="36"/>
    </row>
    <row r="15" spans="1:59" x14ac:dyDescent="0.25">
      <c r="A15" s="23" t="str">
        <f>IF(Eksplikatsioon!A17=0,"",Eksplikatsioon!A17)</f>
        <v/>
      </c>
      <c r="B15" s="56" t="str">
        <f>IF(Eksplikatsioon!B17=0,"",Eksplikatsioon!B17)</f>
        <v/>
      </c>
      <c r="C15" s="23" t="str">
        <f>IF(Eksplikatsioon!C17=0,"",Eksplikatsioon!C17)</f>
        <v/>
      </c>
      <c r="D15" s="23" t="str">
        <f>IF(Eksplikatsioon!D17=0,"",Eksplikatsioon!D17)</f>
        <v/>
      </c>
      <c r="E15" s="54" t="str">
        <f>IF(Eksplikatsioon!F17=0,"",Eksplikatsioon!F17)</f>
        <v/>
      </c>
      <c r="F15" s="23" t="str">
        <f>IF(Eksplikatsioon!H17=0,"",Eksplikatsioon!H17)</f>
        <v/>
      </c>
      <c r="G15" s="23" t="str">
        <f>IF(Eksplikatsioon!J17=0,"",Eksplikatsioon!J17)</f>
        <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
      </c>
      <c r="AX15" s="37" t="str">
        <f t="shared" si="6"/>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7"/>
        <v/>
      </c>
      <c r="BD15" s="45" t="str">
        <f t="shared" ca="1" si="8"/>
        <v/>
      </c>
      <c r="BF15" s="36"/>
      <c r="BG15" s="36"/>
    </row>
    <row r="16" spans="1:59" x14ac:dyDescent="0.25">
      <c r="A16" s="23" t="str">
        <f>IF(Eksplikatsioon!A18=0,"",Eksplikatsioon!A18)</f>
        <v/>
      </c>
      <c r="B16" s="56" t="str">
        <f>IF(Eksplikatsioon!B18=0,"",Eksplikatsioon!B18)</f>
        <v/>
      </c>
      <c r="C16" s="23" t="str">
        <f>IF(Eksplikatsioon!C18=0,"",Eksplikatsioon!C18)</f>
        <v/>
      </c>
      <c r="D16" s="23" t="str">
        <f>IF(Eksplikatsioon!D18=0,"",Eksplikatsioon!D18)</f>
        <v/>
      </c>
      <c r="E16" s="54" t="str">
        <f>IF(Eksplikatsioon!F18=0,"",Eksplikatsioon!F18)</f>
        <v/>
      </c>
      <c r="F16" s="23" t="str">
        <f>IF(Eksplikatsioon!H18=0,"",Eksplikatsioon!H18)</f>
        <v/>
      </c>
      <c r="G16" s="23" t="str">
        <f>IF(Eksplikatsioon!J18=0,"",Eksplikatsioon!J18)</f>
        <v/>
      </c>
      <c r="H16" s="23" t="str">
        <f>IF(Eksplikatsioon!K18=0,"",Eksplikatsioon!K18)</f>
        <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
      </c>
      <c r="AX16" s="37" t="str">
        <f t="shared" si="6"/>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7"/>
        <v/>
      </c>
      <c r="BD16" s="45" t="str">
        <f t="shared" ca="1" si="8"/>
        <v/>
      </c>
      <c r="BF16" s="36"/>
      <c r="BG16" s="36"/>
    </row>
    <row r="17" spans="1:59" x14ac:dyDescent="0.25">
      <c r="A17" s="23" t="str">
        <f>IF(Eksplikatsioon!A19=0,"",Eksplikatsioon!A19)</f>
        <v/>
      </c>
      <c r="B17" s="56" t="str">
        <f>IF(Eksplikatsioon!B19=0,"",Eksplikatsioon!B19)</f>
        <v/>
      </c>
      <c r="C17" s="23" t="str">
        <f>IF(Eksplikatsioon!C19=0,"",Eksplikatsioon!C19)</f>
        <v/>
      </c>
      <c r="D17" s="23" t="str">
        <f>IF(Eksplikatsioon!D19=0,"",Eksplikatsioon!D19)</f>
        <v/>
      </c>
      <c r="E17" s="54" t="str">
        <f>IF(Eksplikatsioon!F19=0,"",Eksplikatsioon!F19)</f>
        <v/>
      </c>
      <c r="F17" s="23" t="str">
        <f>IF(Eksplikatsioon!H19=0,"",Eksplikatsioon!H19)</f>
        <v/>
      </c>
      <c r="G17" s="23" t="str">
        <f>IF(Eksplikatsioon!J19=0,"",Eksplikatsioon!J19)</f>
        <v/>
      </c>
      <c r="H17" s="23" t="str">
        <f>IF(Eksplikatsioon!K19=0,"",Eksplikatsioon!K19)</f>
        <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
      </c>
      <c r="AX17" s="37" t="str">
        <f t="shared" si="6"/>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7"/>
        <v/>
      </c>
      <c r="BD17" s="45" t="str">
        <f t="shared" ca="1" si="8"/>
        <v/>
      </c>
      <c r="BF17" s="36"/>
      <c r="BG17" s="36"/>
    </row>
    <row r="18" spans="1:59" x14ac:dyDescent="0.25">
      <c r="A18" s="23" t="str">
        <f>IF(Eksplikatsioon!A20=0,"",Eksplikatsioon!A20)</f>
        <v/>
      </c>
      <c r="B18" s="56" t="str">
        <f>IF(Eksplikatsioon!B20=0,"",Eksplikatsioon!B20)</f>
        <v/>
      </c>
      <c r="C18" s="23" t="str">
        <f>IF(Eksplikatsioon!C20=0,"",Eksplikatsioon!C20)</f>
        <v/>
      </c>
      <c r="D18" s="23" t="str">
        <f>IF(Eksplikatsioon!D20=0,"",Eksplikatsioon!D20)</f>
        <v/>
      </c>
      <c r="E18" s="54" t="str">
        <f>IF(Eksplikatsioon!F20=0,"",Eksplikatsioon!F20)</f>
        <v/>
      </c>
      <c r="F18" s="23" t="str">
        <f>IF(Eksplikatsioon!H20=0,"",Eksplikatsioon!H20)</f>
        <v/>
      </c>
      <c r="G18" s="23" t="str">
        <f>IF(Eksplikatsioon!J20=0,"",Eksplikatsioon!J20)</f>
        <v/>
      </c>
      <c r="H18" s="23" t="str">
        <f>IF(Eksplikatsioon!K20=0,"",Eksplikatsioon!K20)</f>
        <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6"/>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7"/>
        <v/>
      </c>
      <c r="BD18" s="45" t="str">
        <f t="shared" ca="1" si="8"/>
        <v/>
      </c>
      <c r="BF18" s="36"/>
      <c r="BG18" s="36"/>
    </row>
    <row r="19" spans="1:59" x14ac:dyDescent="0.25">
      <c r="A19" s="23" t="str">
        <f>IF(Eksplikatsioon!A21=0,"",Eksplikatsioon!A21)</f>
        <v/>
      </c>
      <c r="B19" s="56" t="str">
        <f>IF(Eksplikatsioon!B21=0,"",Eksplikatsioon!B21)</f>
        <v/>
      </c>
      <c r="C19" s="23" t="str">
        <f>IF(Eksplikatsioon!C21=0,"",Eksplikatsioon!C21)</f>
        <v/>
      </c>
      <c r="D19" s="23" t="str">
        <f>IF(Eksplikatsioon!D21=0,"",Eksplikatsioon!D21)</f>
        <v/>
      </c>
      <c r="E19" s="54" t="str">
        <f>IF(Eksplikatsioon!F21=0,"",Eksplikatsioon!F21)</f>
        <v/>
      </c>
      <c r="F19" s="23" t="str">
        <f>IF(Eksplikatsioon!H21=0,"",Eksplikatsioon!H21)</f>
        <v/>
      </c>
      <c r="G19" s="23" t="str">
        <f>IF(Eksplikatsioon!J21=0,"",Eksplikatsioon!J21)</f>
        <v/>
      </c>
      <c r="H19" s="23" t="str">
        <f>IF(Eksplikatsioon!K21=0,"",Eksplikatsioon!K21)</f>
        <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6"/>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7"/>
        <v/>
      </c>
      <c r="BD19" s="45" t="str">
        <f t="shared" ca="1" si="8"/>
        <v/>
      </c>
      <c r="BF19" s="36"/>
      <c r="BG19" s="36"/>
    </row>
    <row r="20" spans="1:59" x14ac:dyDescent="0.25">
      <c r="A20" s="23" t="str">
        <f>IF(Eksplikatsioon!A22=0,"",Eksplikatsioon!A22)</f>
        <v/>
      </c>
      <c r="B20" s="56" t="str">
        <f>IF(Eksplikatsioon!B22=0,"",Eksplikatsioon!B22)</f>
        <v/>
      </c>
      <c r="C20" s="23" t="str">
        <f>IF(Eksplikatsioon!C22=0,"",Eksplikatsioon!C22)</f>
        <v/>
      </c>
      <c r="D20" s="23" t="str">
        <f>IF(Eksplikatsioon!D22=0,"",Eksplikatsioon!D22)</f>
        <v/>
      </c>
      <c r="E20" s="54" t="str">
        <f>IF(Eksplikatsioon!F22=0,"",Eksplikatsioon!F22)</f>
        <v/>
      </c>
      <c r="F20" s="23" t="str">
        <f>IF(Eksplikatsioon!H22=0,"",Eksplikatsioon!H22)</f>
        <v/>
      </c>
      <c r="G20" s="23" t="str">
        <f>IF(Eksplikatsioon!J22=0,"",Eksplikatsioon!J22)</f>
        <v/>
      </c>
      <c r="H20" s="23" t="str">
        <f>IF(Eksplikatsioon!K22=0,"",Eksplikatsioon!K22)</f>
        <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6"/>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7"/>
        <v/>
      </c>
      <c r="BD20" s="45" t="str">
        <f t="shared" ca="1" si="8"/>
        <v/>
      </c>
      <c r="BF20" s="36"/>
      <c r="BG20" s="36"/>
    </row>
    <row r="21" spans="1:59" x14ac:dyDescent="0.25">
      <c r="A21" s="23" t="str">
        <f>IF(Eksplikatsioon!A23=0,"",Eksplikatsioon!A23)</f>
        <v/>
      </c>
      <c r="B21" s="56" t="str">
        <f>IF(Eksplikatsioon!B23=0,"",Eksplikatsioon!B23)</f>
        <v/>
      </c>
      <c r="C21" s="23" t="str">
        <f>IF(Eksplikatsioon!C23=0,"",Eksplikatsioon!C23)</f>
        <v/>
      </c>
      <c r="D21" s="23" t="str">
        <f>IF(Eksplikatsioon!D23=0,"",Eksplikatsioon!D23)</f>
        <v/>
      </c>
      <c r="E21" s="54" t="str">
        <f>IF(Eksplikatsioon!F23=0,"",Eksplikatsioon!F23)</f>
        <v/>
      </c>
      <c r="F21" s="23" t="str">
        <f>IF(Eksplikatsioon!H23=0,"",Eksplikatsioon!H23)</f>
        <v/>
      </c>
      <c r="G21" s="23" t="str">
        <f>IF(Eksplikatsioon!J23=0,"",Eksplikatsioon!J23)</f>
        <v/>
      </c>
      <c r="H21" s="23" t="str">
        <f>IF(Eksplikatsioon!K23=0,"",Eksplikatsioon!K23)</f>
        <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6"/>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7"/>
        <v/>
      </c>
      <c r="BD21" s="45" t="str">
        <f t="shared" ca="1" si="8"/>
        <v/>
      </c>
      <c r="BF21" s="36"/>
      <c r="BG21" s="36"/>
    </row>
    <row r="22" spans="1:59" x14ac:dyDescent="0.25">
      <c r="A22" s="23" t="str">
        <f>IF(Eksplikatsioon!A24=0,"",Eksplikatsioon!A24)</f>
        <v/>
      </c>
      <c r="B22" s="56" t="str">
        <f>IF(Eksplikatsioon!B24=0,"",Eksplikatsioon!B24)</f>
        <v/>
      </c>
      <c r="C22" s="23" t="str">
        <f>IF(Eksplikatsioon!C24=0,"",Eksplikatsioon!C24)</f>
        <v/>
      </c>
      <c r="D22" s="23" t="str">
        <f>IF(Eksplikatsioon!D24=0,"",Eksplikatsioon!D24)</f>
        <v/>
      </c>
      <c r="E22" s="54" t="str">
        <f>IF(Eksplikatsioon!F24=0,"",Eksplikatsioon!F24)</f>
        <v/>
      </c>
      <c r="F22" s="23" t="str">
        <f>IF(Eksplikatsioon!H24=0,"",Eksplikatsioon!H24)</f>
        <v/>
      </c>
      <c r="G22" s="23" t="str">
        <f>IF(Eksplikatsioon!J24=0,"",Eksplikatsioon!J24)</f>
        <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6"/>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7"/>
        <v/>
      </c>
      <c r="BD22" s="45" t="str">
        <f t="shared" ca="1" si="8"/>
        <v/>
      </c>
      <c r="BF22" s="36"/>
      <c r="BG22" s="36"/>
    </row>
    <row r="23" spans="1:59" x14ac:dyDescent="0.25">
      <c r="A23" s="23" t="str">
        <f>IF(Eksplikatsioon!A25=0,"",Eksplikatsioon!A25)</f>
        <v/>
      </c>
      <c r="B23" s="56" t="str">
        <f>IF(Eksplikatsioon!B25=0,"",Eksplikatsioon!B25)</f>
        <v/>
      </c>
      <c r="C23" s="23" t="str">
        <f>IF(Eksplikatsioon!C25=0,"",Eksplikatsioon!C25)</f>
        <v/>
      </c>
      <c r="D23" s="23" t="str">
        <f>IF(Eksplikatsioon!D25=0,"",Eksplikatsioon!D25)</f>
        <v/>
      </c>
      <c r="E23" s="54" t="str">
        <f>IF(Eksplikatsioon!F25=0,"",Eksplikatsioon!F25)</f>
        <v/>
      </c>
      <c r="F23" s="23" t="str">
        <f>IF(Eksplikatsioon!H25=0,"",Eksplikatsioon!H25)</f>
        <v/>
      </c>
      <c r="G23" s="23" t="str">
        <f>IF(Eksplikatsioon!J25=0,"",Eksplikatsioon!J25)</f>
        <v/>
      </c>
      <c r="H23" s="23" t="str">
        <f>IF(Eksplikatsioon!K25=0,"",Eksplikatsioon!K25)</f>
        <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6"/>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7"/>
        <v/>
      </c>
      <c r="BD23" s="45" t="str">
        <f t="shared" ca="1" si="8"/>
        <v/>
      </c>
      <c r="BF23" s="36"/>
      <c r="BG23" s="36"/>
    </row>
    <row r="24" spans="1:59" x14ac:dyDescent="0.25">
      <c r="A24" s="23" t="str">
        <f>IF(Eksplikatsioon!A26=0,"",Eksplikatsioon!A26)</f>
        <v/>
      </c>
      <c r="B24" s="56" t="str">
        <f>IF(Eksplikatsioon!B26=0,"",Eksplikatsioon!B26)</f>
        <v/>
      </c>
      <c r="C24" s="23" t="str">
        <f>IF(Eksplikatsioon!C26=0,"",Eksplikatsioon!C26)</f>
        <v/>
      </c>
      <c r="D24" s="23" t="str">
        <f>IF(Eksplikatsioon!D26=0,"",Eksplikatsioon!D26)</f>
        <v/>
      </c>
      <c r="E24" s="54" t="str">
        <f>IF(Eksplikatsioon!F26=0,"",Eksplikatsioon!F26)</f>
        <v/>
      </c>
      <c r="F24" s="23" t="str">
        <f>IF(Eksplikatsioon!H26=0,"",Eksplikatsioon!H26)</f>
        <v/>
      </c>
      <c r="G24" s="23" t="str">
        <f>IF(Eksplikatsioon!J26=0,"",Eksplikatsioon!J26)</f>
        <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6"/>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7"/>
        <v/>
      </c>
      <c r="BD24" s="45" t="str">
        <f t="shared" ca="1" si="8"/>
        <v/>
      </c>
      <c r="BF24" s="36"/>
      <c r="BG24" s="36"/>
    </row>
    <row r="25" spans="1:59" x14ac:dyDescent="0.25">
      <c r="A25" s="23" t="str">
        <f>IF(Eksplikatsioon!A27=0,"",Eksplikatsioon!A27)</f>
        <v/>
      </c>
      <c r="B25" s="56" t="str">
        <f>IF(Eksplikatsioon!B27=0,"",Eksplikatsioon!B27)</f>
        <v/>
      </c>
      <c r="C25" s="23" t="str">
        <f>IF(Eksplikatsioon!C27=0,"",Eksplikatsioon!C27)</f>
        <v/>
      </c>
      <c r="D25" s="23" t="str">
        <f>IF(Eksplikatsioon!D27=0,"",Eksplikatsioon!D27)</f>
        <v/>
      </c>
      <c r="E25" s="54" t="str">
        <f>IF(Eksplikatsioon!F27=0,"",Eksplikatsioon!F27)</f>
        <v/>
      </c>
      <c r="F25" s="23" t="str">
        <f>IF(Eksplikatsioon!H27=0,"",Eksplikatsioon!H27)</f>
        <v/>
      </c>
      <c r="G25" s="23" t="str">
        <f>IF(Eksplikatsioon!J27=0,"",Eksplikatsioon!J27)</f>
        <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6"/>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7"/>
        <v/>
      </c>
      <c r="BD25" s="45" t="str">
        <f t="shared" ca="1" si="8"/>
        <v/>
      </c>
      <c r="BF25" s="36"/>
      <c r="BG25" s="36"/>
    </row>
    <row r="26" spans="1:59" x14ac:dyDescent="0.25">
      <c r="A26" s="23" t="str">
        <f>IF(Eksplikatsioon!A28=0,"",Eksplikatsioon!A28)</f>
        <v/>
      </c>
      <c r="B26" s="56" t="str">
        <f>IF(Eksplikatsioon!B28=0,"",Eksplikatsioon!B28)</f>
        <v/>
      </c>
      <c r="C26" s="23" t="str">
        <f>IF(Eksplikatsioon!C28=0,"",Eksplikatsioon!C28)</f>
        <v/>
      </c>
      <c r="D26" s="23" t="str">
        <f>IF(Eksplikatsioon!D28=0,"",Eksplikatsioon!D28)</f>
        <v/>
      </c>
      <c r="E26" s="54" t="str">
        <f>IF(Eksplikatsioon!F28=0,"",Eksplikatsioon!F28)</f>
        <v/>
      </c>
      <c r="F26" s="23" t="str">
        <f>IF(Eksplikatsioon!H28=0,"",Eksplikatsioon!H28)</f>
        <v/>
      </c>
      <c r="G26" s="23" t="str">
        <f>IF(Eksplikatsioon!J28=0,"",Eksplikatsioon!J28)</f>
        <v/>
      </c>
      <c r="H26" s="23" t="str">
        <f>IF(Eksplikatsioon!K28=0,"",Eksplikatsioon!K28)</f>
        <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6"/>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7"/>
        <v/>
      </c>
      <c r="BD26" s="45" t="str">
        <f t="shared" ca="1" si="8"/>
        <v/>
      </c>
      <c r="BF26" s="36"/>
      <c r="BG26" s="36"/>
    </row>
    <row r="27" spans="1:59" x14ac:dyDescent="0.25">
      <c r="A27" s="23" t="str">
        <f>IF(Eksplikatsioon!A29=0,"",Eksplikatsioon!A29)</f>
        <v/>
      </c>
      <c r="B27" s="56" t="str">
        <f>IF(Eksplikatsioon!B29=0,"",Eksplikatsioon!B29)</f>
        <v/>
      </c>
      <c r="C27" s="23" t="str">
        <f>IF(Eksplikatsioon!C29=0,"",Eksplikatsioon!C29)</f>
        <v/>
      </c>
      <c r="D27" s="23" t="str">
        <f>IF(Eksplikatsioon!D29=0,"",Eksplikatsioon!D29)</f>
        <v/>
      </c>
      <c r="E27" s="54" t="str">
        <f>IF(Eksplikatsioon!F29=0,"",Eksplikatsioon!F29)</f>
        <v/>
      </c>
      <c r="F27" s="23" t="str">
        <f>IF(Eksplikatsioon!H29=0,"",Eksplikatsioon!H29)</f>
        <v/>
      </c>
      <c r="G27" s="23" t="str">
        <f>IF(Eksplikatsioon!J29=0,"",Eksplikatsioon!J29)</f>
        <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6"/>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7"/>
        <v/>
      </c>
      <c r="BD27" s="45" t="str">
        <f t="shared" ca="1" si="8"/>
        <v/>
      </c>
      <c r="BF27" s="36"/>
      <c r="BG27" s="36"/>
    </row>
    <row r="28" spans="1:59" x14ac:dyDescent="0.25">
      <c r="A28" s="23" t="str">
        <f>IF(Eksplikatsioon!A30=0,"",Eksplikatsioon!A30)</f>
        <v/>
      </c>
      <c r="B28" s="56" t="str">
        <f>IF(Eksplikatsioon!B30=0,"",Eksplikatsioon!B30)</f>
        <v/>
      </c>
      <c r="C28" s="23" t="str">
        <f>IF(Eksplikatsioon!C30=0,"",Eksplikatsioon!C30)</f>
        <v/>
      </c>
      <c r="D28" s="23" t="str">
        <f>IF(Eksplikatsioon!D30=0,"",Eksplikatsioon!D30)</f>
        <v/>
      </c>
      <c r="E28" s="54" t="str">
        <f>IF(Eksplikatsioon!F30=0,"",Eksplikatsioon!F30)</f>
        <v/>
      </c>
      <c r="F28" s="23" t="str">
        <f>IF(Eksplikatsioon!H30=0,"",Eksplikatsioon!H30)</f>
        <v/>
      </c>
      <c r="G28" s="23" t="str">
        <f>IF(Eksplikatsioon!J30=0,"",Eksplikatsioon!J30)</f>
        <v/>
      </c>
      <c r="H28" s="23" t="str">
        <f>IF(Eksplikatsioon!K30=0,"",Eksplikatsioon!K30)</f>
        <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6"/>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7"/>
        <v/>
      </c>
      <c r="BD28" s="45" t="str">
        <f t="shared" ca="1" si="8"/>
        <v/>
      </c>
      <c r="BF28" s="36"/>
      <c r="BG28" s="36"/>
    </row>
    <row r="29" spans="1:59" x14ac:dyDescent="0.25">
      <c r="A29" s="23" t="str">
        <f>IF(Eksplikatsioon!A31=0,"",Eksplikatsioon!A31)</f>
        <v/>
      </c>
      <c r="B29" s="56" t="str">
        <f>IF(Eksplikatsioon!B31=0,"",Eksplikatsioon!B31)</f>
        <v/>
      </c>
      <c r="C29" s="23" t="str">
        <f>IF(Eksplikatsioon!C31=0,"",Eksplikatsioon!C31)</f>
        <v/>
      </c>
      <c r="D29" s="23" t="str">
        <f>IF(Eksplikatsioon!D31=0,"",Eksplikatsioon!D31)</f>
        <v/>
      </c>
      <c r="E29" s="54" t="str">
        <f>IF(Eksplikatsioon!F31=0,"",Eksplikatsioon!F31)</f>
        <v/>
      </c>
      <c r="F29" s="23" t="str">
        <f>IF(Eksplikatsioon!H31=0,"",Eksplikatsioon!H31)</f>
        <v/>
      </c>
      <c r="G29" s="23" t="str">
        <f>IF(Eksplikatsioon!J31=0,"",Eksplikatsioon!J31)</f>
        <v/>
      </c>
      <c r="H29" s="23" t="str">
        <f>IF(Eksplikatsioon!K31=0,"",Eksplikatsioon!K31)</f>
        <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6"/>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7"/>
        <v/>
      </c>
      <c r="BD29" s="45" t="str">
        <f t="shared" ca="1" si="8"/>
        <v/>
      </c>
      <c r="BF29" s="36"/>
      <c r="BG29" s="36"/>
    </row>
    <row r="30" spans="1:59" x14ac:dyDescent="0.25">
      <c r="A30" s="23" t="str">
        <f>IF(Eksplikatsioon!A32=0,"",Eksplikatsioon!A32)</f>
        <v/>
      </c>
      <c r="B30" s="56" t="str">
        <f>IF(Eksplikatsioon!B32=0,"",Eksplikatsioon!B32)</f>
        <v/>
      </c>
      <c r="C30" s="23" t="str">
        <f>IF(Eksplikatsioon!C32=0,"",Eksplikatsioon!C32)</f>
        <v/>
      </c>
      <c r="D30" s="23" t="str">
        <f>IF(Eksplikatsioon!D32=0,"",Eksplikatsioon!D32)</f>
        <v/>
      </c>
      <c r="E30" s="54" t="str">
        <f>IF(Eksplikatsioon!F32=0,"",Eksplikatsioon!F32)</f>
        <v/>
      </c>
      <c r="F30" s="23" t="str">
        <f>IF(Eksplikatsioon!H32=0,"",Eksplikatsioon!H32)</f>
        <v/>
      </c>
      <c r="G30" s="23" t="str">
        <f>IF(Eksplikatsioon!J32=0,"",Eksplikatsioon!J32)</f>
        <v/>
      </c>
      <c r="H30" s="23" t="str">
        <f>IF(Eksplikatsioon!K32=0,"",Eksplikatsioon!K32)</f>
        <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6"/>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7"/>
        <v/>
      </c>
      <c r="BD30" s="45" t="str">
        <f t="shared" ca="1" si="8"/>
        <v/>
      </c>
      <c r="BF30" s="36"/>
      <c r="BG30" s="36"/>
    </row>
    <row r="31" spans="1:59" x14ac:dyDescent="0.25">
      <c r="A31" s="23" t="str">
        <f>IF(Eksplikatsioon!A33=0,"",Eksplikatsioon!A33)</f>
        <v/>
      </c>
      <c r="B31" s="56" t="str">
        <f>IF(Eksplikatsioon!B33=0,"",Eksplikatsioon!B33)</f>
        <v/>
      </c>
      <c r="C31" s="23" t="str">
        <f>IF(Eksplikatsioon!C33=0,"",Eksplikatsioon!C33)</f>
        <v/>
      </c>
      <c r="D31" s="23" t="str">
        <f>IF(Eksplikatsioon!D33=0,"",Eksplikatsioon!D33)</f>
        <v/>
      </c>
      <c r="E31" s="54" t="str">
        <f>IF(Eksplikatsioon!F33=0,"",Eksplikatsioon!F33)</f>
        <v/>
      </c>
      <c r="F31" s="23" t="str">
        <f>IF(Eksplikatsioon!H33=0,"",Eksplikatsioon!H33)</f>
        <v/>
      </c>
      <c r="G31" s="23" t="str">
        <f>IF(Eksplikatsioon!J33=0,"",Eksplikatsioon!J33)</f>
        <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6"/>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7"/>
        <v/>
      </c>
      <c r="BD31" s="45" t="str">
        <f t="shared" ca="1" si="8"/>
        <v/>
      </c>
      <c r="BF31" s="36"/>
      <c r="BG31" s="36"/>
    </row>
    <row r="32" spans="1:59" x14ac:dyDescent="0.25">
      <c r="A32" s="23" t="str">
        <f>IF(Eksplikatsioon!A34=0,"",Eksplikatsioon!A34)</f>
        <v/>
      </c>
      <c r="B32" s="56" t="str">
        <f>IF(Eksplikatsioon!B34=0,"",Eksplikatsioon!B34)</f>
        <v/>
      </c>
      <c r="C32" s="23" t="str">
        <f>IF(Eksplikatsioon!C34=0,"",Eksplikatsioon!C34)</f>
        <v/>
      </c>
      <c r="D32" s="23" t="str">
        <f>IF(Eksplikatsioon!D34=0,"",Eksplikatsioon!D34)</f>
        <v/>
      </c>
      <c r="E32" s="54" t="str">
        <f>IF(Eksplikatsioon!F34=0,"",Eksplikatsioon!F34)</f>
        <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6"/>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7"/>
        <v/>
      </c>
      <c r="BD32" s="45" t="str">
        <f t="shared" ca="1" si="8"/>
        <v/>
      </c>
      <c r="BF32" s="36"/>
      <c r="BG32" s="36"/>
    </row>
    <row r="33" spans="1:59" x14ac:dyDescent="0.25">
      <c r="A33" s="23" t="str">
        <f>IF(Eksplikatsioon!A35=0,"",Eksplikatsioon!A35)</f>
        <v/>
      </c>
      <c r="B33" s="56" t="str">
        <f>IF(Eksplikatsioon!B35=0,"",Eksplikatsioon!B35)</f>
        <v/>
      </c>
      <c r="C33" s="23" t="str">
        <f>IF(Eksplikatsioon!C35=0,"",Eksplikatsioon!C35)</f>
        <v/>
      </c>
      <c r="D33" s="23" t="str">
        <f>IF(Eksplikatsioon!D35=0,"",Eksplikatsioon!D35)</f>
        <v/>
      </c>
      <c r="E33" s="54" t="str">
        <f>IF(Eksplikatsioon!F35=0,"",Eksplikatsioon!F35)</f>
        <v/>
      </c>
      <c r="F33" s="23" t="str">
        <f>IF(Eksplikatsioon!H35=0,"",Eksplikatsioon!H35)</f>
        <v/>
      </c>
      <c r="G33" s="23" t="str">
        <f>IF(Eksplikatsioon!J35=0,"",Eksplikatsioon!J35)</f>
        <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6"/>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7"/>
        <v/>
      </c>
      <c r="BD33" s="45" t="str">
        <f t="shared" ca="1" si="8"/>
        <v/>
      </c>
      <c r="BF33" s="36"/>
      <c r="BG33" s="36"/>
    </row>
    <row r="34" spans="1:59" x14ac:dyDescent="0.25">
      <c r="A34" s="23" t="str">
        <f>IF(Eksplikatsioon!A36=0,"",Eksplikatsioon!A36)</f>
        <v/>
      </c>
      <c r="B34" s="56" t="str">
        <f>IF(Eksplikatsioon!B36=0,"",Eksplikatsioon!B36)</f>
        <v/>
      </c>
      <c r="C34" s="23" t="str">
        <f>IF(Eksplikatsioon!C36=0,"",Eksplikatsioon!C36)</f>
        <v/>
      </c>
      <c r="D34" s="23" t="str">
        <f>IF(Eksplikatsioon!D36=0,"",Eksplikatsioon!D36)</f>
        <v/>
      </c>
      <c r="E34" s="54" t="str">
        <f>IF(Eksplikatsioon!F36=0,"",Eksplikatsioon!F36)</f>
        <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6"/>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7"/>
        <v/>
      </c>
      <c r="BD34" s="45" t="str">
        <f t="shared" ca="1" si="8"/>
        <v/>
      </c>
      <c r="BF34" s="36"/>
      <c r="BG34" s="36"/>
    </row>
    <row r="35" spans="1:59" x14ac:dyDescent="0.25">
      <c r="A35" s="23" t="str">
        <f>IF(Eksplikatsioon!A37=0,"",Eksplikatsioon!A37)</f>
        <v/>
      </c>
      <c r="B35" s="56" t="str">
        <f>IF(Eksplikatsioon!B37=0,"",Eksplikatsioon!B37)</f>
        <v/>
      </c>
      <c r="C35" s="23" t="str">
        <f>IF(Eksplikatsioon!C37=0,"",Eksplikatsioon!C37)</f>
        <v/>
      </c>
      <c r="D35" s="23" t="str">
        <f>IF(Eksplikatsioon!D37=0,"",Eksplikatsioon!D37)</f>
        <v/>
      </c>
      <c r="E35" s="54" t="str">
        <f>IF(Eksplikatsioon!F37=0,"",Eksplikatsioon!F37)</f>
        <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6"/>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7"/>
        <v/>
      </c>
      <c r="BD35" s="45" t="str">
        <f t="shared" ca="1" si="8"/>
        <v/>
      </c>
      <c r="BF35" s="36"/>
      <c r="BG35" s="36"/>
    </row>
    <row r="36" spans="1:59" x14ac:dyDescent="0.25">
      <c r="A36" s="23" t="str">
        <f>IF(Eksplikatsioon!A38=0,"",Eksplikatsioon!A38)</f>
        <v/>
      </c>
      <c r="B36" s="56" t="str">
        <f>IF(Eksplikatsioon!B38=0,"",Eksplikatsioon!B38)</f>
        <v/>
      </c>
      <c r="C36" s="23" t="str">
        <f>IF(Eksplikatsioon!C38=0,"",Eksplikatsioon!C38)</f>
        <v/>
      </c>
      <c r="D36" s="23" t="str">
        <f>IF(Eksplikatsioon!D38=0,"",Eksplikatsioon!D38)</f>
        <v/>
      </c>
      <c r="E36" s="54" t="str">
        <f>IF(Eksplikatsioon!F38=0,"",Eksplikatsioon!F38)</f>
        <v/>
      </c>
      <c r="F36" s="23" t="str">
        <f>IF(Eksplikatsioon!H38=0,"",Eksplikatsioon!H38)</f>
        <v/>
      </c>
      <c r="G36" s="23" t="str">
        <f>IF(Eksplikatsioon!J38=0,"",Eksplikatsioon!J38)</f>
        <v/>
      </c>
      <c r="H36" s="23" t="str">
        <f>IF(Eksplikatsioon!K38=0,"",Eksplikatsioon!K38)</f>
        <v/>
      </c>
      <c r="I36" s="23" t="str">
        <f>IF(Eksplikatsioon!L38=0,"",Eksplikatsioon!L38)</f>
        <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6"/>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7"/>
        <v/>
      </c>
      <c r="BD36" s="45" t="str">
        <f t="shared" ca="1" si="8"/>
        <v/>
      </c>
      <c r="BF36" s="36"/>
      <c r="BG36" s="36"/>
    </row>
    <row r="37" spans="1:59" x14ac:dyDescent="0.25">
      <c r="A37" s="23" t="str">
        <f>IF(Eksplikatsioon!A39=0,"",Eksplikatsioon!A39)</f>
        <v/>
      </c>
      <c r="B37" s="56" t="str">
        <f>IF(Eksplikatsioon!B39=0,"",Eksplikatsioon!B39)</f>
        <v/>
      </c>
      <c r="C37" s="23" t="str">
        <f>IF(Eksplikatsioon!C39=0,"",Eksplikatsioon!C39)</f>
        <v/>
      </c>
      <c r="D37" s="23" t="str">
        <f>IF(Eksplikatsioon!D39=0,"",Eksplikatsioon!D39)</f>
        <v/>
      </c>
      <c r="E37" s="54" t="str">
        <f>IF(Eksplikatsioon!F39=0,"",Eksplikatsioon!F39)</f>
        <v/>
      </c>
      <c r="F37" s="23" t="str">
        <f>IF(Eksplikatsioon!H39=0,"",Eksplikatsioon!H39)</f>
        <v/>
      </c>
      <c r="G37" s="23" t="str">
        <f>IF(Eksplikatsioon!J39=0,"",Eksplikatsioon!J39)</f>
        <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6"/>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7"/>
        <v/>
      </c>
      <c r="BD37" s="45" t="str">
        <f t="shared" ca="1" si="8"/>
        <v/>
      </c>
      <c r="BF37" s="36"/>
      <c r="BG37" s="36"/>
    </row>
    <row r="38" spans="1:59" x14ac:dyDescent="0.25">
      <c r="A38" s="23" t="str">
        <f>IF(Eksplikatsioon!A40=0,"",Eksplikatsioon!A40)</f>
        <v/>
      </c>
      <c r="B38" s="56" t="str">
        <f>IF(Eksplikatsioon!B40=0,"",Eksplikatsioon!B40)</f>
        <v/>
      </c>
      <c r="C38" s="23" t="str">
        <f>IF(Eksplikatsioon!C40=0,"",Eksplikatsioon!C40)</f>
        <v/>
      </c>
      <c r="D38" s="23" t="str">
        <f>IF(Eksplikatsioon!D40=0,"",Eksplikatsioon!D40)</f>
        <v/>
      </c>
      <c r="E38" s="54" t="str">
        <f>IF(Eksplikatsioon!F40=0,"",Eksplikatsioon!F40)</f>
        <v/>
      </c>
      <c r="F38" s="23" t="str">
        <f>IF(Eksplikatsioon!H40=0,"",Eksplikatsioon!H40)</f>
        <v/>
      </c>
      <c r="G38" s="23" t="str">
        <f>IF(Eksplikatsioon!J40=0,"",Eksplikatsioon!J40)</f>
        <v/>
      </c>
      <c r="H38" s="23" t="str">
        <f>IF(Eksplikatsioon!K40=0,"",Eksplikatsioon!K40)</f>
        <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6"/>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7"/>
        <v/>
      </c>
      <c r="BD38" s="45" t="str">
        <f t="shared" ca="1" si="8"/>
        <v/>
      </c>
      <c r="BF38" s="36"/>
      <c r="BG38" s="36"/>
    </row>
    <row r="39" spans="1:59" x14ac:dyDescent="0.25">
      <c r="A39" s="23" t="str">
        <f>IF(Eksplikatsioon!A41=0,"",Eksplikatsioon!A41)</f>
        <v/>
      </c>
      <c r="B39" s="56" t="str">
        <f>IF(Eksplikatsioon!B41=0,"",Eksplikatsioon!B41)</f>
        <v/>
      </c>
      <c r="C39" s="23" t="str">
        <f>IF(Eksplikatsioon!C41=0,"",Eksplikatsioon!C41)</f>
        <v/>
      </c>
      <c r="D39" s="23" t="str">
        <f>IF(Eksplikatsioon!D41=0,"",Eksplikatsioon!D41)</f>
        <v/>
      </c>
      <c r="E39" s="54" t="str">
        <f>IF(Eksplikatsioon!F41=0,"",Eksplikatsioon!F41)</f>
        <v/>
      </c>
      <c r="F39" s="23" t="str">
        <f>IF(Eksplikatsioon!H41=0,"",Eksplikatsioon!H41)</f>
        <v/>
      </c>
      <c r="G39" s="23" t="str">
        <f>IF(Eksplikatsioon!J41=0,"",Eksplikatsioon!J41)</f>
        <v/>
      </c>
      <c r="H39" s="23" t="str">
        <f>IF(Eksplikatsioon!K41=0,"",Eksplikatsioon!K41)</f>
        <v/>
      </c>
      <c r="I39" s="23" t="str">
        <f>IF(Eksplikatsioon!L41=0,"",Eksplikatsioon!L41)</f>
        <v/>
      </c>
      <c r="J39" s="29" t="str">
        <f>IFERROR(IF($G39=Tabelid!$L$6,Eksplikatsioon!O41/SUM(Eksplikatsioon!$O41:'Eksplikatsioon'!$AG41),IF($G39=Tabelid!$L$4,IFERROR(SUMIFS($E:$E,$G:$G,Tabelid!$L$1,$C:$C,Tabelid!$J$4,$H:$H,J$2,$A:$A,$A39)/SUMIFS($E:$E,$G:$G,Tabelid!$L$1,$C:$C,Tabelid!$J$4,$A:$A,$A39),0),IF($G39=Tabelid!$L$5,IFERROR(SUMIFS($E:$E,$G:$G,Tabelid!$L$1,$C:$C,Tabelid!$J$4,$H:$H,J$2)/SUMIFS($E:$E,$G:$G,Tabelid!$L$1,$C:$C,Tabelid!$J$4),0),""))),"")</f>
        <v/>
      </c>
      <c r="K39" s="29" t="str">
        <f>IFERROR(IF($G39=Tabelid!$L$6,Eksplikatsioon!P41/SUM(Eksplikatsioon!$O41:'Eksplikatsioon'!$AG41),IF($G39=Tabelid!$L$4,IFERROR(SUMIFS($E:$E,$G:$G,Tabelid!$L$1,$C:$C,Tabelid!$J$4,$H:$H,K$2,$A:$A,$A39)/SUMIFS($E:$E,$G:$G,Tabelid!$L$1,$C:$C,Tabelid!$J$4,$A:$A,$A39),0),IF($G39=Tabelid!$L$5,IFERROR(SUMIFS($E:$E,$G:$G,Tabelid!$L$1,$C:$C,Tabelid!$J$4,$H:$H,K$2)/SUMIFS($E:$E,$G:$G,Tabelid!$L$1,$C:$C,Tabelid!$J$4),0),""))),"")</f>
        <v/>
      </c>
      <c r="L39" s="29" t="str">
        <f>IFERROR(IF($G39=Tabelid!$L$6,Eksplikatsioon!Q41/SUM(Eksplikatsioon!$O41:'Eksplikatsioon'!$AG41),IF($G39=Tabelid!$L$4,IFERROR(SUMIFS($E:$E,$G:$G,Tabelid!$L$1,$C:$C,Tabelid!$J$4,$H:$H,L$2,$A:$A,$A39)/SUMIFS($E:$E,$G:$G,Tabelid!$L$1,$C:$C,Tabelid!$J$4,$A:$A,$A39),0),IF($G39=Tabelid!$L$5,IFERROR(SUMIFS($E:$E,$G:$G,Tabelid!$L$1,$C:$C,Tabelid!$J$4,$H:$H,L$2)/SUMIFS($E:$E,$G:$G,Tabelid!$L$1,$C:$C,Tabelid!$J$4),0),""))),"")</f>
        <v/>
      </c>
      <c r="M39" s="29" t="str">
        <f>IFERROR(IF($G39=Tabelid!$L$6,Eksplikatsioon!R41/SUM(Eksplikatsioon!$O41:'Eksplikatsioon'!$AG41),IF($G39=Tabelid!$L$4,IFERROR(SUMIFS($E:$E,$G:$G,Tabelid!$L$1,$C:$C,Tabelid!$J$4,$H:$H,M$2,$A:$A,$A39)/SUMIFS($E:$E,$G:$G,Tabelid!$L$1,$C:$C,Tabelid!$J$4,$A:$A,$A39),0),IF($G39=Tabelid!$L$5,IFERROR(SUMIFS($E:$E,$G:$G,Tabelid!$L$1,$C:$C,Tabelid!$J$4,$H:$H,M$2)/SUMIFS($E:$E,$G:$G,Tabelid!$L$1,$C:$C,Tabelid!$J$4),0),""))),"")</f>
        <v/>
      </c>
      <c r="N39" s="29" t="str">
        <f>IFERROR(IF($G39=Tabelid!$L$6,Eksplikatsioon!S41/SUM(Eksplikatsioon!$O41:'Eksplikatsioon'!$AG41),IF($G39=Tabelid!$L$4,IFERROR(SUMIFS($E:$E,$G:$G,Tabelid!$L$1,$C:$C,Tabelid!$J$4,$H:$H,N$2,$A:$A,$A39)/SUMIFS($E:$E,$G:$G,Tabelid!$L$1,$C:$C,Tabelid!$J$4,$A:$A,$A39),0),IF($G39=Tabelid!$L$5,IFERROR(SUMIFS($E:$E,$G:$G,Tabelid!$L$1,$C:$C,Tabelid!$J$4,$H:$H,N$2)/SUMIFS($E:$E,$G:$G,Tabelid!$L$1,$C:$C,Tabelid!$J$4),0),""))),"")</f>
        <v/>
      </c>
      <c r="O39" s="29" t="str">
        <f>IFERROR(IF($G39=Tabelid!$L$6,Eksplikatsioon!T41/SUM(Eksplikatsioon!$O41:'Eksplikatsioon'!$AG41),IF($G39=Tabelid!$L$4,IFERROR(SUMIFS($E:$E,$G:$G,Tabelid!$L$1,$C:$C,Tabelid!$J$4,$H:$H,O$2,$A:$A,$A39)/SUMIFS($E:$E,$G:$G,Tabelid!$L$1,$C:$C,Tabelid!$J$4,$A:$A,$A39),0),IF($G39=Tabelid!$L$5,IFERROR(SUMIFS($E:$E,$G:$G,Tabelid!$L$1,$C:$C,Tabelid!$J$4,$H:$H,O$2)/SUMIFS($E:$E,$G:$G,Tabelid!$L$1,$C:$C,Tabelid!$J$4),0),""))),"")</f>
        <v/>
      </c>
      <c r="P39" s="29" t="str">
        <f>IFERROR(IF($G39=Tabelid!$L$6,Eksplikatsioon!U41/SUM(Eksplikatsioon!$O41:'Eksplikatsioon'!$AG41),IF($G39=Tabelid!$L$4,IFERROR(SUMIFS($E:$E,$G:$G,Tabelid!$L$1,$C:$C,Tabelid!$J$4,$H:$H,P$2,$A:$A,$A39)/SUMIFS($E:$E,$G:$G,Tabelid!$L$1,$C:$C,Tabelid!$J$4,$A:$A,$A39),0),IF($G39=Tabelid!$L$5,IFERROR(SUMIFS($E:$E,$G:$G,Tabelid!$L$1,$C:$C,Tabelid!$J$4,$H:$H,P$2)/SUMIFS($E:$E,$G:$G,Tabelid!$L$1,$C:$C,Tabelid!$J$4),0),""))),"")</f>
        <v/>
      </c>
      <c r="Q39" s="29" t="str">
        <f>IFERROR(IF($G39=Tabelid!$L$6,Eksplikatsioon!V41/SUM(Eksplikatsioon!$O41:'Eksplikatsioon'!$AG41),IF($G39=Tabelid!$L$4,IFERROR(SUMIFS($E:$E,$G:$G,Tabelid!$L$1,$C:$C,Tabelid!$J$4,$H:$H,Q$2,$A:$A,$A39)/SUMIFS($E:$E,$G:$G,Tabelid!$L$1,$C:$C,Tabelid!$J$4,$A:$A,$A39),0),IF($G39=Tabelid!$L$5,IFERROR(SUMIFS($E:$E,$G:$G,Tabelid!$L$1,$C:$C,Tabelid!$J$4,$H:$H,Q$2)/SUMIFS($E:$E,$G:$G,Tabelid!$L$1,$C:$C,Tabelid!$J$4),0),""))),"")</f>
        <v/>
      </c>
      <c r="R39" s="29" t="str">
        <f>IFERROR(IF($G39=Tabelid!$L$6,Eksplikatsioon!W41/SUM(Eksplikatsioon!$O41:'Eksplikatsioon'!$AG41),IF($G39=Tabelid!$L$4,IFERROR(SUMIFS($E:$E,$G:$G,Tabelid!$L$1,$C:$C,Tabelid!$J$4,$H:$H,R$2,$A:$A,$A39)/SUMIFS($E:$E,$G:$G,Tabelid!$L$1,$C:$C,Tabelid!$J$4,$A:$A,$A39),0),IF($G39=Tabelid!$L$5,IFERROR(SUMIFS($E:$E,$G:$G,Tabelid!$L$1,$C:$C,Tabelid!$J$4,$H:$H,R$2)/SUMIFS($E:$E,$G:$G,Tabelid!$L$1,$C:$C,Tabelid!$J$4),0),""))),"")</f>
        <v/>
      </c>
      <c r="S39" s="29" t="str">
        <f>IFERROR(IF($G39=Tabelid!$L$6,Eksplikatsioon!X41/SUM(Eksplikatsioon!$O41:'Eksplikatsioon'!$AG41),IF($G39=Tabelid!$L$4,IFERROR(SUMIFS($E:$E,$G:$G,Tabelid!$L$1,$C:$C,Tabelid!$J$4,$H:$H,S$2,$A:$A,$A39)/SUMIFS($E:$E,$G:$G,Tabelid!$L$1,$C:$C,Tabelid!$J$4,$A:$A,$A39),0),IF($G39=Tabelid!$L$5,IFERROR(SUMIFS($E:$E,$G:$G,Tabelid!$L$1,$C:$C,Tabelid!$J$4,$H:$H,S$2)/SUMIFS($E:$E,$G:$G,Tabelid!$L$1,$C:$C,Tabelid!$J$4),0),""))),"")</f>
        <v/>
      </c>
      <c r="T39" s="29" t="str">
        <f>IFERROR(IF($G39=Tabelid!$L$6,Eksplikatsioon!Y41/SUM(Eksplikatsioon!$O41:'Eksplikatsioon'!$AG41),IF($G39=Tabelid!$L$4,IFERROR(SUMIFS($E:$E,$G:$G,Tabelid!$L$1,$C:$C,Tabelid!$J$4,$H:$H,T$2,$A:$A,$A39)/SUMIFS($E:$E,$G:$G,Tabelid!$L$1,$C:$C,Tabelid!$J$4,$A:$A,$A39),0),IF($G39=Tabelid!$L$5,IFERROR(SUMIFS($E:$E,$G:$G,Tabelid!$L$1,$C:$C,Tabelid!$J$4,$H:$H,T$2)/SUMIFS($E:$E,$G:$G,Tabelid!$L$1,$C:$C,Tabelid!$J$4),0),""))),"")</f>
        <v/>
      </c>
      <c r="U39" s="29" t="str">
        <f>IFERROR(IF($G39=Tabelid!$L$6,Eksplikatsioon!Z41/SUM(Eksplikatsioon!$O41:'Eksplikatsioon'!$AG41),IF($G39=Tabelid!$L$4,IFERROR(SUMIFS($E:$E,$G:$G,Tabelid!$L$1,$C:$C,Tabelid!$J$4,$H:$H,U$2,$A:$A,$A39)/SUMIFS($E:$E,$G:$G,Tabelid!$L$1,$C:$C,Tabelid!$J$4,$A:$A,$A39),0),IF($G39=Tabelid!$L$5,IFERROR(SUMIFS($E:$E,$G:$G,Tabelid!$L$1,$C:$C,Tabelid!$J$4,$H:$H,U$2)/SUMIFS($E:$E,$G:$G,Tabelid!$L$1,$C:$C,Tabelid!$J$4),0),""))),"")</f>
        <v/>
      </c>
      <c r="V39" s="29"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29"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29"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29"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29"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29"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29"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29" t="str">
        <f>IFERROR(IF($G39=Tabelid!$L$6,$E39*J39,IFERROR($E39*J39/SUM($J39:$AB39)*(Eksplikatsioon!O41)/SUMPRODUCT($J39:$AB39,Eksplikatsioon!$O41:$AG41),"")),"")</f>
        <v/>
      </c>
      <c r="AD39" s="29" t="str">
        <f>IFERROR(IF($G39=Tabelid!$L$6,$E39*K39,IFERROR($E39*K39/SUM($J39:$AB39)*(Eksplikatsioon!P41)/SUMPRODUCT($J39:$AB39,Eksplikatsioon!$O41:$AG41),"")),"")</f>
        <v/>
      </c>
      <c r="AE39" s="29" t="str">
        <f>IFERROR(IF($G39=Tabelid!$L$6,$E39*L39,IFERROR($E39*L39/SUM($J39:$AB39)*(Eksplikatsioon!Q41)/SUMPRODUCT($J39:$AB39,Eksplikatsioon!$O41:$AG41),"")),"")</f>
        <v/>
      </c>
      <c r="AF39" s="29" t="str">
        <f>IFERROR(IF($G39=Tabelid!$L$6,$E39*M39,IFERROR($E39*M39/SUM($J39:$AB39)*(Eksplikatsioon!R41)/SUMPRODUCT($J39:$AB39,Eksplikatsioon!$O41:$AG41),"")),"")</f>
        <v/>
      </c>
      <c r="AG39" s="29" t="str">
        <f>IFERROR(IF($G39=Tabelid!$L$6,$E39*N39,IFERROR($E39*N39/SUM($J39:$AB39)*(Eksplikatsioon!S41)/SUMPRODUCT($J39:$AB39,Eksplikatsioon!$O41:$AG41),"")),"")</f>
        <v/>
      </c>
      <c r="AH39" s="29" t="str">
        <f>IFERROR(IF($G39=Tabelid!$L$6,$E39*O39,IFERROR($E39*O39/SUM($J39:$AB39)*(Eksplikatsioon!T41)/SUMPRODUCT($J39:$AB39,Eksplikatsioon!$O41:$AG41),"")),"")</f>
        <v/>
      </c>
      <c r="AI39" s="29" t="str">
        <f>IFERROR(IF($G39=Tabelid!$L$6,$E39*P39,IFERROR($E39*P39/SUM($J39:$AB39)*(Eksplikatsioon!U41)/SUMPRODUCT($J39:$AB39,Eksplikatsioon!$O41:$AG41),"")),"")</f>
        <v/>
      </c>
      <c r="AJ39" s="29" t="str">
        <f>IFERROR(IF($G39=Tabelid!$L$6,$E39*Q39,IFERROR($E39*Q39/SUM($J39:$AB39)*(Eksplikatsioon!V41)/SUMPRODUCT($J39:$AB39,Eksplikatsioon!$O41:$AG41),"")),"")</f>
        <v/>
      </c>
      <c r="AK39" s="29" t="str">
        <f>IFERROR(IF($G39=Tabelid!$L$6,$E39*R39,IFERROR($E39*R39/SUM($J39:$AB39)*(Eksplikatsioon!W41)/SUMPRODUCT($J39:$AB39,Eksplikatsioon!$O41:$AG41),"")),"")</f>
        <v/>
      </c>
      <c r="AL39" s="29" t="str">
        <f>IFERROR(IF($G39=Tabelid!$L$6,$E39*S39,IFERROR($E39*S39/SUM($J39:$AB39)*(Eksplikatsioon!X41)/SUMPRODUCT($J39:$AB39,Eksplikatsioon!$O41:$AG41),"")),"")</f>
        <v/>
      </c>
      <c r="AM39" s="29" t="str">
        <f>IFERROR(IF($G39=Tabelid!$L$6,$E39*T39,IFERROR($E39*T39/SUM($J39:$AB39)*(Eksplikatsioon!Y41)/SUMPRODUCT($J39:$AB39,Eksplikatsioon!$O41:$AG41),"")),"")</f>
        <v/>
      </c>
      <c r="AN39" s="29" t="str">
        <f>IFERROR(IF($G39=Tabelid!$L$6,$E39*U39,IFERROR($E39*U39/SUM($J39:$AB39)*(Eksplikatsioon!Z41)/SUMPRODUCT($J39:$AB39,Eksplikatsioon!$O41:$AG41),"")),"")</f>
        <v/>
      </c>
      <c r="AO39" s="29" t="str">
        <f>IFERROR(IF($G39=Tabelid!$L$6,$E39*V39,IFERROR($E39*V39/SUM($J39:$AB39)*(Eksplikatsioon!AA41)/SUMPRODUCT($J39:$AB39,Eksplikatsioon!$O41:$AG41),"")),"")</f>
        <v/>
      </c>
      <c r="AP39" s="29" t="str">
        <f>IFERROR(IF($G39=Tabelid!$L$6,$E39*W39,IFERROR($E39*W39/SUM($J39:$AB39)*(Eksplikatsioon!AB41)/SUMPRODUCT($J39:$AB39,Eksplikatsioon!$O41:$AG41),"")),"")</f>
        <v/>
      </c>
      <c r="AQ39" s="29" t="str">
        <f>IFERROR(IF($G39=Tabelid!$L$6,$E39*X39,IFERROR($E39*X39/SUM($J39:$AB39)*(Eksplikatsioon!AC41)/SUMPRODUCT($J39:$AB39,Eksplikatsioon!$O41:$AG41),"")),"")</f>
        <v/>
      </c>
      <c r="AR39" s="29" t="str">
        <f>IFERROR(IF($G39=Tabelid!$L$6,$E39*Y39,IFERROR($E39*Y39/SUM($J39:$AB39)*(Eksplikatsioon!AD41)/SUMPRODUCT($J39:$AB39,Eksplikatsioon!$O41:$AG41),"")),"")</f>
        <v/>
      </c>
      <c r="AS39" s="29" t="str">
        <f>IFERROR(IF($G39=Tabelid!$L$6,$E39*Z39,IFERROR($E39*Z39/SUM($J39:$AB39)*(Eksplikatsioon!AE41)/SUMPRODUCT($J39:$AB39,Eksplikatsioon!$O41:$AG41),"")),"")</f>
        <v/>
      </c>
      <c r="AT39" s="29" t="str">
        <f>IFERROR(IF($G39=Tabelid!$L$6,$E39*AA39,IFERROR($E39*AA39/SUM($J39:$AB39)*(Eksplikatsioon!AF41)/SUMPRODUCT($J39:$AB39,Eksplikatsioon!$O41:$AG41),"")),"")</f>
        <v/>
      </c>
      <c r="AU39" s="29" t="str">
        <f>IFERROR(IF($G39=Tabelid!$L$6,$E39*AB39,IFERROR($E39*AB39/SUM($J39:$AB39)*(Eksplikatsioon!AG41)/SUMPRODUCT($J39:$AB39,Eksplikatsioon!$O41:$AG41),"")),"")</f>
        <v/>
      </c>
      <c r="AW39" s="37" t="str">
        <f t="shared" si="5"/>
        <v/>
      </c>
      <c r="AX39" s="37" t="str">
        <f t="shared" si="6"/>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7"/>
        <v/>
      </c>
      <c r="BD39" s="45" t="str">
        <f t="shared" ca="1" si="8"/>
        <v/>
      </c>
      <c r="BF39" s="36"/>
      <c r="BG39" s="36"/>
    </row>
    <row r="40" spans="1:59" x14ac:dyDescent="0.25">
      <c r="A40" s="23" t="str">
        <f>IF(Eksplikatsioon!A42=0,"",Eksplikatsioon!A42)</f>
        <v/>
      </c>
      <c r="B40" s="56" t="str">
        <f>IF(Eksplikatsioon!B42=0,"",Eksplikatsioon!B42)</f>
        <v/>
      </c>
      <c r="C40" s="23" t="str">
        <f>IF(Eksplikatsioon!C42=0,"",Eksplikatsioon!C42)</f>
        <v/>
      </c>
      <c r="D40" s="23" t="str">
        <f>IF(Eksplikatsioon!D42=0,"",Eksplikatsioon!D42)</f>
        <v/>
      </c>
      <c r="E40" s="54" t="str">
        <f>IF(Eksplikatsioon!F42=0,"",Eksplikatsioon!F42)</f>
        <v/>
      </c>
      <c r="F40" s="23" t="str">
        <f>IF(Eksplikatsioon!H42=0,"",Eksplikatsioon!H42)</f>
        <v/>
      </c>
      <c r="G40" s="23" t="str">
        <f>IF(Eksplikatsioon!J42=0,"",Eksplikatsioon!J42)</f>
        <v/>
      </c>
      <c r="H40" s="23" t="str">
        <f>IF(Eksplikatsioon!K42=0,"",Eksplikatsioon!K42)</f>
        <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6"/>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7"/>
        <v/>
      </c>
      <c r="BD40" s="45" t="str">
        <f t="shared" ca="1" si="8"/>
        <v/>
      </c>
      <c r="BF40" s="36"/>
      <c r="BG40" s="36"/>
    </row>
    <row r="41" spans="1:59" x14ac:dyDescent="0.25">
      <c r="A41" s="23" t="str">
        <f>IF(Eksplikatsioon!A43=0,"",Eksplikatsioon!A43)</f>
        <v/>
      </c>
      <c r="B41" s="56" t="str">
        <f>IF(Eksplikatsioon!B43=0,"",Eksplikatsioon!B43)</f>
        <v/>
      </c>
      <c r="C41" s="23" t="str">
        <f>IF(Eksplikatsioon!C43=0,"",Eksplikatsioon!C43)</f>
        <v/>
      </c>
      <c r="D41" s="23" t="str">
        <f>IF(Eksplikatsioon!D43=0,"",Eksplikatsioon!D43)</f>
        <v/>
      </c>
      <c r="E41" s="54" t="str">
        <f>IF(Eksplikatsioon!F43=0,"",Eksplikatsioon!F43)</f>
        <v/>
      </c>
      <c r="F41" s="23" t="str">
        <f>IF(Eksplikatsioon!H43=0,"",Eksplikatsioon!H43)</f>
        <v/>
      </c>
      <c r="G41" s="23" t="str">
        <f>IF(Eksplikatsioon!J43=0,"",Eksplikatsioon!J43)</f>
        <v/>
      </c>
      <c r="H41" s="23" t="str">
        <f>IF(Eksplikatsioon!K43=0,"",Eksplikatsioon!K43)</f>
        <v/>
      </c>
      <c r="I41" s="23" t="str">
        <f>IF(Eksplikatsioon!L43=0,"",Eksplikatsioon!L43)</f>
        <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6"/>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7"/>
        <v/>
      </c>
      <c r="BD41" s="45" t="str">
        <f t="shared" ca="1" si="8"/>
        <v/>
      </c>
      <c r="BF41" s="36"/>
      <c r="BG41" s="36"/>
    </row>
    <row r="42" spans="1:59" x14ac:dyDescent="0.25">
      <c r="A42" s="23" t="str">
        <f>IF(Eksplikatsioon!A44=0,"",Eksplikatsioon!A44)</f>
        <v/>
      </c>
      <c r="B42" s="56" t="str">
        <f>IF(Eksplikatsioon!B44=0,"",Eksplikatsioon!B44)</f>
        <v/>
      </c>
      <c r="C42" s="23" t="str">
        <f>IF(Eksplikatsioon!C44=0,"",Eksplikatsioon!C44)</f>
        <v/>
      </c>
      <c r="D42" s="23" t="str">
        <f>IF(Eksplikatsioon!D44=0,"",Eksplikatsioon!D44)</f>
        <v/>
      </c>
      <c r="E42" s="54" t="str">
        <f>IF(Eksplikatsioon!F44=0,"",Eksplikatsioon!F44)</f>
        <v/>
      </c>
      <c r="F42" s="23" t="str">
        <f>IF(Eksplikatsioon!H44=0,"",Eksplikatsioon!H44)</f>
        <v/>
      </c>
      <c r="G42" s="23" t="str">
        <f>IF(Eksplikatsioon!J44=0,"",Eksplikatsioon!J44)</f>
        <v/>
      </c>
      <c r="H42" s="23" t="str">
        <f>IF(Eksplikatsioon!K44=0,"",Eksplikatsioon!K44)</f>
        <v/>
      </c>
      <c r="I42" s="23" t="str">
        <f>IF(Eksplikatsioon!L44=0,"",Eksplikatsioon!L44)</f>
        <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6"/>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7"/>
        <v/>
      </c>
      <c r="BD42" s="45" t="str">
        <f t="shared" ca="1" si="8"/>
        <v/>
      </c>
      <c r="BF42" s="36"/>
      <c r="BG42" s="36"/>
    </row>
    <row r="43" spans="1:59" x14ac:dyDescent="0.25">
      <c r="A43" s="23" t="str">
        <f>IF(Eksplikatsioon!A45=0,"",Eksplikatsioon!A45)</f>
        <v/>
      </c>
      <c r="B43" s="56" t="str">
        <f>IF(Eksplikatsioon!B45=0,"",Eksplikatsioon!B45)</f>
        <v/>
      </c>
      <c r="C43" s="23" t="str">
        <f>IF(Eksplikatsioon!C45=0,"",Eksplikatsioon!C45)</f>
        <v/>
      </c>
      <c r="D43" s="23" t="str">
        <f>IF(Eksplikatsioon!D45=0,"",Eksplikatsioon!D45)</f>
        <v/>
      </c>
      <c r="E43" s="54" t="str">
        <f>IF(Eksplikatsioon!F45=0,"",Eksplikatsioon!F45)</f>
        <v/>
      </c>
      <c r="F43" s="23" t="str">
        <f>IF(Eksplikatsioon!H45=0,"",Eksplikatsioon!H45)</f>
        <v/>
      </c>
      <c r="G43" s="23" t="str">
        <f>IF(Eksplikatsioon!J45=0,"",Eksplikatsioon!J45)</f>
        <v/>
      </c>
      <c r="H43" s="23" t="str">
        <f>IF(Eksplikatsioon!K45=0,"",Eksplikatsioon!K45)</f>
        <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6"/>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7"/>
        <v/>
      </c>
      <c r="BD43" s="45" t="str">
        <f t="shared" ca="1" si="8"/>
        <v/>
      </c>
      <c r="BF43" s="36"/>
      <c r="BG43" s="36"/>
    </row>
    <row r="44" spans="1:59" x14ac:dyDescent="0.25">
      <c r="A44" s="23" t="str">
        <f>IF(Eksplikatsioon!A46=0,"",Eksplikatsioon!A46)</f>
        <v/>
      </c>
      <c r="B44" s="56" t="str">
        <f>IF(Eksplikatsioon!B46=0,"",Eksplikatsioon!B46)</f>
        <v/>
      </c>
      <c r="C44" s="23" t="str">
        <f>IF(Eksplikatsioon!C46=0,"",Eksplikatsioon!C46)</f>
        <v/>
      </c>
      <c r="D44" s="23" t="str">
        <f>IF(Eksplikatsioon!D46=0,"",Eksplikatsioon!D46)</f>
        <v/>
      </c>
      <c r="E44" s="54" t="str">
        <f>IF(Eksplikatsioon!F46=0,"",Eksplikatsioon!F46)</f>
        <v/>
      </c>
      <c r="F44" s="23" t="str">
        <f>IF(Eksplikatsioon!H46=0,"",Eksplikatsioon!H46)</f>
        <v/>
      </c>
      <c r="G44" s="23" t="str">
        <f>IF(Eksplikatsioon!J46=0,"",Eksplikatsioon!J46)</f>
        <v/>
      </c>
      <c r="H44" s="23" t="str">
        <f>IF(Eksplikatsioon!K46=0,"",Eksplikatsioon!K46)</f>
        <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6"/>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7"/>
        <v/>
      </c>
      <c r="BD44" s="45" t="str">
        <f t="shared" ca="1" si="8"/>
        <v/>
      </c>
      <c r="BF44" s="36"/>
      <c r="BG44" s="36"/>
    </row>
    <row r="45" spans="1:59" x14ac:dyDescent="0.25">
      <c r="A45" s="23" t="str">
        <f>IF(Eksplikatsioon!A47=0,"",Eksplikatsioon!A47)</f>
        <v/>
      </c>
      <c r="B45" s="56" t="str">
        <f>IF(Eksplikatsioon!B47=0,"",Eksplikatsioon!B47)</f>
        <v/>
      </c>
      <c r="C45" s="23" t="str">
        <f>IF(Eksplikatsioon!C47=0,"",Eksplikatsioon!C47)</f>
        <v/>
      </c>
      <c r="D45" s="23" t="str">
        <f>IF(Eksplikatsioon!D47=0,"",Eksplikatsioon!D47)</f>
        <v/>
      </c>
      <c r="E45" s="54" t="str">
        <f>IF(Eksplikatsioon!F47=0,"",Eksplikatsioon!F47)</f>
        <v/>
      </c>
      <c r="F45" s="23" t="str">
        <f>IF(Eksplikatsioon!H47=0,"",Eksplikatsioon!H47)</f>
        <v/>
      </c>
      <c r="G45" s="23" t="str">
        <f>IF(Eksplikatsioon!J47=0,"",Eksplikatsioon!J47)</f>
        <v/>
      </c>
      <c r="H45" s="23" t="str">
        <f>IF(Eksplikatsioon!K47=0,"",Eksplikatsioon!K47)</f>
        <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6"/>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7"/>
        <v/>
      </c>
      <c r="BD45" s="45" t="str">
        <f t="shared" ca="1" si="8"/>
        <v/>
      </c>
      <c r="BF45" s="36"/>
      <c r="BG45" s="36"/>
    </row>
    <row r="46" spans="1:59" x14ac:dyDescent="0.25">
      <c r="A46" s="23" t="str">
        <f>IF(Eksplikatsioon!A48=0,"",Eksplikatsioon!A48)</f>
        <v/>
      </c>
      <c r="B46" s="56" t="str">
        <f>IF(Eksplikatsioon!B48=0,"",Eksplikatsioon!B48)</f>
        <v/>
      </c>
      <c r="C46" s="23" t="str">
        <f>IF(Eksplikatsioon!C48=0,"",Eksplikatsioon!C48)</f>
        <v/>
      </c>
      <c r="D46" s="23" t="str">
        <f>IF(Eksplikatsioon!D48=0,"",Eksplikatsioon!D48)</f>
        <v/>
      </c>
      <c r="E46" s="54" t="str">
        <f>IF(Eksplikatsioon!F48=0,"",Eksplikatsioon!F48)</f>
        <v/>
      </c>
      <c r="F46" s="23" t="str">
        <f>IF(Eksplikatsioon!H48=0,"",Eksplikatsioon!H48)</f>
        <v/>
      </c>
      <c r="G46" s="23" t="str">
        <f>IF(Eksplikatsioon!J48=0,"",Eksplikatsioon!J48)</f>
        <v/>
      </c>
      <c r="H46" s="23" t="str">
        <f>IF(Eksplikatsioon!K48=0,"",Eksplikatsioon!K48)</f>
        <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6"/>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7"/>
        <v/>
      </c>
      <c r="BD46" s="45" t="str">
        <f t="shared" ca="1" si="8"/>
        <v/>
      </c>
      <c r="BF46" s="36"/>
      <c r="BG46" s="36"/>
    </row>
    <row r="47" spans="1:59" x14ac:dyDescent="0.25">
      <c r="A47" s="23" t="str">
        <f>IF(Eksplikatsioon!A49=0,"",Eksplikatsioon!A49)</f>
        <v/>
      </c>
      <c r="B47" s="56" t="str">
        <f>IF(Eksplikatsioon!B49=0,"",Eksplikatsioon!B49)</f>
        <v/>
      </c>
      <c r="C47" s="23" t="str">
        <f>IF(Eksplikatsioon!C49=0,"",Eksplikatsioon!C49)</f>
        <v/>
      </c>
      <c r="D47" s="23" t="str">
        <f>IF(Eksplikatsioon!D49=0,"",Eksplikatsioon!D49)</f>
        <v/>
      </c>
      <c r="E47" s="54" t="str">
        <f>IF(Eksplikatsioon!F49=0,"",Eksplikatsioon!F49)</f>
        <v/>
      </c>
      <c r="F47" s="23" t="str">
        <f>IF(Eksplikatsioon!H49=0,"",Eksplikatsioon!H49)</f>
        <v/>
      </c>
      <c r="G47" s="23" t="str">
        <f>IF(Eksplikatsioon!J49=0,"",Eksplikatsioon!J49)</f>
        <v/>
      </c>
      <c r="H47" s="23" t="str">
        <f>IF(Eksplikatsioon!K49=0,"",Eksplikatsioon!K49)</f>
        <v/>
      </c>
      <c r="I47" s="23" t="str">
        <f>IF(Eksplikatsioon!L49=0,"",Eksplikatsioon!L49)</f>
        <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6"/>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7"/>
        <v/>
      </c>
      <c r="BD47" s="45" t="str">
        <f t="shared" ca="1" si="8"/>
        <v/>
      </c>
      <c r="BF47" s="36"/>
      <c r="BG47" s="36"/>
    </row>
    <row r="48" spans="1:59" x14ac:dyDescent="0.25">
      <c r="A48" s="23" t="str">
        <f>IF(Eksplikatsioon!A50=0,"",Eksplikatsioon!A50)</f>
        <v/>
      </c>
      <c r="B48" s="56" t="str">
        <f>IF(Eksplikatsioon!B50=0,"",Eksplikatsioon!B50)</f>
        <v/>
      </c>
      <c r="C48" s="23" t="str">
        <f>IF(Eksplikatsioon!C50=0,"",Eksplikatsioon!C50)</f>
        <v/>
      </c>
      <c r="D48" s="23" t="str">
        <f>IF(Eksplikatsioon!D50=0,"",Eksplikatsioon!D50)</f>
        <v/>
      </c>
      <c r="E48" s="54" t="str">
        <f>IF(Eksplikatsioon!F50=0,"",Eksplikatsioon!F50)</f>
        <v/>
      </c>
      <c r="F48" s="23" t="str">
        <f>IF(Eksplikatsioon!H50=0,"",Eksplikatsioon!H50)</f>
        <v/>
      </c>
      <c r="G48" s="23" t="str">
        <f>IF(Eksplikatsioon!J50=0,"",Eksplikatsioon!J50)</f>
        <v/>
      </c>
      <c r="H48" s="23" t="str">
        <f>IF(Eksplikatsioon!K50=0,"",Eksplikatsioon!K50)</f>
        <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6"/>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7"/>
        <v/>
      </c>
      <c r="BD48" s="45" t="str">
        <f t="shared" ca="1" si="8"/>
        <v/>
      </c>
      <c r="BF48" s="36"/>
      <c r="BG48" s="36"/>
    </row>
    <row r="49" spans="1:59" x14ac:dyDescent="0.25">
      <c r="A49" s="23" t="str">
        <f>IF(Eksplikatsioon!A51=0,"",Eksplikatsioon!A51)</f>
        <v/>
      </c>
      <c r="B49" s="56" t="str">
        <f>IF(Eksplikatsioon!B51=0,"",Eksplikatsioon!B51)</f>
        <v/>
      </c>
      <c r="C49" s="23" t="str">
        <f>IF(Eksplikatsioon!C51=0,"",Eksplikatsioon!C51)</f>
        <v/>
      </c>
      <c r="D49" s="23" t="str">
        <f>IF(Eksplikatsioon!D51=0,"",Eksplikatsioon!D51)</f>
        <v/>
      </c>
      <c r="E49" s="54" t="str">
        <f>IF(Eksplikatsioon!F51=0,"",Eksplikatsioon!F51)</f>
        <v/>
      </c>
      <c r="F49" s="23" t="str">
        <f>IF(Eksplikatsioon!H51=0,"",Eksplikatsioon!H51)</f>
        <v/>
      </c>
      <c r="G49" s="23" t="str">
        <f>IF(Eksplikatsioon!J51=0,"",Eksplikatsioon!J51)</f>
        <v/>
      </c>
      <c r="H49" s="23" t="str">
        <f>IF(Eksplikatsioon!K51=0,"",Eksplikatsioon!K51)</f>
        <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
      </c>
      <c r="B50" s="56" t="str">
        <f>IF(Eksplikatsioon!B52=0,"",Eksplikatsioon!B52)</f>
        <v/>
      </c>
      <c r="C50" s="23" t="str">
        <f>IF(Eksplikatsioon!C52=0,"",Eksplikatsioon!C52)</f>
        <v/>
      </c>
      <c r="D50" s="23" t="str">
        <f>IF(Eksplikatsioon!D52=0,"",Eksplikatsioon!D52)</f>
        <v/>
      </c>
      <c r="E50" s="54" t="str">
        <f>IF(Eksplikatsioon!F52=0,"",Eksplikatsioon!F52)</f>
        <v/>
      </c>
      <c r="F50" s="23" t="str">
        <f>IF(Eksplikatsioon!H52=0,"",Eksplikatsioon!H52)</f>
        <v/>
      </c>
      <c r="G50" s="23" t="str">
        <f>IF(Eksplikatsioon!J52=0,"",Eksplikatsioon!J52)</f>
        <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
      </c>
      <c r="B51" s="56" t="str">
        <f>IF(Eksplikatsioon!B53=0,"",Eksplikatsioon!B53)</f>
        <v/>
      </c>
      <c r="C51" s="23" t="str">
        <f>IF(Eksplikatsioon!C53=0,"",Eksplikatsioon!C53)</f>
        <v/>
      </c>
      <c r="D51" s="23" t="str">
        <f>IF(Eksplikatsioon!D53=0,"",Eksplikatsioon!D53)</f>
        <v/>
      </c>
      <c r="E51" s="54" t="str">
        <f>IF(Eksplikatsioon!F53=0,"",Eksplikatsioon!F53)</f>
        <v/>
      </c>
      <c r="F51" s="23" t="str">
        <f>IF(Eksplikatsioon!H53=0,"",Eksplikatsioon!H53)</f>
        <v/>
      </c>
      <c r="G51" s="23" t="str">
        <f>IF(Eksplikatsioon!J53=0,"",Eksplikatsioon!J53)</f>
        <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
      </c>
      <c r="B52" s="56" t="str">
        <f>IF(Eksplikatsioon!B54=0,"",Eksplikatsioon!B54)</f>
        <v/>
      </c>
      <c r="C52" s="23" t="str">
        <f>IF(Eksplikatsioon!C54=0,"",Eksplikatsioon!C54)</f>
        <v/>
      </c>
      <c r="D52" s="23" t="str">
        <f>IF(Eksplikatsioon!D54=0,"",Eksplikatsioon!D54)</f>
        <v/>
      </c>
      <c r="E52" s="54" t="str">
        <f>IF(Eksplikatsioon!F54=0,"",Eksplikatsioon!F54)</f>
        <v/>
      </c>
      <c r="F52" s="23" t="str">
        <f>IF(Eksplikatsioon!H54=0,"",Eksplikatsioon!H54)</f>
        <v/>
      </c>
      <c r="G52" s="23" t="str">
        <f>IF(Eksplikatsioon!J54=0,"",Eksplikatsioon!J54)</f>
        <v/>
      </c>
      <c r="H52" s="23" t="str">
        <f>IF(Eksplikatsioon!K54=0,"",Eksplikatsioon!K54)</f>
        <v/>
      </c>
      <c r="I52" s="23" t="str">
        <f>IF(Eksplikatsioon!L54=0,"",Eksplikatsioon!L54)</f>
        <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
      </c>
      <c r="B53" s="56" t="str">
        <f>IF(Eksplikatsioon!B55=0,"",Eksplikatsioon!B55)</f>
        <v/>
      </c>
      <c r="C53" s="23" t="str">
        <f>IF(Eksplikatsioon!C55=0,"",Eksplikatsioon!C55)</f>
        <v/>
      </c>
      <c r="D53" s="23" t="str">
        <f>IF(Eksplikatsioon!D55=0,"",Eksplikatsioon!D55)</f>
        <v/>
      </c>
      <c r="E53" s="54" t="str">
        <f>IF(Eksplikatsioon!F55=0,"",Eksplikatsioon!F55)</f>
        <v/>
      </c>
      <c r="F53" s="23" t="str">
        <f>IF(Eksplikatsioon!H55=0,"",Eksplikatsioon!H55)</f>
        <v/>
      </c>
      <c r="G53" s="23" t="str">
        <f>IF(Eksplikatsioon!J55=0,"",Eksplikatsioon!J55)</f>
        <v/>
      </c>
      <c r="H53" s="23" t="str">
        <f>IF(Eksplikatsioon!K55=0,"",Eksplikatsioon!K55)</f>
        <v/>
      </c>
      <c r="I53" s="23" t="str">
        <f>IF(Eksplikatsioon!L55=0,"",Eksplikatsioon!L55)</f>
        <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
      </c>
      <c r="B54" s="56" t="str">
        <f>IF(Eksplikatsioon!B56=0,"",Eksplikatsioon!B56)</f>
        <v/>
      </c>
      <c r="C54" s="23" t="str">
        <f>IF(Eksplikatsioon!C56=0,"",Eksplikatsioon!C56)</f>
        <v/>
      </c>
      <c r="D54" s="23" t="str">
        <f>IF(Eksplikatsioon!D56=0,"",Eksplikatsioon!D56)</f>
        <v/>
      </c>
      <c r="E54" s="54" t="str">
        <f>IF(Eksplikatsioon!F56=0,"",Eksplikatsioon!F56)</f>
        <v/>
      </c>
      <c r="F54" s="23" t="str">
        <f>IF(Eksplikatsioon!H56=0,"",Eksplikatsioon!H56)</f>
        <v/>
      </c>
      <c r="G54" s="23" t="str">
        <f>IF(Eksplikatsioon!J56=0,"",Eksplikatsioon!J56)</f>
        <v/>
      </c>
      <c r="H54" s="23" t="str">
        <f>IF(Eksplikatsioon!K56=0,"",Eksplikatsioon!K56)</f>
        <v/>
      </c>
      <c r="I54" s="23" t="str">
        <f>IF(Eksplikatsioon!L56=0,"",Eksplikatsioon!L56)</f>
        <v/>
      </c>
      <c r="J54" s="29" t="str">
        <f>IFERROR(IF($G54=Tabelid!$L$6,Eksplikatsioon!O56/SUM(Eksplikatsioon!$O56:'Eksplikatsioon'!$AG56),IF($G54=Tabelid!$L$4,IFERROR(SUMIFS($E:$E,$G:$G,Tabelid!$L$1,$C:$C,Tabelid!$J$4,$H:$H,J$2,$A:$A,$A54)/SUMIFS($E:$E,$G:$G,Tabelid!$L$1,$C:$C,Tabelid!$J$4,$A:$A,$A54),0),IF($G54=Tabelid!$L$5,IFERROR(SUMIFS($E:$E,$G:$G,Tabelid!$L$1,$C:$C,Tabelid!$J$4,$H:$H,J$2)/SUMIFS($E:$E,$G:$G,Tabelid!$L$1,$C:$C,Tabelid!$J$4),0),""))),"")</f>
        <v/>
      </c>
      <c r="K54" s="29" t="str">
        <f>IFERROR(IF($G54=Tabelid!$L$6,Eksplikatsioon!P56/SUM(Eksplikatsioon!$O56:'Eksplikatsioon'!$AG56),IF($G54=Tabelid!$L$4,IFERROR(SUMIFS($E:$E,$G:$G,Tabelid!$L$1,$C:$C,Tabelid!$J$4,$H:$H,K$2,$A:$A,$A54)/SUMIFS($E:$E,$G:$G,Tabelid!$L$1,$C:$C,Tabelid!$J$4,$A:$A,$A54),0),IF($G54=Tabelid!$L$5,IFERROR(SUMIFS($E:$E,$G:$G,Tabelid!$L$1,$C:$C,Tabelid!$J$4,$H:$H,K$2)/SUMIFS($E:$E,$G:$G,Tabelid!$L$1,$C:$C,Tabelid!$J$4),0),""))),"")</f>
        <v/>
      </c>
      <c r="L54" s="29" t="str">
        <f>IFERROR(IF($G54=Tabelid!$L$6,Eksplikatsioon!Q56/SUM(Eksplikatsioon!$O56:'Eksplikatsioon'!$AG56),IF($G54=Tabelid!$L$4,IFERROR(SUMIFS($E:$E,$G:$G,Tabelid!$L$1,$C:$C,Tabelid!$J$4,$H:$H,L$2,$A:$A,$A54)/SUMIFS($E:$E,$G:$G,Tabelid!$L$1,$C:$C,Tabelid!$J$4,$A:$A,$A54),0),IF($G54=Tabelid!$L$5,IFERROR(SUMIFS($E:$E,$G:$G,Tabelid!$L$1,$C:$C,Tabelid!$J$4,$H:$H,L$2)/SUMIFS($E:$E,$G:$G,Tabelid!$L$1,$C:$C,Tabelid!$J$4),0),""))),"")</f>
        <v/>
      </c>
      <c r="M54" s="29" t="str">
        <f>IFERROR(IF($G54=Tabelid!$L$6,Eksplikatsioon!R56/SUM(Eksplikatsioon!$O56:'Eksplikatsioon'!$AG56),IF($G54=Tabelid!$L$4,IFERROR(SUMIFS($E:$E,$G:$G,Tabelid!$L$1,$C:$C,Tabelid!$J$4,$H:$H,M$2,$A:$A,$A54)/SUMIFS($E:$E,$G:$G,Tabelid!$L$1,$C:$C,Tabelid!$J$4,$A:$A,$A54),0),IF($G54=Tabelid!$L$5,IFERROR(SUMIFS($E:$E,$G:$G,Tabelid!$L$1,$C:$C,Tabelid!$J$4,$H:$H,M$2)/SUMIFS($E:$E,$G:$G,Tabelid!$L$1,$C:$C,Tabelid!$J$4),0),""))),"")</f>
        <v/>
      </c>
      <c r="N54" s="29" t="str">
        <f>IFERROR(IF($G54=Tabelid!$L$6,Eksplikatsioon!S56/SUM(Eksplikatsioon!$O56:'Eksplikatsioon'!$AG56),IF($G54=Tabelid!$L$4,IFERROR(SUMIFS($E:$E,$G:$G,Tabelid!$L$1,$C:$C,Tabelid!$J$4,$H:$H,N$2,$A:$A,$A54)/SUMIFS($E:$E,$G:$G,Tabelid!$L$1,$C:$C,Tabelid!$J$4,$A:$A,$A54),0),IF($G54=Tabelid!$L$5,IFERROR(SUMIFS($E:$E,$G:$G,Tabelid!$L$1,$C:$C,Tabelid!$J$4,$H:$H,N$2)/SUMIFS($E:$E,$G:$G,Tabelid!$L$1,$C:$C,Tabelid!$J$4),0),""))),"")</f>
        <v/>
      </c>
      <c r="O54" s="29" t="str">
        <f>IFERROR(IF($G54=Tabelid!$L$6,Eksplikatsioon!T56/SUM(Eksplikatsioon!$O56:'Eksplikatsioon'!$AG56),IF($G54=Tabelid!$L$4,IFERROR(SUMIFS($E:$E,$G:$G,Tabelid!$L$1,$C:$C,Tabelid!$J$4,$H:$H,O$2,$A:$A,$A54)/SUMIFS($E:$E,$G:$G,Tabelid!$L$1,$C:$C,Tabelid!$J$4,$A:$A,$A54),0),IF($G54=Tabelid!$L$5,IFERROR(SUMIFS($E:$E,$G:$G,Tabelid!$L$1,$C:$C,Tabelid!$J$4,$H:$H,O$2)/SUMIFS($E:$E,$G:$G,Tabelid!$L$1,$C:$C,Tabelid!$J$4),0),""))),"")</f>
        <v/>
      </c>
      <c r="P54" s="29" t="str">
        <f>IFERROR(IF($G54=Tabelid!$L$6,Eksplikatsioon!U56/SUM(Eksplikatsioon!$O56:'Eksplikatsioon'!$AG56),IF($G54=Tabelid!$L$4,IFERROR(SUMIFS($E:$E,$G:$G,Tabelid!$L$1,$C:$C,Tabelid!$J$4,$H:$H,P$2,$A:$A,$A54)/SUMIFS($E:$E,$G:$G,Tabelid!$L$1,$C:$C,Tabelid!$J$4,$A:$A,$A54),0),IF($G54=Tabelid!$L$5,IFERROR(SUMIFS($E:$E,$G:$G,Tabelid!$L$1,$C:$C,Tabelid!$J$4,$H:$H,P$2)/SUMIFS($E:$E,$G:$G,Tabelid!$L$1,$C:$C,Tabelid!$J$4),0),""))),"")</f>
        <v/>
      </c>
      <c r="Q54" s="29" t="str">
        <f>IFERROR(IF($G54=Tabelid!$L$6,Eksplikatsioon!V56/SUM(Eksplikatsioon!$O56:'Eksplikatsioon'!$AG56),IF($G54=Tabelid!$L$4,IFERROR(SUMIFS($E:$E,$G:$G,Tabelid!$L$1,$C:$C,Tabelid!$J$4,$H:$H,Q$2,$A:$A,$A54)/SUMIFS($E:$E,$G:$G,Tabelid!$L$1,$C:$C,Tabelid!$J$4,$A:$A,$A54),0),IF($G54=Tabelid!$L$5,IFERROR(SUMIFS($E:$E,$G:$G,Tabelid!$L$1,$C:$C,Tabelid!$J$4,$H:$H,Q$2)/SUMIFS($E:$E,$G:$G,Tabelid!$L$1,$C:$C,Tabelid!$J$4),0),""))),"")</f>
        <v/>
      </c>
      <c r="R54" s="29" t="str">
        <f>IFERROR(IF($G54=Tabelid!$L$6,Eksplikatsioon!W56/SUM(Eksplikatsioon!$O56:'Eksplikatsioon'!$AG56),IF($G54=Tabelid!$L$4,IFERROR(SUMIFS($E:$E,$G:$G,Tabelid!$L$1,$C:$C,Tabelid!$J$4,$H:$H,R$2,$A:$A,$A54)/SUMIFS($E:$E,$G:$G,Tabelid!$L$1,$C:$C,Tabelid!$J$4,$A:$A,$A54),0),IF($G54=Tabelid!$L$5,IFERROR(SUMIFS($E:$E,$G:$G,Tabelid!$L$1,$C:$C,Tabelid!$J$4,$H:$H,R$2)/SUMIFS($E:$E,$G:$G,Tabelid!$L$1,$C:$C,Tabelid!$J$4),0),""))),"")</f>
        <v/>
      </c>
      <c r="S54" s="29" t="str">
        <f>IFERROR(IF($G54=Tabelid!$L$6,Eksplikatsioon!X56/SUM(Eksplikatsioon!$O56:'Eksplikatsioon'!$AG56),IF($G54=Tabelid!$L$4,IFERROR(SUMIFS($E:$E,$G:$G,Tabelid!$L$1,$C:$C,Tabelid!$J$4,$H:$H,S$2,$A:$A,$A54)/SUMIFS($E:$E,$G:$G,Tabelid!$L$1,$C:$C,Tabelid!$J$4,$A:$A,$A54),0),IF($G54=Tabelid!$L$5,IFERROR(SUMIFS($E:$E,$G:$G,Tabelid!$L$1,$C:$C,Tabelid!$J$4,$H:$H,S$2)/SUMIFS($E:$E,$G:$G,Tabelid!$L$1,$C:$C,Tabelid!$J$4),0),""))),"")</f>
        <v/>
      </c>
      <c r="T54" s="29" t="str">
        <f>IFERROR(IF($G54=Tabelid!$L$6,Eksplikatsioon!Y56/SUM(Eksplikatsioon!$O56:'Eksplikatsioon'!$AG56),IF($G54=Tabelid!$L$4,IFERROR(SUMIFS($E:$E,$G:$G,Tabelid!$L$1,$C:$C,Tabelid!$J$4,$H:$H,T$2,$A:$A,$A54)/SUMIFS($E:$E,$G:$G,Tabelid!$L$1,$C:$C,Tabelid!$J$4,$A:$A,$A54),0),IF($G54=Tabelid!$L$5,IFERROR(SUMIFS($E:$E,$G:$G,Tabelid!$L$1,$C:$C,Tabelid!$J$4,$H:$H,T$2)/SUMIFS($E:$E,$G:$G,Tabelid!$L$1,$C:$C,Tabelid!$J$4),0),""))),"")</f>
        <v/>
      </c>
      <c r="U54" s="29" t="str">
        <f>IFERROR(IF($G54=Tabelid!$L$6,Eksplikatsioon!Z56/SUM(Eksplikatsioon!$O56:'Eksplikatsioon'!$AG56),IF($G54=Tabelid!$L$4,IFERROR(SUMIFS($E:$E,$G:$G,Tabelid!$L$1,$C:$C,Tabelid!$J$4,$H:$H,U$2,$A:$A,$A54)/SUMIFS($E:$E,$G:$G,Tabelid!$L$1,$C:$C,Tabelid!$J$4,$A:$A,$A54),0),IF($G54=Tabelid!$L$5,IFERROR(SUMIFS($E:$E,$G:$G,Tabelid!$L$1,$C:$C,Tabelid!$J$4,$H:$H,U$2)/SUMIFS($E:$E,$G:$G,Tabelid!$L$1,$C:$C,Tabelid!$J$4),0),""))),"")</f>
        <v/>
      </c>
      <c r="V54" s="29"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29"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29"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29"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29"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29"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29"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29" t="str">
        <f>IFERROR(IF($G54=Tabelid!$L$6,$E54*J54,IFERROR($E54*J54/SUM($J54:$AB54)*(Eksplikatsioon!O56)/SUMPRODUCT($J54:$AB54,Eksplikatsioon!$O56:$AG56),"")),"")</f>
        <v/>
      </c>
      <c r="AD54" s="29" t="str">
        <f>IFERROR(IF($G54=Tabelid!$L$6,$E54*K54,IFERROR($E54*K54/SUM($J54:$AB54)*(Eksplikatsioon!P56)/SUMPRODUCT($J54:$AB54,Eksplikatsioon!$O56:$AG56),"")),"")</f>
        <v/>
      </c>
      <c r="AE54" s="29" t="str">
        <f>IFERROR(IF($G54=Tabelid!$L$6,$E54*L54,IFERROR($E54*L54/SUM($J54:$AB54)*(Eksplikatsioon!Q56)/SUMPRODUCT($J54:$AB54,Eksplikatsioon!$O56:$AG56),"")),"")</f>
        <v/>
      </c>
      <c r="AF54" s="29" t="str">
        <f>IFERROR(IF($G54=Tabelid!$L$6,$E54*M54,IFERROR($E54*M54/SUM($J54:$AB54)*(Eksplikatsioon!R56)/SUMPRODUCT($J54:$AB54,Eksplikatsioon!$O56:$AG56),"")),"")</f>
        <v/>
      </c>
      <c r="AG54" s="29" t="str">
        <f>IFERROR(IF($G54=Tabelid!$L$6,$E54*N54,IFERROR($E54*N54/SUM($J54:$AB54)*(Eksplikatsioon!S56)/SUMPRODUCT($J54:$AB54,Eksplikatsioon!$O56:$AG56),"")),"")</f>
        <v/>
      </c>
      <c r="AH54" s="29" t="str">
        <f>IFERROR(IF($G54=Tabelid!$L$6,$E54*O54,IFERROR($E54*O54/SUM($J54:$AB54)*(Eksplikatsioon!T56)/SUMPRODUCT($J54:$AB54,Eksplikatsioon!$O56:$AG56),"")),"")</f>
        <v/>
      </c>
      <c r="AI54" s="29" t="str">
        <f>IFERROR(IF($G54=Tabelid!$L$6,$E54*P54,IFERROR($E54*P54/SUM($J54:$AB54)*(Eksplikatsioon!U56)/SUMPRODUCT($J54:$AB54,Eksplikatsioon!$O56:$AG56),"")),"")</f>
        <v/>
      </c>
      <c r="AJ54" s="29" t="str">
        <f>IFERROR(IF($G54=Tabelid!$L$6,$E54*Q54,IFERROR($E54*Q54/SUM($J54:$AB54)*(Eksplikatsioon!V56)/SUMPRODUCT($J54:$AB54,Eksplikatsioon!$O56:$AG56),"")),"")</f>
        <v/>
      </c>
      <c r="AK54" s="29" t="str">
        <f>IFERROR(IF($G54=Tabelid!$L$6,$E54*R54,IFERROR($E54*R54/SUM($J54:$AB54)*(Eksplikatsioon!W56)/SUMPRODUCT($J54:$AB54,Eksplikatsioon!$O56:$AG56),"")),"")</f>
        <v/>
      </c>
      <c r="AL54" s="29" t="str">
        <f>IFERROR(IF($G54=Tabelid!$L$6,$E54*S54,IFERROR($E54*S54/SUM($J54:$AB54)*(Eksplikatsioon!X56)/SUMPRODUCT($J54:$AB54,Eksplikatsioon!$O56:$AG56),"")),"")</f>
        <v/>
      </c>
      <c r="AM54" s="29" t="str">
        <f>IFERROR(IF($G54=Tabelid!$L$6,$E54*T54,IFERROR($E54*T54/SUM($J54:$AB54)*(Eksplikatsioon!Y56)/SUMPRODUCT($J54:$AB54,Eksplikatsioon!$O56:$AG56),"")),"")</f>
        <v/>
      </c>
      <c r="AN54" s="29" t="str">
        <f>IFERROR(IF($G54=Tabelid!$L$6,$E54*U54,IFERROR($E54*U54/SUM($J54:$AB54)*(Eksplikatsioon!Z56)/SUMPRODUCT($J54:$AB54,Eksplikatsioon!$O56:$AG56),"")),"")</f>
        <v/>
      </c>
      <c r="AO54" s="29" t="str">
        <f>IFERROR(IF($G54=Tabelid!$L$6,$E54*V54,IFERROR($E54*V54/SUM($J54:$AB54)*(Eksplikatsioon!AA56)/SUMPRODUCT($J54:$AB54,Eksplikatsioon!$O56:$AG56),"")),"")</f>
        <v/>
      </c>
      <c r="AP54" s="29" t="str">
        <f>IFERROR(IF($G54=Tabelid!$L$6,$E54*W54,IFERROR($E54*W54/SUM($J54:$AB54)*(Eksplikatsioon!AB56)/SUMPRODUCT($J54:$AB54,Eksplikatsioon!$O56:$AG56),"")),"")</f>
        <v/>
      </c>
      <c r="AQ54" s="29" t="str">
        <f>IFERROR(IF($G54=Tabelid!$L$6,$E54*X54,IFERROR($E54*X54/SUM($J54:$AB54)*(Eksplikatsioon!AC56)/SUMPRODUCT($J54:$AB54,Eksplikatsioon!$O56:$AG56),"")),"")</f>
        <v/>
      </c>
      <c r="AR54" s="29" t="str">
        <f>IFERROR(IF($G54=Tabelid!$L$6,$E54*Y54,IFERROR($E54*Y54/SUM($J54:$AB54)*(Eksplikatsioon!AD56)/SUMPRODUCT($J54:$AB54,Eksplikatsioon!$O56:$AG56),"")),"")</f>
        <v/>
      </c>
      <c r="AS54" s="29" t="str">
        <f>IFERROR(IF($G54=Tabelid!$L$6,$E54*Z54,IFERROR($E54*Z54/SUM($J54:$AB54)*(Eksplikatsioon!AE56)/SUMPRODUCT($J54:$AB54,Eksplikatsioon!$O56:$AG56),"")),"")</f>
        <v/>
      </c>
      <c r="AT54" s="29" t="str">
        <f>IFERROR(IF($G54=Tabelid!$L$6,$E54*AA54,IFERROR($E54*AA54/SUM($J54:$AB54)*(Eksplikatsioon!AF56)/SUMPRODUCT($J54:$AB54,Eksplikatsioon!$O56:$AG56),"")),"")</f>
        <v/>
      </c>
      <c r="AU54" s="29" t="str">
        <f>IFERROR(IF($G54=Tabelid!$L$6,$E54*AB54,IFERROR($E54*AB54/SUM($J54:$AB54)*(Eksplikatsioon!AG56)/SUMPRODUCT($J54:$AB54,Eksplikatsioon!$O56:$AG56),"")),"")</f>
        <v/>
      </c>
    </row>
    <row r="55" spans="1:59" x14ac:dyDescent="0.25">
      <c r="A55" s="23" t="str">
        <f>IF(Eksplikatsioon!A57=0,"",Eksplikatsioon!A57)</f>
        <v/>
      </c>
      <c r="B55" s="56" t="str">
        <f>IF(Eksplikatsioon!B57=0,"",Eksplikatsioon!B57)</f>
        <v/>
      </c>
      <c r="C55" s="23" t="str">
        <f>IF(Eksplikatsioon!C57=0,"",Eksplikatsioon!C57)</f>
        <v/>
      </c>
      <c r="D55" s="23" t="str">
        <f>IF(Eksplikatsioon!D57=0,"",Eksplikatsioon!D57)</f>
        <v/>
      </c>
      <c r="E55" s="54" t="str">
        <f>IF(Eksplikatsioon!F57=0,"",Eksplikatsioon!F57)</f>
        <v/>
      </c>
      <c r="F55" s="23" t="str">
        <f>IF(Eksplikatsioon!H57=0,"",Eksplikatsioon!H57)</f>
        <v/>
      </c>
      <c r="G55" s="23" t="str">
        <f>IF(Eksplikatsioon!J57=0,"",Eksplikatsioon!J57)</f>
        <v/>
      </c>
      <c r="H55" s="23" t="str">
        <f>IF(Eksplikatsioon!K57=0,"",Eksplikatsioon!K57)</f>
        <v/>
      </c>
      <c r="I55" s="23" t="str">
        <f>IF(Eksplikatsioon!L57=0,"",Eksplikatsioon!L57)</f>
        <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
      </c>
      <c r="B56" s="56" t="str">
        <f>IF(Eksplikatsioon!B58=0,"",Eksplikatsioon!B58)</f>
        <v/>
      </c>
      <c r="C56" s="23" t="str">
        <f>IF(Eksplikatsioon!C58=0,"",Eksplikatsioon!C58)</f>
        <v/>
      </c>
      <c r="D56" s="23" t="str">
        <f>IF(Eksplikatsioon!D58=0,"",Eksplikatsioon!D58)</f>
        <v/>
      </c>
      <c r="E56" s="54" t="str">
        <f>IF(Eksplikatsioon!F58=0,"",Eksplikatsioon!F58)</f>
        <v/>
      </c>
      <c r="F56" s="23" t="str">
        <f>IF(Eksplikatsioon!H58=0,"",Eksplikatsioon!H58)</f>
        <v/>
      </c>
      <c r="G56" s="23" t="str">
        <f>IF(Eksplikatsioon!J58=0,"",Eksplikatsioon!J58)</f>
        <v/>
      </c>
      <c r="H56" s="23" t="str">
        <f>IF(Eksplikatsioon!K58=0,"",Eksplikatsioon!K58)</f>
        <v/>
      </c>
      <c r="I56" s="23" t="str">
        <f>IF(Eksplikatsioon!L58=0,"",Eksplikatsioon!L58)</f>
        <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
      </c>
      <c r="B57" s="56" t="str">
        <f>IF(Eksplikatsioon!B59=0,"",Eksplikatsioon!B59)</f>
        <v/>
      </c>
      <c r="C57" s="23" t="str">
        <f>IF(Eksplikatsioon!C59=0,"",Eksplikatsioon!C59)</f>
        <v/>
      </c>
      <c r="D57" s="23" t="str">
        <f>IF(Eksplikatsioon!D59=0,"",Eksplikatsioon!D59)</f>
        <v/>
      </c>
      <c r="E57" s="54" t="str">
        <f>IF(Eksplikatsioon!F59=0,"",Eksplikatsioon!F59)</f>
        <v/>
      </c>
      <c r="F57" s="23" t="str">
        <f>IF(Eksplikatsioon!H59=0,"",Eksplikatsioon!H59)</f>
        <v/>
      </c>
      <c r="G57" s="23" t="str">
        <f>IF(Eksplikatsioon!J59=0,"",Eksplikatsioon!J59)</f>
        <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
      </c>
      <c r="B58" s="56" t="str">
        <f>IF(Eksplikatsioon!B60=0,"",Eksplikatsioon!B60)</f>
        <v/>
      </c>
      <c r="C58" s="23" t="str">
        <f>IF(Eksplikatsioon!C60=0,"",Eksplikatsioon!C60)</f>
        <v/>
      </c>
      <c r="D58" s="23" t="str">
        <f>IF(Eksplikatsioon!D60=0,"",Eksplikatsioon!D60)</f>
        <v/>
      </c>
      <c r="E58" s="54" t="str">
        <f>IF(Eksplikatsioon!F60=0,"",Eksplikatsioon!F60)</f>
        <v/>
      </c>
      <c r="F58" s="23" t="str">
        <f>IF(Eksplikatsioon!H60=0,"",Eksplikatsioon!H60)</f>
        <v/>
      </c>
      <c r="G58" s="23" t="str">
        <f>IF(Eksplikatsioon!J60=0,"",Eksplikatsioon!J60)</f>
        <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
      </c>
      <c r="B59" s="56" t="str">
        <f>IF(Eksplikatsioon!B61=0,"",Eksplikatsioon!B61)</f>
        <v/>
      </c>
      <c r="C59" s="23" t="str">
        <f>IF(Eksplikatsioon!C61=0,"",Eksplikatsioon!C61)</f>
        <v/>
      </c>
      <c r="D59" s="23" t="str">
        <f>IF(Eksplikatsioon!D61=0,"",Eksplikatsioon!D61)</f>
        <v/>
      </c>
      <c r="E59" s="54" t="str">
        <f>IF(Eksplikatsioon!F61=0,"",Eksplikatsioon!F61)</f>
        <v/>
      </c>
      <c r="F59" s="23" t="str">
        <f>IF(Eksplikatsioon!H61=0,"",Eksplikatsioon!H61)</f>
        <v/>
      </c>
      <c r="G59" s="23" t="str">
        <f>IF(Eksplikatsioon!J61=0,"",Eksplikatsioon!J61)</f>
        <v/>
      </c>
      <c r="H59" s="23" t="str">
        <f>IF(Eksplikatsioon!K61=0,"",Eksplikatsioon!K61)</f>
        <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
      </c>
      <c r="B60" s="56" t="str">
        <f>IF(Eksplikatsioon!B62=0,"",Eksplikatsioon!B62)</f>
        <v/>
      </c>
      <c r="C60" s="23" t="str">
        <f>IF(Eksplikatsioon!C62=0,"",Eksplikatsioon!C62)</f>
        <v/>
      </c>
      <c r="D60" s="23" t="str">
        <f>IF(Eksplikatsioon!D62=0,"",Eksplikatsioon!D62)</f>
        <v/>
      </c>
      <c r="E60" s="54" t="str">
        <f>IF(Eksplikatsioon!F62=0,"",Eksplikatsioon!F62)</f>
        <v/>
      </c>
      <c r="F60" s="23" t="str">
        <f>IF(Eksplikatsioon!H62=0,"",Eksplikatsioon!H62)</f>
        <v/>
      </c>
      <c r="G60" s="23" t="str">
        <f>IF(Eksplikatsioon!J62=0,"",Eksplikatsioon!J62)</f>
        <v/>
      </c>
      <c r="H60" s="23" t="str">
        <f>IF(Eksplikatsioon!K62=0,"",Eksplikatsioon!K62)</f>
        <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
      </c>
      <c r="B61" s="56" t="str">
        <f>IF(Eksplikatsioon!B63=0,"",Eksplikatsioon!B63)</f>
        <v/>
      </c>
      <c r="C61" s="23" t="str">
        <f>IF(Eksplikatsioon!C63=0,"",Eksplikatsioon!C63)</f>
        <v/>
      </c>
      <c r="D61" s="23" t="str">
        <f>IF(Eksplikatsioon!D63=0,"",Eksplikatsioon!D63)</f>
        <v/>
      </c>
      <c r="E61" s="54" t="str">
        <f>IF(Eksplikatsioon!F63=0,"",Eksplikatsioon!F63)</f>
        <v/>
      </c>
      <c r="F61" s="23" t="str">
        <f>IF(Eksplikatsioon!H63=0,"",Eksplikatsioon!H63)</f>
        <v/>
      </c>
      <c r="G61" s="23" t="str">
        <f>IF(Eksplikatsioon!J63=0,"",Eksplikatsioon!J63)</f>
        <v/>
      </c>
      <c r="H61" s="23" t="str">
        <f>IF(Eksplikatsioon!K63=0,"",Eksplikatsioon!K63)</f>
        <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
      </c>
      <c r="B62" s="56" t="str">
        <f>IF(Eksplikatsioon!B64=0,"",Eksplikatsioon!B64)</f>
        <v/>
      </c>
      <c r="C62" s="23" t="str">
        <f>IF(Eksplikatsioon!C64=0,"",Eksplikatsioon!C64)</f>
        <v/>
      </c>
      <c r="D62" s="23" t="str">
        <f>IF(Eksplikatsioon!D64=0,"",Eksplikatsioon!D64)</f>
        <v/>
      </c>
      <c r="E62" s="54" t="str">
        <f>IF(Eksplikatsioon!F64=0,"",Eksplikatsioon!F64)</f>
        <v/>
      </c>
      <c r="F62" s="23" t="str">
        <f>IF(Eksplikatsioon!H64=0,"",Eksplikatsioon!H64)</f>
        <v/>
      </c>
      <c r="G62" s="23" t="str">
        <f>IF(Eksplikatsioon!J64=0,"",Eksplikatsioon!J64)</f>
        <v/>
      </c>
      <c r="H62" s="23" t="str">
        <f>IF(Eksplikatsioon!K64=0,"",Eksplikatsioon!K64)</f>
        <v/>
      </c>
      <c r="I62" s="23" t="str">
        <f>IF(Eksplikatsioon!L64=0,"",Eksplikatsioon!L64)</f>
        <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
      </c>
      <c r="B63" s="56" t="str">
        <f>IF(Eksplikatsioon!B65=0,"",Eksplikatsioon!B65)</f>
        <v/>
      </c>
      <c r="C63" s="23" t="str">
        <f>IF(Eksplikatsioon!C65=0,"",Eksplikatsioon!C65)</f>
        <v/>
      </c>
      <c r="D63" s="23" t="str">
        <f>IF(Eksplikatsioon!D65=0,"",Eksplikatsioon!D65)</f>
        <v/>
      </c>
      <c r="E63" s="54" t="str">
        <f>IF(Eksplikatsioon!F65=0,"",Eksplikatsioon!F65)</f>
        <v/>
      </c>
      <c r="F63" s="23" t="str">
        <f>IF(Eksplikatsioon!H65=0,"",Eksplikatsioon!H65)</f>
        <v/>
      </c>
      <c r="G63" s="23" t="str">
        <f>IF(Eksplikatsioon!J65=0,"",Eksplikatsioon!J65)</f>
        <v/>
      </c>
      <c r="H63" s="23" t="str">
        <f>IF(Eksplikatsioon!K65=0,"",Eksplikatsioon!K65)</f>
        <v/>
      </c>
      <c r="I63" s="23" t="str">
        <f>IF(Eksplikatsioon!L65=0,"",Eksplikatsioon!L65)</f>
        <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
      </c>
      <c r="B64" s="56" t="str">
        <f>IF(Eksplikatsioon!B66=0,"",Eksplikatsioon!B66)</f>
        <v/>
      </c>
      <c r="C64" s="23" t="str">
        <f>IF(Eksplikatsioon!C66=0,"",Eksplikatsioon!C66)</f>
        <v/>
      </c>
      <c r="D64" s="23" t="str">
        <f>IF(Eksplikatsioon!D66=0,"",Eksplikatsioon!D66)</f>
        <v/>
      </c>
      <c r="E64" s="54" t="str">
        <f>IF(Eksplikatsioon!F66=0,"",Eksplikatsioon!F66)</f>
        <v/>
      </c>
      <c r="F64" s="23" t="str">
        <f>IF(Eksplikatsioon!H66=0,"",Eksplikatsioon!H66)</f>
        <v/>
      </c>
      <c r="G64" s="23" t="str">
        <f>IF(Eksplikatsioon!J66=0,"",Eksplikatsioon!J66)</f>
        <v/>
      </c>
      <c r="H64" s="23" t="str">
        <f>IF(Eksplikatsioon!K66=0,"",Eksplikatsioon!K66)</f>
        <v/>
      </c>
      <c r="I64" s="23" t="str">
        <f>IF(Eksplikatsioon!L66=0,"",Eksplikatsioon!L66)</f>
        <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
      </c>
      <c r="B65" s="56" t="str">
        <f>IF(Eksplikatsioon!B67=0,"",Eksplikatsioon!B67)</f>
        <v/>
      </c>
      <c r="C65" s="23" t="str">
        <f>IF(Eksplikatsioon!C67=0,"",Eksplikatsioon!C67)</f>
        <v/>
      </c>
      <c r="D65" s="23" t="str">
        <f>IF(Eksplikatsioon!D67=0,"",Eksplikatsioon!D67)</f>
        <v/>
      </c>
      <c r="E65" s="54" t="str">
        <f>IF(Eksplikatsioon!F67=0,"",Eksplikatsioon!F67)</f>
        <v/>
      </c>
      <c r="F65" s="23" t="str">
        <f>IF(Eksplikatsioon!H67=0,"",Eksplikatsioon!H67)</f>
        <v/>
      </c>
      <c r="G65" s="23" t="str">
        <f>IF(Eksplikatsioon!J67=0,"",Eksplikatsioon!J67)</f>
        <v/>
      </c>
      <c r="H65" s="23" t="str">
        <f>IF(Eksplikatsioon!K67=0,"",Eksplikatsioon!K67)</f>
        <v/>
      </c>
      <c r="I65" s="23" t="str">
        <f>IF(Eksplikatsioon!L67=0,"",Eksplikatsioon!L67)</f>
        <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
      </c>
      <c r="B66" s="56" t="str">
        <f>IF(Eksplikatsioon!B68=0,"",Eksplikatsioon!B68)</f>
        <v/>
      </c>
      <c r="C66" s="23" t="str">
        <f>IF(Eksplikatsioon!C68=0,"",Eksplikatsioon!C68)</f>
        <v/>
      </c>
      <c r="D66" s="23" t="str">
        <f>IF(Eksplikatsioon!D68=0,"",Eksplikatsioon!D68)</f>
        <v/>
      </c>
      <c r="E66" s="54" t="str">
        <f>IF(Eksplikatsioon!F68=0,"",Eksplikatsioon!F68)</f>
        <v/>
      </c>
      <c r="F66" s="23" t="str">
        <f>IF(Eksplikatsioon!H68=0,"",Eksplikatsioon!H68)</f>
        <v/>
      </c>
      <c r="G66" s="23" t="str">
        <f>IF(Eksplikatsioon!J68=0,"",Eksplikatsioon!J68)</f>
        <v/>
      </c>
      <c r="H66" s="23" t="str">
        <f>IF(Eksplikatsioon!K68=0,"",Eksplikatsioon!K68)</f>
        <v/>
      </c>
      <c r="I66" s="23" t="str">
        <f>IF(Eksplikatsioon!L68=0,"",Eksplikatsioon!L68)</f>
        <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
      </c>
      <c r="B67" s="56" t="str">
        <f>IF(Eksplikatsioon!B69=0,"",Eksplikatsioon!B69)</f>
        <v/>
      </c>
      <c r="C67" s="23" t="str">
        <f>IF(Eksplikatsioon!C69=0,"",Eksplikatsioon!C69)</f>
        <v/>
      </c>
      <c r="D67" s="23" t="str">
        <f>IF(Eksplikatsioon!D69=0,"",Eksplikatsioon!D69)</f>
        <v/>
      </c>
      <c r="E67" s="54" t="str">
        <f>IF(Eksplikatsioon!F69=0,"",Eksplikatsioon!F69)</f>
        <v/>
      </c>
      <c r="F67" s="23" t="str">
        <f>IF(Eksplikatsioon!H69=0,"",Eksplikatsioon!H69)</f>
        <v/>
      </c>
      <c r="G67" s="23" t="str">
        <f>IF(Eksplikatsioon!J69=0,"",Eksplikatsioon!J69)</f>
        <v/>
      </c>
      <c r="H67" s="23" t="str">
        <f>IF(Eksplikatsioon!K69=0,"",Eksplikatsioon!K69)</f>
        <v/>
      </c>
      <c r="I67" s="23" t="str">
        <f>IF(Eksplikatsioon!L69=0,"",Eksplikatsioon!L69)</f>
        <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
      </c>
      <c r="B68" s="56" t="str">
        <f>IF(Eksplikatsioon!B70=0,"",Eksplikatsioon!B70)</f>
        <v/>
      </c>
      <c r="C68" s="23" t="str">
        <f>IF(Eksplikatsioon!C70=0,"",Eksplikatsioon!C70)</f>
        <v/>
      </c>
      <c r="D68" s="23" t="str">
        <f>IF(Eksplikatsioon!D70=0,"",Eksplikatsioon!D70)</f>
        <v/>
      </c>
      <c r="E68" s="54" t="str">
        <f>IF(Eksplikatsioon!F70=0,"",Eksplikatsioon!F70)</f>
        <v/>
      </c>
      <c r="F68" s="23" t="str">
        <f>IF(Eksplikatsioon!H70=0,"",Eksplikatsioon!H70)</f>
        <v/>
      </c>
      <c r="G68" s="23" t="str">
        <f>IF(Eksplikatsioon!J70=0,"",Eksplikatsioon!J70)</f>
        <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
      </c>
      <c r="B69" s="56" t="str">
        <f>IF(Eksplikatsioon!B71=0,"",Eksplikatsioon!B71)</f>
        <v/>
      </c>
      <c r="C69" s="23" t="str">
        <f>IF(Eksplikatsioon!C71=0,"",Eksplikatsioon!C71)</f>
        <v/>
      </c>
      <c r="D69" s="23" t="str">
        <f>IF(Eksplikatsioon!D71=0,"",Eksplikatsioon!D71)</f>
        <v/>
      </c>
      <c r="E69" s="54" t="str">
        <f>IF(Eksplikatsioon!F71=0,"",Eksplikatsioon!F71)</f>
        <v/>
      </c>
      <c r="F69" s="23" t="str">
        <f>IF(Eksplikatsioon!H71=0,"",Eksplikatsioon!H71)</f>
        <v/>
      </c>
      <c r="G69" s="23" t="str">
        <f>IF(Eksplikatsioon!J71=0,"",Eksplikatsioon!J71)</f>
        <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
      </c>
      <c r="B70" s="56" t="str">
        <f>IF(Eksplikatsioon!B72=0,"",Eksplikatsioon!B72)</f>
        <v/>
      </c>
      <c r="C70" s="23" t="str">
        <f>IF(Eksplikatsioon!C72=0,"",Eksplikatsioon!C72)</f>
        <v/>
      </c>
      <c r="D70" s="23" t="str">
        <f>IF(Eksplikatsioon!D72=0,"",Eksplikatsioon!D72)</f>
        <v/>
      </c>
      <c r="E70" s="54" t="str">
        <f>IF(Eksplikatsioon!F72=0,"",Eksplikatsioon!F72)</f>
        <v/>
      </c>
      <c r="F70" s="23" t="str">
        <f>IF(Eksplikatsioon!H72=0,"",Eksplikatsioon!H72)</f>
        <v/>
      </c>
      <c r="G70" s="23" t="str">
        <f>IF(Eksplikatsioon!J72=0,"",Eksplikatsioon!J72)</f>
        <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
      </c>
      <c r="B71" s="56" t="str">
        <f>IF(Eksplikatsioon!B73=0,"",Eksplikatsioon!B73)</f>
        <v/>
      </c>
      <c r="C71" s="23" t="str">
        <f>IF(Eksplikatsioon!C73=0,"",Eksplikatsioon!C73)</f>
        <v/>
      </c>
      <c r="D71" s="23" t="str">
        <f>IF(Eksplikatsioon!D73=0,"",Eksplikatsioon!D73)</f>
        <v/>
      </c>
      <c r="E71" s="54" t="str">
        <f>IF(Eksplikatsioon!F73=0,"",Eksplikatsioon!F73)</f>
        <v/>
      </c>
      <c r="F71" s="23" t="str">
        <f>IF(Eksplikatsioon!H73=0,"",Eksplikatsioon!H73)</f>
        <v/>
      </c>
      <c r="G71" s="23" t="str">
        <f>IF(Eksplikatsioon!J73=0,"",Eksplikatsioon!J73)</f>
        <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
      </c>
      <c r="B72" s="56" t="str">
        <f>IF(Eksplikatsioon!B74=0,"",Eksplikatsioon!B74)</f>
        <v/>
      </c>
      <c r="C72" s="23" t="str">
        <f>IF(Eksplikatsioon!C74=0,"",Eksplikatsioon!C74)</f>
        <v/>
      </c>
      <c r="D72" s="23" t="str">
        <f>IF(Eksplikatsioon!D74=0,"",Eksplikatsioon!D74)</f>
        <v/>
      </c>
      <c r="E72" s="54" t="str">
        <f>IF(Eksplikatsioon!F74=0,"",Eksplikatsioon!F74)</f>
        <v/>
      </c>
      <c r="F72" s="23" t="str">
        <f>IF(Eksplikatsioon!H74=0,"",Eksplikatsioon!H74)</f>
        <v/>
      </c>
      <c r="G72" s="23" t="str">
        <f>IF(Eksplikatsioon!J74=0,"",Eksplikatsioon!J74)</f>
        <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
      </c>
      <c r="B73" s="56" t="str">
        <f>IF(Eksplikatsioon!B75=0,"",Eksplikatsioon!B75)</f>
        <v/>
      </c>
      <c r="C73" s="23" t="str">
        <f>IF(Eksplikatsioon!C75=0,"",Eksplikatsioon!C75)</f>
        <v/>
      </c>
      <c r="D73" s="23" t="str">
        <f>IF(Eksplikatsioon!D75=0,"",Eksplikatsioon!D75)</f>
        <v/>
      </c>
      <c r="E73" s="54" t="str">
        <f>IF(Eksplikatsioon!F75=0,"",Eksplikatsioon!F75)</f>
        <v/>
      </c>
      <c r="F73" s="23" t="str">
        <f>IF(Eksplikatsioon!H75=0,"",Eksplikatsioon!H75)</f>
        <v/>
      </c>
      <c r="G73" s="23" t="str">
        <f>IF(Eksplikatsioon!J75=0,"",Eksplikatsioon!J75)</f>
        <v/>
      </c>
      <c r="H73" s="23" t="str">
        <f>IF(Eksplikatsioon!K75=0,"",Eksplikatsioon!K75)</f>
        <v/>
      </c>
      <c r="I73" s="23" t="str">
        <f>IF(Eksplikatsioon!L75=0,"",Eksplikatsioon!L75)</f>
        <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
      </c>
      <c r="B74" s="56" t="str">
        <f>IF(Eksplikatsioon!B76=0,"",Eksplikatsioon!B76)</f>
        <v/>
      </c>
      <c r="C74" s="23" t="str">
        <f>IF(Eksplikatsioon!C76=0,"",Eksplikatsioon!C76)</f>
        <v/>
      </c>
      <c r="D74" s="23" t="str">
        <f>IF(Eksplikatsioon!D76=0,"",Eksplikatsioon!D76)</f>
        <v/>
      </c>
      <c r="E74" s="54" t="str">
        <f>IF(Eksplikatsioon!F76=0,"",Eksplikatsioon!F76)</f>
        <v/>
      </c>
      <c r="F74" s="23" t="str">
        <f>IF(Eksplikatsioon!H76=0,"",Eksplikatsioon!H76)</f>
        <v/>
      </c>
      <c r="G74" s="23" t="str">
        <f>IF(Eksplikatsioon!J76=0,"",Eksplikatsioon!J76)</f>
        <v/>
      </c>
      <c r="H74" s="23" t="str">
        <f>IF(Eksplikatsioon!K76=0,"",Eksplikatsioon!K76)</f>
        <v/>
      </c>
      <c r="I74" s="23" t="str">
        <f>IF(Eksplikatsioon!L76=0,"",Eksplikatsioon!L76)</f>
        <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
      </c>
      <c r="B75" s="56" t="str">
        <f>IF(Eksplikatsioon!B77=0,"",Eksplikatsioon!B77)</f>
        <v/>
      </c>
      <c r="C75" s="23" t="str">
        <f>IF(Eksplikatsioon!C77=0,"",Eksplikatsioon!C77)</f>
        <v/>
      </c>
      <c r="D75" s="23" t="str">
        <f>IF(Eksplikatsioon!D77=0,"",Eksplikatsioon!D77)</f>
        <v/>
      </c>
      <c r="E75" s="54" t="str">
        <f>IF(Eksplikatsioon!F77=0,"",Eksplikatsioon!F77)</f>
        <v/>
      </c>
      <c r="F75" s="23" t="str">
        <f>IF(Eksplikatsioon!H77=0,"",Eksplikatsioon!H77)</f>
        <v/>
      </c>
      <c r="G75" s="23" t="str">
        <f>IF(Eksplikatsioon!J77=0,"",Eksplikatsioon!J77)</f>
        <v/>
      </c>
      <c r="H75" s="23" t="str">
        <f>IF(Eksplikatsioon!K77=0,"",Eksplikatsioon!K77)</f>
        <v/>
      </c>
      <c r="I75" s="23" t="str">
        <f>IF(Eksplikatsioon!L77=0,"",Eksplikatsioon!L77)</f>
        <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
      </c>
      <c r="B76" s="56" t="str">
        <f>IF(Eksplikatsioon!B78=0,"",Eksplikatsioon!B78)</f>
        <v/>
      </c>
      <c r="C76" s="23" t="str">
        <f>IF(Eksplikatsioon!C78=0,"",Eksplikatsioon!C78)</f>
        <v/>
      </c>
      <c r="D76" s="23" t="str">
        <f>IF(Eksplikatsioon!D78=0,"",Eksplikatsioon!D78)</f>
        <v/>
      </c>
      <c r="E76" s="54" t="str">
        <f>IF(Eksplikatsioon!F78=0,"",Eksplikatsioon!F78)</f>
        <v/>
      </c>
      <c r="F76" s="23" t="str">
        <f>IF(Eksplikatsioon!H78=0,"",Eksplikatsioon!H78)</f>
        <v/>
      </c>
      <c r="G76" s="23" t="str">
        <f>IF(Eksplikatsioon!J78=0,"",Eksplikatsioon!J78)</f>
        <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
      </c>
      <c r="B77" s="56" t="str">
        <f>IF(Eksplikatsioon!B79=0,"",Eksplikatsioon!B79)</f>
        <v/>
      </c>
      <c r="C77" s="23" t="str">
        <f>IF(Eksplikatsioon!C79=0,"",Eksplikatsioon!C79)</f>
        <v/>
      </c>
      <c r="D77" s="23" t="str">
        <f>IF(Eksplikatsioon!D79=0,"",Eksplikatsioon!D79)</f>
        <v/>
      </c>
      <c r="E77" s="54" t="str">
        <f>IF(Eksplikatsioon!F79=0,"",Eksplikatsioon!F79)</f>
        <v/>
      </c>
      <c r="F77" s="23" t="str">
        <f>IF(Eksplikatsioon!H79=0,"",Eksplikatsioon!H79)</f>
        <v/>
      </c>
      <c r="G77" s="23" t="str">
        <f>IF(Eksplikatsioon!J79=0,"",Eksplikatsioon!J79)</f>
        <v/>
      </c>
      <c r="H77" s="23" t="str">
        <f>IF(Eksplikatsioon!K79=0,"",Eksplikatsioon!K79)</f>
        <v/>
      </c>
      <c r="I77" s="23" t="str">
        <f>IF(Eksplikatsioon!L79=0,"",Eksplikatsioon!L79)</f>
        <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
      </c>
      <c r="B78" s="56" t="str">
        <f>IF(Eksplikatsioon!B80=0,"",Eksplikatsioon!B80)</f>
        <v/>
      </c>
      <c r="C78" s="23" t="str">
        <f>IF(Eksplikatsioon!C80=0,"",Eksplikatsioon!C80)</f>
        <v/>
      </c>
      <c r="D78" s="23" t="str">
        <f>IF(Eksplikatsioon!D80=0,"",Eksplikatsioon!D80)</f>
        <v/>
      </c>
      <c r="E78" s="54" t="str">
        <f>IF(Eksplikatsioon!F80=0,"",Eksplikatsioon!F80)</f>
        <v/>
      </c>
      <c r="F78" s="23" t="str">
        <f>IF(Eksplikatsioon!H80=0,"",Eksplikatsioon!H80)</f>
        <v/>
      </c>
      <c r="G78" s="23" t="str">
        <f>IF(Eksplikatsioon!J80=0,"",Eksplikatsioon!J80)</f>
        <v/>
      </c>
      <c r="H78" s="23" t="str">
        <f>IF(Eksplikatsioon!K80=0,"",Eksplikatsioon!K80)</f>
        <v/>
      </c>
      <c r="I78" s="23" t="str">
        <f>IF(Eksplikatsioon!L80=0,"",Eksplikatsioon!L80)</f>
        <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
      </c>
      <c r="B79" s="56" t="str">
        <f>IF(Eksplikatsioon!B81=0,"",Eksplikatsioon!B81)</f>
        <v/>
      </c>
      <c r="C79" s="23" t="str">
        <f>IF(Eksplikatsioon!C81=0,"",Eksplikatsioon!C81)</f>
        <v/>
      </c>
      <c r="D79" s="23" t="str">
        <f>IF(Eksplikatsioon!D81=0,"",Eksplikatsioon!D81)</f>
        <v/>
      </c>
      <c r="E79" s="54" t="str">
        <f>IF(Eksplikatsioon!F81=0,"",Eksplikatsioon!F81)</f>
        <v/>
      </c>
      <c r="F79" s="23" t="str">
        <f>IF(Eksplikatsioon!H81=0,"",Eksplikatsioon!H81)</f>
        <v/>
      </c>
      <c r="G79" s="23" t="str">
        <f>IF(Eksplikatsioon!J81=0,"",Eksplikatsioon!J81)</f>
        <v/>
      </c>
      <c r="H79" s="23" t="str">
        <f>IF(Eksplikatsioon!K81=0,"",Eksplikatsioon!K81)</f>
        <v/>
      </c>
      <c r="I79" s="23" t="str">
        <f>IF(Eksplikatsioon!L81=0,"",Eksplikatsioon!L81)</f>
        <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
      </c>
      <c r="B80" s="56" t="str">
        <f>IF(Eksplikatsioon!B82=0,"",Eksplikatsioon!B82)</f>
        <v/>
      </c>
      <c r="C80" s="23" t="str">
        <f>IF(Eksplikatsioon!C82=0,"",Eksplikatsioon!C82)</f>
        <v/>
      </c>
      <c r="D80" s="23" t="str">
        <f>IF(Eksplikatsioon!D82=0,"",Eksplikatsioon!D82)</f>
        <v/>
      </c>
      <c r="E80" s="54" t="str">
        <f>IF(Eksplikatsioon!F82=0,"",Eksplikatsioon!F82)</f>
        <v/>
      </c>
      <c r="F80" s="23" t="str">
        <f>IF(Eksplikatsioon!H82=0,"",Eksplikatsioon!H82)</f>
        <v/>
      </c>
      <c r="G80" s="23" t="str">
        <f>IF(Eksplikatsioon!J82=0,"",Eksplikatsioon!J82)</f>
        <v/>
      </c>
      <c r="H80" s="23" t="str">
        <f>IF(Eksplikatsioon!K82=0,"",Eksplikatsioon!K82)</f>
        <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
      </c>
      <c r="B81" s="56" t="str">
        <f>IF(Eksplikatsioon!B83=0,"",Eksplikatsioon!B83)</f>
        <v/>
      </c>
      <c r="C81" s="23" t="str">
        <f>IF(Eksplikatsioon!C83=0,"",Eksplikatsioon!C83)</f>
        <v/>
      </c>
      <c r="D81" s="23" t="str">
        <f>IF(Eksplikatsioon!D83=0,"",Eksplikatsioon!D83)</f>
        <v/>
      </c>
      <c r="E81" s="54" t="str">
        <f>IF(Eksplikatsioon!F83=0,"",Eksplikatsioon!F83)</f>
        <v/>
      </c>
      <c r="F81" s="23" t="str">
        <f>IF(Eksplikatsioon!H83=0,"",Eksplikatsioon!H83)</f>
        <v/>
      </c>
      <c r="G81" s="23" t="str">
        <f>IF(Eksplikatsioon!J83=0,"",Eksplikatsioon!J83)</f>
        <v/>
      </c>
      <c r="H81" s="23" t="str">
        <f>IF(Eksplikatsioon!K83=0,"",Eksplikatsioon!K83)</f>
        <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
      </c>
      <c r="B82" s="56" t="str">
        <f>IF(Eksplikatsioon!B84=0,"",Eksplikatsioon!B84)</f>
        <v/>
      </c>
      <c r="C82" s="23" t="str">
        <f>IF(Eksplikatsioon!C84=0,"",Eksplikatsioon!C84)</f>
        <v/>
      </c>
      <c r="D82" s="23" t="str">
        <f>IF(Eksplikatsioon!D84=0,"",Eksplikatsioon!D84)</f>
        <v/>
      </c>
      <c r="E82" s="54" t="str">
        <f>IF(Eksplikatsioon!F84=0,"",Eksplikatsioon!F84)</f>
        <v/>
      </c>
      <c r="F82" s="23" t="str">
        <f>IF(Eksplikatsioon!H84=0,"",Eksplikatsioon!H84)</f>
        <v/>
      </c>
      <c r="G82" s="23" t="str">
        <f>IF(Eksplikatsioon!J84=0,"",Eksplikatsioon!J84)</f>
        <v/>
      </c>
      <c r="H82" s="23" t="str">
        <f>IF(Eksplikatsioon!K84=0,"",Eksplikatsioon!K84)</f>
        <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
      </c>
      <c r="B83" s="56" t="str">
        <f>IF(Eksplikatsioon!B85=0,"",Eksplikatsioon!B85)</f>
        <v/>
      </c>
      <c r="C83" s="23" t="str">
        <f>IF(Eksplikatsioon!C85=0,"",Eksplikatsioon!C85)</f>
        <v/>
      </c>
      <c r="D83" s="23" t="str">
        <f>IF(Eksplikatsioon!D85=0,"",Eksplikatsioon!D85)</f>
        <v/>
      </c>
      <c r="E83" s="54" t="str">
        <f>IF(Eksplikatsioon!F85=0,"",Eksplikatsioon!F85)</f>
        <v/>
      </c>
      <c r="F83" s="23" t="str">
        <f>IF(Eksplikatsioon!H85=0,"",Eksplikatsioon!H85)</f>
        <v/>
      </c>
      <c r="G83" s="23" t="str">
        <f>IF(Eksplikatsioon!J85=0,"",Eksplikatsioon!J85)</f>
        <v/>
      </c>
      <c r="H83" s="23" t="str">
        <f>IF(Eksplikatsioon!K85=0,"",Eksplikatsioon!K85)</f>
        <v/>
      </c>
      <c r="I83" s="23" t="str">
        <f>IF(Eksplikatsioon!L85=0,"",Eksplikatsioon!L85)</f>
        <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
      </c>
      <c r="B84" s="56" t="str">
        <f>IF(Eksplikatsioon!B86=0,"",Eksplikatsioon!B86)</f>
        <v/>
      </c>
      <c r="C84" s="23" t="str">
        <f>IF(Eksplikatsioon!C86=0,"",Eksplikatsioon!C86)</f>
        <v/>
      </c>
      <c r="D84" s="23" t="str">
        <f>IF(Eksplikatsioon!D86=0,"",Eksplikatsioon!D86)</f>
        <v/>
      </c>
      <c r="E84" s="54" t="str">
        <f>IF(Eksplikatsioon!F86=0,"",Eksplikatsioon!F86)</f>
        <v/>
      </c>
      <c r="F84" s="23" t="str">
        <f>IF(Eksplikatsioon!H86=0,"",Eksplikatsioon!H86)</f>
        <v/>
      </c>
      <c r="G84" s="23" t="str">
        <f>IF(Eksplikatsioon!J86=0,"",Eksplikatsioon!J86)</f>
        <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
      </c>
      <c r="B85" s="56" t="str">
        <f>IF(Eksplikatsioon!B87=0,"",Eksplikatsioon!B87)</f>
        <v/>
      </c>
      <c r="C85" s="23" t="str">
        <f>IF(Eksplikatsioon!C87=0,"",Eksplikatsioon!C87)</f>
        <v/>
      </c>
      <c r="D85" s="23" t="str">
        <f>IF(Eksplikatsioon!D87=0,"",Eksplikatsioon!D87)</f>
        <v/>
      </c>
      <c r="E85" s="54" t="str">
        <f>IF(Eksplikatsioon!F87=0,"",Eksplikatsioon!F87)</f>
        <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
      </c>
      <c r="B86" s="56" t="str">
        <f>IF(Eksplikatsioon!B88=0,"",Eksplikatsioon!B88)</f>
        <v/>
      </c>
      <c r="C86" s="23" t="str">
        <f>IF(Eksplikatsioon!C88=0,"",Eksplikatsioon!C88)</f>
        <v/>
      </c>
      <c r="D86" s="23" t="str">
        <f>IF(Eksplikatsioon!D88=0,"",Eksplikatsioon!D88)</f>
        <v/>
      </c>
      <c r="E86" s="54" t="str">
        <f>IF(Eksplikatsioon!F88=0,"",Eksplikatsioon!F88)</f>
        <v/>
      </c>
      <c r="F86" s="23" t="str">
        <f>IF(Eksplikatsioon!H88=0,"",Eksplikatsioon!H88)</f>
        <v/>
      </c>
      <c r="G86" s="23" t="str">
        <f>IF(Eksplikatsioon!J88=0,"",Eksplikatsioon!J88)</f>
        <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
      </c>
      <c r="B87" s="56" t="str">
        <f>IF(Eksplikatsioon!B89=0,"",Eksplikatsioon!B89)</f>
        <v/>
      </c>
      <c r="C87" s="23" t="str">
        <f>IF(Eksplikatsioon!C89=0,"",Eksplikatsioon!C89)</f>
        <v/>
      </c>
      <c r="D87" s="23" t="str">
        <f>IF(Eksplikatsioon!D89=0,"",Eksplikatsioon!D89)</f>
        <v/>
      </c>
      <c r="E87" s="54" t="str">
        <f>IF(Eksplikatsioon!F89=0,"",Eksplikatsioon!F89)</f>
        <v/>
      </c>
      <c r="F87" s="23" t="str">
        <f>IF(Eksplikatsioon!H89=0,"",Eksplikatsioon!H89)</f>
        <v/>
      </c>
      <c r="G87" s="23" t="str">
        <f>IF(Eksplikatsioon!J89=0,"",Eksplikatsioon!J89)</f>
        <v/>
      </c>
      <c r="H87" s="23" t="str">
        <f>IF(Eksplikatsioon!K89=0,"",Eksplikatsioon!K89)</f>
        <v/>
      </c>
      <c r="I87" s="23" t="str">
        <f>IF(Eksplikatsioon!L89=0,"",Eksplikatsioon!L89)</f>
        <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
      </c>
      <c r="B88" s="56" t="str">
        <f>IF(Eksplikatsioon!B90=0,"",Eksplikatsioon!B90)</f>
        <v/>
      </c>
      <c r="C88" s="23" t="str">
        <f>IF(Eksplikatsioon!C90=0,"",Eksplikatsioon!C90)</f>
        <v/>
      </c>
      <c r="D88" s="23" t="str">
        <f>IF(Eksplikatsioon!D90=0,"",Eksplikatsioon!D90)</f>
        <v/>
      </c>
      <c r="E88" s="54" t="str">
        <f>IF(Eksplikatsioon!F90=0,"",Eksplikatsioon!F90)</f>
        <v/>
      </c>
      <c r="F88" s="23" t="str">
        <f>IF(Eksplikatsioon!H90=0,"",Eksplikatsioon!H90)</f>
        <v/>
      </c>
      <c r="G88" s="23" t="str">
        <f>IF(Eksplikatsioon!J90=0,"",Eksplikatsioon!J90)</f>
        <v/>
      </c>
      <c r="H88" s="23" t="str">
        <f>IF(Eksplikatsioon!K90=0,"",Eksplikatsioon!K90)</f>
        <v/>
      </c>
      <c r="I88" s="23" t="str">
        <f>IF(Eksplikatsioon!L90=0,"",Eksplikatsioon!L90)</f>
        <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
      </c>
      <c r="B89" s="56" t="str">
        <f>IF(Eksplikatsioon!B91=0,"",Eksplikatsioon!B91)</f>
        <v/>
      </c>
      <c r="C89" s="23" t="str">
        <f>IF(Eksplikatsioon!C91=0,"",Eksplikatsioon!C91)</f>
        <v/>
      </c>
      <c r="D89" s="23" t="str">
        <f>IF(Eksplikatsioon!D91=0,"",Eksplikatsioon!D91)</f>
        <v/>
      </c>
      <c r="E89" s="54" t="str">
        <f>IF(Eksplikatsioon!F91=0,"",Eksplikatsioon!F91)</f>
        <v/>
      </c>
      <c r="F89" s="23" t="str">
        <f>IF(Eksplikatsioon!H91=0,"",Eksplikatsioon!H91)</f>
        <v/>
      </c>
      <c r="G89" s="23" t="str">
        <f>IF(Eksplikatsioon!J91=0,"",Eksplikatsioon!J91)</f>
        <v/>
      </c>
      <c r="H89" s="23" t="str">
        <f>IF(Eksplikatsioon!K91=0,"",Eksplikatsioon!K91)</f>
        <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
      </c>
      <c r="B90" s="56" t="str">
        <f>IF(Eksplikatsioon!B92=0,"",Eksplikatsioon!B92)</f>
        <v/>
      </c>
      <c r="C90" s="23" t="str">
        <f>IF(Eksplikatsioon!C92=0,"",Eksplikatsioon!C92)</f>
        <v/>
      </c>
      <c r="D90" s="23" t="str">
        <f>IF(Eksplikatsioon!D92=0,"",Eksplikatsioon!D92)</f>
        <v/>
      </c>
      <c r="E90" s="54" t="str">
        <f>IF(Eksplikatsioon!F92=0,"",Eksplikatsioon!F92)</f>
        <v/>
      </c>
      <c r="F90" s="23" t="str">
        <f>IF(Eksplikatsioon!H92=0,"",Eksplikatsioon!H92)</f>
        <v/>
      </c>
      <c r="G90" s="23" t="str">
        <f>IF(Eksplikatsioon!J92=0,"",Eksplikatsioon!J92)</f>
        <v/>
      </c>
      <c r="H90" s="23" t="str">
        <f>IF(Eksplikatsioon!K92=0,"",Eksplikatsioon!K92)</f>
        <v/>
      </c>
      <c r="I90" s="23" t="str">
        <f>IF(Eksplikatsioon!L92=0,"",Eksplikatsioon!L92)</f>
        <v/>
      </c>
      <c r="J90" s="29" t="str">
        <f>IFERROR(IF($G90=Tabelid!$L$6,Eksplikatsioon!O92/SUM(Eksplikatsioon!$O92:'Eksplikatsioon'!$AG92),IF($G90=Tabelid!$L$4,IFERROR(SUMIFS($E:$E,$G:$G,Tabelid!$L$1,$C:$C,Tabelid!$J$4,$H:$H,J$2,$A:$A,$A90)/SUMIFS($E:$E,$G:$G,Tabelid!$L$1,$C:$C,Tabelid!$J$4,$A:$A,$A90),0),IF($G90=Tabelid!$L$5,IFERROR(SUMIFS($E:$E,$G:$G,Tabelid!$L$1,$C:$C,Tabelid!$J$4,$H:$H,J$2)/SUMIFS($E:$E,$G:$G,Tabelid!$L$1,$C:$C,Tabelid!$J$4),0),""))),"")</f>
        <v/>
      </c>
      <c r="K90" s="29" t="str">
        <f>IFERROR(IF($G90=Tabelid!$L$6,Eksplikatsioon!P92/SUM(Eksplikatsioon!$O92:'Eksplikatsioon'!$AG92),IF($G90=Tabelid!$L$4,IFERROR(SUMIFS($E:$E,$G:$G,Tabelid!$L$1,$C:$C,Tabelid!$J$4,$H:$H,K$2,$A:$A,$A90)/SUMIFS($E:$E,$G:$G,Tabelid!$L$1,$C:$C,Tabelid!$J$4,$A:$A,$A90),0),IF($G90=Tabelid!$L$5,IFERROR(SUMIFS($E:$E,$G:$G,Tabelid!$L$1,$C:$C,Tabelid!$J$4,$H:$H,K$2)/SUMIFS($E:$E,$G:$G,Tabelid!$L$1,$C:$C,Tabelid!$J$4),0),""))),"")</f>
        <v/>
      </c>
      <c r="L90" s="29" t="str">
        <f>IFERROR(IF($G90=Tabelid!$L$6,Eksplikatsioon!Q92/SUM(Eksplikatsioon!$O92:'Eksplikatsioon'!$AG92),IF($G90=Tabelid!$L$4,IFERROR(SUMIFS($E:$E,$G:$G,Tabelid!$L$1,$C:$C,Tabelid!$J$4,$H:$H,L$2,$A:$A,$A90)/SUMIFS($E:$E,$G:$G,Tabelid!$L$1,$C:$C,Tabelid!$J$4,$A:$A,$A90),0),IF($G90=Tabelid!$L$5,IFERROR(SUMIFS($E:$E,$G:$G,Tabelid!$L$1,$C:$C,Tabelid!$J$4,$H:$H,L$2)/SUMIFS($E:$E,$G:$G,Tabelid!$L$1,$C:$C,Tabelid!$J$4),0),""))),"")</f>
        <v/>
      </c>
      <c r="M90" s="29" t="str">
        <f>IFERROR(IF($G90=Tabelid!$L$6,Eksplikatsioon!R92/SUM(Eksplikatsioon!$O92:'Eksplikatsioon'!$AG92),IF($G90=Tabelid!$L$4,IFERROR(SUMIFS($E:$E,$G:$G,Tabelid!$L$1,$C:$C,Tabelid!$J$4,$H:$H,M$2,$A:$A,$A90)/SUMIFS($E:$E,$G:$G,Tabelid!$L$1,$C:$C,Tabelid!$J$4,$A:$A,$A90),0),IF($G90=Tabelid!$L$5,IFERROR(SUMIFS($E:$E,$G:$G,Tabelid!$L$1,$C:$C,Tabelid!$J$4,$H:$H,M$2)/SUMIFS($E:$E,$G:$G,Tabelid!$L$1,$C:$C,Tabelid!$J$4),0),""))),"")</f>
        <v/>
      </c>
      <c r="N90" s="29" t="str">
        <f>IFERROR(IF($G90=Tabelid!$L$6,Eksplikatsioon!S92/SUM(Eksplikatsioon!$O92:'Eksplikatsioon'!$AG92),IF($G90=Tabelid!$L$4,IFERROR(SUMIFS($E:$E,$G:$G,Tabelid!$L$1,$C:$C,Tabelid!$J$4,$H:$H,N$2,$A:$A,$A90)/SUMIFS($E:$E,$G:$G,Tabelid!$L$1,$C:$C,Tabelid!$J$4,$A:$A,$A90),0),IF($G90=Tabelid!$L$5,IFERROR(SUMIFS($E:$E,$G:$G,Tabelid!$L$1,$C:$C,Tabelid!$J$4,$H:$H,N$2)/SUMIFS($E:$E,$G:$G,Tabelid!$L$1,$C:$C,Tabelid!$J$4),0),""))),"")</f>
        <v/>
      </c>
      <c r="O90" s="29" t="str">
        <f>IFERROR(IF($G90=Tabelid!$L$6,Eksplikatsioon!T92/SUM(Eksplikatsioon!$O92:'Eksplikatsioon'!$AG92),IF($G90=Tabelid!$L$4,IFERROR(SUMIFS($E:$E,$G:$G,Tabelid!$L$1,$C:$C,Tabelid!$J$4,$H:$H,O$2,$A:$A,$A90)/SUMIFS($E:$E,$G:$G,Tabelid!$L$1,$C:$C,Tabelid!$J$4,$A:$A,$A90),0),IF($G90=Tabelid!$L$5,IFERROR(SUMIFS($E:$E,$G:$G,Tabelid!$L$1,$C:$C,Tabelid!$J$4,$H:$H,O$2)/SUMIFS($E:$E,$G:$G,Tabelid!$L$1,$C:$C,Tabelid!$J$4),0),""))),"")</f>
        <v/>
      </c>
      <c r="P90" s="29" t="str">
        <f>IFERROR(IF($G90=Tabelid!$L$6,Eksplikatsioon!U92/SUM(Eksplikatsioon!$O92:'Eksplikatsioon'!$AG92),IF($G90=Tabelid!$L$4,IFERROR(SUMIFS($E:$E,$G:$G,Tabelid!$L$1,$C:$C,Tabelid!$J$4,$H:$H,P$2,$A:$A,$A90)/SUMIFS($E:$E,$G:$G,Tabelid!$L$1,$C:$C,Tabelid!$J$4,$A:$A,$A90),0),IF($G90=Tabelid!$L$5,IFERROR(SUMIFS($E:$E,$G:$G,Tabelid!$L$1,$C:$C,Tabelid!$J$4,$H:$H,P$2)/SUMIFS($E:$E,$G:$G,Tabelid!$L$1,$C:$C,Tabelid!$J$4),0),""))),"")</f>
        <v/>
      </c>
      <c r="Q90" s="29" t="str">
        <f>IFERROR(IF($G90=Tabelid!$L$6,Eksplikatsioon!V92/SUM(Eksplikatsioon!$O92:'Eksplikatsioon'!$AG92),IF($G90=Tabelid!$L$4,IFERROR(SUMIFS($E:$E,$G:$G,Tabelid!$L$1,$C:$C,Tabelid!$J$4,$H:$H,Q$2,$A:$A,$A90)/SUMIFS($E:$E,$G:$G,Tabelid!$L$1,$C:$C,Tabelid!$J$4,$A:$A,$A90),0),IF($G90=Tabelid!$L$5,IFERROR(SUMIFS($E:$E,$G:$G,Tabelid!$L$1,$C:$C,Tabelid!$J$4,$H:$H,Q$2)/SUMIFS($E:$E,$G:$G,Tabelid!$L$1,$C:$C,Tabelid!$J$4),0),""))),"")</f>
        <v/>
      </c>
      <c r="R90" s="29" t="str">
        <f>IFERROR(IF($G90=Tabelid!$L$6,Eksplikatsioon!W92/SUM(Eksplikatsioon!$O92:'Eksplikatsioon'!$AG92),IF($G90=Tabelid!$L$4,IFERROR(SUMIFS($E:$E,$G:$G,Tabelid!$L$1,$C:$C,Tabelid!$J$4,$H:$H,R$2,$A:$A,$A90)/SUMIFS($E:$E,$G:$G,Tabelid!$L$1,$C:$C,Tabelid!$J$4,$A:$A,$A90),0),IF($G90=Tabelid!$L$5,IFERROR(SUMIFS($E:$E,$G:$G,Tabelid!$L$1,$C:$C,Tabelid!$J$4,$H:$H,R$2)/SUMIFS($E:$E,$G:$G,Tabelid!$L$1,$C:$C,Tabelid!$J$4),0),""))),"")</f>
        <v/>
      </c>
      <c r="S90" s="29" t="str">
        <f>IFERROR(IF($G90=Tabelid!$L$6,Eksplikatsioon!X92/SUM(Eksplikatsioon!$O92:'Eksplikatsioon'!$AG92),IF($G90=Tabelid!$L$4,IFERROR(SUMIFS($E:$E,$G:$G,Tabelid!$L$1,$C:$C,Tabelid!$J$4,$H:$H,S$2,$A:$A,$A90)/SUMIFS($E:$E,$G:$G,Tabelid!$L$1,$C:$C,Tabelid!$J$4,$A:$A,$A90),0),IF($G90=Tabelid!$L$5,IFERROR(SUMIFS($E:$E,$G:$G,Tabelid!$L$1,$C:$C,Tabelid!$J$4,$H:$H,S$2)/SUMIFS($E:$E,$G:$G,Tabelid!$L$1,$C:$C,Tabelid!$J$4),0),""))),"")</f>
        <v/>
      </c>
      <c r="T90" s="29" t="str">
        <f>IFERROR(IF($G90=Tabelid!$L$6,Eksplikatsioon!Y92/SUM(Eksplikatsioon!$O92:'Eksplikatsioon'!$AG92),IF($G90=Tabelid!$L$4,IFERROR(SUMIFS($E:$E,$G:$G,Tabelid!$L$1,$C:$C,Tabelid!$J$4,$H:$H,T$2,$A:$A,$A90)/SUMIFS($E:$E,$G:$G,Tabelid!$L$1,$C:$C,Tabelid!$J$4,$A:$A,$A90),0),IF($G90=Tabelid!$L$5,IFERROR(SUMIFS($E:$E,$G:$G,Tabelid!$L$1,$C:$C,Tabelid!$J$4,$H:$H,T$2)/SUMIFS($E:$E,$G:$G,Tabelid!$L$1,$C:$C,Tabelid!$J$4),0),""))),"")</f>
        <v/>
      </c>
      <c r="U90" s="29" t="str">
        <f>IFERROR(IF($G90=Tabelid!$L$6,Eksplikatsioon!Z92/SUM(Eksplikatsioon!$O92:'Eksplikatsioon'!$AG92),IF($G90=Tabelid!$L$4,IFERROR(SUMIFS($E:$E,$G:$G,Tabelid!$L$1,$C:$C,Tabelid!$J$4,$H:$H,U$2,$A:$A,$A90)/SUMIFS($E:$E,$G:$G,Tabelid!$L$1,$C:$C,Tabelid!$J$4,$A:$A,$A90),0),IF($G90=Tabelid!$L$5,IFERROR(SUMIFS($E:$E,$G:$G,Tabelid!$L$1,$C:$C,Tabelid!$J$4,$H:$H,U$2)/SUMIFS($E:$E,$G:$G,Tabelid!$L$1,$C:$C,Tabelid!$J$4),0),""))),"")</f>
        <v/>
      </c>
      <c r="V90" s="29"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29"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29"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29"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29"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29"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29"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29" t="str">
        <f>IFERROR(IF($G90=Tabelid!$L$6,$E90*J90,IFERROR($E90*J90/SUM($J90:$AB90)*(Eksplikatsioon!O92)/SUMPRODUCT($J90:$AB90,Eksplikatsioon!$O92:$AG92),"")),"")</f>
        <v/>
      </c>
      <c r="AD90" s="29" t="str">
        <f>IFERROR(IF($G90=Tabelid!$L$6,$E90*K90,IFERROR($E90*K90/SUM($J90:$AB90)*(Eksplikatsioon!P92)/SUMPRODUCT($J90:$AB90,Eksplikatsioon!$O92:$AG92),"")),"")</f>
        <v/>
      </c>
      <c r="AE90" s="29" t="str">
        <f>IFERROR(IF($G90=Tabelid!$L$6,$E90*L90,IFERROR($E90*L90/SUM($J90:$AB90)*(Eksplikatsioon!Q92)/SUMPRODUCT($J90:$AB90,Eksplikatsioon!$O92:$AG92),"")),"")</f>
        <v/>
      </c>
      <c r="AF90" s="29" t="str">
        <f>IFERROR(IF($G90=Tabelid!$L$6,$E90*M90,IFERROR($E90*M90/SUM($J90:$AB90)*(Eksplikatsioon!R92)/SUMPRODUCT($J90:$AB90,Eksplikatsioon!$O92:$AG92),"")),"")</f>
        <v/>
      </c>
      <c r="AG90" s="29" t="str">
        <f>IFERROR(IF($G90=Tabelid!$L$6,$E90*N90,IFERROR($E90*N90/SUM($J90:$AB90)*(Eksplikatsioon!S92)/SUMPRODUCT($J90:$AB90,Eksplikatsioon!$O92:$AG92),"")),"")</f>
        <v/>
      </c>
      <c r="AH90" s="29" t="str">
        <f>IFERROR(IF($G90=Tabelid!$L$6,$E90*O90,IFERROR($E90*O90/SUM($J90:$AB90)*(Eksplikatsioon!T92)/SUMPRODUCT($J90:$AB90,Eksplikatsioon!$O92:$AG92),"")),"")</f>
        <v/>
      </c>
      <c r="AI90" s="29" t="str">
        <f>IFERROR(IF($G90=Tabelid!$L$6,$E90*P90,IFERROR($E90*P90/SUM($J90:$AB90)*(Eksplikatsioon!U92)/SUMPRODUCT($J90:$AB90,Eksplikatsioon!$O92:$AG92),"")),"")</f>
        <v/>
      </c>
      <c r="AJ90" s="29" t="str">
        <f>IFERROR(IF($G90=Tabelid!$L$6,$E90*Q90,IFERROR($E90*Q90/SUM($J90:$AB90)*(Eksplikatsioon!V92)/SUMPRODUCT($J90:$AB90,Eksplikatsioon!$O92:$AG92),"")),"")</f>
        <v/>
      </c>
      <c r="AK90" s="29" t="str">
        <f>IFERROR(IF($G90=Tabelid!$L$6,$E90*R90,IFERROR($E90*R90/SUM($J90:$AB90)*(Eksplikatsioon!W92)/SUMPRODUCT($J90:$AB90,Eksplikatsioon!$O92:$AG92),"")),"")</f>
        <v/>
      </c>
      <c r="AL90" s="29" t="str">
        <f>IFERROR(IF($G90=Tabelid!$L$6,$E90*S90,IFERROR($E90*S90/SUM($J90:$AB90)*(Eksplikatsioon!X92)/SUMPRODUCT($J90:$AB90,Eksplikatsioon!$O92:$AG92),"")),"")</f>
        <v/>
      </c>
      <c r="AM90" s="29" t="str">
        <f>IFERROR(IF($G90=Tabelid!$L$6,$E90*T90,IFERROR($E90*T90/SUM($J90:$AB90)*(Eksplikatsioon!Y92)/SUMPRODUCT($J90:$AB90,Eksplikatsioon!$O92:$AG92),"")),"")</f>
        <v/>
      </c>
      <c r="AN90" s="29" t="str">
        <f>IFERROR(IF($G90=Tabelid!$L$6,$E90*U90,IFERROR($E90*U90/SUM($J90:$AB90)*(Eksplikatsioon!Z92)/SUMPRODUCT($J90:$AB90,Eksplikatsioon!$O92:$AG92),"")),"")</f>
        <v/>
      </c>
      <c r="AO90" s="29" t="str">
        <f>IFERROR(IF($G90=Tabelid!$L$6,$E90*V90,IFERROR($E90*V90/SUM($J90:$AB90)*(Eksplikatsioon!AA92)/SUMPRODUCT($J90:$AB90,Eksplikatsioon!$O92:$AG92),"")),"")</f>
        <v/>
      </c>
      <c r="AP90" s="29" t="str">
        <f>IFERROR(IF($G90=Tabelid!$L$6,$E90*W90,IFERROR($E90*W90/SUM($J90:$AB90)*(Eksplikatsioon!AB92)/SUMPRODUCT($J90:$AB90,Eksplikatsioon!$O92:$AG92),"")),"")</f>
        <v/>
      </c>
      <c r="AQ90" s="29" t="str">
        <f>IFERROR(IF($G90=Tabelid!$L$6,$E90*X90,IFERROR($E90*X90/SUM($J90:$AB90)*(Eksplikatsioon!AC92)/SUMPRODUCT($J90:$AB90,Eksplikatsioon!$O92:$AG92),"")),"")</f>
        <v/>
      </c>
      <c r="AR90" s="29" t="str">
        <f>IFERROR(IF($G90=Tabelid!$L$6,$E90*Y90,IFERROR($E90*Y90/SUM($J90:$AB90)*(Eksplikatsioon!AD92)/SUMPRODUCT($J90:$AB90,Eksplikatsioon!$O92:$AG92),"")),"")</f>
        <v/>
      </c>
      <c r="AS90" s="29" t="str">
        <f>IFERROR(IF($G90=Tabelid!$L$6,$E90*Z90,IFERROR($E90*Z90/SUM($J90:$AB90)*(Eksplikatsioon!AE92)/SUMPRODUCT($J90:$AB90,Eksplikatsioon!$O92:$AG92),"")),"")</f>
        <v/>
      </c>
      <c r="AT90" s="29" t="str">
        <f>IFERROR(IF($G90=Tabelid!$L$6,$E90*AA90,IFERROR($E90*AA90/SUM($J90:$AB90)*(Eksplikatsioon!AF92)/SUMPRODUCT($J90:$AB90,Eksplikatsioon!$O92:$AG92),"")),"")</f>
        <v/>
      </c>
      <c r="AU90" s="29" t="str">
        <f>IFERROR(IF($G90=Tabelid!$L$6,$E90*AB90,IFERROR($E90*AB90/SUM($J90:$AB90)*(Eksplikatsioon!AG92)/SUMPRODUCT($J90:$AB90,Eksplikatsioon!$O92:$AG92),"")),"")</f>
        <v/>
      </c>
    </row>
    <row r="91" spans="1:47" x14ac:dyDescent="0.25">
      <c r="A91" s="23" t="str">
        <f>IF(Eksplikatsioon!A93=0,"",Eksplikatsioon!A93)</f>
        <v/>
      </c>
      <c r="B91" s="56" t="str">
        <f>IF(Eksplikatsioon!B93=0,"",Eksplikatsioon!B93)</f>
        <v/>
      </c>
      <c r="C91" s="23" t="str">
        <f>IF(Eksplikatsioon!C93=0,"",Eksplikatsioon!C93)</f>
        <v/>
      </c>
      <c r="D91" s="23" t="str">
        <f>IF(Eksplikatsioon!D93=0,"",Eksplikatsioon!D93)</f>
        <v/>
      </c>
      <c r="E91" s="54" t="str">
        <f>IF(Eksplikatsioon!F93=0,"",Eksplikatsioon!F93)</f>
        <v/>
      </c>
      <c r="F91" s="23" t="str">
        <f>IF(Eksplikatsioon!H93=0,"",Eksplikatsioon!H93)</f>
        <v/>
      </c>
      <c r="G91" s="23" t="str">
        <f>IF(Eksplikatsioon!J93=0,"",Eksplikatsioon!J93)</f>
        <v/>
      </c>
      <c r="H91" s="23" t="str">
        <f>IF(Eksplikatsioon!K93=0,"",Eksplikatsioon!K93)</f>
        <v/>
      </c>
      <c r="I91" s="23" t="str">
        <f>IF(Eksplikatsioon!L93=0,"",Eksplikatsioon!L93)</f>
        <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
      </c>
      <c r="B92" s="56" t="str">
        <f>IF(Eksplikatsioon!B94=0,"",Eksplikatsioon!B94)</f>
        <v/>
      </c>
      <c r="C92" s="23" t="str">
        <f>IF(Eksplikatsioon!C94=0,"",Eksplikatsioon!C94)</f>
        <v/>
      </c>
      <c r="D92" s="23" t="str">
        <f>IF(Eksplikatsioon!D94=0,"",Eksplikatsioon!D94)</f>
        <v/>
      </c>
      <c r="E92" s="54" t="str">
        <f>IF(Eksplikatsioon!F94=0,"",Eksplikatsioon!F94)</f>
        <v/>
      </c>
      <c r="F92" s="23" t="str">
        <f>IF(Eksplikatsioon!H94=0,"",Eksplikatsioon!H94)</f>
        <v/>
      </c>
      <c r="G92" s="23" t="str">
        <f>IF(Eksplikatsioon!J94=0,"",Eksplikatsioon!J94)</f>
        <v/>
      </c>
      <c r="H92" s="23" t="str">
        <f>IF(Eksplikatsioon!K94=0,"",Eksplikatsioon!K94)</f>
        <v/>
      </c>
      <c r="I92" s="23" t="str">
        <f>IF(Eksplikatsioon!L94=0,"",Eksplikatsioon!L94)</f>
        <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
      </c>
      <c r="B93" s="56" t="str">
        <f>IF(Eksplikatsioon!B95=0,"",Eksplikatsioon!B95)</f>
        <v/>
      </c>
      <c r="C93" s="23" t="str">
        <f>IF(Eksplikatsioon!C95=0,"",Eksplikatsioon!C95)</f>
        <v/>
      </c>
      <c r="D93" s="23" t="str">
        <f>IF(Eksplikatsioon!D95=0,"",Eksplikatsioon!D95)</f>
        <v/>
      </c>
      <c r="E93" s="54" t="str">
        <f>IF(Eksplikatsioon!F95=0,"",Eksplikatsioon!F95)</f>
        <v/>
      </c>
      <c r="F93" s="23" t="str">
        <f>IF(Eksplikatsioon!H95=0,"",Eksplikatsioon!H95)</f>
        <v/>
      </c>
      <c r="G93" s="23" t="str">
        <f>IF(Eksplikatsioon!J95=0,"",Eksplikatsioon!J95)</f>
        <v/>
      </c>
      <c r="H93" s="23" t="str">
        <f>IF(Eksplikatsioon!K95=0,"",Eksplikatsioon!K95)</f>
        <v/>
      </c>
      <c r="I93" s="23" t="str">
        <f>IF(Eksplikatsioon!L95=0,"",Eksplikatsioon!L95)</f>
        <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
      </c>
      <c r="B94" s="56" t="str">
        <f>IF(Eksplikatsioon!B96=0,"",Eksplikatsioon!B96)</f>
        <v/>
      </c>
      <c r="C94" s="23" t="str">
        <f>IF(Eksplikatsioon!C96=0,"",Eksplikatsioon!C96)</f>
        <v/>
      </c>
      <c r="D94" s="23" t="str">
        <f>IF(Eksplikatsioon!D96=0,"",Eksplikatsioon!D96)</f>
        <v/>
      </c>
      <c r="E94" s="54" t="str">
        <f>IF(Eksplikatsioon!F96=0,"",Eksplikatsioon!F96)</f>
        <v/>
      </c>
      <c r="F94" s="23" t="str">
        <f>IF(Eksplikatsioon!H96=0,"",Eksplikatsioon!H96)</f>
        <v/>
      </c>
      <c r="G94" s="23" t="str">
        <f>IF(Eksplikatsioon!J96=0,"",Eksplikatsioon!J96)</f>
        <v/>
      </c>
      <c r="H94" s="23" t="str">
        <f>IF(Eksplikatsioon!K96=0,"",Eksplikatsioon!K96)</f>
        <v/>
      </c>
      <c r="I94" s="23" t="str">
        <f>IF(Eksplikatsioon!L96=0,"",Eksplikatsioon!L96)</f>
        <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
      </c>
      <c r="B95" s="56" t="str">
        <f>IF(Eksplikatsioon!B97=0,"",Eksplikatsioon!B97)</f>
        <v/>
      </c>
      <c r="C95" s="23" t="str">
        <f>IF(Eksplikatsioon!C97=0,"",Eksplikatsioon!C97)</f>
        <v/>
      </c>
      <c r="D95" s="23" t="str">
        <f>IF(Eksplikatsioon!D97=0,"",Eksplikatsioon!D97)</f>
        <v/>
      </c>
      <c r="E95" s="54" t="str">
        <f>IF(Eksplikatsioon!F97=0,"",Eksplikatsioon!F97)</f>
        <v/>
      </c>
      <c r="F95" s="23" t="str">
        <f>IF(Eksplikatsioon!H97=0,"",Eksplikatsioon!H97)</f>
        <v/>
      </c>
      <c r="G95" s="23" t="str">
        <f>IF(Eksplikatsioon!J97=0,"",Eksplikatsioon!J97)</f>
        <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
      </c>
      <c r="B96" s="56" t="str">
        <f>IF(Eksplikatsioon!B98=0,"",Eksplikatsioon!B98)</f>
        <v/>
      </c>
      <c r="C96" s="23" t="str">
        <f>IF(Eksplikatsioon!C98=0,"",Eksplikatsioon!C98)</f>
        <v/>
      </c>
      <c r="D96" s="23" t="str">
        <f>IF(Eksplikatsioon!D98=0,"",Eksplikatsioon!D98)</f>
        <v/>
      </c>
      <c r="E96" s="54" t="str">
        <f>IF(Eksplikatsioon!F98=0,"",Eksplikatsioon!F98)</f>
        <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
      </c>
      <c r="B97" s="56" t="str">
        <f>IF(Eksplikatsioon!B99=0,"",Eksplikatsioon!B99)</f>
        <v/>
      </c>
      <c r="C97" s="23" t="str">
        <f>IF(Eksplikatsioon!C99=0,"",Eksplikatsioon!C99)</f>
        <v/>
      </c>
      <c r="D97" s="23" t="str">
        <f>IF(Eksplikatsioon!D99=0,"",Eksplikatsioon!D99)</f>
        <v/>
      </c>
      <c r="E97" s="54" t="str">
        <f>IF(Eksplikatsioon!F99=0,"",Eksplikatsioon!F99)</f>
        <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
      </c>
      <c r="B98" s="56" t="str">
        <f>IF(Eksplikatsioon!B100=0,"",Eksplikatsioon!B100)</f>
        <v/>
      </c>
      <c r="C98" s="23" t="str">
        <f>IF(Eksplikatsioon!C100=0,"",Eksplikatsioon!C100)</f>
        <v/>
      </c>
      <c r="D98" s="23" t="str">
        <f>IF(Eksplikatsioon!D100=0,"",Eksplikatsioon!D100)</f>
        <v/>
      </c>
      <c r="E98" s="54" t="str">
        <f>IF(Eksplikatsioon!F100=0,"",Eksplikatsioon!F100)</f>
        <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
      </c>
      <c r="B99" s="56" t="str">
        <f>IF(Eksplikatsioon!B101=0,"",Eksplikatsioon!B101)</f>
        <v/>
      </c>
      <c r="C99" s="23" t="str">
        <f>IF(Eksplikatsioon!C101=0,"",Eksplikatsioon!C101)</f>
        <v/>
      </c>
      <c r="D99" s="23" t="str">
        <f>IF(Eksplikatsioon!D101=0,"",Eksplikatsioon!D101)</f>
        <v/>
      </c>
      <c r="E99" s="54" t="str">
        <f>IF(Eksplikatsioon!F101=0,"",Eksplikatsioon!F101)</f>
        <v/>
      </c>
      <c r="F99" s="23" t="str">
        <f>IF(Eksplikatsioon!H101=0,"",Eksplikatsioon!H101)</f>
        <v/>
      </c>
      <c r="G99" s="23" t="str">
        <f>IF(Eksplikatsioon!J101=0,"",Eksplikatsioon!J101)</f>
        <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
      </c>
      <c r="B100" s="56" t="str">
        <f>IF(Eksplikatsioon!B102=0,"",Eksplikatsioon!B102)</f>
        <v/>
      </c>
      <c r="C100" s="23" t="str">
        <f>IF(Eksplikatsioon!C102=0,"",Eksplikatsioon!C102)</f>
        <v/>
      </c>
      <c r="D100" s="23" t="str">
        <f>IF(Eksplikatsioon!D102=0,"",Eksplikatsioon!D102)</f>
        <v/>
      </c>
      <c r="E100" s="54" t="str">
        <f>IF(Eksplikatsioon!F102=0,"",Eksplikatsioon!F102)</f>
        <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11jZKahbTEFcBGQTQWePmfRe2F3pU/quypRz0aCREhQtQau2AXeRS6KK79806aoq1vjzvA2PaNq+Xk0n69Hz+A==" saltValue="cVT157I2bGdpsGH+Kn2UBw=="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Normal="100" workbookViewId="0"/>
  </sheetViews>
  <sheetFormatPr defaultColWidth="9.140625" defaultRowHeight="15" x14ac:dyDescent="0.25"/>
  <cols>
    <col min="1" max="1" width="42.7109375" style="11" customWidth="1"/>
    <col min="2" max="2" width="21.5703125" style="47" bestFit="1" customWidth="1"/>
    <col min="3" max="3" width="35" style="14" bestFit="1" customWidth="1"/>
    <col min="4" max="27" width="8.7109375" style="14" customWidth="1"/>
    <col min="28" max="28" width="8.7109375" style="9" customWidth="1"/>
    <col min="29" max="29" width="9.7109375" style="9" hidden="1" customWidth="1"/>
    <col min="30" max="16384" width="9.140625" style="9"/>
  </cols>
  <sheetData>
    <row r="1" spans="1:29" x14ac:dyDescent="0.25">
      <c r="A1" s="10" t="s">
        <v>2</v>
      </c>
      <c r="B1" s="51" t="str">
        <f>IF('Hoone üldandmed'!B2="","",'Hoone üldandmed'!B2)</f>
        <v>Tartu mnt 85, Lasnamäe LO, Tallinna linn, Harju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37</v>
      </c>
    </row>
    <row r="3" spans="1:29" x14ac:dyDescent="0.25">
      <c r="A3" s="10" t="s">
        <v>38</v>
      </c>
      <c r="C3" s="60"/>
    </row>
    <row r="4" spans="1:29" x14ac:dyDescent="0.25">
      <c r="A4" s="21" t="s">
        <v>39</v>
      </c>
      <c r="B4" s="52">
        <v>201.3</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40</v>
      </c>
      <c r="B5" s="52">
        <v>201.3</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41</v>
      </c>
      <c r="B6" s="47">
        <f>SUMIF(A:A,"Korruse netopind (KNP):",B:B)</f>
        <v>160.4</v>
      </c>
    </row>
    <row r="7" spans="1:29" x14ac:dyDescent="0.25">
      <c r="A7" s="21" t="s">
        <v>42</v>
      </c>
      <c r="B7" s="47">
        <f>SUMIF(A:A,"Korruse suletud netopind (KSNP):",B:B)</f>
        <v>152.5</v>
      </c>
    </row>
    <row r="8" spans="1:29" x14ac:dyDescent="0.25">
      <c r="A8" s="21" t="s">
        <v>43</v>
      </c>
      <c r="B8" s="47">
        <f>SUMIF(Eksplikatsioon!C:C,"TEHNOPIND",Eksplikatsioon!G:G)</f>
        <v>0</v>
      </c>
    </row>
    <row r="9" spans="1:29" x14ac:dyDescent="0.25">
      <c r="A9" s="21" t="s">
        <v>44</v>
      </c>
      <c r="B9" s="47">
        <f>SUMIF(A:A,"Korruse üüritav pind (KÜP):",B:B)</f>
        <v>160.4</v>
      </c>
    </row>
    <row r="10" spans="1:29" x14ac:dyDescent="0.25">
      <c r="A10" s="21" t="s">
        <v>45</v>
      </c>
      <c r="B10" s="47">
        <f>SUMIF(A:A,"Korruse tehnopind (KTRP):",B:B)</f>
        <v>0</v>
      </c>
    </row>
    <row r="11" spans="1:29" x14ac:dyDescent="0.25">
      <c r="A11" s="21" t="s">
        <v>46</v>
      </c>
      <c r="B11" s="47">
        <f>SUMIF(A:A,"Korruse kasulik pind (KKP):",B:B)</f>
        <v>162.1</v>
      </c>
      <c r="C11" s="57"/>
    </row>
    <row r="12" spans="1:29" x14ac:dyDescent="0.25">
      <c r="A12" s="21" t="s">
        <v>47</v>
      </c>
      <c r="B12" s="47">
        <f>SUMIF(A:A,"Korruse brutopind (KBP):",B:B)</f>
        <v>201.3</v>
      </c>
      <c r="C12" s="57"/>
    </row>
    <row r="13" spans="1:29" x14ac:dyDescent="0.25">
      <c r="A13" s="21" t="s">
        <v>48</v>
      </c>
      <c r="B13" s="52">
        <v>920.1</v>
      </c>
      <c r="C13" s="57"/>
    </row>
    <row r="14" spans="1:29" x14ac:dyDescent="0.25">
      <c r="A14" s="21" t="s">
        <v>49</v>
      </c>
      <c r="B14" s="52">
        <v>920.1</v>
      </c>
      <c r="C14" s="57"/>
    </row>
    <row r="15" spans="1:29" x14ac:dyDescent="0.25">
      <c r="A15" s="21" t="s">
        <v>50</v>
      </c>
      <c r="B15" s="52">
        <v>40.57</v>
      </c>
      <c r="C15" s="57"/>
    </row>
    <row r="16" spans="1:29" x14ac:dyDescent="0.25">
      <c r="A16" s="21" t="s">
        <v>51</v>
      </c>
      <c r="B16" s="52">
        <v>6</v>
      </c>
    </row>
    <row r="17" spans="1:31" x14ac:dyDescent="0.25">
      <c r="A17" s="21" t="s">
        <v>52</v>
      </c>
      <c r="B17" s="52">
        <v>22.7</v>
      </c>
    </row>
    <row r="18" spans="1:31" x14ac:dyDescent="0.25">
      <c r="A18" s="21" t="s">
        <v>53</v>
      </c>
      <c r="B18" s="52">
        <v>9.1</v>
      </c>
    </row>
    <row r="19" spans="1:31" x14ac:dyDescent="0.25">
      <c r="A19" s="21" t="s">
        <v>54</v>
      </c>
      <c r="B19" s="99">
        <v>6587909.5120000001</v>
      </c>
      <c r="C19" s="57"/>
    </row>
    <row r="20" spans="1:31" x14ac:dyDescent="0.25">
      <c r="A20" s="21" t="s">
        <v>55</v>
      </c>
      <c r="B20" s="99">
        <v>544367.57499999995</v>
      </c>
      <c r="C20" s="57"/>
    </row>
    <row r="21" spans="1:31" x14ac:dyDescent="0.25">
      <c r="A21" s="21" t="s">
        <v>56</v>
      </c>
      <c r="B21" s="99">
        <v>6587930.0580000002</v>
      </c>
      <c r="C21" s="57"/>
    </row>
    <row r="22" spans="1:31" x14ac:dyDescent="0.25">
      <c r="A22" s="21" t="s">
        <v>57</v>
      </c>
      <c r="B22" s="99">
        <v>544374.62699999998</v>
      </c>
      <c r="C22" s="57"/>
    </row>
    <row r="23" spans="1:31" x14ac:dyDescent="0.25">
      <c r="A23" s="21" t="s">
        <v>58</v>
      </c>
      <c r="B23" s="99">
        <v>6587933.8569999998</v>
      </c>
      <c r="C23" s="57"/>
    </row>
    <row r="24" spans="1:31" x14ac:dyDescent="0.25">
      <c r="A24" s="21" t="s">
        <v>59</v>
      </c>
      <c r="B24" s="99">
        <v>544366.4</v>
      </c>
      <c r="C24" s="57"/>
    </row>
    <row r="25" spans="1:31" x14ac:dyDescent="0.25">
      <c r="A25" s="21" t="s">
        <v>60</v>
      </c>
      <c r="B25" s="99">
        <v>6587912.21</v>
      </c>
      <c r="C25" s="57"/>
    </row>
    <row r="26" spans="1:31" x14ac:dyDescent="0.25">
      <c r="A26" s="21" t="s">
        <v>61</v>
      </c>
      <c r="B26" s="99">
        <v>544359.86</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1. Korrus</v>
      </c>
      <c r="AC29" s="23">
        <f>IFERROR(IF(FIND(".",A29)=3,LEFT(A29,2),LEFT(A29,1))*1,"")</f>
        <v>1</v>
      </c>
      <c r="AE29" s="20"/>
    </row>
    <row r="30" spans="1:31" x14ac:dyDescent="0.25">
      <c r="A30" s="21" t="str">
        <f>IF(A29="","",Tabelid!D2)</f>
        <v>Korruse üüritav pind (KÜP):</v>
      </c>
      <c r="B30" s="47">
        <f>IF(A30="","",SUMIFS(Eksplikatsioon!F:F,Eksplikatsioon!A:A,AC30,Eksplikatsioon!C:C,Tabelid!E2))</f>
        <v>160.4</v>
      </c>
      <c r="AC30" s="23">
        <f>AC29</f>
        <v>1</v>
      </c>
    </row>
    <row r="31" spans="1:31" x14ac:dyDescent="0.25">
      <c r="A31" s="21" t="str">
        <f>IF(A30="","",Tabelid!D3)</f>
        <v>Korruse vertikaalsete ühendusteede pind (KÜTP):</v>
      </c>
      <c r="B31" s="47">
        <f>IF(A31="","",SUMIFS(Eksplikatsioon!F:F,Eksplikatsioon!A:A,AC31,Eksplikatsioon!C:C,Tabelid!E3))</f>
        <v>0</v>
      </c>
      <c r="D31" s="39"/>
      <c r="AC31" s="23">
        <f t="shared" ref="AC31:AC38" si="0">AC30</f>
        <v>1</v>
      </c>
    </row>
    <row r="32" spans="1:31" x14ac:dyDescent="0.25">
      <c r="A32" s="21" t="str">
        <f>IF(A31="","",Tabelid!D4)</f>
        <v>Korruse tehnopind (KTRP):</v>
      </c>
      <c r="B32" s="47">
        <f>IF(A32="","",SUMIFS(Eksplikatsioon!F:F,Eksplikatsioon!A:A,AC32,Eksplikatsioon!C:C,Tabelid!E4))</f>
        <v>0</v>
      </c>
      <c r="D32" s="39"/>
      <c r="AC32" s="23">
        <f t="shared" si="0"/>
        <v>1</v>
      </c>
    </row>
    <row r="33" spans="1:29" x14ac:dyDescent="0.25">
      <c r="A33" s="21" t="str">
        <f>IF(A32="","",Tabelid!D5)</f>
        <v>Korruse netopind (KNP):</v>
      </c>
      <c r="B33" s="47">
        <f>IF(A33="","",SUM(B30:B32)+B38)</f>
        <v>160.4</v>
      </c>
      <c r="D33" s="39"/>
      <c r="E33" s="26"/>
      <c r="AC33" s="23">
        <f t="shared" si="0"/>
        <v>1</v>
      </c>
    </row>
    <row r="34" spans="1:29" x14ac:dyDescent="0.25">
      <c r="A34" s="21" t="str">
        <f>IF(A33="","",Tabelid!D6)</f>
        <v>Korruse suletud netopind (KSNP):</v>
      </c>
      <c r="B34" s="47">
        <f>IF(A34="","",SUMIFS(Eksplikatsioon!G:G,Eksplikatsioon!A:A,AC34))</f>
        <v>152.5</v>
      </c>
      <c r="D34" s="39"/>
      <c r="AC34" s="23">
        <f>AC33</f>
        <v>1</v>
      </c>
    </row>
    <row r="35" spans="1:29" x14ac:dyDescent="0.25">
      <c r="A35" s="21" t="str">
        <f>IF(A33="","",Tabelid!D7)</f>
        <v>Korruse kasulik pind (KKP):</v>
      </c>
      <c r="B35" s="52">
        <v>162.1</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1</v>
      </c>
    </row>
    <row r="36" spans="1:29" x14ac:dyDescent="0.25">
      <c r="A36" s="21" t="str">
        <f>IF(A35="","",Tabelid!D8)</f>
        <v>Korruse brutopind (KBP):</v>
      </c>
      <c r="B36" s="52">
        <v>201.3</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1</v>
      </c>
    </row>
    <row r="37" spans="1:29" x14ac:dyDescent="0.25">
      <c r="A37" s="21" t="str">
        <f>IF(A36="","",Tabelid!D9)</f>
        <v>Korruse avatud netopind (KANP):</v>
      </c>
      <c r="B37" s="47">
        <f>IF(A37="","",SUMIFS(Eksplikatsioon!F:F,Eksplikatsioon!A:A,AC37,Eksplikatsioon!C:C,Tabelid!E9))</f>
        <v>0</v>
      </c>
      <c r="D37" s="39"/>
      <c r="AC37" s="23">
        <f t="shared" si="0"/>
        <v>1</v>
      </c>
    </row>
    <row r="38" spans="1:29" x14ac:dyDescent="0.25">
      <c r="A38" s="21" t="str">
        <f>IF(A37="","",Tabelid!D10)</f>
        <v>Korruse passiivne vakantsus (KPV):</v>
      </c>
      <c r="B38" s="47">
        <f>IF(A38="","",SUMIFS(Eksplikatsioon!F:F,Eksplikatsioon!A:A,AC38,Eksplikatsioon!C:C,Tabelid!E10))</f>
        <v>0</v>
      </c>
      <c r="D38" s="39"/>
      <c r="AC38" s="23">
        <f t="shared" si="0"/>
        <v>1</v>
      </c>
    </row>
    <row r="39" spans="1:29" x14ac:dyDescent="0.25">
      <c r="A39" s="10" t="str">
        <f>IF(COUNTIF(Tabelid!G:G,TRUE)/10-Tabelid!H11&gt;0,MIN(Tabelid!F:F)+Tabelid!H11&amp;"."&amp;" Korrus","")</f>
        <v/>
      </c>
      <c r="D39" s="39"/>
      <c r="AC39" s="23" t="str">
        <f>IFERROR(IF(FIND(".",A39)=3,LEFT(A39,2),LEFT(A39,1))*1,"")</f>
        <v/>
      </c>
    </row>
    <row r="40" spans="1:29" x14ac:dyDescent="0.25">
      <c r="A40" s="21" t="str">
        <f>IF(A39="","",Tabelid!D12)</f>
        <v/>
      </c>
      <c r="B40" s="47" t="str">
        <f>IF(A40="","",SUMIFS(Eksplikatsioon!F:F,Eksplikatsioon!A:A,AC40,Eksplikatsioon!C:C,Tabelid!E12))</f>
        <v/>
      </c>
      <c r="D40" s="39"/>
      <c r="AC40" s="23" t="str">
        <f>AC39</f>
        <v/>
      </c>
    </row>
    <row r="41" spans="1:29" x14ac:dyDescent="0.25">
      <c r="A41" s="21" t="str">
        <f>IF(A40="","",Tabelid!D13)</f>
        <v/>
      </c>
      <c r="B41" s="47" t="str">
        <f>IF(A41="","",SUMIFS(Eksplikatsioon!F:F,Eksplikatsioon!A:A,AC41,Eksplikatsioon!C:C,Tabelid!E13))</f>
        <v/>
      </c>
      <c r="D41" s="39"/>
      <c r="AC41" s="23" t="str">
        <f t="shared" ref="AC41:AC48" si="1">AC40</f>
        <v/>
      </c>
    </row>
    <row r="42" spans="1:29" x14ac:dyDescent="0.25">
      <c r="A42" s="21" t="str">
        <f>IF(A41="","",Tabelid!D14)</f>
        <v/>
      </c>
      <c r="B42" s="47" t="str">
        <f>IF(A42="","",SUMIFS(Eksplikatsioon!F:F,Eksplikatsioon!A:A,AC42,Eksplikatsioon!C:C,Tabelid!E14))</f>
        <v/>
      </c>
      <c r="D42" s="39"/>
      <c r="AC42" s="23" t="str">
        <f t="shared" si="1"/>
        <v/>
      </c>
    </row>
    <row r="43" spans="1:29" x14ac:dyDescent="0.25">
      <c r="A43" s="21" t="str">
        <f>IF(A42="","",Tabelid!D15)</f>
        <v/>
      </c>
      <c r="B43" s="47" t="str">
        <f>IF(A43="","",SUM(B40:B42)+B48)</f>
        <v/>
      </c>
      <c r="D43" s="39"/>
      <c r="AC43" s="23" t="str">
        <f t="shared" si="1"/>
        <v/>
      </c>
    </row>
    <row r="44" spans="1:29" x14ac:dyDescent="0.25">
      <c r="A44" s="21" t="str">
        <f>IF(A43="","",Tabelid!D16)</f>
        <v/>
      </c>
      <c r="B44" s="47" t="str">
        <f>IF(A44="","",SUMIFS(Eksplikatsioon!G:G,Eksplikatsioon!A:A,AC44))</f>
        <v/>
      </c>
      <c r="D44" s="39"/>
      <c r="AC44" s="23" t="str">
        <f>AC43</f>
        <v/>
      </c>
    </row>
    <row r="45" spans="1:29" x14ac:dyDescent="0.25">
      <c r="A45" s="21" t="str">
        <f>IF(A43="","",Tabelid!D17)</f>
        <v/>
      </c>
      <c r="B45" s="52"/>
      <c r="D45" s="22"/>
      <c r="E45" s="22"/>
      <c r="F45" s="22"/>
      <c r="G45" s="22"/>
      <c r="H45" s="22"/>
      <c r="I45" s="22"/>
      <c r="J45" s="22"/>
      <c r="K45" s="22"/>
      <c r="L45" s="22"/>
      <c r="M45" s="22"/>
      <c r="N45" s="22"/>
      <c r="O45" s="22"/>
      <c r="P45" s="22"/>
      <c r="Q45" s="22"/>
      <c r="R45" s="22"/>
      <c r="S45" s="22"/>
      <c r="T45" s="22"/>
      <c r="U45" s="22"/>
      <c r="V45" s="22"/>
      <c r="W45" s="22"/>
      <c r="X45" s="22"/>
      <c r="Y45" s="22"/>
      <c r="Z45" s="22"/>
      <c r="AA45" s="22"/>
      <c r="AC45" s="23" t="str">
        <f>AC43</f>
        <v/>
      </c>
    </row>
    <row r="46" spans="1:29" x14ac:dyDescent="0.25">
      <c r="A46" s="21" t="str">
        <f>IF(A45="","",Tabelid!D18)</f>
        <v/>
      </c>
      <c r="B46" s="52"/>
      <c r="D46" s="22"/>
      <c r="E46" s="22"/>
      <c r="F46" s="22"/>
      <c r="G46" s="22"/>
      <c r="H46" s="22"/>
      <c r="I46" s="22"/>
      <c r="J46" s="22"/>
      <c r="K46" s="22"/>
      <c r="L46" s="22"/>
      <c r="M46" s="22"/>
      <c r="N46" s="22"/>
      <c r="O46" s="22"/>
      <c r="P46" s="22"/>
      <c r="Q46" s="22"/>
      <c r="R46" s="22"/>
      <c r="S46" s="22"/>
      <c r="T46" s="22"/>
      <c r="U46" s="22"/>
      <c r="V46" s="22"/>
      <c r="W46" s="22"/>
      <c r="X46" s="22"/>
      <c r="Y46" s="22"/>
      <c r="Z46" s="22"/>
      <c r="AA46" s="22"/>
      <c r="AC46" s="23" t="str">
        <f t="shared" si="1"/>
        <v/>
      </c>
    </row>
    <row r="47" spans="1:29" x14ac:dyDescent="0.25">
      <c r="A47" s="21" t="str">
        <f>IF(A46="","",Tabelid!D19)</f>
        <v/>
      </c>
      <c r="B47" s="47" t="str">
        <f>IF(A47="","",SUMIFS(Eksplikatsioon!F:F,Eksplikatsioon!A:A,AC47,Eksplikatsioon!C:C,Tabelid!E19))</f>
        <v/>
      </c>
      <c r="AC47" s="23" t="str">
        <f t="shared" si="1"/>
        <v/>
      </c>
    </row>
    <row r="48" spans="1:29" x14ac:dyDescent="0.25">
      <c r="A48" s="21" t="str">
        <f>IF(A47="","",Tabelid!D20)</f>
        <v/>
      </c>
      <c r="B48" s="47" t="str">
        <f>IF(A48="","",SUMIFS(Eksplikatsioon!F:F,Eksplikatsioon!A:A,AC48,Eksplikatsioon!C:C,Tabelid!E20))</f>
        <v/>
      </c>
      <c r="AC48" s="23" t="str">
        <f t="shared" si="1"/>
        <v/>
      </c>
    </row>
    <row r="49" spans="1:29" x14ac:dyDescent="0.25">
      <c r="A49" s="10" t="str">
        <f>IF(COUNTIF(Tabelid!G:G,TRUE)/10-Tabelid!H21&gt;0,MIN(Tabelid!F:F)+Tabelid!H21&amp;"."&amp;" Korrus","")</f>
        <v/>
      </c>
      <c r="AC49" s="23" t="str">
        <f>IFERROR(IF(FIND(".",A49)=3,LEFT(A49,2),LEFT(A49,1))*1,"")</f>
        <v/>
      </c>
    </row>
    <row r="50" spans="1:29" x14ac:dyDescent="0.25">
      <c r="A50" s="21" t="str">
        <f>IF(A49="","",Tabelid!D22)</f>
        <v/>
      </c>
      <c r="B50" s="47" t="str">
        <f>IF(A50="","",SUMIFS(Eksplikatsioon!F:F,Eksplikatsioon!A:A,AC50,Eksplikatsioon!C:C,Tabelid!E22))</f>
        <v/>
      </c>
      <c r="AC50" s="23" t="str">
        <f>AC49</f>
        <v/>
      </c>
    </row>
    <row r="51" spans="1:29" x14ac:dyDescent="0.25">
      <c r="A51" s="21" t="str">
        <f>IF(A50="","",Tabelid!D23)</f>
        <v/>
      </c>
      <c r="B51" s="47" t="str">
        <f>IF(A51="","",SUMIFS(Eksplikatsioon!F:F,Eksplikatsioon!A:A,AC51,Eksplikatsioon!C:C,Tabelid!E23))</f>
        <v/>
      </c>
      <c r="AC51" s="23" t="str">
        <f t="shared" ref="AC51:AC58" si="2">AC50</f>
        <v/>
      </c>
    </row>
    <row r="52" spans="1:29" x14ac:dyDescent="0.25">
      <c r="A52" s="21" t="str">
        <f>IF(A51="","",Tabelid!D24)</f>
        <v/>
      </c>
      <c r="B52" s="47" t="str">
        <f>IF(A52="","",SUMIFS(Eksplikatsioon!F:F,Eksplikatsioon!A:A,AC52,Eksplikatsioon!C:C,Tabelid!E24))</f>
        <v/>
      </c>
      <c r="AC52" s="23" t="str">
        <f t="shared" si="2"/>
        <v/>
      </c>
    </row>
    <row r="53" spans="1:29" x14ac:dyDescent="0.25">
      <c r="A53" s="21" t="str">
        <f>IF(A52="","",Tabelid!D25)</f>
        <v/>
      </c>
      <c r="B53" s="47" t="str">
        <f>IF(A53="","",SUM(B50:B52)+B58)</f>
        <v/>
      </c>
      <c r="AC53" s="23" t="str">
        <f t="shared" si="2"/>
        <v/>
      </c>
    </row>
    <row r="54" spans="1:29" x14ac:dyDescent="0.25">
      <c r="A54" s="21" t="str">
        <f>IF(A53="","",Tabelid!D26)</f>
        <v/>
      </c>
      <c r="B54" s="47" t="str">
        <f>IF(A54="","",SUMIFS(Eksplikatsioon!G:G,Eksplikatsioon!A:A,AC54))</f>
        <v/>
      </c>
      <c r="AC54" s="23" t="str">
        <f>AC53</f>
        <v/>
      </c>
    </row>
    <row r="55" spans="1:29" x14ac:dyDescent="0.25">
      <c r="A55" s="21" t="str">
        <f>IF(A53="","",Tabelid!D27)</f>
        <v/>
      </c>
      <c r="B55" s="52"/>
      <c r="D55" s="22"/>
      <c r="E55" s="22"/>
      <c r="F55" s="22"/>
      <c r="G55" s="22"/>
      <c r="H55" s="22"/>
      <c r="I55" s="22"/>
      <c r="J55" s="22"/>
      <c r="K55" s="22"/>
      <c r="L55" s="22"/>
      <c r="M55" s="22"/>
      <c r="N55" s="22"/>
      <c r="O55" s="22"/>
      <c r="P55" s="22"/>
      <c r="Q55" s="22"/>
      <c r="R55" s="22"/>
      <c r="S55" s="22"/>
      <c r="T55" s="22"/>
      <c r="U55" s="22"/>
      <c r="V55" s="22"/>
      <c r="W55" s="22"/>
      <c r="X55" s="22"/>
      <c r="Y55" s="22"/>
      <c r="Z55" s="22"/>
      <c r="AA55" s="22"/>
      <c r="AC55" s="23" t="str">
        <f>AC53</f>
        <v/>
      </c>
    </row>
    <row r="56" spans="1:29" x14ac:dyDescent="0.25">
      <c r="A56" s="21" t="str">
        <f>IF(A55="","",Tabelid!D28)</f>
        <v/>
      </c>
      <c r="B56" s="52"/>
      <c r="D56" s="22"/>
      <c r="E56" s="22"/>
      <c r="F56" s="22"/>
      <c r="G56" s="22"/>
      <c r="H56" s="22"/>
      <c r="I56" s="22"/>
      <c r="J56" s="22"/>
      <c r="K56" s="22"/>
      <c r="L56" s="22"/>
      <c r="M56" s="22"/>
      <c r="N56" s="22"/>
      <c r="O56" s="22"/>
      <c r="P56" s="22"/>
      <c r="Q56" s="22"/>
      <c r="R56" s="22"/>
      <c r="S56" s="22"/>
      <c r="T56" s="22"/>
      <c r="U56" s="22"/>
      <c r="V56" s="22"/>
      <c r="W56" s="22"/>
      <c r="X56" s="22"/>
      <c r="Y56" s="22"/>
      <c r="Z56" s="22"/>
      <c r="AA56" s="22"/>
      <c r="AC56" s="23" t="str">
        <f t="shared" si="2"/>
        <v/>
      </c>
    </row>
    <row r="57" spans="1:29" x14ac:dyDescent="0.25">
      <c r="A57" s="21" t="str">
        <f>IF(A56="","",Tabelid!D29)</f>
        <v/>
      </c>
      <c r="B57" s="47" t="str">
        <f>IF(A57="","",SUMIFS(Eksplikatsioon!F:F,Eksplikatsioon!A:A,AC57,Eksplikatsioon!C:C,Tabelid!E29))</f>
        <v/>
      </c>
      <c r="AC57" s="23" t="str">
        <f t="shared" si="2"/>
        <v/>
      </c>
    </row>
    <row r="58" spans="1:29" x14ac:dyDescent="0.25">
      <c r="A58" s="21" t="str">
        <f>IF(A57="","",Tabelid!D30)</f>
        <v/>
      </c>
      <c r="B58" s="47" t="str">
        <f>IF(A58="","",SUMIFS(Eksplikatsioon!F:F,Eksplikatsioon!A:A,AC58,Eksplikatsioon!C:C,Tabelid!E30))</f>
        <v/>
      </c>
      <c r="AC58" s="23" t="str">
        <f t="shared" si="2"/>
        <v/>
      </c>
    </row>
    <row r="59" spans="1:29" x14ac:dyDescent="0.25">
      <c r="A59" s="10" t="str">
        <f>IF(COUNTIF(Tabelid!G:G,TRUE)/10-Tabelid!H31&gt;0,MIN(Tabelid!F:F)+Tabelid!H31&amp;"."&amp;" Korrus","")</f>
        <v/>
      </c>
      <c r="AC59" s="23" t="str">
        <f>IFERROR(IF(FIND(".",A59)=3,LEFT(A59,2),LEFT(A59,1))*1,"")</f>
        <v/>
      </c>
    </row>
    <row r="60" spans="1:29" x14ac:dyDescent="0.25">
      <c r="A60" s="21" t="str">
        <f>IF(A59="","",Tabelid!D32)</f>
        <v/>
      </c>
      <c r="B60" s="47" t="str">
        <f>IF(A60="","",SUMIFS(Eksplikatsioon!F:F,Eksplikatsioon!A:A,AC60,Eksplikatsioon!C:C,Tabelid!E32))</f>
        <v/>
      </c>
      <c r="AC60" s="23" t="str">
        <f>AC59</f>
        <v/>
      </c>
    </row>
    <row r="61" spans="1:29" x14ac:dyDescent="0.25">
      <c r="A61" s="21" t="str">
        <f>IF(A60="","",Tabelid!D33)</f>
        <v/>
      </c>
      <c r="B61" s="47" t="str">
        <f>IF(A61="","",SUMIFS(Eksplikatsioon!F:F,Eksplikatsioon!A:A,AC61,Eksplikatsioon!C:C,Tabelid!E33))</f>
        <v/>
      </c>
      <c r="AC61" s="23" t="str">
        <f t="shared" ref="AC61:AC68" si="3">AC60</f>
        <v/>
      </c>
    </row>
    <row r="62" spans="1:29" x14ac:dyDescent="0.25">
      <c r="A62" s="21" t="str">
        <f>IF(A61="","",Tabelid!D34)</f>
        <v/>
      </c>
      <c r="B62" s="47" t="str">
        <f>IF(A62="","",SUMIFS(Eksplikatsioon!F:F,Eksplikatsioon!A:A,AC62,Eksplikatsioon!C:C,Tabelid!E34))</f>
        <v/>
      </c>
      <c r="AC62" s="23" t="str">
        <f t="shared" si="3"/>
        <v/>
      </c>
    </row>
    <row r="63" spans="1:29" x14ac:dyDescent="0.25">
      <c r="A63" s="21" t="str">
        <f>IF(A62="","",Tabelid!D35)</f>
        <v/>
      </c>
      <c r="B63" s="47" t="str">
        <f>IF(A63="","",SUM(B60:B62)+B68)</f>
        <v/>
      </c>
      <c r="AC63" s="23" t="str">
        <f t="shared" si="3"/>
        <v/>
      </c>
    </row>
    <row r="64" spans="1:29" x14ac:dyDescent="0.25">
      <c r="A64" s="21" t="str">
        <f>IF(A63="","",Tabelid!D36)</f>
        <v/>
      </c>
      <c r="B64" s="47" t="str">
        <f>IF(A64="","",SUMIFS(Eksplikatsioon!G:G,Eksplikatsioon!A:A,AC64))</f>
        <v/>
      </c>
      <c r="AC64" s="23" t="str">
        <f>AC63</f>
        <v/>
      </c>
    </row>
    <row r="65" spans="1:29" x14ac:dyDescent="0.25">
      <c r="A65" s="21" t="str">
        <f>IF(A63="","",Tabelid!D37)</f>
        <v/>
      </c>
      <c r="B65" s="52"/>
      <c r="D65" s="22"/>
      <c r="E65" s="22"/>
      <c r="F65" s="22"/>
      <c r="G65" s="22"/>
      <c r="H65" s="22"/>
      <c r="I65" s="22"/>
      <c r="J65" s="22"/>
      <c r="K65" s="22"/>
      <c r="L65" s="22"/>
      <c r="M65" s="22"/>
      <c r="N65" s="22"/>
      <c r="O65" s="22"/>
      <c r="P65" s="22"/>
      <c r="Q65" s="22"/>
      <c r="R65" s="22"/>
      <c r="S65" s="22"/>
      <c r="T65" s="22"/>
      <c r="U65" s="22"/>
      <c r="V65" s="22"/>
      <c r="W65" s="22"/>
      <c r="X65" s="22"/>
      <c r="Y65" s="22"/>
      <c r="Z65" s="22"/>
      <c r="AA65" s="22"/>
      <c r="AC65" s="23" t="str">
        <f>AC63</f>
        <v/>
      </c>
    </row>
    <row r="66" spans="1:29" x14ac:dyDescent="0.25">
      <c r="A66" s="21" t="str">
        <f>IF(A65="","",Tabelid!D38)</f>
        <v/>
      </c>
      <c r="B66" s="52"/>
      <c r="D66" s="22"/>
      <c r="E66" s="22"/>
      <c r="F66" s="22"/>
      <c r="G66" s="22"/>
      <c r="H66" s="22"/>
      <c r="I66" s="22"/>
      <c r="J66" s="22"/>
      <c r="K66" s="22"/>
      <c r="L66" s="22"/>
      <c r="M66" s="22"/>
      <c r="N66" s="22"/>
      <c r="O66" s="22"/>
      <c r="P66" s="22"/>
      <c r="Q66" s="22"/>
      <c r="R66" s="22"/>
      <c r="S66" s="22"/>
      <c r="T66" s="22"/>
      <c r="U66" s="22"/>
      <c r="V66" s="22"/>
      <c r="W66" s="22"/>
      <c r="X66" s="22"/>
      <c r="Y66" s="22"/>
      <c r="Z66" s="22"/>
      <c r="AA66" s="22"/>
      <c r="AC66" s="23" t="str">
        <f t="shared" si="3"/>
        <v/>
      </c>
    </row>
    <row r="67" spans="1:29" x14ac:dyDescent="0.25">
      <c r="A67" s="21" t="str">
        <f>IF(A66="","",Tabelid!D39)</f>
        <v/>
      </c>
      <c r="B67" s="47" t="str">
        <f>IF(A67="","",SUMIFS(Eksplikatsioon!F:F,Eksplikatsioon!A:A,AC67,Eksplikatsioon!C:C,Tabelid!E39))</f>
        <v/>
      </c>
      <c r="AC67" s="23" t="str">
        <f t="shared" si="3"/>
        <v/>
      </c>
    </row>
    <row r="68" spans="1:29" x14ac:dyDescent="0.25">
      <c r="A68" s="21" t="str">
        <f>IF(A67="","",Tabelid!D40)</f>
        <v/>
      </c>
      <c r="B68" s="47" t="str">
        <f>IF(A68="","",SUMIFS(Eksplikatsioon!F:F,Eksplikatsioon!A:A,AC68,Eksplikatsioon!C:C,Tabelid!E40))</f>
        <v/>
      </c>
      <c r="AC68" s="23" t="str">
        <f t="shared" si="3"/>
        <v/>
      </c>
    </row>
    <row r="69" spans="1:29" x14ac:dyDescent="0.25">
      <c r="A69" s="10" t="str">
        <f>IF(COUNTIF(Tabelid!G:G,TRUE)/10-Tabelid!H41&gt;0,MIN(Tabelid!F:F)+Tabelid!H41&amp;"."&amp;" Korrus","")</f>
        <v/>
      </c>
      <c r="AC69" s="23" t="str">
        <f>IFERROR(IF(FIND(".",A69)=3,LEFT(A69,2),LEFT(A69,1))*1,"")</f>
        <v/>
      </c>
    </row>
    <row r="70" spans="1:29" x14ac:dyDescent="0.25">
      <c r="A70" s="21" t="str">
        <f>IF(A69="","",Tabelid!D42)</f>
        <v/>
      </c>
      <c r="B70" s="47" t="str">
        <f>IF(A70="","",SUMIFS(Eksplikatsioon!F:F,Eksplikatsioon!A:A,AC70,Eksplikatsioon!C:C,Tabelid!E42))</f>
        <v/>
      </c>
      <c r="AC70" s="23" t="str">
        <f>AC69</f>
        <v/>
      </c>
    </row>
    <row r="71" spans="1:29" x14ac:dyDescent="0.25">
      <c r="A71" s="21" t="str">
        <f>IF(A70="","",Tabelid!D43)</f>
        <v/>
      </c>
      <c r="B71" s="47" t="str">
        <f>IF(A71="","",SUMIFS(Eksplikatsioon!F:F,Eksplikatsioon!A:A,AC71,Eksplikatsioon!C:C,Tabelid!E43))</f>
        <v/>
      </c>
      <c r="AC71" s="23" t="str">
        <f t="shared" ref="AC71:AC78" si="4">AC70</f>
        <v/>
      </c>
    </row>
    <row r="72" spans="1:29" x14ac:dyDescent="0.25">
      <c r="A72" s="21" t="str">
        <f>IF(A71="","",Tabelid!D44)</f>
        <v/>
      </c>
      <c r="B72" s="47" t="str">
        <f>IF(A72="","",SUMIFS(Eksplikatsioon!F:F,Eksplikatsioon!A:A,AC72,Eksplikatsioon!C:C,Tabelid!E44))</f>
        <v/>
      </c>
      <c r="AC72" s="23" t="str">
        <f t="shared" si="4"/>
        <v/>
      </c>
    </row>
    <row r="73" spans="1:29" x14ac:dyDescent="0.25">
      <c r="A73" s="21" t="str">
        <f>IF(A72="","",Tabelid!D45)</f>
        <v/>
      </c>
      <c r="B73" s="47" t="str">
        <f>IF(A73="","",SUM(B70:B72)+B78)</f>
        <v/>
      </c>
      <c r="AC73" s="23" t="str">
        <f t="shared" si="4"/>
        <v/>
      </c>
    </row>
    <row r="74" spans="1:29" x14ac:dyDescent="0.25">
      <c r="A74" s="21" t="str">
        <f>IF(A73="","",Tabelid!D46)</f>
        <v/>
      </c>
      <c r="B74" s="47" t="str">
        <f>IF(A74="","",SUMIFS(Eksplikatsioon!G:G,Eksplikatsioon!A:A,AC74))</f>
        <v/>
      </c>
      <c r="AC74" s="23" t="str">
        <f>AC73</f>
        <v/>
      </c>
    </row>
    <row r="75" spans="1:29" x14ac:dyDescent="0.2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2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25">
      <c r="A77" s="21" t="str">
        <f>IF(A76="","",Tabelid!D49)</f>
        <v/>
      </c>
      <c r="B77" s="47" t="str">
        <f>IF(A77="","",SUMIFS(Eksplikatsioon!F:F,Eksplikatsioon!A:A,AC77,Eksplikatsioon!C:C,Tabelid!E49))</f>
        <v/>
      </c>
      <c r="AC77" s="23" t="str">
        <f t="shared" si="4"/>
        <v/>
      </c>
    </row>
    <row r="78" spans="1:29" x14ac:dyDescent="0.25">
      <c r="A78" s="21" t="str">
        <f>IF(A77="","",Tabelid!D50)</f>
        <v/>
      </c>
      <c r="B78" s="47" t="str">
        <f>IF(A78="","",SUMIFS(Eksplikatsioon!F:F,Eksplikatsioon!A:A,AC78,Eksplikatsioon!C:C,Tabelid!E50))</f>
        <v/>
      </c>
      <c r="AC78" s="23" t="str">
        <f t="shared" si="4"/>
        <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7" t="str">
        <f>IF(A80="","",SUMIFS(Eksplikatsioon!F:F,Eksplikatsioon!A:A,AC80,Eksplikatsioon!C:C,Tabelid!E52))</f>
        <v/>
      </c>
      <c r="AC80" s="23" t="str">
        <f>AC79</f>
        <v/>
      </c>
    </row>
    <row r="81" spans="1:29" x14ac:dyDescent="0.25">
      <c r="A81" s="21" t="str">
        <f>IF(A80="","",Tabelid!D53)</f>
        <v/>
      </c>
      <c r="B81" s="47" t="str">
        <f>IF(A81="","",SUMIFS(Eksplikatsioon!F:F,Eksplikatsioon!A:A,AC81,Eksplikatsioon!C:C,Tabelid!E53))</f>
        <v/>
      </c>
      <c r="AC81" s="23" t="str">
        <f t="shared" ref="AC81:AC88" si="5">AC80</f>
        <v/>
      </c>
    </row>
    <row r="82" spans="1:29" x14ac:dyDescent="0.25">
      <c r="A82" s="21" t="str">
        <f>IF(A81="","",Tabelid!D54)</f>
        <v/>
      </c>
      <c r="B82" s="47" t="str">
        <f>IF(A82="","",SUMIFS(Eksplikatsioon!F:F,Eksplikatsioon!A:A,AC82,Eksplikatsioon!C:C,Tabelid!E54))</f>
        <v/>
      </c>
      <c r="AC82" s="23" t="str">
        <f t="shared" si="5"/>
        <v/>
      </c>
    </row>
    <row r="83" spans="1:29" x14ac:dyDescent="0.25">
      <c r="A83" s="21" t="str">
        <f>IF(A82="","",Tabelid!D55)</f>
        <v/>
      </c>
      <c r="B83" s="47" t="str">
        <f>IF(A83="","",SUM(B80:B82)+B88)</f>
        <v/>
      </c>
      <c r="AC83" s="23" t="str">
        <f t="shared" si="5"/>
        <v/>
      </c>
    </row>
    <row r="84" spans="1:29" x14ac:dyDescent="0.25">
      <c r="A84" s="21" t="str">
        <f>IF(A83="","",Tabelid!D56)</f>
        <v/>
      </c>
      <c r="B84" s="47"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7" t="str">
        <f>IF(A87="","",SUMIFS(Eksplikatsioon!F:F,Eksplikatsioon!A:A,AC87,Eksplikatsioon!C:C,Tabelid!E59))</f>
        <v/>
      </c>
      <c r="AC87" s="23" t="str">
        <f t="shared" si="5"/>
        <v/>
      </c>
    </row>
    <row r="88" spans="1:29" x14ac:dyDescent="0.25">
      <c r="A88" s="21" t="str">
        <f>IF(A87="","",Tabelid!D60)</f>
        <v/>
      </c>
      <c r="B88" s="47"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14thfLwQ5aU7huNim/40Zx+r+KkZ+f6p8LqCLJksQ9cfVpQmw/TdubkYPsNsSIiK5jL7BMM2pBlf8bhO9xxZrg==" saltValue="m+5RH702hVkluU2bCz7Q/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4" priority="5">
      <formula>AND(NOT(A13=""),$B13="")</formula>
    </cfRule>
  </conditionalFormatting>
  <conditionalFormatting sqref="B4:AA5">
    <cfRule type="expression" dxfId="13"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topLeftCell="D1" zoomScaleNormal="100" workbookViewId="0">
      <pane ySplit="4" topLeftCell="A5" activePane="bottomLeft" state="frozen"/>
      <selection pane="bottomLeft" activeCell="K8" sqref="K8"/>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hidden="1" customWidth="1" outlineLevel="2"/>
    <col min="16" max="16" width="9.140625" style="9" hidden="1" customWidth="1" outlineLevel="2"/>
    <col min="17" max="17" width="8.42578125" style="9" hidden="1" customWidth="1" outlineLevel="2"/>
    <col min="18" max="18" width="9.7109375" style="9" hidden="1" customWidth="1" outlineLevel="2"/>
    <col min="19" max="19" width="11" style="9" hidden="1" customWidth="1" outlineLevel="2"/>
    <col min="20" max="33" width="9.140625" style="9" hidden="1" customWidth="1" outlineLevel="2"/>
    <col min="34" max="34" width="9.140625" style="9" customWidth="1" outlineLevel="1" collapsed="1"/>
    <col min="35" max="16384" width="9.140625" style="9"/>
  </cols>
  <sheetData>
    <row r="1" spans="1:37" x14ac:dyDescent="0.25">
      <c r="A1" s="8" t="s">
        <v>2</v>
      </c>
      <c r="B1" s="13" t="str">
        <f>IF('Hoone üldandmed'!B2="","",'Hoone üldandmed'!B2)</f>
        <v>Tartu mnt 85, Lasnamäe LO, Tallinna linn, Harju maakond</v>
      </c>
      <c r="H1" s="33"/>
    </row>
    <row r="2" spans="1:37" x14ac:dyDescent="0.25">
      <c r="A2" s="10"/>
      <c r="B2" s="20"/>
      <c r="H2" s="33"/>
    </row>
    <row r="3" spans="1:37" x14ac:dyDescent="0.25">
      <c r="A3" s="61" t="s">
        <v>62</v>
      </c>
      <c r="B3" s="62" t="s">
        <v>63</v>
      </c>
      <c r="C3" s="61" t="s">
        <v>64</v>
      </c>
      <c r="D3" s="63" t="s">
        <v>65</v>
      </c>
      <c r="E3" s="63" t="s">
        <v>66</v>
      </c>
      <c r="F3" s="63" t="s">
        <v>67</v>
      </c>
      <c r="G3" s="64" t="s">
        <v>68</v>
      </c>
      <c r="H3" s="61" t="s">
        <v>69</v>
      </c>
      <c r="I3" s="61"/>
      <c r="J3" s="61"/>
      <c r="K3" s="61"/>
      <c r="L3" s="61"/>
      <c r="M3" s="61"/>
      <c r="O3" s="31" t="s">
        <v>70</v>
      </c>
      <c r="P3" s="31"/>
      <c r="Q3" s="31"/>
      <c r="R3" s="31"/>
      <c r="S3" s="31"/>
      <c r="T3" s="31"/>
      <c r="U3" s="31"/>
      <c r="V3" s="31"/>
      <c r="W3" s="31"/>
      <c r="X3" s="31"/>
      <c r="Y3" s="31"/>
      <c r="Z3" s="31"/>
      <c r="AA3" s="31"/>
      <c r="AB3" s="31"/>
      <c r="AC3" s="31"/>
      <c r="AD3" s="31"/>
      <c r="AE3" s="31"/>
      <c r="AF3" s="31"/>
      <c r="AG3" s="31"/>
    </row>
    <row r="4" spans="1:37" ht="43.5" customHeight="1" x14ac:dyDescent="0.25">
      <c r="A4" s="16" t="s">
        <v>71</v>
      </c>
      <c r="B4" s="17" t="s">
        <v>72</v>
      </c>
      <c r="C4" s="16" t="s">
        <v>73</v>
      </c>
      <c r="D4" s="16" t="s">
        <v>74</v>
      </c>
      <c r="E4" s="16" t="s">
        <v>75</v>
      </c>
      <c r="F4" s="48" t="s">
        <v>76</v>
      </c>
      <c r="G4" s="48" t="s">
        <v>77</v>
      </c>
      <c r="H4" s="16" t="s">
        <v>78</v>
      </c>
      <c r="I4" s="16" t="s">
        <v>79</v>
      </c>
      <c r="J4" s="104" t="s">
        <v>80</v>
      </c>
      <c r="K4" s="16" t="s">
        <v>81</v>
      </c>
      <c r="L4" s="16" t="s">
        <v>82</v>
      </c>
      <c r="M4" s="16" t="s">
        <v>83</v>
      </c>
      <c r="N4" s="16"/>
      <c r="O4" s="28" t="str">
        <f ca="1">IF(INDIRECT("'Lepingu lisa'!R"&amp;COLUMN()-10&amp;"C49",FALSE)="","",INDIRECT("'Lepingu lisa'!R"&amp;COLUMN()-12&amp;"C49",FALSE))</f>
        <v>Eesti Geoloogiateenistus</v>
      </c>
      <c r="P4" s="28" t="str">
        <f t="shared" ref="P4:AG4" ca="1" si="0">IF(INDIRECT("'Lepingu lisa'!R"&amp;COLUMN()-10&amp;"C49",FALSE)="","",INDIRECT("'Lepingu lisa'!R"&amp;COLUMN()-12&amp;"C49",FALSE))</f>
        <v>Riigi Kinnisvara AS</v>
      </c>
      <c r="Q4" s="28" t="str">
        <f t="shared" ca="1" si="0"/>
        <v>Eesti Töötukassa</v>
      </c>
      <c r="R4" s="28" t="str">
        <f t="shared" ca="1" si="0"/>
        <v>Majandus- ja Kommunikatsiooniministeerium</v>
      </c>
      <c r="S4" s="28" t="str">
        <f t="shared" ca="1" si="0"/>
        <v>Aktiivne vakantsus</v>
      </c>
      <c r="T4" s="28" t="str">
        <f t="shared" ca="1" si="0"/>
        <v/>
      </c>
      <c r="U4" s="28" t="str">
        <f t="shared" ca="1" si="0"/>
        <v/>
      </c>
      <c r="V4" s="28" t="str">
        <f t="shared" ca="1" si="0"/>
        <v/>
      </c>
      <c r="W4" s="28" t="str">
        <f t="shared" ca="1" si="0"/>
        <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5</v>
      </c>
      <c r="B5" s="19" t="s">
        <v>84</v>
      </c>
      <c r="C5" s="18" t="s">
        <v>85</v>
      </c>
      <c r="D5" s="18" t="s">
        <v>1</v>
      </c>
      <c r="E5" s="18" t="s">
        <v>86</v>
      </c>
      <c r="F5" s="49">
        <v>37.5</v>
      </c>
      <c r="G5" s="49">
        <v>36.200000000000003</v>
      </c>
      <c r="H5" s="18"/>
      <c r="I5" s="11" t="str">
        <f>LEFT(Tabel1[[#This Row],[Ruumi tüüp (TALO Tüüpruumide nimestik)]],2)</f>
        <v>55</v>
      </c>
      <c r="J5" s="22" t="s">
        <v>87</v>
      </c>
      <c r="K5" s="18" t="s">
        <v>88</v>
      </c>
      <c r="L5" s="11" t="str">
        <f>IFERROR(VLOOKUP(Tabel1[[#This Row],[Üürnik]],'Lepingu lisa'!$AW$3:$AX$22,2,FALSE),"")</f>
        <v>TARTU851_13</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25">
      <c r="A6" s="18" t="s">
        <v>5</v>
      </c>
      <c r="B6" s="19" t="s">
        <v>89</v>
      </c>
      <c r="C6" s="18" t="s">
        <v>85</v>
      </c>
      <c r="D6" s="18" t="s">
        <v>1</v>
      </c>
      <c r="E6" s="18" t="s">
        <v>86</v>
      </c>
      <c r="F6" s="49">
        <v>38.5</v>
      </c>
      <c r="G6" s="49">
        <v>35.6</v>
      </c>
      <c r="H6" s="18"/>
      <c r="I6" s="11" t="str">
        <f>LEFT(Tabel1[[#This Row],[Ruumi tüüp (TALO Tüüpruumide nimestik)]],2)</f>
        <v>55</v>
      </c>
      <c r="J6" s="22" t="s">
        <v>87</v>
      </c>
      <c r="K6" s="18" t="s">
        <v>90</v>
      </c>
      <c r="L6" s="11" t="str">
        <f>IFERROR(VLOOKUP(Tabel1[[#This Row],[Üürnik]],'Lepingu lisa'!$AW$3:$AX$22,2,FALSE),"")</f>
        <v>TARTU851_04</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25">
      <c r="A7" s="18" t="s">
        <v>5</v>
      </c>
      <c r="B7" s="19" t="s">
        <v>91</v>
      </c>
      <c r="C7" s="18" t="s">
        <v>85</v>
      </c>
      <c r="D7" s="18" t="s">
        <v>1</v>
      </c>
      <c r="E7" s="18" t="s">
        <v>86</v>
      </c>
      <c r="F7" s="49">
        <v>37.9</v>
      </c>
      <c r="G7" s="49">
        <v>35.299999999999997</v>
      </c>
      <c r="H7" s="18"/>
      <c r="I7" s="11" t="str">
        <f>LEFT(Tabel1[[#This Row],[Ruumi tüüp (TALO Tüüpruumide nimestik)]],2)</f>
        <v>55</v>
      </c>
      <c r="J7" s="22" t="s">
        <v>87</v>
      </c>
      <c r="K7" s="18" t="s">
        <v>92</v>
      </c>
      <c r="L7" s="11" t="str">
        <f>IFERROR(VLOOKUP(Tabel1[[#This Row],[Üürnik]],'Lepingu lisa'!$AW$3:$AX$22,2,FALSE),"")</f>
        <v>TARTU851_12</v>
      </c>
      <c r="M7" s="11" t="str">
        <f>IFERROR(VLOOKUP(Tabel1[[#This Row],[Jaotus]],Tabelid!L:M,2,FALSE),"")</f>
        <v>NONE</v>
      </c>
      <c r="N7" s="11"/>
      <c r="O7" s="32"/>
      <c r="P7" s="32"/>
      <c r="Q7" s="32"/>
      <c r="R7" s="32"/>
      <c r="S7" s="32"/>
      <c r="T7" s="32"/>
      <c r="U7" s="32"/>
      <c r="V7" s="32"/>
      <c r="W7" s="32"/>
      <c r="X7" s="32"/>
      <c r="Y7" s="32"/>
      <c r="Z7" s="32"/>
      <c r="AA7" s="32"/>
      <c r="AB7" s="32"/>
      <c r="AC7" s="32"/>
      <c r="AD7" s="32"/>
      <c r="AE7" s="32"/>
      <c r="AF7" s="32"/>
      <c r="AG7" s="32"/>
    </row>
    <row r="8" spans="1:37" x14ac:dyDescent="0.25">
      <c r="A8" s="18" t="s">
        <v>5</v>
      </c>
      <c r="B8" s="19" t="s">
        <v>93</v>
      </c>
      <c r="C8" s="18" t="s">
        <v>85</v>
      </c>
      <c r="D8" s="18" t="s">
        <v>1</v>
      </c>
      <c r="E8" s="18" t="s">
        <v>86</v>
      </c>
      <c r="F8" s="49">
        <v>46.5</v>
      </c>
      <c r="G8" s="49">
        <v>45.4</v>
      </c>
      <c r="H8" s="18"/>
      <c r="I8" s="11" t="str">
        <f>LEFT(Tabel1[[#This Row],[Ruumi tüüp (TALO Tüüpruumide nimestik)]],2)</f>
        <v>55</v>
      </c>
      <c r="J8" s="22" t="s">
        <v>87</v>
      </c>
      <c r="K8" s="18" t="s">
        <v>94</v>
      </c>
      <c r="L8" s="11" t="str">
        <f>IFERROR(VLOOKUP(Tabel1[[#This Row],[Üürnik]],'Lepingu lisa'!$AW$3:$AX$22,2,FALSE),"")</f>
        <v>TARTU851_11</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25">
      <c r="A9" s="18"/>
      <c r="B9" s="19"/>
      <c r="C9" s="18"/>
      <c r="D9" s="18"/>
      <c r="E9" s="18"/>
      <c r="F9" s="49"/>
      <c r="G9" s="49"/>
      <c r="H9" s="18"/>
      <c r="I9" s="11" t="str">
        <f>LEFT(Tabel1[[#This Row],[Ruumi tüüp (TALO Tüüpruumide nimestik)]],2)</f>
        <v/>
      </c>
      <c r="J9" s="22"/>
      <c r="K9" s="18"/>
      <c r="L9" s="11" t="str">
        <f>IFERROR(VLOOKUP(Tabel1[[#This Row],[Üürnik]],'Lepingu lisa'!$AW$3:$AX$22,2,FALSE),"")</f>
        <v/>
      </c>
      <c r="M9" s="11" t="str">
        <f>IFERROR(VLOOKUP(Tabel1[[#This Row],[Jaotus]],Tabelid!L:M,2,FALSE),"")</f>
        <v/>
      </c>
      <c r="N9" s="11"/>
      <c r="O9" s="32"/>
      <c r="P9" s="32"/>
      <c r="Q9" s="32"/>
      <c r="R9" s="32"/>
      <c r="S9" s="32"/>
      <c r="T9" s="32"/>
      <c r="U9" s="32"/>
      <c r="V9" s="32"/>
      <c r="W9" s="32"/>
      <c r="X9" s="32"/>
      <c r="Y9" s="32"/>
      <c r="Z9" s="32"/>
      <c r="AA9" s="32"/>
      <c r="AB9" s="32"/>
      <c r="AC9" s="32"/>
      <c r="AD9" s="32"/>
      <c r="AE9" s="32"/>
      <c r="AF9" s="32"/>
      <c r="AG9" s="32"/>
    </row>
    <row r="10" spans="1:37" x14ac:dyDescent="0.25">
      <c r="A10" s="18"/>
      <c r="B10" s="19"/>
      <c r="C10" s="18"/>
      <c r="D10" s="18"/>
      <c r="E10" s="18"/>
      <c r="F10" s="49"/>
      <c r="G10" s="49"/>
      <c r="H10" s="18"/>
      <c r="I10" s="11" t="str">
        <f>LEFT(Tabel1[[#This Row],[Ruumi tüüp (TALO Tüüpruumide nimestik)]],2)</f>
        <v/>
      </c>
      <c r="J10" s="22"/>
      <c r="K10" s="18"/>
      <c r="L10" s="11" t="str">
        <f>IFERROR(VLOOKUP(Tabel1[[#This Row],[Üürnik]],'Lepingu lisa'!$AW$3:$AX$22,2,FALSE),"")</f>
        <v/>
      </c>
      <c r="M10" s="11" t="str">
        <f>IFERROR(VLOOKUP(Tabel1[[#This Row],[Jaotus]],Tabelid!L:M,2,FALSE),"")</f>
        <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c r="B11" s="19"/>
      <c r="C11" s="18"/>
      <c r="D11" s="18"/>
      <c r="E11" s="18"/>
      <c r="F11" s="49"/>
      <c r="G11" s="49"/>
      <c r="H11" s="18"/>
      <c r="I11" s="11" t="str">
        <f>LEFT(Tabel1[[#This Row],[Ruumi tüüp (TALO Tüüpruumide nimestik)]],2)</f>
        <v/>
      </c>
      <c r="J11" s="22"/>
      <c r="K11" s="18"/>
      <c r="L11" s="11" t="str">
        <f>IFERROR(VLOOKUP(Tabel1[[#This Row],[Üürnik]],'Lepingu lisa'!$AW$3:$AX$22,2,FALSE),"")</f>
        <v/>
      </c>
      <c r="M11" s="11" t="str">
        <f>IFERROR(VLOOKUP(Tabel1[[#This Row],[Jaotus]],Tabelid!L:M,2,FALSE),"")</f>
        <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c r="B12" s="19"/>
      <c r="C12" s="18"/>
      <c r="D12" s="18"/>
      <c r="E12" s="18"/>
      <c r="F12" s="49"/>
      <c r="G12" s="49"/>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c r="B13" s="19"/>
      <c r="C13" s="18"/>
      <c r="D13" s="18"/>
      <c r="E13" s="18"/>
      <c r="F13" s="49"/>
      <c r="G13" s="49"/>
      <c r="H13" s="18"/>
      <c r="I13" s="11" t="str">
        <f>LEFT(Tabel1[[#This Row],[Ruumi tüüp (TALO Tüüpruumide nimestik)]],2)</f>
        <v/>
      </c>
      <c r="J13" s="22"/>
      <c r="K13" s="18"/>
      <c r="L13" s="11" t="str">
        <f>IFERROR(VLOOKUP(Tabel1[[#This Row],[Üürnik]],'Lepingu lisa'!$AW$3:$AX$22,2,FALSE),"")</f>
        <v/>
      </c>
      <c r="M13" s="11" t="str">
        <f>IFERROR(VLOOKUP(Tabel1[[#This Row],[Jaotus]],Tabelid!L:M,2,FALSE),"")</f>
        <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c r="B14" s="19"/>
      <c r="C14" s="18"/>
      <c r="D14" s="18"/>
      <c r="E14" s="18"/>
      <c r="F14" s="49"/>
      <c r="G14" s="49"/>
      <c r="H14" s="18"/>
      <c r="I14" s="11" t="str">
        <f>LEFT(Tabel1[[#This Row],[Ruumi tüüp (TALO Tüüpruumide nimestik)]],2)</f>
        <v/>
      </c>
      <c r="J14" s="22"/>
      <c r="K14" s="18"/>
      <c r="L14" s="11" t="str">
        <f>IFERROR(VLOOKUP(Tabel1[[#This Row],[Üürnik]],'Lepingu lisa'!$AW$3:$AX$22,2,FALSE),"")</f>
        <v/>
      </c>
      <c r="M14" s="11" t="str">
        <f>IFERROR(VLOOKUP(Tabel1[[#This Row],[Jaotus]],Tabelid!L:M,2,FALSE),"")</f>
        <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c r="B15" s="19"/>
      <c r="C15" s="18"/>
      <c r="D15" s="18"/>
      <c r="E15" s="18"/>
      <c r="F15" s="49"/>
      <c r="G15" s="49"/>
      <c r="H15" s="18"/>
      <c r="I15" s="11" t="str">
        <f>LEFT(Tabel1[[#This Row],[Ruumi tüüp (TALO Tüüpruumide nimestik)]],2)</f>
        <v/>
      </c>
      <c r="J15" s="22"/>
      <c r="K15" s="18"/>
      <c r="L15" s="11" t="str">
        <f>IFERROR(VLOOKUP(Tabel1[[#This Row],[Üürnik]],'Lepingu lisa'!$AW$3:$AX$22,2,FALSE),"")</f>
        <v/>
      </c>
      <c r="M15" s="11" t="str">
        <f>IFERROR(VLOOKUP(Tabel1[[#This Row],[Jaotus]],Tabelid!L:M,2,FALSE),"")</f>
        <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c r="B16" s="19"/>
      <c r="C16" s="18"/>
      <c r="D16" s="18"/>
      <c r="E16" s="18"/>
      <c r="F16" s="49"/>
      <c r="G16" s="49"/>
      <c r="H16" s="18"/>
      <c r="I16" s="11" t="str">
        <f>LEFT(Tabel1[[#This Row],[Ruumi tüüp (TALO Tüüpruumide nimestik)]],2)</f>
        <v/>
      </c>
      <c r="J16" s="22"/>
      <c r="K16" s="18"/>
      <c r="L16" s="11" t="str">
        <f>IFERROR(VLOOKUP(Tabel1[[#This Row],[Üürnik]],'Lepingu lisa'!$AW$3:$AX$22,2,FALSE),"")</f>
        <v/>
      </c>
      <c r="M16" s="11" t="str">
        <f>IFERROR(VLOOKUP(Tabel1[[#This Row],[Jaotus]],Tabelid!L:M,2,FALSE),"")</f>
        <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c r="B17" s="19"/>
      <c r="C17" s="18"/>
      <c r="D17" s="18"/>
      <c r="E17" s="18"/>
      <c r="F17" s="49"/>
      <c r="G17" s="49"/>
      <c r="H17" s="18"/>
      <c r="I17" s="11" t="str">
        <f>LEFT(Tabel1[[#This Row],[Ruumi tüüp (TALO Tüüpruumide nimestik)]],2)</f>
        <v/>
      </c>
      <c r="J17" s="22"/>
      <c r="K17" s="18"/>
      <c r="L17" s="11" t="str">
        <f>IFERROR(VLOOKUP(Tabel1[[#This Row],[Üürnik]],'Lepingu lisa'!$AW$3:$AX$22,2,FALSE),"")</f>
        <v/>
      </c>
      <c r="M17" s="11" t="str">
        <f>IFERROR(VLOOKUP(Tabel1[[#This Row],[Jaotus]],Tabelid!L:M,2,FALSE),"")</f>
        <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c r="B18" s="19"/>
      <c r="C18" s="18"/>
      <c r="D18" s="18"/>
      <c r="E18" s="18"/>
      <c r="F18" s="49"/>
      <c r="G18" s="49"/>
      <c r="H18" s="18"/>
      <c r="I18" s="11" t="str">
        <f>LEFT(Tabel1[[#This Row],[Ruumi tüüp (TALO Tüüpruumide nimestik)]],2)</f>
        <v/>
      </c>
      <c r="J18" s="22"/>
      <c r="K18" s="18"/>
      <c r="L18" s="11" t="str">
        <f>IFERROR(VLOOKUP(Tabel1[[#This Row],[Üürnik]],'Lepingu lisa'!$AW$3:$AX$22,2,FALSE),"")</f>
        <v/>
      </c>
      <c r="M18" s="11" t="str">
        <f>IFERROR(VLOOKUP(Tabel1[[#This Row],[Jaotus]],Tabelid!L:M,2,FALSE),"")</f>
        <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c r="B19" s="19"/>
      <c r="C19" s="18"/>
      <c r="D19" s="18"/>
      <c r="E19" s="18"/>
      <c r="F19" s="49"/>
      <c r="G19" s="49"/>
      <c r="H19" s="18"/>
      <c r="I19" s="11" t="str">
        <f>LEFT(Tabel1[[#This Row],[Ruumi tüüp (TALO Tüüpruumide nimestik)]],2)</f>
        <v/>
      </c>
      <c r="J19" s="22"/>
      <c r="K19" s="18"/>
      <c r="L19" s="11" t="str">
        <f>IFERROR(VLOOKUP(Tabel1[[#This Row],[Üürnik]],'Lepingu lisa'!$AW$3:$AX$22,2,FALSE),"")</f>
        <v/>
      </c>
      <c r="M19" s="11" t="str">
        <f>IFERROR(VLOOKUP(Tabel1[[#This Row],[Jaotus]],Tabelid!L:M,2,FALSE),"")</f>
        <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c r="B20" s="19"/>
      <c r="C20" s="18"/>
      <c r="D20" s="18"/>
      <c r="E20" s="18"/>
      <c r="F20" s="49"/>
      <c r="G20" s="49"/>
      <c r="H20" s="18"/>
      <c r="I20" s="11" t="str">
        <f>LEFT(Tabel1[[#This Row],[Ruumi tüüp (TALO Tüüpruumide nimestik)]],2)</f>
        <v/>
      </c>
      <c r="J20" s="22"/>
      <c r="K20" s="18"/>
      <c r="L20" s="11" t="str">
        <f>IFERROR(VLOOKUP(Tabel1[[#This Row],[Üürnik]],'Lepingu lisa'!$AW$3:$AX$22,2,FALSE),"")</f>
        <v/>
      </c>
      <c r="M20" s="11" t="str">
        <f>IFERROR(VLOOKUP(Tabel1[[#This Row],[Jaotus]],Tabelid!L:M,2,FALSE),"")</f>
        <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c r="B21" s="19"/>
      <c r="C21" s="18"/>
      <c r="D21" s="18"/>
      <c r="E21" s="18"/>
      <c r="F21" s="49"/>
      <c r="G21" s="49"/>
      <c r="H21" s="18"/>
      <c r="I21" s="11" t="str">
        <f>LEFT(Tabel1[[#This Row],[Ruumi tüüp (TALO Tüüpruumide nimestik)]],2)</f>
        <v/>
      </c>
      <c r="J21" s="22"/>
      <c r="K21" s="18"/>
      <c r="L21" s="11" t="str">
        <f>IFERROR(VLOOKUP(Tabel1[[#This Row],[Üürnik]],'Lepingu lisa'!$AW$3:$AX$22,2,FALSE),"")</f>
        <v/>
      </c>
      <c r="M21" s="11" t="str">
        <f>IFERROR(VLOOKUP(Tabel1[[#This Row],[Jaotus]],Tabelid!L:M,2,FALSE),"")</f>
        <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c r="B22" s="19"/>
      <c r="C22" s="18"/>
      <c r="D22" s="18"/>
      <c r="E22" s="18"/>
      <c r="F22" s="49"/>
      <c r="G22" s="49"/>
      <c r="H22" s="18"/>
      <c r="I22" s="11" t="str">
        <f>LEFT(Tabel1[[#This Row],[Ruumi tüüp (TALO Tüüpruumide nimestik)]],2)</f>
        <v/>
      </c>
      <c r="J22" s="22"/>
      <c r="K22" s="18"/>
      <c r="L22" s="11" t="str">
        <f>IFERROR(VLOOKUP(Tabel1[[#This Row],[Üürnik]],'Lepingu lisa'!$AW$3:$AX$22,2,FALSE),"")</f>
        <v/>
      </c>
      <c r="M22" s="11" t="str">
        <f>IFERROR(VLOOKUP(Tabel1[[#This Row],[Jaotus]],Tabelid!L:M,2,FALSE),"")</f>
        <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c r="B23" s="19"/>
      <c r="C23" s="18"/>
      <c r="D23" s="18"/>
      <c r="E23" s="18"/>
      <c r="F23" s="49"/>
      <c r="G23" s="49"/>
      <c r="H23" s="18"/>
      <c r="I23" s="11" t="str">
        <f>LEFT(Tabel1[[#This Row],[Ruumi tüüp (TALO Tüüpruumide nimestik)]],2)</f>
        <v/>
      </c>
      <c r="J23" s="22"/>
      <c r="K23" s="18"/>
      <c r="L23" s="11" t="str">
        <f>IFERROR(VLOOKUP(Tabel1[[#This Row],[Üürnik]],'Lepingu lisa'!$AW$3:$AX$22,2,FALSE),"")</f>
        <v/>
      </c>
      <c r="M23" s="11" t="str">
        <f>IFERROR(VLOOKUP(Tabel1[[#This Row],[Jaotus]],Tabelid!L:M,2,FALSE),"")</f>
        <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c r="B24" s="19"/>
      <c r="C24" s="18"/>
      <c r="D24" s="18"/>
      <c r="E24" s="18"/>
      <c r="F24" s="49"/>
      <c r="G24" s="49"/>
      <c r="H24" s="18"/>
      <c r="I24" s="11" t="str">
        <f>LEFT(Tabel1[[#This Row],[Ruumi tüüp (TALO Tüüpruumide nimestik)]],2)</f>
        <v/>
      </c>
      <c r="J24" s="22"/>
      <c r="K24" s="18"/>
      <c r="L24" s="11" t="str">
        <f>IFERROR(VLOOKUP(Tabel1[[#This Row],[Üürnik]],'Lepingu lisa'!$AW$3:$AX$22,2,FALSE),"")</f>
        <v/>
      </c>
      <c r="M24" s="11" t="str">
        <f>IFERROR(VLOOKUP(Tabel1[[#This Row],[Jaotus]],Tabelid!L:M,2,FALSE),"")</f>
        <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c r="B25" s="19"/>
      <c r="C25" s="18"/>
      <c r="D25" s="18"/>
      <c r="E25" s="18"/>
      <c r="F25" s="49"/>
      <c r="G25" s="49"/>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c r="B26" s="19"/>
      <c r="C26" s="18"/>
      <c r="D26" s="18"/>
      <c r="E26" s="18"/>
      <c r="F26" s="49"/>
      <c r="G26" s="49"/>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c r="B27" s="19"/>
      <c r="C27" s="18"/>
      <c r="D27" s="18"/>
      <c r="E27" s="18"/>
      <c r="F27" s="49"/>
      <c r="G27" s="49"/>
      <c r="H27" s="18"/>
      <c r="I27" s="11" t="str">
        <f>LEFT(Tabel1[[#This Row],[Ruumi tüüp (TALO Tüüpruumide nimestik)]],2)</f>
        <v/>
      </c>
      <c r="J27" s="22"/>
      <c r="K27" s="18"/>
      <c r="L27" s="11" t="str">
        <f>IFERROR(VLOOKUP(Tabel1[[#This Row],[Üürnik]],'Lepingu lisa'!$AW$3:$AX$22,2,FALSE),"")</f>
        <v/>
      </c>
      <c r="M27" s="11" t="str">
        <f>IFERROR(VLOOKUP(Tabel1[[#This Row],[Jaotus]],Tabelid!L:M,2,FALSE),"")</f>
        <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c r="B28" s="19"/>
      <c r="C28" s="18"/>
      <c r="D28" s="18"/>
      <c r="E28" s="18"/>
      <c r="F28" s="49"/>
      <c r="G28" s="49"/>
      <c r="H28" s="18"/>
      <c r="I28" s="11" t="str">
        <f>LEFT(Tabel1[[#This Row],[Ruumi tüüp (TALO Tüüpruumide nimestik)]],2)</f>
        <v/>
      </c>
      <c r="J28" s="22"/>
      <c r="K28" s="18"/>
      <c r="L28" s="11" t="str">
        <f>IFERROR(VLOOKUP(Tabel1[[#This Row],[Üürnik]],'Lepingu lisa'!$AW$3:$AX$22,2,FALSE),"")</f>
        <v/>
      </c>
      <c r="M28" s="11" t="str">
        <f>IFERROR(VLOOKUP(Tabel1[[#This Row],[Jaotus]],Tabelid!L:M,2,FALSE),"")</f>
        <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c r="B29" s="19"/>
      <c r="C29" s="18"/>
      <c r="D29" s="18"/>
      <c r="E29" s="18"/>
      <c r="F29" s="49"/>
      <c r="G29" s="49"/>
      <c r="H29" s="18"/>
      <c r="I29" s="11" t="str">
        <f>LEFT(Tabel1[[#This Row],[Ruumi tüüp (TALO Tüüpruumide nimestik)]],2)</f>
        <v/>
      </c>
      <c r="J29" s="22"/>
      <c r="K29" s="18"/>
      <c r="L29" s="11" t="str">
        <f>IFERROR(VLOOKUP(Tabel1[[#This Row],[Üürnik]],'Lepingu lisa'!$AW$3:$AX$22,2,FALSE),"")</f>
        <v/>
      </c>
      <c r="M29" s="11" t="str">
        <f>IFERROR(VLOOKUP(Tabel1[[#This Row],[Jaotus]],Tabelid!L:M,2,FALSE),"")</f>
        <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c r="B30" s="19"/>
      <c r="C30" s="18"/>
      <c r="D30" s="18"/>
      <c r="E30" s="18"/>
      <c r="F30" s="49"/>
      <c r="G30" s="49"/>
      <c r="H30" s="18"/>
      <c r="I30" s="11" t="str">
        <f>LEFT(Tabel1[[#This Row],[Ruumi tüüp (TALO Tüüpruumide nimestik)]],2)</f>
        <v/>
      </c>
      <c r="J30" s="22"/>
      <c r="K30" s="18"/>
      <c r="L30" s="11" t="str">
        <f>IFERROR(VLOOKUP(Tabel1[[#This Row],[Üürnik]],'Lepingu lisa'!$AW$3:$AX$22,2,FALSE),"")</f>
        <v/>
      </c>
      <c r="M30" s="11" t="str">
        <f>IFERROR(VLOOKUP(Tabel1[[#This Row],[Jaotus]],Tabelid!L:M,2,FALSE),"")</f>
        <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c r="B31" s="19"/>
      <c r="C31" s="18"/>
      <c r="D31" s="18"/>
      <c r="E31" s="18"/>
      <c r="F31" s="49"/>
      <c r="G31" s="49"/>
      <c r="H31" s="18"/>
      <c r="I31" s="11" t="str">
        <f>LEFT(Tabel1[[#This Row],[Ruumi tüüp (TALO Tüüpruumide nimestik)]],2)</f>
        <v/>
      </c>
      <c r="J31" s="22"/>
      <c r="K31" s="18"/>
      <c r="L31" s="11" t="str">
        <f>IFERROR(VLOOKUP(Tabel1[[#This Row],[Üürnik]],'Lepingu lisa'!$AW$3:$AX$22,2,FALSE),"")</f>
        <v/>
      </c>
      <c r="M31" s="11" t="str">
        <f>IFERROR(VLOOKUP(Tabel1[[#This Row],[Jaotus]],Tabelid!L:M,2,FALSE),"")</f>
        <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c r="B32" s="19"/>
      <c r="C32" s="18"/>
      <c r="D32" s="18"/>
      <c r="E32" s="18"/>
      <c r="F32" s="49"/>
      <c r="G32" s="49"/>
      <c r="H32" s="18"/>
      <c r="I32" s="11" t="str">
        <f>LEFT(Tabel1[[#This Row],[Ruumi tüüp (TALO Tüüpruumide nimestik)]],2)</f>
        <v/>
      </c>
      <c r="J32" s="22"/>
      <c r="K32" s="18"/>
      <c r="L32" s="11" t="str">
        <f>IFERROR(VLOOKUP(Tabel1[[#This Row],[Üürnik]],'Lepingu lisa'!$AW$3:$AX$22,2,FALSE),"")</f>
        <v/>
      </c>
      <c r="M32" s="11" t="str">
        <f>IFERROR(VLOOKUP(Tabel1[[#This Row],[Jaotus]],Tabelid!L:M,2,FALSE),"")</f>
        <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c r="B33" s="19"/>
      <c r="C33" s="18"/>
      <c r="D33" s="18"/>
      <c r="E33" s="18"/>
      <c r="F33" s="49"/>
      <c r="G33" s="49"/>
      <c r="H33" s="18"/>
      <c r="I33" s="11" t="str">
        <f>LEFT(Tabel1[[#This Row],[Ruumi tüüp (TALO Tüüpruumide nimestik)]],2)</f>
        <v/>
      </c>
      <c r="J33" s="22"/>
      <c r="K33" s="18"/>
      <c r="L33" s="11" t="str">
        <f>IFERROR(VLOOKUP(Tabel1[[#This Row],[Üürnik]],'Lepingu lisa'!$AW$3:$AX$22,2,FALSE),"")</f>
        <v/>
      </c>
      <c r="M33" s="11" t="str">
        <f>IFERROR(VLOOKUP(Tabel1[[#This Row],[Jaotus]],Tabelid!L:M,2,FALSE),"")</f>
        <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c r="B34" s="19"/>
      <c r="C34" s="18"/>
      <c r="D34" s="18"/>
      <c r="E34" s="18"/>
      <c r="F34" s="49"/>
      <c r="G34" s="49"/>
      <c r="H34" s="18"/>
      <c r="I34" s="11" t="str">
        <f>LEFT(Tabel1[[#This Row],[Ruumi tüüp (TALO Tüüpruumide nimestik)]],2)</f>
        <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c r="B35" s="19"/>
      <c r="C35" s="18"/>
      <c r="D35" s="18"/>
      <c r="E35" s="18"/>
      <c r="F35" s="49"/>
      <c r="G35" s="49"/>
      <c r="H35" s="18"/>
      <c r="I35" s="11" t="str">
        <f>LEFT(Tabel1[[#This Row],[Ruumi tüüp (TALO Tüüpruumide nimestik)]],2)</f>
        <v/>
      </c>
      <c r="J35" s="22"/>
      <c r="K35" s="18"/>
      <c r="L35" s="11" t="str">
        <f>IFERROR(VLOOKUP(Tabel1[[#This Row],[Üürnik]],'Lepingu lisa'!$AW$3:$AX$22,2,FALSE),"")</f>
        <v/>
      </c>
      <c r="M35" s="11" t="str">
        <f>IFERROR(VLOOKUP(Tabel1[[#This Row],[Jaotus]],Tabelid!L:M,2,FALSE),"")</f>
        <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c r="B36" s="19"/>
      <c r="C36" s="18"/>
      <c r="D36" s="18"/>
      <c r="E36" s="18"/>
      <c r="F36" s="49"/>
      <c r="G36" s="49"/>
      <c r="H36" s="18"/>
      <c r="I36" s="11" t="str">
        <f>LEFT(Tabel1[[#This Row],[Ruumi tüüp (TALO Tüüpruumide nimestik)]],2)</f>
        <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c r="B37" s="19"/>
      <c r="C37" s="18"/>
      <c r="D37" s="18"/>
      <c r="E37" s="18"/>
      <c r="F37" s="49"/>
      <c r="G37" s="49"/>
      <c r="H37" s="18"/>
      <c r="I37" s="11" t="str">
        <f>LEFT(Tabel1[[#This Row],[Ruumi tüüp (TALO Tüüpruumide nimestik)]],2)</f>
        <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c r="B38" s="19"/>
      <c r="C38" s="18"/>
      <c r="D38" s="18"/>
      <c r="E38" s="18"/>
      <c r="F38" s="49"/>
      <c r="G38" s="49"/>
      <c r="H38" s="18"/>
      <c r="I38" s="11" t="str">
        <f>LEFT(Tabel1[[#This Row],[Ruumi tüüp (TALO Tüüpruumide nimestik)]],2)</f>
        <v/>
      </c>
      <c r="J38" s="22"/>
      <c r="K38" s="18"/>
      <c r="L38" s="11" t="str">
        <f>IFERROR(VLOOKUP(Tabel1[[#This Row],[Üürnik]],'Lepingu lisa'!$AW$3:$AX$22,2,FALSE),"")</f>
        <v/>
      </c>
      <c r="M38" s="11" t="str">
        <f>IFERROR(VLOOKUP(Tabel1[[#This Row],[Jaotus]],Tabelid!L:M,2,FALSE),"")</f>
        <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c r="B39" s="19"/>
      <c r="C39" s="18"/>
      <c r="D39" s="18"/>
      <c r="E39" s="18"/>
      <c r="F39" s="49"/>
      <c r="G39" s="49"/>
      <c r="H39" s="18"/>
      <c r="I39" s="11" t="str">
        <f>LEFT(Tabel1[[#This Row],[Ruumi tüüp (TALO Tüüpruumide nimestik)]],2)</f>
        <v/>
      </c>
      <c r="J39" s="22"/>
      <c r="K39" s="18"/>
      <c r="L39" s="11" t="str">
        <f>IFERROR(VLOOKUP(Tabel1[[#This Row],[Üürnik]],'Lepingu lisa'!$AW$3:$AX$22,2,FALSE),"")</f>
        <v/>
      </c>
      <c r="M39" s="11" t="str">
        <f>IFERROR(VLOOKUP(Tabel1[[#This Row],[Jaotus]],Tabelid!L:M,2,FALSE),"")</f>
        <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c r="B40" s="19"/>
      <c r="C40" s="18"/>
      <c r="D40" s="18"/>
      <c r="E40" s="18"/>
      <c r="F40" s="49"/>
      <c r="G40" s="49"/>
      <c r="H40" s="18"/>
      <c r="I40" s="11" t="str">
        <f>LEFT(Tabel1[[#This Row],[Ruumi tüüp (TALO Tüüpruumide nimestik)]],2)</f>
        <v/>
      </c>
      <c r="J40" s="22"/>
      <c r="K40" s="18"/>
      <c r="L40" s="11" t="str">
        <f>IFERROR(VLOOKUP(Tabel1[[#This Row],[Üürnik]],'Lepingu lisa'!$AW$3:$AX$22,2,FALSE),"")</f>
        <v/>
      </c>
      <c r="M40" s="11" t="str">
        <f>IFERROR(VLOOKUP(Tabel1[[#This Row],[Jaotus]],Tabelid!L:M,2,FALSE),"")</f>
        <v/>
      </c>
      <c r="N40" s="11"/>
      <c r="O40" s="32"/>
      <c r="P40" s="32"/>
      <c r="Q40" s="32"/>
      <c r="R40" s="32"/>
      <c r="S40" s="32"/>
      <c r="T40" s="32"/>
      <c r="U40" s="32"/>
      <c r="V40" s="32"/>
      <c r="W40" s="32"/>
      <c r="X40" s="32"/>
      <c r="Y40" s="32"/>
      <c r="Z40" s="32"/>
      <c r="AA40" s="32"/>
      <c r="AB40" s="32"/>
      <c r="AC40" s="32"/>
      <c r="AD40" s="32"/>
      <c r="AE40" s="32"/>
      <c r="AF40" s="32"/>
      <c r="AG40" s="32"/>
    </row>
    <row r="41" spans="1:33" x14ac:dyDescent="0.25">
      <c r="A41" s="18"/>
      <c r="B41" s="19"/>
      <c r="C41" s="18"/>
      <c r="D41" s="18"/>
      <c r="E41" s="18"/>
      <c r="F41" s="49"/>
      <c r="G41" s="49"/>
      <c r="H41" s="18"/>
      <c r="I41" s="11" t="str">
        <f>LEFT(Tabel1[[#This Row],[Ruumi tüüp (TALO Tüüpruumide nimestik)]],2)</f>
        <v/>
      </c>
      <c r="J41" s="22"/>
      <c r="K41" s="18"/>
      <c r="L41" s="11" t="str">
        <f>IFERROR(VLOOKUP(Tabel1[[#This Row],[Üürnik]],'Lepingu lisa'!$AW$3:$AX$22,2,FALSE),"")</f>
        <v/>
      </c>
      <c r="M41" s="11" t="str">
        <f>IFERROR(VLOOKUP(Tabel1[[#This Row],[Jaotus]],Tabelid!L:M,2,FALSE),"")</f>
        <v/>
      </c>
      <c r="N41" s="11"/>
      <c r="O41" s="32"/>
      <c r="P41" s="32"/>
      <c r="Q41" s="32"/>
      <c r="R41" s="32"/>
      <c r="S41" s="32"/>
      <c r="T41" s="32"/>
      <c r="U41" s="32"/>
      <c r="V41" s="32"/>
      <c r="W41" s="32"/>
      <c r="X41" s="32"/>
      <c r="Y41" s="32"/>
      <c r="Z41" s="32"/>
      <c r="AA41" s="32"/>
      <c r="AB41" s="32"/>
      <c r="AC41" s="32"/>
      <c r="AD41" s="32"/>
      <c r="AE41" s="32"/>
      <c r="AF41" s="32"/>
      <c r="AG41" s="32"/>
    </row>
    <row r="42" spans="1:33" x14ac:dyDescent="0.25">
      <c r="A42" s="18"/>
      <c r="B42" s="19"/>
      <c r="C42" s="18"/>
      <c r="D42" s="18"/>
      <c r="E42" s="18"/>
      <c r="F42" s="49"/>
      <c r="G42" s="49"/>
      <c r="H42" s="18"/>
      <c r="I42" s="11" t="str">
        <f>LEFT(Tabel1[[#This Row],[Ruumi tüüp (TALO Tüüpruumide nimestik)]],2)</f>
        <v/>
      </c>
      <c r="J42" s="22"/>
      <c r="K42" s="18"/>
      <c r="L42" s="11" t="str">
        <f>IFERROR(VLOOKUP(Tabel1[[#This Row],[Üürnik]],'Lepingu lisa'!$AW$3:$AX$22,2,FALSE),"")</f>
        <v/>
      </c>
      <c r="M42" s="11" t="str">
        <f>IFERROR(VLOOKUP(Tabel1[[#This Row],[Jaotus]],Tabelid!L:M,2,FALSE),"")</f>
        <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c r="B43" s="19"/>
      <c r="C43" s="18"/>
      <c r="D43" s="18"/>
      <c r="E43" s="18"/>
      <c r="F43" s="49"/>
      <c r="G43" s="49"/>
      <c r="H43" s="18"/>
      <c r="I43" s="11" t="str">
        <f>LEFT(Tabel1[[#This Row],[Ruumi tüüp (TALO Tüüpruumide nimestik)]],2)</f>
        <v/>
      </c>
      <c r="J43" s="22"/>
      <c r="K43" s="18"/>
      <c r="L43" s="11" t="str">
        <f>IFERROR(VLOOKUP(Tabel1[[#This Row],[Üürnik]],'Lepingu lisa'!$AW$3:$AX$22,2,FALSE),"")</f>
        <v/>
      </c>
      <c r="M43" s="11" t="str">
        <f>IFERROR(VLOOKUP(Tabel1[[#This Row],[Jaotus]],Tabelid!L:M,2,FALSE),"")</f>
        <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c r="B44" s="19"/>
      <c r="C44" s="18"/>
      <c r="D44" s="18"/>
      <c r="E44" s="18"/>
      <c r="F44" s="49"/>
      <c r="G44" s="49"/>
      <c r="H44" s="18"/>
      <c r="I44" s="11" t="str">
        <f>LEFT(Tabel1[[#This Row],[Ruumi tüüp (TALO Tüüpruumide nimestik)]],2)</f>
        <v/>
      </c>
      <c r="J44" s="22"/>
      <c r="K44" s="18"/>
      <c r="L44" s="11" t="str">
        <f>IFERROR(VLOOKUP(Tabel1[[#This Row],[Üürnik]],'Lepingu lisa'!$AW$3:$AX$22,2,FALSE),"")</f>
        <v/>
      </c>
      <c r="M44" s="11" t="str">
        <f>IFERROR(VLOOKUP(Tabel1[[#This Row],[Jaotus]],Tabelid!L:M,2,FALSE),"")</f>
        <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c r="B45" s="19"/>
      <c r="C45" s="18"/>
      <c r="D45" s="18"/>
      <c r="E45" s="18"/>
      <c r="F45" s="49"/>
      <c r="G45" s="49"/>
      <c r="H45" s="18"/>
      <c r="I45" s="11" t="str">
        <f>LEFT(Tabel1[[#This Row],[Ruumi tüüp (TALO Tüüpruumide nimestik)]],2)</f>
        <v/>
      </c>
      <c r="J45" s="22"/>
      <c r="K45" s="18"/>
      <c r="L45" s="11" t="str">
        <f>IFERROR(VLOOKUP(Tabel1[[#This Row],[Üürnik]],'Lepingu lisa'!$AW$3:$AX$22,2,FALSE),"")</f>
        <v/>
      </c>
      <c r="M45" s="11" t="str">
        <f>IFERROR(VLOOKUP(Tabel1[[#This Row],[Jaotus]],Tabelid!L:M,2,FALSE),"")</f>
        <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c r="B46" s="19"/>
      <c r="C46" s="18"/>
      <c r="D46" s="18"/>
      <c r="E46" s="18"/>
      <c r="F46" s="49"/>
      <c r="G46" s="49"/>
      <c r="H46" s="18"/>
      <c r="I46" s="11" t="str">
        <f>LEFT(Tabel1[[#This Row],[Ruumi tüüp (TALO Tüüpruumide nimestik)]],2)</f>
        <v/>
      </c>
      <c r="J46" s="22"/>
      <c r="K46" s="18"/>
      <c r="L46" s="11" t="str">
        <f>IFERROR(VLOOKUP(Tabel1[[#This Row],[Üürnik]],'Lepingu lisa'!$AW$3:$AX$22,2,FALSE),"")</f>
        <v/>
      </c>
      <c r="M46" s="11" t="str">
        <f>IFERROR(VLOOKUP(Tabel1[[#This Row],[Jaotus]],Tabelid!L:M,2,FALSE),"")</f>
        <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c r="B47" s="19"/>
      <c r="C47" s="18"/>
      <c r="D47" s="18"/>
      <c r="E47" s="18"/>
      <c r="F47" s="49"/>
      <c r="G47" s="49"/>
      <c r="H47" s="18"/>
      <c r="I47" s="11" t="str">
        <f>LEFT(Tabel1[[#This Row],[Ruumi tüüp (TALO Tüüpruumide nimestik)]],2)</f>
        <v/>
      </c>
      <c r="J47" s="22"/>
      <c r="K47" s="18"/>
      <c r="L47" s="11" t="str">
        <f>IFERROR(VLOOKUP(Tabel1[[#This Row],[Üürnik]],'Lepingu lisa'!$AW$3:$AX$22,2,FALSE),"")</f>
        <v/>
      </c>
      <c r="M47" s="11" t="str">
        <f>IFERROR(VLOOKUP(Tabel1[[#This Row],[Jaotus]],Tabelid!L:M,2,FALSE),"")</f>
        <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c r="B48" s="19"/>
      <c r="C48" s="18"/>
      <c r="D48" s="18"/>
      <c r="E48" s="18"/>
      <c r="F48" s="49"/>
      <c r="G48" s="49"/>
      <c r="H48" s="18"/>
      <c r="I48" s="11" t="str">
        <f>LEFT(Tabel1[[#This Row],[Ruumi tüüp (TALO Tüüpruumide nimestik)]],2)</f>
        <v/>
      </c>
      <c r="J48" s="22"/>
      <c r="K48" s="18"/>
      <c r="L48" s="11" t="str">
        <f>IFERROR(VLOOKUP(Tabel1[[#This Row],[Üürnik]],'Lepingu lisa'!$AW$3:$AX$22,2,FALSE),"")</f>
        <v/>
      </c>
      <c r="M48" s="11" t="str">
        <f>IFERROR(VLOOKUP(Tabel1[[#This Row],[Jaotus]],Tabelid!L:M,2,FALSE),"")</f>
        <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c r="B49" s="19"/>
      <c r="C49" s="18"/>
      <c r="D49" s="18"/>
      <c r="E49" s="18"/>
      <c r="F49" s="49"/>
      <c r="G49" s="49"/>
      <c r="H49" s="18"/>
      <c r="I49" s="11" t="str">
        <f>LEFT(Tabel1[[#This Row],[Ruumi tüüp (TALO Tüüpruumide nimestik)]],2)</f>
        <v/>
      </c>
      <c r="J49" s="22"/>
      <c r="K49" s="18"/>
      <c r="L49" s="11" t="str">
        <f>IFERROR(VLOOKUP(Tabel1[[#This Row],[Üürnik]],'Lepingu lisa'!$AW$3:$AX$22,2,FALSE),"")</f>
        <v/>
      </c>
      <c r="M49" s="11" t="str">
        <f>IFERROR(VLOOKUP(Tabel1[[#This Row],[Jaotus]],Tabelid!L:M,2,FALSE),"")</f>
        <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c r="B50" s="19"/>
      <c r="C50" s="18"/>
      <c r="D50" s="18"/>
      <c r="E50" s="18"/>
      <c r="F50" s="49"/>
      <c r="G50" s="49"/>
      <c r="H50" s="18"/>
      <c r="I50" s="11" t="str">
        <f>LEFT(Tabel1[[#This Row],[Ruumi tüüp (TALO Tüüpruumide nimestik)]],2)</f>
        <v/>
      </c>
      <c r="J50" s="22"/>
      <c r="K50" s="18"/>
      <c r="L50" s="11" t="str">
        <f>IFERROR(VLOOKUP(Tabel1[[#This Row],[Üürnik]],'Lepingu lisa'!$AW$3:$AX$22,2,FALSE),"")</f>
        <v/>
      </c>
      <c r="M50" s="11" t="str">
        <f>IFERROR(VLOOKUP(Tabel1[[#This Row],[Jaotus]],Tabelid!L:M,2,FALSE),"")</f>
        <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c r="B51" s="19"/>
      <c r="C51" s="18"/>
      <c r="D51" s="18"/>
      <c r="E51" s="18"/>
      <c r="F51" s="49"/>
      <c r="G51" s="49"/>
      <c r="H51" s="18"/>
      <c r="I51" s="11" t="str">
        <f>LEFT(Tabel1[[#This Row],[Ruumi tüüp (TALO Tüüpruumide nimestik)]],2)</f>
        <v/>
      </c>
      <c r="J51" s="22"/>
      <c r="K51" s="18"/>
      <c r="L51" s="11" t="str">
        <f>IFERROR(VLOOKUP(Tabel1[[#This Row],[Üürnik]],'Lepingu lisa'!$AW$3:$AX$22,2,FALSE),"")</f>
        <v/>
      </c>
      <c r="M51" s="11" t="str">
        <f>IFERROR(VLOOKUP(Tabel1[[#This Row],[Jaotus]],Tabelid!L:M,2,FALSE),"")</f>
        <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c r="B52" s="19"/>
      <c r="C52" s="18"/>
      <c r="D52" s="18"/>
      <c r="E52" s="18"/>
      <c r="F52" s="49"/>
      <c r="G52" s="49"/>
      <c r="H52" s="18"/>
      <c r="I52" s="11" t="str">
        <f>LEFT(Tabel1[[#This Row],[Ruumi tüüp (TALO Tüüpruumide nimestik)]],2)</f>
        <v/>
      </c>
      <c r="J52" s="22"/>
      <c r="K52" s="18"/>
      <c r="L52" s="11" t="str">
        <f>IFERROR(VLOOKUP(Tabel1[[#This Row],[Üürnik]],'Lepingu lisa'!$AW$3:$AX$22,2,FALSE),"")</f>
        <v/>
      </c>
      <c r="M52" s="11" t="str">
        <f>IFERROR(VLOOKUP(Tabel1[[#This Row],[Jaotus]],Tabelid!L:M,2,FALSE),"")</f>
        <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c r="B53" s="19"/>
      <c r="C53" s="18"/>
      <c r="D53" s="18"/>
      <c r="E53" s="18"/>
      <c r="F53" s="49"/>
      <c r="G53" s="49"/>
      <c r="H53" s="18"/>
      <c r="I53" s="11" t="str">
        <f>LEFT(Tabel1[[#This Row],[Ruumi tüüp (TALO Tüüpruumide nimestik)]],2)</f>
        <v/>
      </c>
      <c r="J53" s="22"/>
      <c r="K53" s="18"/>
      <c r="L53" s="11" t="str">
        <f>IFERROR(VLOOKUP(Tabel1[[#This Row],[Üürnik]],'Lepingu lisa'!$AW$3:$AX$22,2,FALSE),"")</f>
        <v/>
      </c>
      <c r="M53" s="11" t="str">
        <f>IFERROR(VLOOKUP(Tabel1[[#This Row],[Jaotus]],Tabelid!L:M,2,FALSE),"")</f>
        <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c r="B54" s="19"/>
      <c r="C54" s="18"/>
      <c r="D54" s="18"/>
      <c r="E54" s="18"/>
      <c r="F54" s="49"/>
      <c r="G54" s="49"/>
      <c r="H54" s="18"/>
      <c r="I54" s="11" t="str">
        <f>LEFT(Tabel1[[#This Row],[Ruumi tüüp (TALO Tüüpruumide nimestik)]],2)</f>
        <v/>
      </c>
      <c r="J54" s="22"/>
      <c r="K54" s="18"/>
      <c r="L54" s="11" t="str">
        <f>IFERROR(VLOOKUP(Tabel1[[#This Row],[Üürnik]],'Lepingu lisa'!$AW$3:$AX$22,2,FALSE),"")</f>
        <v/>
      </c>
      <c r="M54" s="11" t="str">
        <f>IFERROR(VLOOKUP(Tabel1[[#This Row],[Jaotus]],Tabelid!L:M,2,FALSE),"")</f>
        <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c r="B55" s="19"/>
      <c r="C55" s="18"/>
      <c r="D55" s="18"/>
      <c r="E55" s="18"/>
      <c r="F55" s="49"/>
      <c r="G55" s="49"/>
      <c r="H55" s="18"/>
      <c r="I55" s="11" t="str">
        <f>LEFT(Tabel1[[#This Row],[Ruumi tüüp (TALO Tüüpruumide nimestik)]],2)</f>
        <v/>
      </c>
      <c r="J55" s="22"/>
      <c r="K55" s="18"/>
      <c r="L55" s="11" t="str">
        <f>IFERROR(VLOOKUP(Tabel1[[#This Row],[Üürnik]],'Lepingu lisa'!$AW$3:$AX$22,2,FALSE),"")</f>
        <v/>
      </c>
      <c r="M55" s="11" t="str">
        <f>IFERROR(VLOOKUP(Tabel1[[#This Row],[Jaotus]],Tabelid!L:M,2,FALSE),"")</f>
        <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c r="B56" s="19"/>
      <c r="C56" s="18"/>
      <c r="D56" s="18"/>
      <c r="E56" s="18"/>
      <c r="F56" s="49"/>
      <c r="G56" s="49"/>
      <c r="H56" s="18"/>
      <c r="I56" s="11" t="str">
        <f>LEFT(Tabel1[[#This Row],[Ruumi tüüp (TALO Tüüpruumide nimestik)]],2)</f>
        <v/>
      </c>
      <c r="J56" s="22"/>
      <c r="K56" s="18"/>
      <c r="L56" s="11" t="str">
        <f>IFERROR(VLOOKUP(Tabel1[[#This Row],[Üürnik]],'Lepingu lisa'!$AW$3:$AX$22,2,FALSE),"")</f>
        <v/>
      </c>
      <c r="M56" s="11" t="str">
        <f>IFERROR(VLOOKUP(Tabel1[[#This Row],[Jaotus]],Tabelid!L:M,2,FALSE),"")</f>
        <v/>
      </c>
      <c r="N56" s="11"/>
      <c r="O56" s="32"/>
      <c r="P56" s="32"/>
      <c r="Q56" s="32"/>
      <c r="R56" s="32"/>
      <c r="S56" s="32"/>
      <c r="T56" s="32"/>
      <c r="U56" s="32"/>
      <c r="V56" s="32"/>
      <c r="W56" s="32"/>
      <c r="X56" s="32"/>
      <c r="Y56" s="32"/>
      <c r="Z56" s="32"/>
      <c r="AA56" s="32"/>
      <c r="AB56" s="32"/>
      <c r="AC56" s="32"/>
      <c r="AD56" s="32"/>
      <c r="AE56" s="32"/>
      <c r="AF56" s="32"/>
      <c r="AG56" s="32"/>
    </row>
    <row r="57" spans="1:33" x14ac:dyDescent="0.25">
      <c r="A57" s="18"/>
      <c r="B57" s="19"/>
      <c r="C57" s="18"/>
      <c r="D57" s="18"/>
      <c r="E57" s="18"/>
      <c r="F57" s="49"/>
      <c r="G57" s="49"/>
      <c r="H57" s="18"/>
      <c r="I57" s="11" t="str">
        <f>LEFT(Tabel1[[#This Row],[Ruumi tüüp (TALO Tüüpruumide nimestik)]],2)</f>
        <v/>
      </c>
      <c r="J57" s="22"/>
      <c r="K57" s="18"/>
      <c r="L57" s="11" t="str">
        <f>IFERROR(VLOOKUP(Tabel1[[#This Row],[Üürnik]],'Lepingu lisa'!$AW$3:$AX$22,2,FALSE),"")</f>
        <v/>
      </c>
      <c r="M57" s="11" t="str">
        <f>IFERROR(VLOOKUP(Tabel1[[#This Row],[Jaotus]],Tabelid!L:M,2,FALSE),"")</f>
        <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c r="B58" s="19"/>
      <c r="C58" s="18"/>
      <c r="D58" s="18"/>
      <c r="E58" s="18"/>
      <c r="F58" s="49"/>
      <c r="G58" s="49"/>
      <c r="H58" s="18"/>
      <c r="I58" s="11" t="str">
        <f>LEFT(Tabel1[[#This Row],[Ruumi tüüp (TALO Tüüpruumide nimestik)]],2)</f>
        <v/>
      </c>
      <c r="J58" s="22"/>
      <c r="K58" s="18"/>
      <c r="L58" s="11" t="str">
        <f>IFERROR(VLOOKUP(Tabel1[[#This Row],[Üürnik]],'Lepingu lisa'!$AW$3:$AX$22,2,FALSE),"")</f>
        <v/>
      </c>
      <c r="M58" s="11" t="str">
        <f>IFERROR(VLOOKUP(Tabel1[[#This Row],[Jaotus]],Tabelid!L:M,2,FALSE),"")</f>
        <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c r="B59" s="19"/>
      <c r="C59" s="18"/>
      <c r="D59" s="18"/>
      <c r="E59" s="18"/>
      <c r="F59" s="49"/>
      <c r="G59" s="49"/>
      <c r="H59" s="18"/>
      <c r="I59" s="11" t="str">
        <f>LEFT(Tabel1[[#This Row],[Ruumi tüüp (TALO Tüüpruumide nimestik)]],2)</f>
        <v/>
      </c>
      <c r="J59" s="22"/>
      <c r="K59" s="18"/>
      <c r="L59" s="11" t="str">
        <f>IFERROR(VLOOKUP(Tabel1[[#This Row],[Üürnik]],'Lepingu lisa'!$AW$3:$AX$22,2,FALSE),"")</f>
        <v/>
      </c>
      <c r="M59" s="11" t="str">
        <f>IFERROR(VLOOKUP(Tabel1[[#This Row],[Jaotus]],Tabelid!L:M,2,FALSE),"")</f>
        <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c r="B60" s="19"/>
      <c r="C60" s="18"/>
      <c r="D60" s="18"/>
      <c r="E60" s="18"/>
      <c r="F60" s="49"/>
      <c r="G60" s="49"/>
      <c r="H60" s="18"/>
      <c r="I60" s="11" t="str">
        <f>LEFT(Tabel1[[#This Row],[Ruumi tüüp (TALO Tüüpruumide nimestik)]],2)</f>
        <v/>
      </c>
      <c r="J60" s="22"/>
      <c r="K60" s="18"/>
      <c r="L60" s="11" t="str">
        <f>IFERROR(VLOOKUP(Tabel1[[#This Row],[Üürnik]],'Lepingu lisa'!$AW$3:$AX$22,2,FALSE),"")</f>
        <v/>
      </c>
      <c r="M60" s="11" t="str">
        <f>IFERROR(VLOOKUP(Tabel1[[#This Row],[Jaotus]],Tabelid!L:M,2,FALSE),"")</f>
        <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c r="B61" s="19"/>
      <c r="C61" s="18"/>
      <c r="D61" s="18"/>
      <c r="E61" s="18"/>
      <c r="F61" s="49"/>
      <c r="G61" s="49"/>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c r="B62" s="19"/>
      <c r="C62" s="18"/>
      <c r="D62" s="18"/>
      <c r="E62" s="18"/>
      <c r="F62" s="49"/>
      <c r="G62" s="49"/>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c r="B63" s="19"/>
      <c r="C63" s="18"/>
      <c r="D63" s="18"/>
      <c r="E63" s="18"/>
      <c r="F63" s="49"/>
      <c r="G63" s="49"/>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c r="B64" s="19"/>
      <c r="C64" s="18"/>
      <c r="D64" s="18"/>
      <c r="E64" s="18"/>
      <c r="F64" s="49"/>
      <c r="G64" s="49"/>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c r="B65" s="19"/>
      <c r="C65" s="18"/>
      <c r="D65" s="18"/>
      <c r="E65" s="18"/>
      <c r="F65" s="49"/>
      <c r="G65" s="49"/>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c r="B66" s="19"/>
      <c r="C66" s="18"/>
      <c r="D66" s="18"/>
      <c r="E66" s="18"/>
      <c r="F66" s="49"/>
      <c r="G66" s="49"/>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c r="B67" s="19"/>
      <c r="C67" s="18"/>
      <c r="D67" s="18"/>
      <c r="E67" s="18"/>
      <c r="F67" s="49"/>
      <c r="G67" s="49"/>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c r="B68" s="19"/>
      <c r="C68" s="18"/>
      <c r="D68" s="18"/>
      <c r="E68" s="18"/>
      <c r="F68" s="49"/>
      <c r="G68" s="49"/>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c r="B69" s="19"/>
      <c r="C69" s="18"/>
      <c r="D69" s="18"/>
      <c r="E69" s="18"/>
      <c r="F69" s="49"/>
      <c r="G69" s="49"/>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c r="B70" s="19"/>
      <c r="C70" s="18"/>
      <c r="D70" s="18"/>
      <c r="E70" s="18"/>
      <c r="F70" s="49"/>
      <c r="G70" s="49"/>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c r="B71" s="19"/>
      <c r="C71" s="18"/>
      <c r="D71" s="18"/>
      <c r="E71" s="18"/>
      <c r="F71" s="49"/>
      <c r="G71" s="49"/>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c r="B72" s="19"/>
      <c r="C72" s="18"/>
      <c r="D72" s="18"/>
      <c r="E72" s="18"/>
      <c r="F72" s="49"/>
      <c r="G72" s="49"/>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c r="B73" s="19"/>
      <c r="C73" s="18"/>
      <c r="D73" s="18"/>
      <c r="E73" s="18"/>
      <c r="F73" s="49"/>
      <c r="G73" s="49"/>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c r="B74" s="19"/>
      <c r="C74" s="18"/>
      <c r="D74" s="18"/>
      <c r="E74" s="18"/>
      <c r="F74" s="49"/>
      <c r="G74" s="49"/>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c r="B75" s="19"/>
      <c r="C75" s="18"/>
      <c r="D75" s="18"/>
      <c r="E75" s="18"/>
      <c r="F75" s="49"/>
      <c r="G75" s="49"/>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c r="B76" s="19"/>
      <c r="C76" s="18"/>
      <c r="D76" s="18"/>
      <c r="E76" s="18"/>
      <c r="F76" s="49"/>
      <c r="G76" s="49"/>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c r="B77" s="19"/>
      <c r="C77" s="18"/>
      <c r="D77" s="18"/>
      <c r="E77" s="18"/>
      <c r="F77" s="49"/>
      <c r="G77" s="49"/>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c r="B78" s="19"/>
      <c r="C78" s="18"/>
      <c r="D78" s="18"/>
      <c r="E78" s="18"/>
      <c r="F78" s="49"/>
      <c r="G78" s="49"/>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c r="B79" s="19"/>
      <c r="C79" s="18"/>
      <c r="D79" s="18"/>
      <c r="E79" s="18"/>
      <c r="F79" s="49"/>
      <c r="G79" s="49"/>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c r="B80" s="19"/>
      <c r="C80" s="18"/>
      <c r="D80" s="18"/>
      <c r="E80" s="18"/>
      <c r="F80" s="49"/>
      <c r="G80" s="49"/>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c r="B81" s="19"/>
      <c r="C81" s="18"/>
      <c r="D81" s="18"/>
      <c r="E81" s="18"/>
      <c r="F81" s="49"/>
      <c r="G81" s="49"/>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c r="B82" s="19"/>
      <c r="C82" s="18"/>
      <c r="D82" s="18"/>
      <c r="E82" s="18"/>
      <c r="F82" s="49"/>
      <c r="G82" s="49"/>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c r="B83" s="19"/>
      <c r="C83" s="18"/>
      <c r="D83" s="18"/>
      <c r="E83" s="18"/>
      <c r="F83" s="49"/>
      <c r="G83" s="49"/>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c r="B84" s="19"/>
      <c r="C84" s="18"/>
      <c r="D84" s="18"/>
      <c r="E84" s="18"/>
      <c r="F84" s="49"/>
      <c r="G84" s="49"/>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c r="B85" s="19"/>
      <c r="C85" s="18"/>
      <c r="D85" s="18"/>
      <c r="E85" s="18"/>
      <c r="F85" s="49"/>
      <c r="G85" s="49"/>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c r="B86" s="19"/>
      <c r="C86" s="18"/>
      <c r="D86" s="18"/>
      <c r="E86" s="18"/>
      <c r="F86" s="49"/>
      <c r="G86" s="49"/>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c r="B87" s="19"/>
      <c r="C87" s="18"/>
      <c r="D87" s="18"/>
      <c r="E87" s="18"/>
      <c r="F87" s="49"/>
      <c r="G87" s="49"/>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c r="B88" s="19"/>
      <c r="C88" s="18"/>
      <c r="D88" s="18"/>
      <c r="E88" s="18"/>
      <c r="F88" s="49"/>
      <c r="G88" s="49"/>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c r="B89" s="19"/>
      <c r="C89" s="18"/>
      <c r="D89" s="18"/>
      <c r="E89" s="18"/>
      <c r="F89" s="49"/>
      <c r="G89" s="49"/>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c r="B90" s="19"/>
      <c r="C90" s="18"/>
      <c r="D90" s="18"/>
      <c r="E90" s="18"/>
      <c r="F90" s="49"/>
      <c r="G90" s="49"/>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c r="B91" s="19"/>
      <c r="C91" s="18"/>
      <c r="D91" s="18"/>
      <c r="E91" s="18"/>
      <c r="F91" s="49"/>
      <c r="G91" s="49"/>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c r="B92" s="19"/>
      <c r="C92" s="18"/>
      <c r="D92" s="18"/>
      <c r="E92" s="18"/>
      <c r="F92" s="49"/>
      <c r="G92" s="49"/>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2"/>
      <c r="P92" s="32"/>
      <c r="Q92" s="32"/>
      <c r="R92" s="32"/>
      <c r="S92" s="32"/>
      <c r="T92" s="32"/>
      <c r="U92" s="32"/>
      <c r="V92" s="32"/>
      <c r="W92" s="32"/>
      <c r="X92" s="32"/>
      <c r="Y92" s="32"/>
      <c r="Z92" s="32"/>
      <c r="AA92" s="32"/>
      <c r="AB92" s="32"/>
      <c r="AC92" s="32"/>
      <c r="AD92" s="32"/>
      <c r="AE92" s="32"/>
      <c r="AF92" s="32"/>
      <c r="AG92" s="32"/>
    </row>
    <row r="93" spans="1:33" x14ac:dyDescent="0.25">
      <c r="A93" s="18"/>
      <c r="B93" s="19"/>
      <c r="C93" s="18"/>
      <c r="D93" s="18"/>
      <c r="E93" s="18"/>
      <c r="F93" s="49"/>
      <c r="G93" s="49"/>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c r="B94" s="19"/>
      <c r="C94" s="18"/>
      <c r="D94" s="18"/>
      <c r="E94" s="18"/>
      <c r="F94" s="49"/>
      <c r="G94" s="49"/>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c r="B95" s="19"/>
      <c r="C95" s="18"/>
      <c r="D95" s="18"/>
      <c r="E95" s="18"/>
      <c r="F95" s="49"/>
      <c r="G95" s="49"/>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c r="B96" s="19"/>
      <c r="C96" s="18"/>
      <c r="D96" s="18"/>
      <c r="E96" s="18"/>
      <c r="F96" s="49"/>
      <c r="G96" s="49"/>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c r="B97" s="19"/>
      <c r="C97" s="18"/>
      <c r="D97" s="18"/>
      <c r="E97" s="18"/>
      <c r="F97" s="49"/>
      <c r="G97" s="49"/>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c r="B98" s="19"/>
      <c r="C98" s="18"/>
      <c r="D98" s="18"/>
      <c r="E98" s="18"/>
      <c r="F98" s="49"/>
      <c r="G98" s="49"/>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c r="B99" s="19"/>
      <c r="C99" s="18"/>
      <c r="D99" s="18"/>
      <c r="E99" s="18"/>
      <c r="F99" s="49"/>
      <c r="G99" s="49"/>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c r="B100" s="19"/>
      <c r="C100" s="18"/>
      <c r="D100" s="18"/>
      <c r="E100" s="18"/>
      <c r="F100" s="49"/>
      <c r="G100" s="49"/>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c r="B101" s="19"/>
      <c r="C101" s="18"/>
      <c r="D101" s="18"/>
      <c r="E101" s="18"/>
      <c r="F101" s="49"/>
      <c r="G101" s="49"/>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c r="B102" s="19"/>
      <c r="C102" s="18"/>
      <c r="D102" s="18"/>
      <c r="E102" s="18"/>
      <c r="F102" s="49"/>
      <c r="G102" s="49"/>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c r="B103" s="19"/>
      <c r="C103" s="18"/>
      <c r="D103" s="18"/>
      <c r="E103" s="18"/>
      <c r="F103" s="49"/>
      <c r="G103" s="49"/>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c r="B104" s="19"/>
      <c r="C104" s="18"/>
      <c r="D104" s="18"/>
      <c r="E104" s="18"/>
      <c r="F104" s="49"/>
      <c r="G104" s="49"/>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c r="B105" s="19"/>
      <c r="C105" s="18"/>
      <c r="D105" s="18"/>
      <c r="E105" s="18"/>
      <c r="F105" s="49"/>
      <c r="G105" s="49"/>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c r="B106" s="19"/>
      <c r="C106" s="18"/>
      <c r="D106" s="18"/>
      <c r="E106" s="18"/>
      <c r="F106" s="49"/>
      <c r="G106" s="49"/>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c r="B107" s="19"/>
      <c r="C107" s="18"/>
      <c r="D107" s="18"/>
      <c r="E107" s="18"/>
      <c r="F107" s="49"/>
      <c r="G107" s="49"/>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c r="B108" s="19"/>
      <c r="C108" s="18"/>
      <c r="D108" s="18"/>
      <c r="E108" s="18"/>
      <c r="F108" s="49"/>
      <c r="G108" s="49"/>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c r="B109" s="19"/>
      <c r="C109" s="18"/>
      <c r="D109" s="18"/>
      <c r="E109" s="18"/>
      <c r="F109" s="49"/>
      <c r="G109" s="49"/>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c r="B110" s="19"/>
      <c r="C110" s="18"/>
      <c r="D110" s="18"/>
      <c r="E110" s="18"/>
      <c r="F110" s="49"/>
      <c r="G110" s="49"/>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c r="B111" s="19"/>
      <c r="C111" s="18"/>
      <c r="D111" s="18"/>
      <c r="E111" s="18"/>
      <c r="F111" s="49"/>
      <c r="G111" s="49"/>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c r="B112" s="19"/>
      <c r="C112" s="18"/>
      <c r="D112" s="18"/>
      <c r="E112" s="18"/>
      <c r="F112" s="49"/>
      <c r="G112" s="49"/>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12"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74</v>
      </c>
      <c r="B1" s="42" t="s">
        <v>95</v>
      </c>
      <c r="C1" s="42" t="s">
        <v>96</v>
      </c>
      <c r="D1" s="42" t="s">
        <v>97</v>
      </c>
    </row>
    <row r="2" spans="1:4" x14ac:dyDescent="0.25">
      <c r="A2" s="43" t="s">
        <v>98</v>
      </c>
      <c r="B2" s="43" t="s">
        <v>99</v>
      </c>
      <c r="C2" s="43" t="s">
        <v>100</v>
      </c>
      <c r="D2" s="43" t="str">
        <f>C2&amp;A2&amp;B2</f>
        <v>KORRUSE AVATUD NETOPINDRõdu98 Välisruumid</v>
      </c>
    </row>
    <row r="3" spans="1:4" x14ac:dyDescent="0.25">
      <c r="A3" s="43" t="s">
        <v>101</v>
      </c>
      <c r="B3" s="43" t="s">
        <v>99</v>
      </c>
      <c r="C3" s="43" t="s">
        <v>100</v>
      </c>
      <c r="D3" s="43" t="str">
        <f t="shared" ref="D3:D66" si="0">C3&amp;A3&amp;B3</f>
        <v>KORRUSE AVATUD NETOPINDTerrass98 Välisruumid</v>
      </c>
    </row>
    <row r="4" spans="1:4" x14ac:dyDescent="0.25">
      <c r="A4" s="43" t="s">
        <v>102</v>
      </c>
      <c r="B4" s="43" t="s">
        <v>99</v>
      </c>
      <c r="C4" s="43" t="s">
        <v>100</v>
      </c>
      <c r="D4" s="43" t="str">
        <f t="shared" si="0"/>
        <v>KORRUSE AVATUD NETOPINDVarjualune98 Välisruumid</v>
      </c>
    </row>
    <row r="5" spans="1:4" x14ac:dyDescent="0.25">
      <c r="A5" s="43" t="s">
        <v>103</v>
      </c>
      <c r="B5" s="43" t="s">
        <v>104</v>
      </c>
      <c r="C5" s="43" t="s">
        <v>105</v>
      </c>
      <c r="D5" s="43" t="str">
        <f t="shared" si="0"/>
        <v>TEHNOPINDAlajaam/Trafo/Jaotla97 Elektrotehnilised ruumid</v>
      </c>
    </row>
    <row r="6" spans="1:4" x14ac:dyDescent="0.25">
      <c r="A6" s="43" t="s">
        <v>106</v>
      </c>
      <c r="B6" s="43" t="s">
        <v>107</v>
      </c>
      <c r="C6" s="43" t="s">
        <v>105</v>
      </c>
      <c r="D6" s="43" t="str">
        <f t="shared" si="0"/>
        <v>TEHNOPINDBasseini tehniline ruum94 Kütte- ja veehooldusruumid</v>
      </c>
    </row>
    <row r="7" spans="1:4" x14ac:dyDescent="0.25">
      <c r="A7" s="43" t="s">
        <v>108</v>
      </c>
      <c r="B7" s="43" t="s">
        <v>107</v>
      </c>
      <c r="C7" s="43" t="s">
        <v>105</v>
      </c>
      <c r="D7" s="43" t="str">
        <f t="shared" si="0"/>
        <v>TEHNOPINDBoileriruum94 Kütte- ja veehooldusruumid</v>
      </c>
    </row>
    <row r="8" spans="1:4" x14ac:dyDescent="0.25">
      <c r="A8" s="43" t="s">
        <v>109</v>
      </c>
      <c r="B8" s="43" t="s">
        <v>104</v>
      </c>
      <c r="C8" s="43" t="s">
        <v>105</v>
      </c>
      <c r="D8" s="43" t="str">
        <f t="shared" si="0"/>
        <v>TEHNOPINDElektrikilp97 Elektrotehnilised ruumid</v>
      </c>
    </row>
    <row r="9" spans="1:4" x14ac:dyDescent="0.25">
      <c r="A9" s="43" t="s">
        <v>110</v>
      </c>
      <c r="B9" s="43" t="s">
        <v>107</v>
      </c>
      <c r="C9" s="43" t="s">
        <v>105</v>
      </c>
      <c r="D9" s="43" t="str">
        <f t="shared" si="0"/>
        <v>TEHNOPINDGaasiruum94 Kütte- ja veehooldusruumid</v>
      </c>
    </row>
    <row r="10" spans="1:4" x14ac:dyDescent="0.25">
      <c r="A10" s="43" t="s">
        <v>111</v>
      </c>
      <c r="B10" s="43" t="s">
        <v>104</v>
      </c>
      <c r="C10" s="43" t="s">
        <v>105</v>
      </c>
      <c r="D10" s="43" t="str">
        <f t="shared" si="0"/>
        <v>TEHNOPINDGeneraatoriruum97 Elektrotehnilised ruumid</v>
      </c>
    </row>
    <row r="11" spans="1:4" x14ac:dyDescent="0.25">
      <c r="A11" s="43" t="s">
        <v>112</v>
      </c>
      <c r="B11" s="43" t="s">
        <v>113</v>
      </c>
      <c r="C11" s="43" t="s">
        <v>105</v>
      </c>
      <c r="D11" s="43" t="str">
        <f t="shared" si="0"/>
        <v>TEHNOPINDHoolderuum99 Liigitamata liiklus- ja tehnoruumid</v>
      </c>
    </row>
    <row r="12" spans="1:4" x14ac:dyDescent="0.25">
      <c r="A12" s="43" t="s">
        <v>114</v>
      </c>
      <c r="B12" s="43" t="s">
        <v>107</v>
      </c>
      <c r="C12" s="43" t="s">
        <v>105</v>
      </c>
      <c r="D12" s="43" t="str">
        <f t="shared" si="0"/>
        <v>TEHNOPINDJahutusruum94 Kütte- ja veehooldusruumid</v>
      </c>
    </row>
    <row r="13" spans="1:4" x14ac:dyDescent="0.25">
      <c r="A13" s="43" t="s">
        <v>115</v>
      </c>
      <c r="B13" s="43" t="s">
        <v>107</v>
      </c>
      <c r="C13" s="43" t="s">
        <v>105</v>
      </c>
      <c r="D13" s="43" t="str">
        <f t="shared" si="0"/>
        <v>TEHNOPINDKatlaruum94 Kütte- ja veehooldusruumid</v>
      </c>
    </row>
    <row r="14" spans="1:4" x14ac:dyDescent="0.25">
      <c r="A14" s="43" t="s">
        <v>116</v>
      </c>
      <c r="B14" s="43" t="s">
        <v>113</v>
      </c>
      <c r="C14" s="43" t="s">
        <v>105</v>
      </c>
      <c r="D14" s="43" t="str">
        <f t="shared" si="0"/>
        <v>TEHNOPINDKütusehoidla99 Liigitamata liiklus- ja tehnoruumid</v>
      </c>
    </row>
    <row r="15" spans="1:4" x14ac:dyDescent="0.25">
      <c r="A15" s="43" t="s">
        <v>117</v>
      </c>
      <c r="B15" s="43" t="s">
        <v>104</v>
      </c>
      <c r="C15" s="43" t="s">
        <v>105</v>
      </c>
      <c r="D15" s="43" t="str">
        <f t="shared" si="0"/>
        <v>TEHNOPINDLifti masinaruum97 Elektrotehnilised ruumid</v>
      </c>
    </row>
    <row r="16" spans="1:4" x14ac:dyDescent="0.25">
      <c r="A16" s="43" t="s">
        <v>117</v>
      </c>
      <c r="B16" s="43" t="s">
        <v>113</v>
      </c>
      <c r="C16" s="43" t="s">
        <v>105</v>
      </c>
      <c r="D16" s="43" t="str">
        <f t="shared" si="0"/>
        <v>TEHNOPINDLifti masinaruum99 Liigitamata liiklus- ja tehnoruumid</v>
      </c>
    </row>
    <row r="17" spans="1:4" x14ac:dyDescent="0.25">
      <c r="A17" s="43" t="s">
        <v>118</v>
      </c>
      <c r="B17" s="43" t="s">
        <v>104</v>
      </c>
      <c r="C17" s="43" t="s">
        <v>105</v>
      </c>
      <c r="D17" s="43" t="str">
        <f t="shared" si="0"/>
        <v>TEHNOPINDPumpla97 Elektrotehnilised ruumid</v>
      </c>
    </row>
    <row r="18" spans="1:4" x14ac:dyDescent="0.25">
      <c r="A18" s="43" t="s">
        <v>118</v>
      </c>
      <c r="B18" s="43" t="s">
        <v>113</v>
      </c>
      <c r="C18" s="43" t="s">
        <v>105</v>
      </c>
      <c r="D18" s="43" t="str">
        <f t="shared" si="0"/>
        <v>TEHNOPINDPumpla99 Liigitamata liiklus- ja tehnoruumid</v>
      </c>
    </row>
    <row r="19" spans="1:4" x14ac:dyDescent="0.25">
      <c r="A19" s="43" t="s">
        <v>119</v>
      </c>
      <c r="B19" s="43" t="s">
        <v>107</v>
      </c>
      <c r="C19" s="43" t="s">
        <v>105</v>
      </c>
      <c r="D19" s="43" t="str">
        <f t="shared" si="0"/>
        <v>TEHNOPINDSamarõhukamber94 Kütte- ja veehooldusruumid</v>
      </c>
    </row>
    <row r="20" spans="1:4" x14ac:dyDescent="0.25">
      <c r="A20" s="43" t="s">
        <v>119</v>
      </c>
      <c r="B20" s="43" t="s">
        <v>113</v>
      </c>
      <c r="C20" s="43" t="s">
        <v>105</v>
      </c>
      <c r="D20" s="43" t="str">
        <f t="shared" si="0"/>
        <v>TEHNOPINDSamarõhukamber99 Liigitamata liiklus- ja tehnoruumid</v>
      </c>
    </row>
    <row r="21" spans="1:4" x14ac:dyDescent="0.25">
      <c r="A21" s="43" t="s">
        <v>120</v>
      </c>
      <c r="B21" s="43" t="s">
        <v>104</v>
      </c>
      <c r="C21" s="43" t="s">
        <v>105</v>
      </c>
      <c r="D21" s="43" t="str">
        <f t="shared" si="0"/>
        <v>TEHNOPINDSideruum/Nõrkvool97 Elektrotehnilised ruumid</v>
      </c>
    </row>
    <row r="22" spans="1:4" x14ac:dyDescent="0.25">
      <c r="A22" s="43" t="s">
        <v>120</v>
      </c>
      <c r="B22" s="43" t="s">
        <v>113</v>
      </c>
      <c r="C22" s="43" t="s">
        <v>105</v>
      </c>
      <c r="D22" s="43" t="str">
        <f t="shared" si="0"/>
        <v>TEHNOPINDSideruum/Nõrkvool99 Liigitamata liiklus- ja tehnoruumid</v>
      </c>
    </row>
    <row r="23" spans="1:4" x14ac:dyDescent="0.25">
      <c r="A23" s="43" t="s">
        <v>121</v>
      </c>
      <c r="B23" s="43" t="s">
        <v>107</v>
      </c>
      <c r="C23" s="43" t="s">
        <v>105</v>
      </c>
      <c r="D23" s="43" t="str">
        <f t="shared" si="0"/>
        <v>TEHNOPINDSoojasõlm94 Kütte- ja veehooldusruumid</v>
      </c>
    </row>
    <row r="24" spans="1:4" x14ac:dyDescent="0.25">
      <c r="A24" s="43" t="s">
        <v>122</v>
      </c>
      <c r="B24" s="43" t="s">
        <v>107</v>
      </c>
      <c r="C24" s="43" t="s">
        <v>105</v>
      </c>
      <c r="D24" s="43" t="str">
        <f t="shared" si="0"/>
        <v>TEHNOPINDSprinkler/Tuletõrje pump94 Kütte- ja veehooldusruumid</v>
      </c>
    </row>
    <row r="25" spans="1:4" x14ac:dyDescent="0.25">
      <c r="A25" s="43" t="s">
        <v>122</v>
      </c>
      <c r="B25" s="43" t="s">
        <v>113</v>
      </c>
      <c r="C25" s="43" t="s">
        <v>105</v>
      </c>
      <c r="D25" s="43" t="str">
        <f t="shared" si="0"/>
        <v>TEHNOPINDSprinkler/Tuletõrje pump99 Liigitamata liiklus- ja tehnoruumid</v>
      </c>
    </row>
    <row r="26" spans="1:4" x14ac:dyDescent="0.25">
      <c r="A26" s="43" t="s">
        <v>123</v>
      </c>
      <c r="B26" s="43" t="s">
        <v>104</v>
      </c>
      <c r="C26" s="43" t="s">
        <v>105</v>
      </c>
      <c r="D26" s="43" t="str">
        <f t="shared" si="0"/>
        <v>TEHNOPINDUPS-ruum97 Elektrotehnilised ruumid</v>
      </c>
    </row>
    <row r="27" spans="1:4" x14ac:dyDescent="0.25">
      <c r="A27" s="43" t="s">
        <v>123</v>
      </c>
      <c r="B27" s="43" t="s">
        <v>113</v>
      </c>
      <c r="C27" s="43" t="s">
        <v>105</v>
      </c>
      <c r="D27" s="43" t="str">
        <f t="shared" si="0"/>
        <v>TEHNOPINDUPS-ruum99 Liigitamata liiklus- ja tehnoruumid</v>
      </c>
    </row>
    <row r="28" spans="1:4" x14ac:dyDescent="0.25">
      <c r="A28" s="43" t="s">
        <v>124</v>
      </c>
      <c r="B28" s="43" t="s">
        <v>107</v>
      </c>
      <c r="C28" s="43" t="s">
        <v>105</v>
      </c>
      <c r="D28" s="43" t="str">
        <f t="shared" si="0"/>
        <v>TEHNOPINDVeemõõdusõlm94 Kütte- ja veehooldusruumid</v>
      </c>
    </row>
    <row r="29" spans="1:4" x14ac:dyDescent="0.25">
      <c r="A29" s="43" t="s">
        <v>125</v>
      </c>
      <c r="B29" s="43" t="s">
        <v>126</v>
      </c>
      <c r="C29" s="43" t="s">
        <v>105</v>
      </c>
      <c r="D29" s="43" t="str">
        <f t="shared" si="0"/>
        <v>TEHNOPINDVent ruum96 Ventilatsiooniruumid</v>
      </c>
    </row>
    <row r="30" spans="1:4" x14ac:dyDescent="0.25">
      <c r="A30" s="43" t="s">
        <v>127</v>
      </c>
      <c r="B30" s="43" t="s">
        <v>126</v>
      </c>
      <c r="C30" s="43" t="s">
        <v>105</v>
      </c>
      <c r="D30" s="43" t="str">
        <f t="shared" si="0"/>
        <v>TEHNOPINDÕhuvõtukamber96 Ventilatsiooniruumid</v>
      </c>
    </row>
    <row r="31" spans="1:4" x14ac:dyDescent="0.25">
      <c r="A31" s="43" t="s">
        <v>128</v>
      </c>
      <c r="B31" s="43" t="s">
        <v>129</v>
      </c>
      <c r="C31" s="43" t="s">
        <v>130</v>
      </c>
      <c r="D31" s="43" t="str">
        <f t="shared" si="0"/>
        <v>VERTIKAALSETE ÜHENDUSTEEDE PINDLift92 Vertikaalliiklusruumid</v>
      </c>
    </row>
    <row r="32" spans="1:4" x14ac:dyDescent="0.25">
      <c r="A32" s="43" t="s">
        <v>131</v>
      </c>
      <c r="B32" s="43" t="s">
        <v>129</v>
      </c>
      <c r="C32" s="43" t="s">
        <v>130</v>
      </c>
      <c r="D32" s="43" t="str">
        <f t="shared" si="0"/>
        <v>VERTIKAALSETE ÜHENDUSTEEDE PINDŠaht92 Vertikaalliiklusruumid</v>
      </c>
    </row>
    <row r="33" spans="1:4" x14ac:dyDescent="0.25">
      <c r="A33" s="43" t="s">
        <v>132</v>
      </c>
      <c r="B33" s="43" t="s">
        <v>129</v>
      </c>
      <c r="C33" s="43" t="s">
        <v>130</v>
      </c>
      <c r="D33" s="43" t="str">
        <f t="shared" si="0"/>
        <v>VERTIKAALSETE ÜHENDUSTEEDE PINDTrepp/Trepikoda92 Vertikaalliiklusruumid</v>
      </c>
    </row>
    <row r="34" spans="1:4" x14ac:dyDescent="0.25">
      <c r="A34" s="43" t="s">
        <v>133</v>
      </c>
      <c r="B34" s="43" t="s">
        <v>134</v>
      </c>
      <c r="C34" s="43" t="s">
        <v>85</v>
      </c>
      <c r="D34" s="43" t="str">
        <f t="shared" si="0"/>
        <v>ÜÜRITAV PINDAatrium/Fuajee91 Horisontaalliiklusruumid</v>
      </c>
    </row>
    <row r="35" spans="1:4" x14ac:dyDescent="0.25">
      <c r="A35" s="43" t="s">
        <v>135</v>
      </c>
      <c r="B35" s="43" t="s">
        <v>136</v>
      </c>
      <c r="C35" s="43" t="s">
        <v>85</v>
      </c>
      <c r="D35" s="43" t="str">
        <f t="shared" si="0"/>
        <v>ÜÜRITAV PINDAbiruum23 Äriruumide abiruumid</v>
      </c>
    </row>
    <row r="36" spans="1:4" x14ac:dyDescent="0.25">
      <c r="A36" s="43" t="s">
        <v>137</v>
      </c>
      <c r="B36" s="43" t="s">
        <v>138</v>
      </c>
      <c r="C36" s="43" t="s">
        <v>85</v>
      </c>
      <c r="D36" s="43" t="str">
        <f t="shared" si="0"/>
        <v>ÜÜRITAV PINDArhiiv53 Arhiivid</v>
      </c>
    </row>
    <row r="37" spans="1:4" x14ac:dyDescent="0.25">
      <c r="A37" s="43" t="s">
        <v>139</v>
      </c>
      <c r="B37" s="43" t="s">
        <v>140</v>
      </c>
      <c r="C37" s="43" t="s">
        <v>85</v>
      </c>
      <c r="D37" s="43" t="str">
        <f t="shared" si="0"/>
        <v>ÜÜRITAV PINDAuditoorium34 Auditooriumid</v>
      </c>
    </row>
    <row r="38" spans="1:4" x14ac:dyDescent="0.25">
      <c r="A38" s="43" t="s">
        <v>141</v>
      </c>
      <c r="B38" s="43" t="s">
        <v>142</v>
      </c>
      <c r="C38" s="43" t="s">
        <v>85</v>
      </c>
      <c r="D38" s="43" t="str">
        <f t="shared" si="0"/>
        <v>ÜÜRITAV PINDAutopesula85 Pesumaja</v>
      </c>
    </row>
    <row r="39" spans="1:4" x14ac:dyDescent="0.25">
      <c r="A39" s="43" t="s">
        <v>143</v>
      </c>
      <c r="B39" s="43" t="s">
        <v>144</v>
      </c>
      <c r="C39" s="43" t="s">
        <v>85</v>
      </c>
      <c r="D39" s="43" t="str">
        <f t="shared" si="0"/>
        <v>ÜÜRITAV PINDDesokamber49 Ruumigrupi liigitamata eriruumid</v>
      </c>
    </row>
    <row r="40" spans="1:4" x14ac:dyDescent="0.25">
      <c r="A40" s="43" t="s">
        <v>145</v>
      </c>
      <c r="B40" s="43" t="s">
        <v>138</v>
      </c>
      <c r="C40" s="43" t="s">
        <v>85</v>
      </c>
      <c r="D40" s="43" t="str">
        <f t="shared" si="0"/>
        <v>ÜÜRITAV PINDDokumendihoidla53 Arhiivid</v>
      </c>
    </row>
    <row r="41" spans="1:4" x14ac:dyDescent="0.25">
      <c r="A41" s="43" t="s">
        <v>145</v>
      </c>
      <c r="B41" s="43" t="s">
        <v>146</v>
      </c>
      <c r="C41" s="43" t="s">
        <v>85</v>
      </c>
      <c r="D41" s="43" t="str">
        <f t="shared" si="0"/>
        <v>ÜÜRITAV PINDDokumendihoidla59 Liigitamata hoiuruumid</v>
      </c>
    </row>
    <row r="42" spans="1:4" x14ac:dyDescent="0.25">
      <c r="A42" s="43" t="s">
        <v>147</v>
      </c>
      <c r="B42" s="43" t="s">
        <v>134</v>
      </c>
      <c r="C42" s="43" t="s">
        <v>85</v>
      </c>
      <c r="D42" s="43" t="str">
        <f t="shared" si="0"/>
        <v>ÜÜRITAV PINDEesruum91 Horisontaalliiklusruumid</v>
      </c>
    </row>
    <row r="43" spans="1:4" x14ac:dyDescent="0.25">
      <c r="A43" s="43" t="s">
        <v>148</v>
      </c>
      <c r="B43" s="43" t="s">
        <v>149</v>
      </c>
      <c r="C43" s="43" t="s">
        <v>85</v>
      </c>
      <c r="D43" s="43" t="str">
        <f t="shared" si="0"/>
        <v>ÜÜRITAV PINDEluruum11 Korterid tubade arvu järgi</v>
      </c>
    </row>
    <row r="44" spans="1:4" x14ac:dyDescent="0.25">
      <c r="A44" s="43" t="s">
        <v>148</v>
      </c>
      <c r="B44" s="43" t="s">
        <v>150</v>
      </c>
      <c r="C44" s="43" t="s">
        <v>85</v>
      </c>
      <c r="D44" s="43" t="str">
        <f t="shared" si="0"/>
        <v>ÜÜRITAV PINDEluruum12 Eluruumid eraldi</v>
      </c>
    </row>
    <row r="45" spans="1:4" x14ac:dyDescent="0.25">
      <c r="A45" s="43" t="s">
        <v>148</v>
      </c>
      <c r="B45" s="43" t="s">
        <v>151</v>
      </c>
      <c r="C45" s="43" t="s">
        <v>85</v>
      </c>
      <c r="D45" s="43" t="str">
        <f t="shared" si="0"/>
        <v>ÜÜRITAV PINDEluruum13 Majutusruumid</v>
      </c>
    </row>
    <row r="46" spans="1:4" x14ac:dyDescent="0.25">
      <c r="A46" s="43" t="s">
        <v>148</v>
      </c>
      <c r="B46" s="43" t="s">
        <v>152</v>
      </c>
      <c r="C46" s="43" t="s">
        <v>85</v>
      </c>
      <c r="D46" s="43" t="str">
        <f t="shared" si="0"/>
        <v>ÜÜRITAV PINDEluruum15 Ühiselamutoad</v>
      </c>
    </row>
    <row r="47" spans="1:4" x14ac:dyDescent="0.25">
      <c r="A47" s="43" t="s">
        <v>148</v>
      </c>
      <c r="B47" s="43" t="s">
        <v>153</v>
      </c>
      <c r="C47" s="43" t="s">
        <v>85</v>
      </c>
      <c r="D47" s="43" t="str">
        <f t="shared" si="0"/>
        <v>ÜÜRITAV PINDEluruum16 Hotellitoad</v>
      </c>
    </row>
    <row r="48" spans="1:4" x14ac:dyDescent="0.25">
      <c r="A48" s="43" t="s">
        <v>148</v>
      </c>
      <c r="B48" s="43" t="s">
        <v>154</v>
      </c>
      <c r="C48" s="43" t="s">
        <v>85</v>
      </c>
      <c r="D48" s="43" t="str">
        <f t="shared" si="0"/>
        <v>ÜÜRITAV PINDEluruum17 Kasarmutoad</v>
      </c>
    </row>
    <row r="49" spans="1:4" x14ac:dyDescent="0.25">
      <c r="A49" s="43" t="s">
        <v>148</v>
      </c>
      <c r="B49" s="43" t="s">
        <v>155</v>
      </c>
      <c r="C49" s="43" t="s">
        <v>85</v>
      </c>
      <c r="D49" s="43" t="str">
        <f t="shared" si="0"/>
        <v>ÜÜRITAV PINDEluruum18 Magamissaalid</v>
      </c>
    </row>
    <row r="50" spans="1:4" x14ac:dyDescent="0.25">
      <c r="A50" s="43" t="s">
        <v>148</v>
      </c>
      <c r="B50" s="43" t="s">
        <v>156</v>
      </c>
      <c r="C50" s="43" t="s">
        <v>85</v>
      </c>
      <c r="D50" s="43" t="str">
        <f t="shared" si="0"/>
        <v>ÜÜRITAV PINDEluruum19 Liigitamata eluruumid</v>
      </c>
    </row>
    <row r="51" spans="1:4" x14ac:dyDescent="0.25">
      <c r="A51" s="43" t="s">
        <v>157</v>
      </c>
      <c r="B51" s="43" t="s">
        <v>144</v>
      </c>
      <c r="C51" s="43" t="s">
        <v>85</v>
      </c>
      <c r="D51" s="43" t="str">
        <f t="shared" si="0"/>
        <v>ÜÜRITAV PINDEriotstarbeline ruum49 Ruumigrupi liigitamata eriruumid</v>
      </c>
    </row>
    <row r="52" spans="1:4" x14ac:dyDescent="0.25">
      <c r="A52" s="43" t="s">
        <v>1</v>
      </c>
      <c r="B52" s="43" t="s">
        <v>86</v>
      </c>
      <c r="C52" s="43" t="s">
        <v>85</v>
      </c>
      <c r="D52" s="43" t="str">
        <f t="shared" si="0"/>
        <v>ÜÜRITAV PINDGaraaž55 Garaažid</v>
      </c>
    </row>
    <row r="53" spans="1:4" x14ac:dyDescent="0.25">
      <c r="A53" s="43" t="s">
        <v>158</v>
      </c>
      <c r="B53" s="43" t="s">
        <v>159</v>
      </c>
      <c r="C53" s="43" t="s">
        <v>85</v>
      </c>
      <c r="D53" s="43" t="str">
        <f t="shared" si="0"/>
        <v>ÜÜRITAV PINDGarderoob51 Garderoobiruumid</v>
      </c>
    </row>
    <row r="54" spans="1:4" x14ac:dyDescent="0.25">
      <c r="A54" s="43" t="s">
        <v>160</v>
      </c>
      <c r="B54" s="43" t="s">
        <v>161</v>
      </c>
      <c r="C54" s="43" t="s">
        <v>85</v>
      </c>
      <c r="D54" s="43" t="str">
        <f t="shared" si="0"/>
        <v>ÜÜRITAV PINDHoiuruum/Ladu52 Laod</v>
      </c>
    </row>
    <row r="55" spans="1:4" x14ac:dyDescent="0.25">
      <c r="A55" s="43" t="s">
        <v>160</v>
      </c>
      <c r="B55" s="43" t="s">
        <v>146</v>
      </c>
      <c r="C55" s="43" t="s">
        <v>85</v>
      </c>
      <c r="D55" s="43" t="str">
        <f t="shared" si="0"/>
        <v>ÜÜRITAV PINDHoiuruum/Ladu59 Liigitamata hoiuruumid</v>
      </c>
    </row>
    <row r="56" spans="1:4" x14ac:dyDescent="0.25">
      <c r="A56" s="43" t="s">
        <v>162</v>
      </c>
      <c r="B56" s="43" t="s">
        <v>146</v>
      </c>
      <c r="C56" s="43" t="s">
        <v>85</v>
      </c>
      <c r="D56" s="43" t="str">
        <f t="shared" si="0"/>
        <v>ÜÜRITAV PINDJalgrataste hoidla59 Liigitamata hoiuruumid</v>
      </c>
    </row>
    <row r="57" spans="1:4" x14ac:dyDescent="0.25">
      <c r="A57" s="43" t="s">
        <v>163</v>
      </c>
      <c r="B57" s="43" t="s">
        <v>164</v>
      </c>
      <c r="C57" s="43" t="s">
        <v>85</v>
      </c>
      <c r="D57" s="43" t="str">
        <f t="shared" si="0"/>
        <v>ÜÜRITAV PINDJäätmed87 Jäätmehooldusruumid</v>
      </c>
    </row>
    <row r="58" spans="1:4" x14ac:dyDescent="0.25">
      <c r="A58" s="44" t="s">
        <v>165</v>
      </c>
      <c r="B58" s="43" t="s">
        <v>144</v>
      </c>
      <c r="C58" s="43" t="s">
        <v>85</v>
      </c>
      <c r="D58" s="43" t="str">
        <f t="shared" si="0"/>
        <v>ÜÜRITAV PINDKaaluruum49 Ruumigrupi liigitamata eriruumid</v>
      </c>
    </row>
    <row r="59" spans="1:4" x14ac:dyDescent="0.25">
      <c r="A59" s="43" t="s">
        <v>166</v>
      </c>
      <c r="B59" s="43" t="s">
        <v>167</v>
      </c>
      <c r="C59" s="43" t="s">
        <v>85</v>
      </c>
      <c r="D59" s="43" t="str">
        <f t="shared" si="0"/>
        <v>ÜÜRITAV PINDKabinet/Büroo21 Bürooruumid</v>
      </c>
    </row>
    <row r="60" spans="1:4" x14ac:dyDescent="0.25">
      <c r="A60" s="43" t="s">
        <v>166</v>
      </c>
      <c r="B60" s="43" t="s">
        <v>168</v>
      </c>
      <c r="C60" s="43" t="s">
        <v>85</v>
      </c>
      <c r="D60" s="43" t="str">
        <f t="shared" si="0"/>
        <v>ÜÜRITAV PINDKabinet/Büroo22 Äriruumid</v>
      </c>
    </row>
    <row r="61" spans="1:4" x14ac:dyDescent="0.25">
      <c r="A61" s="43" t="s">
        <v>169</v>
      </c>
      <c r="B61" s="43" t="s">
        <v>146</v>
      </c>
      <c r="C61" s="43" t="s">
        <v>85</v>
      </c>
      <c r="D61" s="43" t="str">
        <f t="shared" si="0"/>
        <v>ÜÜRITAV PINDKelder59 Liigitamata hoiuruumid</v>
      </c>
    </row>
    <row r="62" spans="1:4" x14ac:dyDescent="0.25">
      <c r="A62" s="43" t="s">
        <v>169</v>
      </c>
      <c r="B62" s="43" t="s">
        <v>170</v>
      </c>
      <c r="C62" s="43" t="s">
        <v>85</v>
      </c>
      <c r="D62" s="43" t="str">
        <f t="shared" si="0"/>
        <v>ÜÜRITAV PINDKelder82 Kinnistu juurde kuuluvad laod</v>
      </c>
    </row>
    <row r="63" spans="1:4" x14ac:dyDescent="0.25">
      <c r="A63" s="43" t="s">
        <v>169</v>
      </c>
      <c r="B63" s="43" t="s">
        <v>171</v>
      </c>
      <c r="C63" s="43" t="s">
        <v>85</v>
      </c>
      <c r="D63" s="43" t="str">
        <f t="shared" si="0"/>
        <v>ÜÜRITAV PINDKelder88 Kinnistu eriruumid</v>
      </c>
    </row>
    <row r="64" spans="1:4" x14ac:dyDescent="0.25">
      <c r="A64" s="43" t="s">
        <v>172</v>
      </c>
      <c r="B64" s="43" t="s">
        <v>146</v>
      </c>
      <c r="C64" s="43" t="s">
        <v>85</v>
      </c>
      <c r="D64" s="43" t="str">
        <f t="shared" si="0"/>
        <v>ÜÜRITAV PINDKemikaalid59 Liigitamata hoiuruumid</v>
      </c>
    </row>
    <row r="65" spans="1:4" x14ac:dyDescent="0.25">
      <c r="A65" s="43" t="s">
        <v>173</v>
      </c>
      <c r="B65" s="43" t="s">
        <v>156</v>
      </c>
      <c r="C65" s="43" t="s">
        <v>85</v>
      </c>
      <c r="D65" s="43" t="str">
        <f t="shared" si="0"/>
        <v>ÜÜRITAV PINDKinnipidamisruum19 Liigitamata eluruumid</v>
      </c>
    </row>
    <row r="66" spans="1:4" x14ac:dyDescent="0.25">
      <c r="A66" s="43" t="s">
        <v>173</v>
      </c>
      <c r="B66" s="43" t="s">
        <v>144</v>
      </c>
      <c r="C66" s="43" t="s">
        <v>85</v>
      </c>
      <c r="D66" s="43" t="str">
        <f t="shared" si="0"/>
        <v>ÜÜRITAV PINDKinnipidamisruum49 Ruumigrupi liigitamata eriruumid</v>
      </c>
    </row>
    <row r="67" spans="1:4" x14ac:dyDescent="0.25">
      <c r="A67" s="43" t="s">
        <v>174</v>
      </c>
      <c r="B67" s="43" t="s">
        <v>175</v>
      </c>
      <c r="C67" s="43" t="s">
        <v>85</v>
      </c>
      <c r="D67" s="43" t="str">
        <f t="shared" ref="D67:D120" si="1">C67&amp;A67&amp;B67</f>
        <v>ÜÜRITAV PINDKlassiruum31 Klassiruumid</v>
      </c>
    </row>
    <row r="68" spans="1:4" x14ac:dyDescent="0.25">
      <c r="A68" s="43" t="s">
        <v>176</v>
      </c>
      <c r="B68" s="43" t="s">
        <v>144</v>
      </c>
      <c r="C68" s="43" t="s">
        <v>85</v>
      </c>
      <c r="D68" s="43" t="str">
        <f t="shared" si="1"/>
        <v>ÜÜRITAV PINDKoeraruum49 Ruumigrupi liigitamata eriruumid</v>
      </c>
    </row>
    <row r="69" spans="1:4" x14ac:dyDescent="0.25">
      <c r="A69" s="43" t="s">
        <v>177</v>
      </c>
      <c r="B69" s="43" t="s">
        <v>167</v>
      </c>
      <c r="C69" s="43" t="s">
        <v>85</v>
      </c>
      <c r="D69" s="43" t="str">
        <f t="shared" si="1"/>
        <v>ÜÜRITAV PINDKohtusaal21 Bürooruumid</v>
      </c>
    </row>
    <row r="70" spans="1:4" x14ac:dyDescent="0.25">
      <c r="A70" s="43" t="s">
        <v>178</v>
      </c>
      <c r="B70" s="43" t="s">
        <v>134</v>
      </c>
      <c r="C70" s="43" t="s">
        <v>85</v>
      </c>
      <c r="D70" s="43" t="str">
        <f t="shared" si="1"/>
        <v>ÜÜRITAV PINDKoridor91 Horisontaalliiklusruumid</v>
      </c>
    </row>
    <row r="71" spans="1:4" x14ac:dyDescent="0.25">
      <c r="A71" s="43" t="s">
        <v>179</v>
      </c>
      <c r="B71" s="43" t="s">
        <v>180</v>
      </c>
      <c r="C71" s="43" t="s">
        <v>85</v>
      </c>
      <c r="D71" s="43" t="str">
        <f t="shared" si="1"/>
        <v>ÜÜRITAV PINDKoristus- ja hooldusruum86 Koristus- ja hooldusruumid</v>
      </c>
    </row>
    <row r="72" spans="1:4" x14ac:dyDescent="0.25">
      <c r="A72" s="44" t="s">
        <v>181</v>
      </c>
      <c r="B72" s="43" t="s">
        <v>182</v>
      </c>
      <c r="C72" s="43" t="s">
        <v>85</v>
      </c>
      <c r="D72" s="43" t="str">
        <f t="shared" si="1"/>
        <v>ÜÜRITAV PINDKöögi abiruum64 Köögiruumid</v>
      </c>
    </row>
    <row r="73" spans="1:4" x14ac:dyDescent="0.25">
      <c r="A73" s="43" t="s">
        <v>183</v>
      </c>
      <c r="B73" s="43" t="s">
        <v>184</v>
      </c>
      <c r="C73" s="43" t="s">
        <v>85</v>
      </c>
      <c r="D73" s="43" t="str">
        <f>C73&amp;A73&amp;B73</f>
        <v>ÜÜRITAV PINDKööginurk/Köök62 Töökoha söögitoad</v>
      </c>
    </row>
    <row r="74" spans="1:4" x14ac:dyDescent="0.25">
      <c r="A74" s="43" t="s">
        <v>183</v>
      </c>
      <c r="B74" s="43" t="s">
        <v>182</v>
      </c>
      <c r="C74" s="43" t="s">
        <v>85</v>
      </c>
      <c r="D74" s="43" t="str">
        <f t="shared" si="1"/>
        <v>ÜÜRITAV PINDKööginurk/Köök64 Köögiruumid</v>
      </c>
    </row>
    <row r="75" spans="1:4" x14ac:dyDescent="0.25">
      <c r="A75" s="44" t="s">
        <v>185</v>
      </c>
      <c r="B75" s="43" t="s">
        <v>186</v>
      </c>
      <c r="C75" s="43" t="s">
        <v>85</v>
      </c>
      <c r="D75" s="43" t="str">
        <f t="shared" si="1"/>
        <v>ÜÜRITAV PINDKülmik65 Köögi külmkambrid</v>
      </c>
    </row>
    <row r="76" spans="1:4" x14ac:dyDescent="0.25">
      <c r="A76" s="43" t="s">
        <v>187</v>
      </c>
      <c r="B76" s="43" t="s">
        <v>144</v>
      </c>
      <c r="C76" s="43" t="s">
        <v>85</v>
      </c>
      <c r="D76" s="43" t="str">
        <f t="shared" si="1"/>
        <v>ÜÜRITAV PINDLaadimisruum/-tsoon49 Ruumigrupi liigitamata eriruumid</v>
      </c>
    </row>
    <row r="77" spans="1:4" x14ac:dyDescent="0.25">
      <c r="A77" s="43" t="s">
        <v>188</v>
      </c>
      <c r="B77" s="43" t="s">
        <v>189</v>
      </c>
      <c r="C77" s="43" t="s">
        <v>85</v>
      </c>
      <c r="D77" s="43" t="str">
        <f t="shared" si="1"/>
        <v>ÜÜRITAV PINDLaboratoorium36 Laboratooriumiruumid</v>
      </c>
    </row>
    <row r="78" spans="1:4" x14ac:dyDescent="0.25">
      <c r="A78" s="43" t="s">
        <v>190</v>
      </c>
      <c r="B78" s="43" t="s">
        <v>144</v>
      </c>
      <c r="C78" s="43" t="s">
        <v>85</v>
      </c>
      <c r="D78" s="43" t="str">
        <f t="shared" si="1"/>
        <v>ÜÜRITAV PINDLahangusaal49 Ruumigrupi liigitamata eriruumid</v>
      </c>
    </row>
    <row r="79" spans="1:4" x14ac:dyDescent="0.25">
      <c r="A79" s="43" t="s">
        <v>191</v>
      </c>
      <c r="B79" s="43" t="s">
        <v>144</v>
      </c>
      <c r="C79" s="43" t="s">
        <v>85</v>
      </c>
      <c r="D79" s="43" t="str">
        <f t="shared" si="1"/>
        <v>ÜÜRITAV PINDLasketiir49 Ruumigrupi liigitamata eriruumid</v>
      </c>
    </row>
    <row r="80" spans="1:4" x14ac:dyDescent="0.25">
      <c r="A80" s="43" t="s">
        <v>192</v>
      </c>
      <c r="B80" s="43" t="s">
        <v>193</v>
      </c>
      <c r="C80" s="43" t="s">
        <v>85</v>
      </c>
      <c r="D80" s="43" t="str">
        <f t="shared" si="1"/>
        <v>ÜÜRITAV PINDLaut41 Tootmisruumid</v>
      </c>
    </row>
    <row r="81" spans="1:4" x14ac:dyDescent="0.25">
      <c r="A81" s="43" t="s">
        <v>192</v>
      </c>
      <c r="B81" s="44" t="s">
        <v>171</v>
      </c>
      <c r="C81" s="43" t="s">
        <v>85</v>
      </c>
      <c r="D81" s="43" t="str">
        <f t="shared" si="1"/>
        <v>ÜÜRITAV PINDLaut88 Kinnistu eriruumid</v>
      </c>
    </row>
    <row r="82" spans="1:4" x14ac:dyDescent="0.25">
      <c r="A82" s="43" t="s">
        <v>194</v>
      </c>
      <c r="B82" s="43" t="s">
        <v>195</v>
      </c>
      <c r="C82" s="43" t="s">
        <v>85</v>
      </c>
      <c r="D82" s="43" t="str">
        <f t="shared" si="1"/>
        <v>ÜÜRITAV PINDLava/Kino77 Klubi- ja harrastusruumid</v>
      </c>
    </row>
    <row r="83" spans="1:4" x14ac:dyDescent="0.25">
      <c r="A83" s="43" t="s">
        <v>196</v>
      </c>
      <c r="B83" s="43" t="s">
        <v>197</v>
      </c>
      <c r="C83" s="43" t="s">
        <v>85</v>
      </c>
      <c r="D83" s="43" t="str">
        <f t="shared" si="1"/>
        <v>ÜÜRITAV PINDLeiliruum74 Leiliruumid</v>
      </c>
    </row>
    <row r="84" spans="1:4" x14ac:dyDescent="0.25">
      <c r="A84" s="43" t="s">
        <v>198</v>
      </c>
      <c r="B84" s="43" t="s">
        <v>199</v>
      </c>
      <c r="C84" s="43" t="s">
        <v>85</v>
      </c>
      <c r="D84" s="43" t="str">
        <f t="shared" si="1"/>
        <v>ÜÜRITAV PINDLüüs83 Sissepääsuruumid</v>
      </c>
    </row>
    <row r="85" spans="1:4" x14ac:dyDescent="0.25">
      <c r="A85" s="43" t="s">
        <v>198</v>
      </c>
      <c r="B85" s="43" t="s">
        <v>134</v>
      </c>
      <c r="C85" s="43" t="s">
        <v>85</v>
      </c>
      <c r="D85" s="43" t="str">
        <f t="shared" si="1"/>
        <v>ÜÜRITAV PINDLüüs91 Horisontaalliiklusruumid</v>
      </c>
    </row>
    <row r="86" spans="1:4" x14ac:dyDescent="0.25">
      <c r="A86" s="43" t="s">
        <v>200</v>
      </c>
      <c r="B86" s="43" t="s">
        <v>167</v>
      </c>
      <c r="C86" s="43" t="s">
        <v>85</v>
      </c>
      <c r="D86" s="43" t="str">
        <f t="shared" si="1"/>
        <v>ÜÜRITAV PINDNõupidamise ruum21 Bürooruumid</v>
      </c>
    </row>
    <row r="87" spans="1:4" x14ac:dyDescent="0.25">
      <c r="A87" s="43" t="s">
        <v>201</v>
      </c>
      <c r="B87" s="43" t="s">
        <v>202</v>
      </c>
      <c r="C87" s="43" t="s">
        <v>85</v>
      </c>
      <c r="D87" s="43" t="str">
        <f t="shared" si="1"/>
        <v>ÜÜRITAV PINDNäitusesaal/Muuseum46 Kultuuriasutuste ruumid</v>
      </c>
    </row>
    <row r="88" spans="1:4" x14ac:dyDescent="0.25">
      <c r="A88" s="43" t="s">
        <v>203</v>
      </c>
      <c r="B88" s="43" t="s">
        <v>168</v>
      </c>
      <c r="C88" s="43" t="s">
        <v>85</v>
      </c>
      <c r="D88" s="43" t="str">
        <f t="shared" si="1"/>
        <v>ÜÜRITAV PINDOoteruum/Teenindusruum22 Äriruumid</v>
      </c>
    </row>
    <row r="89" spans="1:4" x14ac:dyDescent="0.25">
      <c r="A89" s="43" t="s">
        <v>203</v>
      </c>
      <c r="B89" s="43" t="s">
        <v>204</v>
      </c>
      <c r="C89" s="43" t="s">
        <v>85</v>
      </c>
      <c r="D89" s="43" t="str">
        <f t="shared" si="1"/>
        <v>ÜÜRITAV PINDOoteruum/Teenindusruum84 Avalikud teenindusruumid</v>
      </c>
    </row>
    <row r="90" spans="1:4" x14ac:dyDescent="0.25">
      <c r="A90" s="43" t="s">
        <v>205</v>
      </c>
      <c r="B90" s="43" t="s">
        <v>86</v>
      </c>
      <c r="C90" s="43" t="s">
        <v>85</v>
      </c>
      <c r="D90" s="43" t="str">
        <f t="shared" si="1"/>
        <v>ÜÜRITAV PINDParkla55 Garaažid</v>
      </c>
    </row>
    <row r="91" spans="1:4" x14ac:dyDescent="0.25">
      <c r="A91" s="43" t="s">
        <v>205</v>
      </c>
      <c r="B91" s="43" t="s">
        <v>206</v>
      </c>
      <c r="C91" s="43" t="s">
        <v>85</v>
      </c>
      <c r="D91" s="43" t="str">
        <f t="shared" si="1"/>
        <v>ÜÜRITAV PINDParkla89 Liigitamata ühisruumid</v>
      </c>
    </row>
    <row r="92" spans="1:4" x14ac:dyDescent="0.25">
      <c r="A92" s="43" t="s">
        <v>207</v>
      </c>
      <c r="B92" s="43" t="s">
        <v>208</v>
      </c>
      <c r="C92" s="43" t="s">
        <v>85</v>
      </c>
      <c r="D92" s="43" t="str">
        <f t="shared" si="1"/>
        <v>ÜÜRITAV PINDPesuruum72 Pesuruumid</v>
      </c>
    </row>
    <row r="93" spans="1:4" x14ac:dyDescent="0.25">
      <c r="A93" s="43" t="s">
        <v>209</v>
      </c>
      <c r="B93" s="43" t="s">
        <v>210</v>
      </c>
      <c r="C93" s="43" t="s">
        <v>85</v>
      </c>
      <c r="D93" s="43" t="str">
        <f t="shared" si="1"/>
        <v>ÜÜRITAV PINDPuhkeruum48 Puhke- ja huvialaruumid</v>
      </c>
    </row>
    <row r="94" spans="1:4" x14ac:dyDescent="0.25">
      <c r="A94" s="43" t="s">
        <v>209</v>
      </c>
      <c r="B94" s="43" t="s">
        <v>211</v>
      </c>
      <c r="C94" s="43" t="s">
        <v>85</v>
      </c>
      <c r="D94" s="43" t="str">
        <f t="shared" si="1"/>
        <v>ÜÜRITAV PINDPuhkeruum75 Puhketoad</v>
      </c>
    </row>
    <row r="95" spans="1:4" x14ac:dyDescent="0.25">
      <c r="A95" s="43" t="s">
        <v>212</v>
      </c>
      <c r="B95" s="43" t="s">
        <v>206</v>
      </c>
      <c r="C95" s="43" t="s">
        <v>85</v>
      </c>
      <c r="D95" s="43" t="str">
        <f t="shared" si="1"/>
        <v>ÜÜRITAV PINDPööning/Katusealune89 Liigitamata ühisruumid</v>
      </c>
    </row>
    <row r="96" spans="1:4" x14ac:dyDescent="0.25">
      <c r="A96" s="43" t="s">
        <v>213</v>
      </c>
      <c r="B96" s="43" t="s">
        <v>214</v>
      </c>
      <c r="C96" s="43" t="s">
        <v>85</v>
      </c>
      <c r="D96" s="43" t="str">
        <f t="shared" si="1"/>
        <v>ÜÜRITAV PINDRaamatukogu39 Liigitamata õpperuumid</v>
      </c>
    </row>
    <row r="97" spans="1:4" x14ac:dyDescent="0.25">
      <c r="A97" s="43" t="s">
        <v>215</v>
      </c>
      <c r="B97" s="43" t="s">
        <v>146</v>
      </c>
      <c r="C97" s="43" t="s">
        <v>85</v>
      </c>
      <c r="D97" s="43" t="str">
        <f t="shared" si="1"/>
        <v>ÜÜRITAV PINDRelvaruum59 Liigitamata hoiuruumid</v>
      </c>
    </row>
    <row r="98" spans="1:4" x14ac:dyDescent="0.25">
      <c r="A98" s="43" t="s">
        <v>216</v>
      </c>
      <c r="B98" s="43" t="s">
        <v>217</v>
      </c>
      <c r="C98" s="43" t="s">
        <v>85</v>
      </c>
      <c r="D98" s="43" t="str">
        <f t="shared" si="1"/>
        <v>ÜÜRITAV PINDRiietusruum71 Riietusruumid</v>
      </c>
    </row>
    <row r="99" spans="1:4" x14ac:dyDescent="0.25">
      <c r="A99" s="43" t="s">
        <v>218</v>
      </c>
      <c r="B99" s="43" t="s">
        <v>219</v>
      </c>
      <c r="C99" s="43" t="s">
        <v>85</v>
      </c>
      <c r="D99" s="43" t="str">
        <f t="shared" si="1"/>
        <v>ÜÜRITAV PINDSaal33 Loengusaalid</v>
      </c>
    </row>
    <row r="100" spans="1:4" x14ac:dyDescent="0.25">
      <c r="A100" s="43" t="s">
        <v>218</v>
      </c>
      <c r="B100" s="43" t="s">
        <v>140</v>
      </c>
      <c r="C100" s="43" t="s">
        <v>85</v>
      </c>
      <c r="D100" s="43" t="str">
        <f t="shared" si="1"/>
        <v>ÜÜRITAV PINDSaal34 Auditooriumid</v>
      </c>
    </row>
    <row r="101" spans="1:4" x14ac:dyDescent="0.25">
      <c r="A101" s="43" t="s">
        <v>220</v>
      </c>
      <c r="B101" s="43" t="s">
        <v>221</v>
      </c>
      <c r="C101" s="43" t="s">
        <v>85</v>
      </c>
      <c r="D101" s="43" t="str">
        <f t="shared" si="1"/>
        <v>ÜÜRITAV PINDSakraalruum45 Sakraalruumid</v>
      </c>
    </row>
    <row r="102" spans="1:4" x14ac:dyDescent="0.25">
      <c r="A102" s="43" t="s">
        <v>222</v>
      </c>
      <c r="B102" s="43" t="s">
        <v>168</v>
      </c>
      <c r="C102" s="43" t="s">
        <v>85</v>
      </c>
      <c r="D102" s="43" t="str">
        <f t="shared" si="1"/>
        <v>ÜÜRITAV PINDSalong22 Äriruumid</v>
      </c>
    </row>
    <row r="103" spans="1:4" x14ac:dyDescent="0.25">
      <c r="A103" s="43" t="s">
        <v>223</v>
      </c>
      <c r="B103" s="43" t="s">
        <v>136</v>
      </c>
      <c r="C103" s="43" t="s">
        <v>85</v>
      </c>
      <c r="D103" s="43" t="str">
        <f t="shared" si="1"/>
        <v>ÜÜRITAV PINDServer23 Äriruumide abiruumid</v>
      </c>
    </row>
    <row r="104" spans="1:4" x14ac:dyDescent="0.25">
      <c r="A104" s="43" t="s">
        <v>224</v>
      </c>
      <c r="B104" s="43" t="s">
        <v>225</v>
      </c>
      <c r="C104" s="43" t="s">
        <v>85</v>
      </c>
      <c r="D104" s="43" t="str">
        <f t="shared" si="1"/>
        <v>ÜÜRITAV PINDSpordiruum/-saal47 Spordiruumid</v>
      </c>
    </row>
    <row r="105" spans="1:4" x14ac:dyDescent="0.25">
      <c r="A105" s="43" t="s">
        <v>226</v>
      </c>
      <c r="B105" s="43" t="s">
        <v>168</v>
      </c>
      <c r="C105" s="43" t="s">
        <v>85</v>
      </c>
      <c r="D105" s="43" t="str">
        <f t="shared" si="1"/>
        <v>ÜÜRITAV PINDStuudio22 Äriruumid</v>
      </c>
    </row>
    <row r="106" spans="1:4" x14ac:dyDescent="0.25">
      <c r="A106" s="43" t="s">
        <v>227</v>
      </c>
      <c r="B106" s="43" t="s">
        <v>228</v>
      </c>
      <c r="C106" s="43" t="s">
        <v>85</v>
      </c>
      <c r="D106" s="43" t="str">
        <f t="shared" si="1"/>
        <v>ÜÜRITAV PINDSuitsetamise ruum79 Liigitamata sotsiaal- ja puhkeruumid</v>
      </c>
    </row>
    <row r="107" spans="1:4" x14ac:dyDescent="0.25">
      <c r="A107" s="43" t="s">
        <v>229</v>
      </c>
      <c r="B107" s="43" t="s">
        <v>230</v>
      </c>
      <c r="C107" s="43" t="s">
        <v>85</v>
      </c>
      <c r="D107" s="43" t="str">
        <f t="shared" si="1"/>
        <v>ÜÜRITAV PINDSöökla/Kohvik61 Toitlustusruumid</v>
      </c>
    </row>
    <row r="108" spans="1:4" x14ac:dyDescent="0.25">
      <c r="A108" s="43" t="s">
        <v>231</v>
      </c>
      <c r="B108" s="43" t="s">
        <v>206</v>
      </c>
      <c r="C108" s="43" t="s">
        <v>85</v>
      </c>
      <c r="D108" s="43" t="str">
        <f t="shared" si="1"/>
        <v>ÜÜRITAV PINDTalveaed89 Liigitamata ühisruumid</v>
      </c>
    </row>
    <row r="109" spans="1:4" x14ac:dyDescent="0.25">
      <c r="A109" s="43" t="s">
        <v>232</v>
      </c>
      <c r="B109" s="43" t="s">
        <v>233</v>
      </c>
      <c r="C109" s="43" t="s">
        <v>85</v>
      </c>
      <c r="D109" s="43" t="str">
        <f t="shared" si="1"/>
        <v>ÜÜRITAV PINDTervishoiuruum42 Tervishoiuruumid</v>
      </c>
    </row>
    <row r="110" spans="1:4" x14ac:dyDescent="0.25">
      <c r="A110" s="43" t="s">
        <v>234</v>
      </c>
      <c r="B110" s="43" t="s">
        <v>206</v>
      </c>
      <c r="C110" s="43" t="s">
        <v>85</v>
      </c>
      <c r="D110" s="43" t="str">
        <f t="shared" si="1"/>
        <v>ÜÜRITAV PINDTorn/Platvorm89 Liigitamata ühisruumid</v>
      </c>
    </row>
    <row r="111" spans="1:4" x14ac:dyDescent="0.25">
      <c r="A111" s="43" t="s">
        <v>235</v>
      </c>
      <c r="B111" s="43" t="s">
        <v>129</v>
      </c>
      <c r="C111" s="43" t="s">
        <v>85</v>
      </c>
      <c r="D111" s="43" t="str">
        <f t="shared" si="1"/>
        <v>ÜÜRITAV PINDTorulifti ruum92 Vertikaalliiklusruumid</v>
      </c>
    </row>
    <row r="112" spans="1:4" x14ac:dyDescent="0.25">
      <c r="A112" s="43" t="s">
        <v>236</v>
      </c>
      <c r="B112" s="43" t="s">
        <v>199</v>
      </c>
      <c r="C112" s="43" t="s">
        <v>85</v>
      </c>
      <c r="D112" s="43" t="str">
        <f t="shared" si="1"/>
        <v>ÜÜRITAV PINDTuulekoda83 Sissepääsuruumid</v>
      </c>
    </row>
    <row r="113" spans="1:4" x14ac:dyDescent="0.25">
      <c r="A113" s="43" t="s">
        <v>237</v>
      </c>
      <c r="B113" s="43" t="s">
        <v>238</v>
      </c>
      <c r="C113" s="43" t="s">
        <v>85</v>
      </c>
      <c r="D113" s="43" t="str">
        <f t="shared" si="1"/>
        <v>ÜÜRITAV PINDTöökoda35 Kutseõppeasutuse töökojad</v>
      </c>
    </row>
    <row r="114" spans="1:4" x14ac:dyDescent="0.25">
      <c r="A114" s="43" t="s">
        <v>237</v>
      </c>
      <c r="B114" s="43" t="s">
        <v>193</v>
      </c>
      <c r="C114" s="43" t="s">
        <v>85</v>
      </c>
      <c r="D114" s="43" t="str">
        <f t="shared" si="1"/>
        <v>ÜÜRITAV PINDTöökoda41 Tootmisruumid</v>
      </c>
    </row>
    <row r="115" spans="1:4" x14ac:dyDescent="0.25">
      <c r="A115" s="43" t="s">
        <v>237</v>
      </c>
      <c r="B115" s="43" t="s">
        <v>144</v>
      </c>
      <c r="C115" s="43" t="s">
        <v>85</v>
      </c>
      <c r="D115" s="43" t="str">
        <f t="shared" si="1"/>
        <v>ÜÜRITAV PINDTöökoda49 Ruumigrupi liigitamata eriruumid</v>
      </c>
    </row>
    <row r="116" spans="1:4" x14ac:dyDescent="0.25">
      <c r="A116" s="43" t="s">
        <v>239</v>
      </c>
      <c r="B116" s="43" t="s">
        <v>225</v>
      </c>
      <c r="C116" s="43" t="s">
        <v>85</v>
      </c>
      <c r="D116" s="43" t="str">
        <f t="shared" si="1"/>
        <v>ÜÜRITAV PINDUjula47 Spordiruumid</v>
      </c>
    </row>
    <row r="117" spans="1:4" x14ac:dyDescent="0.25">
      <c r="A117" s="43" t="s">
        <v>240</v>
      </c>
      <c r="B117" s="43" t="s">
        <v>241</v>
      </c>
      <c r="C117" s="43" t="s">
        <v>85</v>
      </c>
      <c r="D117" s="43" t="str">
        <f t="shared" si="1"/>
        <v>ÜÜRITAV PINDValveruum38 Valveruumid</v>
      </c>
    </row>
    <row r="118" spans="1:4" x14ac:dyDescent="0.25">
      <c r="A118" s="43" t="s">
        <v>242</v>
      </c>
      <c r="B118" s="43" t="s">
        <v>243</v>
      </c>
      <c r="C118" s="43" t="s">
        <v>85</v>
      </c>
      <c r="D118" s="43" t="str">
        <f t="shared" si="1"/>
        <v>ÜÜRITAV PINDVarjend81 Varjendid</v>
      </c>
    </row>
    <row r="119" spans="1:4" x14ac:dyDescent="0.25">
      <c r="A119" s="43" t="s">
        <v>244</v>
      </c>
      <c r="B119" s="43" t="s">
        <v>245</v>
      </c>
      <c r="C119" s="43" t="s">
        <v>85</v>
      </c>
      <c r="D119" s="43" t="str">
        <f t="shared" si="1"/>
        <v>ÜÜRITAV PINDWC73 WC-ruumid</v>
      </c>
    </row>
    <row r="120" spans="1:4" x14ac:dyDescent="0.25">
      <c r="A120" s="43"/>
      <c r="B120" s="43"/>
      <c r="C120" s="43" t="s">
        <v>246</v>
      </c>
      <c r="D120" s="43" t="str">
        <f t="shared" si="1"/>
        <v>PASSIIVNE VAKANTSUS</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247</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100</v>
      </c>
      <c r="L1" s="4" t="s">
        <v>87</v>
      </c>
      <c r="M1" s="4" t="s">
        <v>248</v>
      </c>
    </row>
    <row r="2" spans="1:13" x14ac:dyDescent="0.25">
      <c r="A2" s="3" t="s">
        <v>249</v>
      </c>
      <c r="C2" s="4">
        <f>C1</f>
        <v>-5</v>
      </c>
      <c r="D2" s="4" t="s">
        <v>250</v>
      </c>
      <c r="E2" s="4" t="s">
        <v>85</v>
      </c>
      <c r="F2" s="6" t="str">
        <f>IF('Hoone üldandmed'!$B$4="","",IF(IF(C2&gt;='Hoone üldandmed'!$B$4*1,TRUE,FALSE),C2,""))</f>
        <v/>
      </c>
      <c r="G2" s="6" t="b">
        <f>IF('Hoone üldandmed'!$B$4="",FALSE,IF(C2&gt;='Hoone üldandmed'!$B$4*1,TRUE,FALSE))</f>
        <v>0</v>
      </c>
      <c r="H2" s="4"/>
      <c r="I2" s="1">
        <f>COUNTIFS($C$1:C2,C2)</f>
        <v>2</v>
      </c>
      <c r="J2" s="4" t="s">
        <v>105</v>
      </c>
      <c r="L2" s="4" t="s">
        <v>251</v>
      </c>
      <c r="M2" s="4" t="s">
        <v>252</v>
      </c>
    </row>
    <row r="3" spans="1:13" x14ac:dyDescent="0.25">
      <c r="A3" s="3" t="s">
        <v>253</v>
      </c>
      <c r="C3" s="4">
        <f t="shared" ref="C3:C10" si="0">C2</f>
        <v>-5</v>
      </c>
      <c r="D3" s="4" t="s">
        <v>254</v>
      </c>
      <c r="E3" s="4" t="s">
        <v>130</v>
      </c>
      <c r="F3" s="6" t="str">
        <f>IF('Hoone üldandmed'!$B$4="","",IF(IF(C3&gt;='Hoone üldandmed'!$B$4*1,TRUE,FALSE),C3,""))</f>
        <v/>
      </c>
      <c r="G3" s="6" t="b">
        <f>IF('Hoone üldandmed'!$B$4="",FALSE,IF(C3&gt;='Hoone üldandmed'!$B$4*1,TRUE,FALSE))</f>
        <v>0</v>
      </c>
      <c r="H3" s="4"/>
      <c r="I3" s="1">
        <f>COUNTIFS($C$1:C3,C3)</f>
        <v>3</v>
      </c>
      <c r="J3" s="4" t="s">
        <v>130</v>
      </c>
      <c r="L3" s="4" t="s">
        <v>255</v>
      </c>
      <c r="M3" s="4" t="s">
        <v>256</v>
      </c>
    </row>
    <row r="4" spans="1:13" x14ac:dyDescent="0.25">
      <c r="A4" s="3" t="s">
        <v>257</v>
      </c>
      <c r="C4" s="4">
        <f t="shared" si="0"/>
        <v>-5</v>
      </c>
      <c r="D4" s="4" t="s">
        <v>258</v>
      </c>
      <c r="E4" s="4" t="s">
        <v>105</v>
      </c>
      <c r="F4" s="6" t="str">
        <f>IF('Hoone üldandmed'!$B$4="","",IF(IF(C4&gt;='Hoone üldandmed'!$B$4*1,TRUE,FALSE),C4,""))</f>
        <v/>
      </c>
      <c r="G4" s="6" t="b">
        <f>IF('Hoone üldandmed'!$B$4="",FALSE,IF(C4&gt;='Hoone üldandmed'!$B$4*1,TRUE,FALSE))</f>
        <v>0</v>
      </c>
      <c r="H4" s="4"/>
      <c r="I4" s="1">
        <f>COUNTIFS($C$1:C4,C4)</f>
        <v>4</v>
      </c>
      <c r="J4" s="4" t="s">
        <v>85</v>
      </c>
      <c r="L4" s="4" t="s">
        <v>259</v>
      </c>
      <c r="M4" s="4" t="s">
        <v>260</v>
      </c>
    </row>
    <row r="5" spans="1:13" x14ac:dyDescent="0.25">
      <c r="A5" s="3" t="s">
        <v>261</v>
      </c>
      <c r="C5" s="4">
        <f t="shared" si="0"/>
        <v>-5</v>
      </c>
      <c r="D5" s="4" t="s">
        <v>262</v>
      </c>
      <c r="E5" s="4"/>
      <c r="F5" s="6" t="str">
        <f>IF('Hoone üldandmed'!$B$4="","",IF(IF(C5&gt;='Hoone üldandmed'!$B$4*1,TRUE,FALSE),C5,""))</f>
        <v/>
      </c>
      <c r="G5" s="6" t="b">
        <f>IF('Hoone üldandmed'!$B$4="",FALSE,IF(C5&gt;='Hoone üldandmed'!$B$4*1,TRUE,FALSE))</f>
        <v>0</v>
      </c>
      <c r="H5" s="4"/>
      <c r="I5" s="1">
        <f>COUNTIFS($C$1:C5,C5)</f>
        <v>5</v>
      </c>
      <c r="J5" s="4" t="s">
        <v>246</v>
      </c>
      <c r="L5" s="4" t="s">
        <v>263</v>
      </c>
      <c r="M5" s="4" t="s">
        <v>264</v>
      </c>
    </row>
    <row r="6" spans="1:13" x14ac:dyDescent="0.25">
      <c r="A6" s="3" t="s">
        <v>265</v>
      </c>
      <c r="C6" s="4">
        <f t="shared" si="0"/>
        <v>-5</v>
      </c>
      <c r="D6" s="4" t="s">
        <v>266</v>
      </c>
      <c r="E6" s="4" t="s">
        <v>267</v>
      </c>
      <c r="F6" s="6" t="str">
        <f>IF('Hoone üldandmed'!$B$4="","",IF(IF(C6&gt;='Hoone üldandmed'!$B$4*1,TRUE,FALSE),C6,""))</f>
        <v/>
      </c>
      <c r="G6" s="6" t="b">
        <f>IF('Hoone üldandmed'!$B$4="",FALSE,IF(C6&gt;='Hoone üldandmed'!$B$4*1,TRUE,FALSE))</f>
        <v>0</v>
      </c>
      <c r="H6" s="4"/>
      <c r="I6" s="1">
        <f>COUNTIFS($C$1:C6,C6)</f>
        <v>6</v>
      </c>
      <c r="L6" s="4" t="s">
        <v>268</v>
      </c>
      <c r="M6" s="4" t="s">
        <v>269</v>
      </c>
    </row>
    <row r="7" spans="1:13" x14ac:dyDescent="0.25">
      <c r="A7" s="3" t="s">
        <v>5</v>
      </c>
      <c r="C7" s="4">
        <f t="shared" si="0"/>
        <v>-5</v>
      </c>
      <c r="D7" s="4" t="s">
        <v>270</v>
      </c>
      <c r="E7" s="4"/>
      <c r="F7" s="6" t="str">
        <f>IF('Hoone üldandmed'!$B$4="","",IF(IF(C7&gt;='Hoone üldandmed'!$B$4*1,TRUE,FALSE),C7,""))</f>
        <v/>
      </c>
      <c r="G7" s="6" t="b">
        <f>IF('Hoone üldandmed'!$B$4="",FALSE,IF(C7&gt;='Hoone üldandmed'!$B$4*1,TRUE,FALSE))</f>
        <v>0</v>
      </c>
      <c r="H7" s="4"/>
      <c r="I7" s="1">
        <f>COUNTIFS($C$1:C7,C7)</f>
        <v>7</v>
      </c>
    </row>
    <row r="8" spans="1:13" x14ac:dyDescent="0.25">
      <c r="A8" s="3" t="s">
        <v>271</v>
      </c>
      <c r="C8" s="4">
        <f>C7</f>
        <v>-5</v>
      </c>
      <c r="D8" s="4" t="s">
        <v>272</v>
      </c>
      <c r="E8" s="4"/>
      <c r="F8" s="6" t="str">
        <f>IF('Hoone üldandmed'!$B$4="","",IF(IF(C8&gt;='Hoone üldandmed'!$B$4*1,TRUE,FALSE),C8,""))</f>
        <v/>
      </c>
      <c r="G8" s="6" t="b">
        <f>IF('Hoone üldandmed'!$B$4="",FALSE,IF(C8&gt;='Hoone üldandmed'!$B$4*1,TRUE,FALSE))</f>
        <v>0</v>
      </c>
      <c r="H8" s="4"/>
      <c r="I8" s="1">
        <f>COUNTIFS($C$1:C8,C8)</f>
        <v>8</v>
      </c>
    </row>
    <row r="9" spans="1:13" x14ac:dyDescent="0.25">
      <c r="A9" s="3" t="s">
        <v>273</v>
      </c>
      <c r="C9" s="4">
        <f t="shared" si="0"/>
        <v>-5</v>
      </c>
      <c r="D9" s="4" t="s">
        <v>274</v>
      </c>
      <c r="E9" s="4" t="s">
        <v>100</v>
      </c>
      <c r="F9" s="6" t="str">
        <f>IF('Hoone üldandmed'!$B$4="","",IF(IF(C9&gt;='Hoone üldandmed'!$B$4*1,TRUE,FALSE),C9,""))</f>
        <v/>
      </c>
      <c r="G9" s="6" t="b">
        <f>IF('Hoone üldandmed'!$B$4="",FALSE,IF(C9&gt;='Hoone üldandmed'!$B$4*1,TRUE,FALSE))</f>
        <v>0</v>
      </c>
      <c r="H9" s="4"/>
      <c r="I9" s="1">
        <f>COUNTIFS($C$1:C9,C9)</f>
        <v>9</v>
      </c>
    </row>
    <row r="10" spans="1:13" x14ac:dyDescent="0.25">
      <c r="A10" s="3" t="s">
        <v>275</v>
      </c>
      <c r="C10" s="4">
        <f t="shared" si="0"/>
        <v>-5</v>
      </c>
      <c r="D10" s="4" t="s">
        <v>276</v>
      </c>
      <c r="E10" s="4" t="s">
        <v>246</v>
      </c>
      <c r="F10" s="6" t="str">
        <f>IF('Hoone üldandmed'!$B$4="","",IF(IF(C10&gt;='Hoone üldandmed'!$B$4*1,TRUE,FALSE),C10,""))</f>
        <v/>
      </c>
      <c r="G10" s="6" t="b">
        <f>IF('Hoone üldandmed'!$B$4="",FALSE,IF(C10&gt;='Hoone üldandmed'!$B$4*1,TRUE,FALSE))</f>
        <v>0</v>
      </c>
      <c r="H10" s="4"/>
    </row>
    <row r="11" spans="1:13" x14ac:dyDescent="0.25">
      <c r="A11" s="3" t="s">
        <v>277</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278</v>
      </c>
      <c r="C12" s="4">
        <f t="shared" si="1"/>
        <v>-4</v>
      </c>
      <c r="D12" s="4" t="s">
        <v>250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279</v>
      </c>
      <c r="C13" s="4">
        <f t="shared" si="1"/>
        <v>-4</v>
      </c>
      <c r="D13" s="4" t="s">
        <v>254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280</v>
      </c>
      <c r="C14" s="4">
        <f t="shared" si="1"/>
        <v>-4</v>
      </c>
      <c r="D14" s="4" t="s">
        <v>258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281</v>
      </c>
      <c r="C15" s="4">
        <f t="shared" si="1"/>
        <v>-4</v>
      </c>
      <c r="D15" s="4" t="s">
        <v>262</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282</v>
      </c>
      <c r="C16" s="4">
        <f t="shared" si="1"/>
        <v>-4</v>
      </c>
      <c r="D16" s="4" t="s">
        <v>266</v>
      </c>
      <c r="E16" s="4" t="s">
        <v>267</v>
      </c>
      <c r="F16" s="6" t="str">
        <f>IF('Hoone üldandmed'!$B$4="","",IF(IF(C16&gt;='Hoone üldandmed'!$B$4*1,TRUE,FALSE),C16,""))</f>
        <v/>
      </c>
      <c r="G16" s="6" t="b">
        <f>IF('Hoone üldandmed'!$B$4="",FALSE,IF(C16&gt;='Hoone üldandmed'!$B$4*1,TRUE,FALSE))</f>
        <v>0</v>
      </c>
      <c r="H16" s="4"/>
      <c r="I16" s="1">
        <f>COUNTIFS($C$1:C16,C16)</f>
        <v>6</v>
      </c>
    </row>
    <row r="17" spans="1:9" x14ac:dyDescent="0.25">
      <c r="A17" s="3" t="s">
        <v>283</v>
      </c>
      <c r="C17" s="4">
        <f t="shared" si="1"/>
        <v>-4</v>
      </c>
      <c r="D17" s="4" t="s">
        <v>270</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284</v>
      </c>
      <c r="C18" s="4">
        <f t="shared" si="1"/>
        <v>-4</v>
      </c>
      <c r="D18" s="4" t="s">
        <v>272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285</v>
      </c>
      <c r="C19" s="4">
        <f t="shared" si="1"/>
        <v>-4</v>
      </c>
      <c r="D19" s="4" t="s">
        <v>274</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286</v>
      </c>
      <c r="C20" s="4">
        <f t="shared" si="1"/>
        <v>-4</v>
      </c>
      <c r="D20" s="4" t="s">
        <v>276</v>
      </c>
      <c r="E20" s="4" t="s">
        <v>246</v>
      </c>
      <c r="F20" s="6" t="str">
        <f>IF('Hoone üldandmed'!$B$4="","",IF(IF(C20&gt;='Hoone üldandmed'!$B$4*1,TRUE,FALSE),C20,""))</f>
        <v/>
      </c>
      <c r="G20" s="6" t="b">
        <f>IF('Hoone üldandmed'!$B$4="",FALSE,IF(C20&gt;='Hoone üldandmed'!$B$4*1,TRUE,FALSE))</f>
        <v>0</v>
      </c>
      <c r="H20" s="4"/>
    </row>
    <row r="21" spans="1:9" x14ac:dyDescent="0.25">
      <c r="A21" s="3" t="s">
        <v>287</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288</v>
      </c>
      <c r="C22" s="4">
        <f t="shared" si="1"/>
        <v>-3</v>
      </c>
      <c r="D22" s="4" t="s">
        <v>250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289</v>
      </c>
      <c r="C23" s="4">
        <f t="shared" si="1"/>
        <v>-3</v>
      </c>
      <c r="D23" s="4" t="s">
        <v>254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290</v>
      </c>
      <c r="C24" s="4">
        <f t="shared" si="1"/>
        <v>-3</v>
      </c>
      <c r="D24" s="4" t="s">
        <v>258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291</v>
      </c>
      <c r="C25" s="4">
        <f t="shared" si="1"/>
        <v>-3</v>
      </c>
      <c r="D25" s="4" t="s">
        <v>262</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292</v>
      </c>
      <c r="C26" s="4">
        <f t="shared" si="1"/>
        <v>-3</v>
      </c>
      <c r="D26" s="4" t="s">
        <v>266</v>
      </c>
      <c r="E26" s="4" t="s">
        <v>267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270</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272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274</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276</v>
      </c>
      <c r="E30" s="4" t="s">
        <v>246</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250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254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258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262</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266</v>
      </c>
      <c r="E36" s="4" t="s">
        <v>267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270</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272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274</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276</v>
      </c>
      <c r="E40" s="4" t="s">
        <v>246</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250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254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258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262</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266</v>
      </c>
      <c r="E46" s="4" t="s">
        <v>267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270</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272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274</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276</v>
      </c>
      <c r="E50" s="4" t="s">
        <v>246</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250</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254</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258</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262</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266</v>
      </c>
      <c r="E56" s="4" t="s">
        <v>267</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270</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272</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274</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276</v>
      </c>
      <c r="E60" s="4" t="s">
        <v>246</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250</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254</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258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262</v>
      </c>
      <c r="E65" s="4" t="str">
        <f>IF(E55=0,"",E55)</f>
        <v/>
      </c>
      <c r="F65" s="7">
        <f>IF(IF(C65&lt;='Hoone üldandmed'!$B$3*1,TRUE,FALSE),C65,"")</f>
        <v>1</v>
      </c>
      <c r="G65" s="7" t="b">
        <f>IF(C65&lt;='Hoone üldandmed'!$B$3*1,TRUE,FALSE)</f>
        <v>1</v>
      </c>
      <c r="H65" s="4"/>
      <c r="I65" s="1">
        <f>COUNTIFS($C$1:C65,C65)</f>
        <v>5</v>
      </c>
    </row>
    <row r="66" spans="3:9" x14ac:dyDescent="0.25">
      <c r="C66" s="4">
        <f t="shared" si="2"/>
        <v>1</v>
      </c>
      <c r="D66" s="4" t="s">
        <v>266</v>
      </c>
      <c r="E66" s="4" t="s">
        <v>267</v>
      </c>
      <c r="F66" s="7">
        <f>IF(IF(C66&lt;='Hoone üldandmed'!$B$3*1,TRUE,FALSE),C66,"")</f>
        <v>1</v>
      </c>
      <c r="G66" s="7" t="b">
        <f>IF(C66&lt;='Hoone üldandmed'!$B$3*1,TRUE,FALSE)</f>
        <v>1</v>
      </c>
      <c r="H66" s="4"/>
      <c r="I66" s="1">
        <f>COUNTIFS($C$1:C66,C66)</f>
        <v>6</v>
      </c>
    </row>
    <row r="67" spans="3:9" x14ac:dyDescent="0.25">
      <c r="C67" s="4">
        <f t="shared" ref="C67:C76" si="3">C57+1</f>
        <v>1</v>
      </c>
      <c r="D67" s="4" t="s">
        <v>270</v>
      </c>
      <c r="E67" s="4" t="str">
        <f>IF(E57=0,"",E57)</f>
        <v/>
      </c>
      <c r="F67" s="7">
        <f>IF(IF(C67&lt;='Hoone üldandmed'!$B$3*1,TRUE,FALSE),C67,"")</f>
        <v>1</v>
      </c>
      <c r="G67" s="7" t="b">
        <f>IF(C67&lt;='Hoone üldandmed'!$B$3*1,TRUE,FALSE)</f>
        <v>1</v>
      </c>
      <c r="H67" s="4"/>
      <c r="I67" s="1">
        <f>COUNTIFS($C$1:C67,C67)</f>
        <v>7</v>
      </c>
    </row>
    <row r="68" spans="3:9" x14ac:dyDescent="0.25">
      <c r="C68" s="4">
        <f t="shared" si="3"/>
        <v>1</v>
      </c>
      <c r="D68" s="4" t="s">
        <v>272</v>
      </c>
      <c r="E68" s="4" t="str">
        <f>IF(E58=0,"",E58)</f>
        <v/>
      </c>
      <c r="F68" s="7">
        <f>IF(IF(C68&lt;='Hoone üldandmed'!$B$3*1,TRUE,FALSE),C68,"")</f>
        <v>1</v>
      </c>
      <c r="G68" s="7" t="b">
        <f>IF(C68&lt;='Hoone üldandmed'!$B$3*1,TRUE,FALSE)</f>
        <v>1</v>
      </c>
      <c r="H68" s="4"/>
      <c r="I68" s="1">
        <f>COUNTIFS($C$1:C68,C68)</f>
        <v>8</v>
      </c>
    </row>
    <row r="69" spans="3:9" x14ac:dyDescent="0.25">
      <c r="C69" s="4">
        <f t="shared" si="3"/>
        <v>1</v>
      </c>
      <c r="D69" s="4" t="s">
        <v>274</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276</v>
      </c>
      <c r="E70" s="4" t="s">
        <v>246</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t="str">
        <f>IF(IF(C71&lt;='Hoone üldandmed'!$B$3*1,TRUE,FALSE),C71,"")</f>
        <v/>
      </c>
      <c r="G71" s="7" t="b">
        <f>IF(C71&lt;='Hoone üldandmed'!$B$3*1,TRUE,FALSE)</f>
        <v>0</v>
      </c>
      <c r="H71" s="4">
        <f>H61+1</f>
        <v>7</v>
      </c>
      <c r="I71" s="1">
        <f>COUNTIFS($C$1:C71,C71)</f>
        <v>1</v>
      </c>
    </row>
    <row r="72" spans="3:9" x14ac:dyDescent="0.25">
      <c r="C72" s="4">
        <f t="shared" si="3"/>
        <v>2</v>
      </c>
      <c r="D72" s="4" t="s">
        <v>250</v>
      </c>
      <c r="E72" s="4" t="str">
        <f>IF(E62=0,"",E62)</f>
        <v>ÜÜRITAV PIND</v>
      </c>
      <c r="F72" s="7" t="str">
        <f>IF(IF(C72&lt;='Hoone üldandmed'!$B$3*1,TRUE,FALSE),C72,"")</f>
        <v/>
      </c>
      <c r="G72" s="7" t="b">
        <f>IF(C72&lt;='Hoone üldandmed'!$B$3*1,TRUE,FALSE)</f>
        <v>0</v>
      </c>
      <c r="H72" s="4"/>
      <c r="I72" s="1">
        <f>COUNTIFS($C$1:C72,C72)</f>
        <v>2</v>
      </c>
    </row>
    <row r="73" spans="3:9" x14ac:dyDescent="0.25">
      <c r="C73" s="4">
        <f t="shared" si="3"/>
        <v>2</v>
      </c>
      <c r="D73" s="4" t="s">
        <v>254</v>
      </c>
      <c r="E73" s="4" t="str">
        <f>IF(E63=0,"",E63)</f>
        <v>VERTIKAALSETE ÜHENDUSTEEDE PIND</v>
      </c>
      <c r="F73" s="7" t="str">
        <f>IF(IF(C73&lt;='Hoone üldandmed'!$B$3*1,TRUE,FALSE),C73,"")</f>
        <v/>
      </c>
      <c r="G73" s="7" t="b">
        <f>IF(C73&lt;='Hoone üldandmed'!$B$3*1,TRUE,FALSE)</f>
        <v>0</v>
      </c>
      <c r="H73" s="4"/>
      <c r="I73" s="1">
        <f>COUNTIFS($C$1:C73,C73)</f>
        <v>3</v>
      </c>
    </row>
    <row r="74" spans="3:9" x14ac:dyDescent="0.25">
      <c r="C74" s="4">
        <f t="shared" si="3"/>
        <v>2</v>
      </c>
      <c r="D74" s="4" t="s">
        <v>258</v>
      </c>
      <c r="E74" s="4" t="str">
        <f>IF(E64=0,"",E64)</f>
        <v>TEHNOPIND</v>
      </c>
      <c r="F74" s="7" t="str">
        <f>IF(IF(C74&lt;='Hoone üldandmed'!$B$3*1,TRUE,FALSE),C74,"")</f>
        <v/>
      </c>
      <c r="G74" s="7" t="b">
        <f>IF(C74&lt;='Hoone üldandmed'!$B$3*1,TRUE,FALSE)</f>
        <v>0</v>
      </c>
      <c r="H74" s="4"/>
      <c r="I74" s="1">
        <f>COUNTIFS($C$1:C74,C74)</f>
        <v>4</v>
      </c>
    </row>
    <row r="75" spans="3:9" x14ac:dyDescent="0.25">
      <c r="C75" s="4">
        <f t="shared" si="3"/>
        <v>2</v>
      </c>
      <c r="D75" s="4" t="s">
        <v>262</v>
      </c>
      <c r="E75" s="4" t="str">
        <f>IF(E65=0,"",E65)</f>
        <v/>
      </c>
      <c r="F75" s="7" t="str">
        <f>IF(IF(C75&lt;='Hoone üldandmed'!$B$3*1,TRUE,FALSE),C75,"")</f>
        <v/>
      </c>
      <c r="G75" s="7" t="b">
        <f>IF(C75&lt;='Hoone üldandmed'!$B$3*1,TRUE,FALSE)</f>
        <v>0</v>
      </c>
      <c r="H75" s="4"/>
      <c r="I75" s="1">
        <f>COUNTIFS($C$1:C75,C75)</f>
        <v>5</v>
      </c>
    </row>
    <row r="76" spans="3:9" x14ac:dyDescent="0.25">
      <c r="C76" s="4">
        <f t="shared" si="3"/>
        <v>2</v>
      </c>
      <c r="D76" s="4" t="s">
        <v>266</v>
      </c>
      <c r="E76" s="4" t="s">
        <v>267</v>
      </c>
      <c r="F76" s="7" t="str">
        <f>IF(IF(C76&lt;='Hoone üldandmed'!$B$3*1,TRUE,FALSE),C76,"")</f>
        <v/>
      </c>
      <c r="G76" s="7" t="b">
        <f>IF(C76&lt;='Hoone üldandmed'!$B$3*1,TRUE,FALSE)</f>
        <v>0</v>
      </c>
      <c r="H76" s="4"/>
      <c r="I76" s="1">
        <f>COUNTIFS($C$1:C76,C76)</f>
        <v>6</v>
      </c>
    </row>
    <row r="77" spans="3:9" x14ac:dyDescent="0.25">
      <c r="C77" s="4">
        <f t="shared" ref="C77:C86" si="4">C67+1</f>
        <v>2</v>
      </c>
      <c r="D77" s="4" t="s">
        <v>270</v>
      </c>
      <c r="E77" s="4" t="str">
        <f>IF(E67=0,"",E67)</f>
        <v/>
      </c>
      <c r="F77" s="7" t="str">
        <f>IF(IF(C77&lt;='Hoone üldandmed'!$B$3*1,TRUE,FALSE),C77,"")</f>
        <v/>
      </c>
      <c r="G77" s="7" t="b">
        <f>IF(C77&lt;='Hoone üldandmed'!$B$3*1,TRUE,FALSE)</f>
        <v>0</v>
      </c>
      <c r="H77" s="4"/>
      <c r="I77" s="1">
        <f>COUNTIFS($C$1:C77,C77)</f>
        <v>7</v>
      </c>
    </row>
    <row r="78" spans="3:9" x14ac:dyDescent="0.25">
      <c r="C78" s="4">
        <f t="shared" si="4"/>
        <v>2</v>
      </c>
      <c r="D78" s="4" t="s">
        <v>272</v>
      </c>
      <c r="E78" s="4" t="str">
        <f>IF(E68=0,"",E68)</f>
        <v/>
      </c>
      <c r="F78" s="7" t="str">
        <f>IF(IF(C78&lt;='Hoone üldandmed'!$B$3*1,TRUE,FALSE),C78,"")</f>
        <v/>
      </c>
      <c r="G78" s="7" t="b">
        <f>IF(C78&lt;='Hoone üldandmed'!$B$3*1,TRUE,FALSE)</f>
        <v>0</v>
      </c>
      <c r="H78" s="4"/>
      <c r="I78" s="1">
        <f>COUNTIFS($C$1:C78,C78)</f>
        <v>8</v>
      </c>
    </row>
    <row r="79" spans="3:9" x14ac:dyDescent="0.25">
      <c r="C79" s="4">
        <f t="shared" si="4"/>
        <v>2</v>
      </c>
      <c r="D79" s="4" t="s">
        <v>274</v>
      </c>
      <c r="E79" s="4" t="str">
        <f>IF(E69=0,"",E69)</f>
        <v>KORRUSE AVATUD NETOPIND</v>
      </c>
      <c r="F79" s="7" t="str">
        <f>IF(IF(C79&lt;='Hoone üldandmed'!$B$3*1,TRUE,FALSE),C79,"")</f>
        <v/>
      </c>
      <c r="G79" s="7" t="b">
        <f>IF(C79&lt;='Hoone üldandmed'!$B$3*1,TRUE,FALSE)</f>
        <v>0</v>
      </c>
      <c r="H79" s="4"/>
      <c r="I79" s="1">
        <f>COUNTIFS($C$1:C79,C79)</f>
        <v>9</v>
      </c>
    </row>
    <row r="80" spans="3:9" x14ac:dyDescent="0.25">
      <c r="C80" s="4">
        <f t="shared" si="4"/>
        <v>2</v>
      </c>
      <c r="D80" s="4" t="s">
        <v>276</v>
      </c>
      <c r="E80" s="4" t="s">
        <v>246</v>
      </c>
      <c r="F80" s="7" t="str">
        <f>IF(IF(C80&lt;='Hoone üldandmed'!$B$3*1,TRUE,FALSE),C80,"")</f>
        <v/>
      </c>
      <c r="G80" s="7" t="b">
        <f>IF(C80&lt;='Hoone üldandmed'!$B$3*1,TRUE,FALSE)</f>
        <v>0</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250</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254</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258</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262</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266</v>
      </c>
      <c r="E86" s="4" t="s">
        <v>267</v>
      </c>
      <c r="F86" s="7" t="str">
        <f>IF(IF(C86&lt;='Hoone üldandmed'!$B$3*1,TRUE,FALSE),C86,"")</f>
        <v/>
      </c>
      <c r="G86" s="7" t="b">
        <f>IF(C86&lt;='Hoone üldandmed'!$B$3*1,TRUE,FALSE)</f>
        <v>0</v>
      </c>
      <c r="H86" s="4"/>
      <c r="I86" s="1">
        <f>COUNTIFS($C$1:C86,C86)</f>
        <v>6</v>
      </c>
    </row>
    <row r="87" spans="3:9" x14ac:dyDescent="0.25">
      <c r="C87" s="4">
        <f t="shared" ref="C87:C96" si="5">C77+1</f>
        <v>3</v>
      </c>
      <c r="D87" s="4" t="s">
        <v>270</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272</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274</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276</v>
      </c>
      <c r="E90" s="4" t="s">
        <v>246</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250</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254</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258</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262</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266</v>
      </c>
      <c r="E96" s="4" t="s">
        <v>267</v>
      </c>
      <c r="F96" s="7" t="str">
        <f>IF(IF(C96&lt;='Hoone üldandmed'!$B$3*1,TRUE,FALSE),C96,"")</f>
        <v/>
      </c>
      <c r="G96" s="7" t="b">
        <f>IF(C96&lt;='Hoone üldandmed'!$B$3*1,TRUE,FALSE)</f>
        <v>0</v>
      </c>
      <c r="H96" s="4"/>
      <c r="I96" s="1">
        <f>COUNTIFS($C$1:C96,C96)</f>
        <v>6</v>
      </c>
    </row>
    <row r="97" spans="3:9" x14ac:dyDescent="0.25">
      <c r="C97" s="4">
        <f t="shared" ref="C97:C106" si="6">C87+1</f>
        <v>4</v>
      </c>
      <c r="D97" s="4" t="s">
        <v>270</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272</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274</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276</v>
      </c>
      <c r="E100" s="4" t="s">
        <v>246</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250</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254</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258</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262</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266</v>
      </c>
      <c r="E106" s="4" t="s">
        <v>267</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270</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272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274</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276</v>
      </c>
      <c r="E110" s="4" t="s">
        <v>246</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250</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254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258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262</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266</v>
      </c>
      <c r="E116" s="4" t="s">
        <v>267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270</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272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274</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276</v>
      </c>
      <c r="E120" s="4" t="s">
        <v>246</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250</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254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258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262</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266</v>
      </c>
      <c r="E126" s="4" t="s">
        <v>267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270</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272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274</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276</v>
      </c>
      <c r="E130" s="4" t="s">
        <v>246</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250</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254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258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262</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266</v>
      </c>
      <c r="E136" s="4" t="s">
        <v>267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270</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272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274</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276</v>
      </c>
      <c r="E140" s="4" t="s">
        <v>246</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250</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254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258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262</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266</v>
      </c>
      <c r="E146" s="4" t="s">
        <v>267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270</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272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274</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276</v>
      </c>
      <c r="E150" s="4" t="s">
        <v>246</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250</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254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258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262</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266</v>
      </c>
      <c r="E156" s="4" t="s">
        <v>267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270</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272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274</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276</v>
      </c>
      <c r="E160" s="4" t="s">
        <v>246</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250</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254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258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262</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266</v>
      </c>
      <c r="E166" s="4" t="s">
        <v>267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270</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272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274</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276</v>
      </c>
      <c r="E170" s="4" t="s">
        <v>246</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250</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254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258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262</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266</v>
      </c>
      <c r="E176" s="4" t="s">
        <v>267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270</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272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274</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276</v>
      </c>
      <c r="E180" s="4" t="s">
        <v>246</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250</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254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258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262</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266</v>
      </c>
      <c r="E186" s="4" t="s">
        <v>267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270</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272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274</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276</v>
      </c>
      <c r="E190" s="4" t="s">
        <v>246</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250</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254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258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262</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266</v>
      </c>
      <c r="E196" s="4" t="s">
        <v>267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270</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272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274</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276</v>
      </c>
      <c r="E200" s="4" t="s">
        <v>246</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250</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254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258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262</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266</v>
      </c>
      <c r="E206" s="4" t="s">
        <v>267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270</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272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274</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276</v>
      </c>
      <c r="E210" s="4" t="s">
        <v>246</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250</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254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258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262</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266</v>
      </c>
      <c r="E216" s="4" t="s">
        <v>267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270</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272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274</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276</v>
      </c>
      <c r="E220" s="4" t="s">
        <v>246</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250</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254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258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262</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266</v>
      </c>
      <c r="E226" s="4" t="s">
        <v>267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270</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272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274</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276</v>
      </c>
      <c r="E230" s="4" t="s">
        <v>246</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250</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254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258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262</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266</v>
      </c>
      <c r="E236" s="4" t="s">
        <v>267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270</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272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274</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276</v>
      </c>
      <c r="E240" s="4" t="s">
        <v>246</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250</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254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258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262</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266</v>
      </c>
      <c r="E246" s="4" t="s">
        <v>267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270</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272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274</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276</v>
      </c>
      <c r="E250" s="4" t="s">
        <v>246</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250</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254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258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262</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266</v>
      </c>
      <c r="E256" s="4" t="s">
        <v>267</v>
      </c>
      <c r="F256" s="7" t="str">
        <f>IF(IF(C256&lt;='Hoone üldandmed'!$B$3*1,TRUE,FALSE),C256,"")</f>
        <v/>
      </c>
      <c r="G256" s="7" t="b">
        <f>IF(C256&lt;='Hoone üldandmed'!$B$3*1,TRUE,FALSE)</f>
        <v>0</v>
      </c>
      <c r="H256" s="4"/>
      <c r="I256" s="1">
        <f>COUNTIFS($C$1:C256,C256)</f>
        <v>6</v>
      </c>
    </row>
    <row r="257" spans="3:9" x14ac:dyDescent="0.25">
      <c r="C257" s="4">
        <f>C247+1</f>
        <v>20</v>
      </c>
      <c r="D257" s="4" t="s">
        <v>270</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272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274</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276</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96</v>
      </c>
      <c r="B1" s="2" t="s">
        <v>74</v>
      </c>
    </row>
    <row r="2" spans="1:2" x14ac:dyDescent="0.25">
      <c r="A2" s="4" t="s">
        <v>100</v>
      </c>
      <c r="B2" s="4" t="s">
        <v>98</v>
      </c>
    </row>
    <row r="3" spans="1:2" x14ac:dyDescent="0.25">
      <c r="A3" s="4" t="s">
        <v>100</v>
      </c>
      <c r="B3" s="4" t="s">
        <v>101</v>
      </c>
    </row>
    <row r="4" spans="1:2" x14ac:dyDescent="0.25">
      <c r="A4" s="4" t="s">
        <v>100</v>
      </c>
      <c r="B4" s="4" t="s">
        <v>102</v>
      </c>
    </row>
    <row r="5" spans="1:2" x14ac:dyDescent="0.25">
      <c r="A5" s="4" t="s">
        <v>105</v>
      </c>
      <c r="B5" s="4" t="s">
        <v>103</v>
      </c>
    </row>
    <row r="6" spans="1:2" x14ac:dyDescent="0.25">
      <c r="A6" s="4" t="s">
        <v>105</v>
      </c>
      <c r="B6" s="4" t="s">
        <v>106</v>
      </c>
    </row>
    <row r="7" spans="1:2" x14ac:dyDescent="0.25">
      <c r="A7" s="4" t="s">
        <v>105</v>
      </c>
      <c r="B7" s="4" t="s">
        <v>108</v>
      </c>
    </row>
    <row r="8" spans="1:2" x14ac:dyDescent="0.25">
      <c r="A8" s="4" t="s">
        <v>105</v>
      </c>
      <c r="B8" s="4" t="s">
        <v>109</v>
      </c>
    </row>
    <row r="9" spans="1:2" x14ac:dyDescent="0.25">
      <c r="A9" s="4" t="s">
        <v>105</v>
      </c>
      <c r="B9" s="4" t="s">
        <v>110</v>
      </c>
    </row>
    <row r="10" spans="1:2" x14ac:dyDescent="0.25">
      <c r="A10" s="4" t="s">
        <v>105</v>
      </c>
      <c r="B10" s="4" t="s">
        <v>111</v>
      </c>
    </row>
    <row r="11" spans="1:2" x14ac:dyDescent="0.25">
      <c r="A11" s="4" t="s">
        <v>105</v>
      </c>
      <c r="B11" s="4" t="s">
        <v>112</v>
      </c>
    </row>
    <row r="12" spans="1:2" x14ac:dyDescent="0.25">
      <c r="A12" s="4" t="s">
        <v>105</v>
      </c>
      <c r="B12" s="4" t="s">
        <v>114</v>
      </c>
    </row>
    <row r="13" spans="1:2" x14ac:dyDescent="0.25">
      <c r="A13" s="4" t="s">
        <v>105</v>
      </c>
      <c r="B13" s="4" t="s">
        <v>115</v>
      </c>
    </row>
    <row r="14" spans="1:2" x14ac:dyDescent="0.25">
      <c r="A14" s="4" t="s">
        <v>105</v>
      </c>
      <c r="B14" s="4" t="s">
        <v>116</v>
      </c>
    </row>
    <row r="15" spans="1:2" x14ac:dyDescent="0.25">
      <c r="A15" s="4" t="s">
        <v>105</v>
      </c>
      <c r="B15" s="4" t="s">
        <v>117</v>
      </c>
    </row>
    <row r="16" spans="1:2" x14ac:dyDescent="0.25">
      <c r="A16" s="4" t="s">
        <v>105</v>
      </c>
      <c r="B16" s="4" t="s">
        <v>118</v>
      </c>
    </row>
    <row r="17" spans="1:2" x14ac:dyDescent="0.25">
      <c r="A17" s="4" t="s">
        <v>105</v>
      </c>
      <c r="B17" s="4" t="s">
        <v>119</v>
      </c>
    </row>
    <row r="18" spans="1:2" x14ac:dyDescent="0.25">
      <c r="A18" s="4" t="s">
        <v>105</v>
      </c>
      <c r="B18" s="4" t="s">
        <v>120</v>
      </c>
    </row>
    <row r="19" spans="1:2" x14ac:dyDescent="0.25">
      <c r="A19" s="4" t="s">
        <v>105</v>
      </c>
      <c r="B19" s="4" t="s">
        <v>121</v>
      </c>
    </row>
    <row r="20" spans="1:2" x14ac:dyDescent="0.25">
      <c r="A20" s="4" t="s">
        <v>105</v>
      </c>
      <c r="B20" s="4" t="s">
        <v>122</v>
      </c>
    </row>
    <row r="21" spans="1:2" x14ac:dyDescent="0.25">
      <c r="A21" s="4" t="s">
        <v>105</v>
      </c>
      <c r="B21" s="4" t="s">
        <v>123</v>
      </c>
    </row>
    <row r="22" spans="1:2" x14ac:dyDescent="0.25">
      <c r="A22" s="4" t="s">
        <v>105</v>
      </c>
      <c r="B22" s="4" t="s">
        <v>124</v>
      </c>
    </row>
    <row r="23" spans="1:2" x14ac:dyDescent="0.25">
      <c r="A23" s="4" t="s">
        <v>105</v>
      </c>
      <c r="B23" s="4" t="s">
        <v>125</v>
      </c>
    </row>
    <row r="24" spans="1:2" x14ac:dyDescent="0.25">
      <c r="A24" s="4" t="s">
        <v>105</v>
      </c>
      <c r="B24" s="4" t="s">
        <v>127</v>
      </c>
    </row>
    <row r="25" spans="1:2" x14ac:dyDescent="0.25">
      <c r="A25" s="4" t="s">
        <v>130</v>
      </c>
      <c r="B25" s="4" t="s">
        <v>128</v>
      </c>
    </row>
    <row r="26" spans="1:2" x14ac:dyDescent="0.25">
      <c r="A26" s="4" t="s">
        <v>130</v>
      </c>
      <c r="B26" s="4" t="s">
        <v>131</v>
      </c>
    </row>
    <row r="27" spans="1:2" x14ac:dyDescent="0.25">
      <c r="A27" s="4" t="s">
        <v>130</v>
      </c>
      <c r="B27" s="4" t="s">
        <v>132</v>
      </c>
    </row>
    <row r="28" spans="1:2" x14ac:dyDescent="0.25">
      <c r="A28" s="4" t="s">
        <v>85</v>
      </c>
      <c r="B28" s="4" t="s">
        <v>133</v>
      </c>
    </row>
    <row r="29" spans="1:2" x14ac:dyDescent="0.25">
      <c r="A29" s="4" t="s">
        <v>85</v>
      </c>
      <c r="B29" s="4" t="s">
        <v>135</v>
      </c>
    </row>
    <row r="30" spans="1:2" x14ac:dyDescent="0.25">
      <c r="A30" s="4" t="s">
        <v>85</v>
      </c>
      <c r="B30" s="4" t="s">
        <v>137</v>
      </c>
    </row>
    <row r="31" spans="1:2" x14ac:dyDescent="0.25">
      <c r="A31" s="4" t="s">
        <v>85</v>
      </c>
      <c r="B31" s="4" t="s">
        <v>139</v>
      </c>
    </row>
    <row r="32" spans="1:2" x14ac:dyDescent="0.25">
      <c r="A32" s="4" t="s">
        <v>85</v>
      </c>
      <c r="B32" s="4" t="s">
        <v>141</v>
      </c>
    </row>
    <row r="33" spans="1:2" x14ac:dyDescent="0.25">
      <c r="A33" s="4" t="s">
        <v>85</v>
      </c>
      <c r="B33" s="4" t="s">
        <v>143</v>
      </c>
    </row>
    <row r="34" spans="1:2" x14ac:dyDescent="0.25">
      <c r="A34" s="4" t="s">
        <v>85</v>
      </c>
      <c r="B34" s="4" t="s">
        <v>145</v>
      </c>
    </row>
    <row r="35" spans="1:2" x14ac:dyDescent="0.25">
      <c r="A35" s="4" t="s">
        <v>85</v>
      </c>
      <c r="B35" s="4" t="s">
        <v>147</v>
      </c>
    </row>
    <row r="36" spans="1:2" x14ac:dyDescent="0.25">
      <c r="A36" s="4" t="s">
        <v>85</v>
      </c>
      <c r="B36" s="4" t="s">
        <v>148</v>
      </c>
    </row>
    <row r="37" spans="1:2" x14ac:dyDescent="0.25">
      <c r="A37" s="4" t="s">
        <v>85</v>
      </c>
      <c r="B37" s="4" t="s">
        <v>157</v>
      </c>
    </row>
    <row r="38" spans="1:2" x14ac:dyDescent="0.25">
      <c r="A38" s="4" t="s">
        <v>85</v>
      </c>
      <c r="B38" s="4" t="s">
        <v>1</v>
      </c>
    </row>
    <row r="39" spans="1:2" x14ac:dyDescent="0.25">
      <c r="A39" s="4" t="s">
        <v>85</v>
      </c>
      <c r="B39" s="4" t="s">
        <v>158</v>
      </c>
    </row>
    <row r="40" spans="1:2" x14ac:dyDescent="0.25">
      <c r="A40" s="4" t="s">
        <v>85</v>
      </c>
      <c r="B40" s="4" t="s">
        <v>160</v>
      </c>
    </row>
    <row r="41" spans="1:2" x14ac:dyDescent="0.25">
      <c r="A41" s="4" t="s">
        <v>85</v>
      </c>
      <c r="B41" s="4" t="s">
        <v>162</v>
      </c>
    </row>
    <row r="42" spans="1:2" x14ac:dyDescent="0.25">
      <c r="A42" s="4" t="s">
        <v>85</v>
      </c>
      <c r="B42" s="4" t="s">
        <v>163</v>
      </c>
    </row>
    <row r="43" spans="1:2" x14ac:dyDescent="0.25">
      <c r="A43" s="4" t="s">
        <v>85</v>
      </c>
      <c r="B43" s="5" t="s">
        <v>165</v>
      </c>
    </row>
    <row r="44" spans="1:2" x14ac:dyDescent="0.25">
      <c r="A44" s="4" t="s">
        <v>85</v>
      </c>
      <c r="B44" s="4" t="s">
        <v>166</v>
      </c>
    </row>
    <row r="45" spans="1:2" x14ac:dyDescent="0.25">
      <c r="A45" s="4" t="s">
        <v>85</v>
      </c>
      <c r="B45" s="4" t="s">
        <v>169</v>
      </c>
    </row>
    <row r="46" spans="1:2" x14ac:dyDescent="0.25">
      <c r="A46" s="4" t="s">
        <v>85</v>
      </c>
      <c r="B46" s="4" t="s">
        <v>172</v>
      </c>
    </row>
    <row r="47" spans="1:2" x14ac:dyDescent="0.25">
      <c r="A47" s="4" t="s">
        <v>85</v>
      </c>
      <c r="B47" s="4" t="s">
        <v>173</v>
      </c>
    </row>
    <row r="48" spans="1:2" x14ac:dyDescent="0.25">
      <c r="A48" s="4" t="s">
        <v>85</v>
      </c>
      <c r="B48" s="4" t="s">
        <v>174</v>
      </c>
    </row>
    <row r="49" spans="1:2" x14ac:dyDescent="0.25">
      <c r="A49" s="4" t="s">
        <v>85</v>
      </c>
      <c r="B49" s="4" t="s">
        <v>176</v>
      </c>
    </row>
    <row r="50" spans="1:2" x14ac:dyDescent="0.25">
      <c r="A50" s="4" t="s">
        <v>85</v>
      </c>
      <c r="B50" s="4" t="s">
        <v>177</v>
      </c>
    </row>
    <row r="51" spans="1:2" x14ac:dyDescent="0.25">
      <c r="A51" s="4" t="s">
        <v>85</v>
      </c>
      <c r="B51" s="4" t="s">
        <v>178</v>
      </c>
    </row>
    <row r="52" spans="1:2" x14ac:dyDescent="0.25">
      <c r="A52" s="4" t="s">
        <v>85</v>
      </c>
      <c r="B52" s="4" t="s">
        <v>179</v>
      </c>
    </row>
    <row r="53" spans="1:2" x14ac:dyDescent="0.25">
      <c r="A53" s="4" t="s">
        <v>85</v>
      </c>
      <c r="B53" s="5" t="s">
        <v>181</v>
      </c>
    </row>
    <row r="54" spans="1:2" x14ac:dyDescent="0.25">
      <c r="A54" s="4" t="s">
        <v>85</v>
      </c>
      <c r="B54" s="4" t="s">
        <v>183</v>
      </c>
    </row>
    <row r="55" spans="1:2" x14ac:dyDescent="0.25">
      <c r="A55" s="4" t="s">
        <v>85</v>
      </c>
      <c r="B55" s="5" t="s">
        <v>185</v>
      </c>
    </row>
    <row r="56" spans="1:2" x14ac:dyDescent="0.25">
      <c r="A56" s="4" t="s">
        <v>85</v>
      </c>
      <c r="B56" s="4" t="s">
        <v>187</v>
      </c>
    </row>
    <row r="57" spans="1:2" x14ac:dyDescent="0.25">
      <c r="A57" s="4" t="s">
        <v>85</v>
      </c>
      <c r="B57" s="4" t="s">
        <v>188</v>
      </c>
    </row>
    <row r="58" spans="1:2" x14ac:dyDescent="0.25">
      <c r="A58" s="4" t="s">
        <v>85</v>
      </c>
      <c r="B58" s="4" t="s">
        <v>190</v>
      </c>
    </row>
    <row r="59" spans="1:2" x14ac:dyDescent="0.25">
      <c r="A59" s="4" t="s">
        <v>85</v>
      </c>
      <c r="B59" s="4" t="s">
        <v>191</v>
      </c>
    </row>
    <row r="60" spans="1:2" x14ac:dyDescent="0.25">
      <c r="A60" s="4" t="s">
        <v>85</v>
      </c>
      <c r="B60" s="4" t="s">
        <v>192</v>
      </c>
    </row>
    <row r="61" spans="1:2" x14ac:dyDescent="0.25">
      <c r="A61" s="4" t="s">
        <v>85</v>
      </c>
      <c r="B61" s="4" t="s">
        <v>194</v>
      </c>
    </row>
    <row r="62" spans="1:2" x14ac:dyDescent="0.25">
      <c r="A62" s="4" t="s">
        <v>85</v>
      </c>
      <c r="B62" s="4" t="s">
        <v>196</v>
      </c>
    </row>
    <row r="63" spans="1:2" x14ac:dyDescent="0.25">
      <c r="A63" s="4" t="s">
        <v>85</v>
      </c>
      <c r="B63" s="4" t="s">
        <v>198</v>
      </c>
    </row>
    <row r="64" spans="1:2" x14ac:dyDescent="0.25">
      <c r="A64" s="4" t="s">
        <v>85</v>
      </c>
      <c r="B64" s="4" t="s">
        <v>200</v>
      </c>
    </row>
    <row r="65" spans="1:2" x14ac:dyDescent="0.25">
      <c r="A65" s="4" t="s">
        <v>85</v>
      </c>
      <c r="B65" s="4" t="s">
        <v>201</v>
      </c>
    </row>
    <row r="66" spans="1:2" x14ac:dyDescent="0.25">
      <c r="A66" s="4" t="s">
        <v>85</v>
      </c>
      <c r="B66" s="4" t="s">
        <v>203</v>
      </c>
    </row>
    <row r="67" spans="1:2" x14ac:dyDescent="0.25">
      <c r="A67" s="4" t="s">
        <v>85</v>
      </c>
      <c r="B67" s="4" t="s">
        <v>205</v>
      </c>
    </row>
    <row r="68" spans="1:2" x14ac:dyDescent="0.25">
      <c r="A68" s="4" t="s">
        <v>85</v>
      </c>
      <c r="B68" s="4" t="s">
        <v>207</v>
      </c>
    </row>
    <row r="69" spans="1:2" x14ac:dyDescent="0.25">
      <c r="A69" s="4" t="s">
        <v>85</v>
      </c>
      <c r="B69" s="4" t="s">
        <v>209</v>
      </c>
    </row>
    <row r="70" spans="1:2" x14ac:dyDescent="0.25">
      <c r="A70" s="4" t="s">
        <v>85</v>
      </c>
      <c r="B70" s="4" t="s">
        <v>212</v>
      </c>
    </row>
    <row r="71" spans="1:2" x14ac:dyDescent="0.25">
      <c r="A71" s="4" t="s">
        <v>85</v>
      </c>
      <c r="B71" s="4" t="s">
        <v>213</v>
      </c>
    </row>
    <row r="72" spans="1:2" x14ac:dyDescent="0.25">
      <c r="A72" s="4" t="s">
        <v>85</v>
      </c>
      <c r="B72" s="4" t="s">
        <v>215</v>
      </c>
    </row>
    <row r="73" spans="1:2" x14ac:dyDescent="0.25">
      <c r="A73" s="4" t="s">
        <v>85</v>
      </c>
      <c r="B73" s="4" t="s">
        <v>216</v>
      </c>
    </row>
    <row r="74" spans="1:2" x14ac:dyDescent="0.25">
      <c r="A74" s="4" t="s">
        <v>85</v>
      </c>
      <c r="B74" s="4" t="s">
        <v>218</v>
      </c>
    </row>
    <row r="75" spans="1:2" x14ac:dyDescent="0.25">
      <c r="A75" s="4" t="s">
        <v>85</v>
      </c>
      <c r="B75" s="4" t="s">
        <v>220</v>
      </c>
    </row>
    <row r="76" spans="1:2" x14ac:dyDescent="0.25">
      <c r="A76" s="4" t="s">
        <v>85</v>
      </c>
      <c r="B76" s="4" t="s">
        <v>222</v>
      </c>
    </row>
    <row r="77" spans="1:2" x14ac:dyDescent="0.25">
      <c r="A77" s="4" t="s">
        <v>85</v>
      </c>
      <c r="B77" s="4" t="s">
        <v>223</v>
      </c>
    </row>
    <row r="78" spans="1:2" x14ac:dyDescent="0.25">
      <c r="A78" s="4" t="s">
        <v>85</v>
      </c>
      <c r="B78" s="4" t="s">
        <v>224</v>
      </c>
    </row>
    <row r="79" spans="1:2" x14ac:dyDescent="0.25">
      <c r="A79" s="4" t="s">
        <v>85</v>
      </c>
      <c r="B79" s="4" t="s">
        <v>226</v>
      </c>
    </row>
    <row r="80" spans="1:2" x14ac:dyDescent="0.25">
      <c r="A80" s="4" t="s">
        <v>85</v>
      </c>
      <c r="B80" s="4" t="s">
        <v>227</v>
      </c>
    </row>
    <row r="81" spans="1:2" x14ac:dyDescent="0.25">
      <c r="A81" s="4" t="s">
        <v>85</v>
      </c>
      <c r="B81" s="4" t="s">
        <v>229</v>
      </c>
    </row>
    <row r="82" spans="1:2" x14ac:dyDescent="0.25">
      <c r="A82" s="4" t="s">
        <v>85</v>
      </c>
      <c r="B82" s="4" t="s">
        <v>231</v>
      </c>
    </row>
    <row r="83" spans="1:2" x14ac:dyDescent="0.25">
      <c r="A83" s="4" t="s">
        <v>85</v>
      </c>
      <c r="B83" s="4" t="s">
        <v>232</v>
      </c>
    </row>
    <row r="84" spans="1:2" x14ac:dyDescent="0.25">
      <c r="A84" s="4" t="s">
        <v>85</v>
      </c>
      <c r="B84" s="4" t="s">
        <v>234</v>
      </c>
    </row>
    <row r="85" spans="1:2" x14ac:dyDescent="0.25">
      <c r="A85" s="4" t="s">
        <v>85</v>
      </c>
      <c r="B85" s="4" t="s">
        <v>235</v>
      </c>
    </row>
    <row r="86" spans="1:2" x14ac:dyDescent="0.25">
      <c r="A86" s="4" t="s">
        <v>85</v>
      </c>
      <c r="B86" s="4" t="s">
        <v>236</v>
      </c>
    </row>
    <row r="87" spans="1:2" x14ac:dyDescent="0.25">
      <c r="A87" s="4" t="s">
        <v>85</v>
      </c>
      <c r="B87" s="4" t="s">
        <v>237</v>
      </c>
    </row>
    <row r="88" spans="1:2" x14ac:dyDescent="0.25">
      <c r="A88" s="4" t="s">
        <v>85</v>
      </c>
      <c r="B88" s="4" t="s">
        <v>239</v>
      </c>
    </row>
    <row r="89" spans="1:2" x14ac:dyDescent="0.25">
      <c r="A89" s="4" t="s">
        <v>85</v>
      </c>
      <c r="B89" s="4" t="s">
        <v>240</v>
      </c>
    </row>
    <row r="90" spans="1:2" x14ac:dyDescent="0.25">
      <c r="A90" s="4" t="s">
        <v>85</v>
      </c>
      <c r="B90" s="4" t="s">
        <v>242</v>
      </c>
    </row>
    <row r="91" spans="1:2" x14ac:dyDescent="0.25">
      <c r="A91" s="4" t="s">
        <v>85</v>
      </c>
      <c r="B91" s="4" t="s">
        <v>244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293</v>
      </c>
      <c r="B1" s="66" t="s">
        <v>294</v>
      </c>
      <c r="C1" s="66" t="s">
        <v>295</v>
      </c>
      <c r="D1" s="67" t="s">
        <v>296</v>
      </c>
      <c r="E1" s="66" t="s">
        <v>294</v>
      </c>
      <c r="F1" s="67" t="s">
        <v>297</v>
      </c>
      <c r="G1" s="66" t="s">
        <v>298</v>
      </c>
      <c r="H1" s="67" t="s">
        <v>299</v>
      </c>
    </row>
    <row r="2" spans="1:8" x14ac:dyDescent="0.25">
      <c r="A2" s="111">
        <v>1</v>
      </c>
      <c r="B2" s="112" t="s">
        <v>300</v>
      </c>
      <c r="C2" s="113" t="s">
        <v>301</v>
      </c>
      <c r="D2" s="68" t="s">
        <v>302</v>
      </c>
      <c r="E2" s="69" t="s">
        <v>303</v>
      </c>
      <c r="F2" s="70" t="s">
        <v>304</v>
      </c>
      <c r="G2" s="71" t="s">
        <v>305</v>
      </c>
      <c r="H2" s="72" t="s">
        <v>306</v>
      </c>
    </row>
    <row r="3" spans="1:8" x14ac:dyDescent="0.25">
      <c r="A3" s="111"/>
      <c r="B3" s="112"/>
      <c r="C3" s="113"/>
      <c r="D3" s="68" t="s">
        <v>307</v>
      </c>
      <c r="E3" s="69" t="s">
        <v>308</v>
      </c>
      <c r="F3" s="73" t="s">
        <v>304</v>
      </c>
      <c r="G3" s="74" t="s">
        <v>309</v>
      </c>
      <c r="H3" s="72" t="s">
        <v>310</v>
      </c>
    </row>
    <row r="4" spans="1:8" x14ac:dyDescent="0.25">
      <c r="A4" s="111"/>
      <c r="B4" s="112"/>
      <c r="C4" s="113"/>
      <c r="D4" s="68" t="s">
        <v>311</v>
      </c>
      <c r="E4" s="70" t="s">
        <v>312</v>
      </c>
      <c r="F4" s="70" t="s">
        <v>313</v>
      </c>
      <c r="G4" s="75">
        <v>25.1</v>
      </c>
      <c r="H4" s="72" t="s">
        <v>314</v>
      </c>
    </row>
    <row r="5" spans="1:8" x14ac:dyDescent="0.25">
      <c r="A5" s="111"/>
      <c r="B5" s="112"/>
      <c r="C5" s="113"/>
      <c r="D5" s="68" t="s">
        <v>315</v>
      </c>
      <c r="E5" s="70" t="s">
        <v>316</v>
      </c>
      <c r="F5" s="70" t="s">
        <v>313</v>
      </c>
      <c r="G5" s="75">
        <v>25.68</v>
      </c>
      <c r="H5" s="72" t="s">
        <v>317</v>
      </c>
    </row>
    <row r="6" spans="1:8" x14ac:dyDescent="0.25">
      <c r="A6" s="111"/>
      <c r="B6" s="112"/>
      <c r="C6" s="113"/>
      <c r="D6" s="68" t="s">
        <v>318</v>
      </c>
      <c r="E6" s="70" t="s">
        <v>316</v>
      </c>
      <c r="F6" s="70" t="s">
        <v>313</v>
      </c>
      <c r="G6" s="75">
        <v>14.5</v>
      </c>
      <c r="H6" s="72" t="s">
        <v>319</v>
      </c>
    </row>
    <row r="7" spans="1:8" x14ac:dyDescent="0.25">
      <c r="A7" s="111"/>
      <c r="B7" s="112"/>
      <c r="C7" s="113"/>
      <c r="D7" s="68" t="s">
        <v>320</v>
      </c>
      <c r="E7" s="70" t="s">
        <v>321</v>
      </c>
      <c r="F7" s="73" t="s">
        <v>322</v>
      </c>
      <c r="G7" s="75">
        <v>8000.1</v>
      </c>
      <c r="H7" s="72" t="s">
        <v>323</v>
      </c>
    </row>
    <row r="8" spans="1:8" x14ac:dyDescent="0.25">
      <c r="A8" s="111"/>
      <c r="B8" s="112"/>
      <c r="C8" s="113"/>
      <c r="D8" s="68" t="s">
        <v>324</v>
      </c>
      <c r="E8" s="70" t="s">
        <v>325</v>
      </c>
      <c r="F8" s="73" t="s">
        <v>322</v>
      </c>
      <c r="G8" s="75">
        <v>9220.7999999999993</v>
      </c>
      <c r="H8" s="72" t="s">
        <v>326</v>
      </c>
    </row>
    <row r="9" spans="1:8" x14ac:dyDescent="0.25">
      <c r="A9" s="111"/>
      <c r="B9" s="112"/>
      <c r="C9" s="113"/>
      <c r="D9" s="68" t="s">
        <v>327</v>
      </c>
      <c r="E9" s="70" t="s">
        <v>328</v>
      </c>
      <c r="F9" s="73" t="s">
        <v>322</v>
      </c>
      <c r="G9" s="75">
        <v>10284.799999999999</v>
      </c>
      <c r="H9" s="72" t="s">
        <v>329</v>
      </c>
    </row>
    <row r="10" spans="1:8" x14ac:dyDescent="0.25">
      <c r="A10" s="114">
        <v>2</v>
      </c>
      <c r="B10" s="115" t="s">
        <v>330</v>
      </c>
      <c r="C10" s="114" t="s">
        <v>331</v>
      </c>
      <c r="D10" s="76" t="s">
        <v>62</v>
      </c>
      <c r="E10" s="77" t="s">
        <v>332</v>
      </c>
      <c r="F10" s="77" t="s">
        <v>304</v>
      </c>
      <c r="G10" s="78" t="s">
        <v>333</v>
      </c>
      <c r="H10" s="79" t="s">
        <v>334</v>
      </c>
    </row>
    <row r="11" spans="1:8" x14ac:dyDescent="0.25">
      <c r="A11" s="114"/>
      <c r="B11" s="115"/>
      <c r="C11" s="114"/>
      <c r="D11" s="76" t="s">
        <v>335</v>
      </c>
      <c r="E11" s="80" t="s">
        <v>336</v>
      </c>
      <c r="F11" s="81" t="s">
        <v>337</v>
      </c>
      <c r="G11" s="78" t="b">
        <v>1</v>
      </c>
      <c r="H11" s="79" t="s">
        <v>338</v>
      </c>
    </row>
    <row r="12" spans="1:8" x14ac:dyDescent="0.25">
      <c r="A12" s="105">
        <v>3</v>
      </c>
      <c r="B12" s="106" t="s">
        <v>339</v>
      </c>
      <c r="C12" s="107" t="s">
        <v>340</v>
      </c>
      <c r="D12" s="82" t="s">
        <v>65</v>
      </c>
      <c r="E12" s="83" t="s">
        <v>341</v>
      </c>
      <c r="F12" s="83" t="s">
        <v>304</v>
      </c>
      <c r="G12" s="84" t="s">
        <v>342</v>
      </c>
      <c r="H12" s="85" t="s">
        <v>343</v>
      </c>
    </row>
    <row r="13" spans="1:8" x14ac:dyDescent="0.25">
      <c r="A13" s="105"/>
      <c r="B13" s="106"/>
      <c r="C13" s="107"/>
      <c r="D13" s="82" t="s">
        <v>63</v>
      </c>
      <c r="E13" s="86" t="s">
        <v>344</v>
      </c>
      <c r="F13" s="86" t="s">
        <v>304</v>
      </c>
      <c r="G13" s="87">
        <v>311</v>
      </c>
      <c r="H13" s="85" t="s">
        <v>345</v>
      </c>
    </row>
    <row r="14" spans="1:8" x14ac:dyDescent="0.25">
      <c r="A14" s="105"/>
      <c r="B14" s="106"/>
      <c r="C14" s="107"/>
      <c r="D14" s="82" t="s">
        <v>64</v>
      </c>
      <c r="E14" s="86" t="s">
        <v>346</v>
      </c>
      <c r="F14" s="86" t="s">
        <v>347</v>
      </c>
      <c r="G14" s="88" t="s">
        <v>85</v>
      </c>
      <c r="H14" s="85" t="s">
        <v>348</v>
      </c>
    </row>
    <row r="15" spans="1:8" x14ac:dyDescent="0.25">
      <c r="A15" s="105"/>
      <c r="B15" s="106"/>
      <c r="C15" s="107"/>
      <c r="D15" s="82" t="s">
        <v>66</v>
      </c>
      <c r="E15" s="85" t="s">
        <v>316</v>
      </c>
      <c r="F15" s="86" t="s">
        <v>304</v>
      </c>
      <c r="G15" s="88" t="s">
        <v>167</v>
      </c>
      <c r="H15" s="85" t="s">
        <v>349</v>
      </c>
    </row>
    <row r="16" spans="1:8" x14ac:dyDescent="0.25">
      <c r="A16" s="105"/>
      <c r="B16" s="106"/>
      <c r="C16" s="107"/>
      <c r="D16" s="82" t="s">
        <v>68</v>
      </c>
      <c r="E16" s="83" t="s">
        <v>328</v>
      </c>
      <c r="F16" s="83" t="s">
        <v>322</v>
      </c>
      <c r="G16" s="89">
        <v>34.1</v>
      </c>
      <c r="H16" s="82" t="s">
        <v>350</v>
      </c>
    </row>
    <row r="17" spans="1:8" x14ac:dyDescent="0.25">
      <c r="A17" s="105"/>
      <c r="B17" s="106"/>
      <c r="C17" s="107"/>
      <c r="D17" s="82" t="s">
        <v>67</v>
      </c>
      <c r="E17" s="85" t="s">
        <v>316</v>
      </c>
      <c r="F17" s="83" t="s">
        <v>322</v>
      </c>
      <c r="G17" s="89">
        <v>34.200000000000003</v>
      </c>
      <c r="H17" s="85" t="s">
        <v>351</v>
      </c>
    </row>
    <row r="18" spans="1:8" x14ac:dyDescent="0.25">
      <c r="A18" s="105"/>
      <c r="B18" s="106"/>
      <c r="C18" s="107"/>
      <c r="D18" s="82" t="s">
        <v>69</v>
      </c>
      <c r="E18" s="85" t="s">
        <v>316</v>
      </c>
      <c r="F18" s="83" t="s">
        <v>352</v>
      </c>
      <c r="G18" s="89" t="s">
        <v>353</v>
      </c>
      <c r="H18" s="85" t="s">
        <v>354</v>
      </c>
    </row>
    <row r="19" spans="1:8" x14ac:dyDescent="0.25">
      <c r="A19" s="108">
        <v>4</v>
      </c>
      <c r="B19" s="109" t="s">
        <v>355</v>
      </c>
      <c r="C19" s="110" t="s">
        <v>356</v>
      </c>
      <c r="D19" s="90" t="s">
        <v>302</v>
      </c>
      <c r="E19" s="79" t="s">
        <v>357</v>
      </c>
      <c r="F19" s="79" t="s">
        <v>304</v>
      </c>
      <c r="G19" s="91" t="s">
        <v>358</v>
      </c>
      <c r="H19" s="79" t="s">
        <v>359</v>
      </c>
    </row>
    <row r="20" spans="1:8" x14ac:dyDescent="0.25">
      <c r="A20" s="108"/>
      <c r="B20" s="109"/>
      <c r="C20" s="110"/>
      <c r="D20" s="90" t="s">
        <v>360</v>
      </c>
      <c r="E20" s="79" t="s">
        <v>361</v>
      </c>
      <c r="F20" s="79" t="s">
        <v>322</v>
      </c>
      <c r="G20" s="92">
        <v>12.1</v>
      </c>
      <c r="H20" s="79" t="s">
        <v>362</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363</v>
      </c>
      <c r="B1" s="93" t="s">
        <v>364</v>
      </c>
      <c r="C1" s="93" t="s">
        <v>365</v>
      </c>
      <c r="D1" s="94" t="s">
        <v>366</v>
      </c>
      <c r="E1" s="95"/>
    </row>
    <row r="2" spans="1:5" x14ac:dyDescent="0.25">
      <c r="A2" s="96" t="s">
        <v>85</v>
      </c>
      <c r="B2" s="96" t="s">
        <v>133</v>
      </c>
      <c r="C2" s="96" t="s">
        <v>134</v>
      </c>
      <c r="D2" s="97" t="s">
        <v>367</v>
      </c>
      <c r="E2" s="95"/>
    </row>
    <row r="3" spans="1:5" x14ac:dyDescent="0.25">
      <c r="A3" s="96" t="s">
        <v>85</v>
      </c>
      <c r="B3" s="96" t="s">
        <v>135</v>
      </c>
      <c r="C3" s="96" t="s">
        <v>136</v>
      </c>
      <c r="D3" s="97" t="s">
        <v>358</v>
      </c>
      <c r="E3" s="95"/>
    </row>
    <row r="4" spans="1:5" x14ac:dyDescent="0.25">
      <c r="A4" s="96" t="s">
        <v>85</v>
      </c>
      <c r="B4" s="96" t="s">
        <v>137</v>
      </c>
      <c r="C4" s="96" t="s">
        <v>138</v>
      </c>
      <c r="D4" s="97" t="s">
        <v>368</v>
      </c>
      <c r="E4" s="95"/>
    </row>
    <row r="5" spans="1:5" x14ac:dyDescent="0.25">
      <c r="A5" s="96" t="s">
        <v>85</v>
      </c>
      <c r="B5" s="96" t="s">
        <v>139</v>
      </c>
      <c r="C5" s="96" t="s">
        <v>140</v>
      </c>
      <c r="D5" s="97" t="s">
        <v>369</v>
      </c>
      <c r="E5" s="95"/>
    </row>
    <row r="6" spans="1:5" x14ac:dyDescent="0.25">
      <c r="A6" s="96" t="s">
        <v>85</v>
      </c>
      <c r="B6" s="96" t="s">
        <v>141</v>
      </c>
      <c r="C6" s="96" t="s">
        <v>142</v>
      </c>
      <c r="D6" s="97" t="s">
        <v>370</v>
      </c>
      <c r="E6" s="95"/>
    </row>
    <row r="7" spans="1:5" x14ac:dyDescent="0.25">
      <c r="A7" s="96" t="s">
        <v>85</v>
      </c>
      <c r="B7" s="96" t="s">
        <v>143</v>
      </c>
      <c r="C7" s="96" t="s">
        <v>144</v>
      </c>
      <c r="D7" s="97" t="s">
        <v>371</v>
      </c>
      <c r="E7" s="95"/>
    </row>
    <row r="8" spans="1:5" x14ac:dyDescent="0.25">
      <c r="A8" s="96" t="s">
        <v>85</v>
      </c>
      <c r="B8" s="96" t="s">
        <v>145</v>
      </c>
      <c r="C8" s="96" t="s">
        <v>138</v>
      </c>
      <c r="D8" s="97" t="s">
        <v>372</v>
      </c>
      <c r="E8" s="95"/>
    </row>
    <row r="9" spans="1:5" x14ac:dyDescent="0.25">
      <c r="A9" s="96" t="s">
        <v>85</v>
      </c>
      <c r="B9" s="96" t="s">
        <v>145</v>
      </c>
      <c r="C9" s="96" t="s">
        <v>146</v>
      </c>
      <c r="D9" s="97" t="s">
        <v>373</v>
      </c>
      <c r="E9" s="95"/>
    </row>
    <row r="10" spans="1:5" x14ac:dyDescent="0.25">
      <c r="A10" s="96" t="s">
        <v>85</v>
      </c>
      <c r="B10" s="96" t="s">
        <v>147</v>
      </c>
      <c r="C10" s="96" t="s">
        <v>134</v>
      </c>
      <c r="D10" s="97" t="s">
        <v>374</v>
      </c>
      <c r="E10" s="95"/>
    </row>
    <row r="11" spans="1:5" x14ac:dyDescent="0.25">
      <c r="A11" s="96" t="s">
        <v>85</v>
      </c>
      <c r="B11" s="96" t="s">
        <v>148</v>
      </c>
      <c r="C11" s="96" t="s">
        <v>149</v>
      </c>
      <c r="D11" s="97" t="s">
        <v>375</v>
      </c>
      <c r="E11" s="95"/>
    </row>
    <row r="12" spans="1:5" x14ac:dyDescent="0.25">
      <c r="A12" s="96" t="s">
        <v>85</v>
      </c>
      <c r="B12" s="96" t="s">
        <v>148</v>
      </c>
      <c r="C12" s="96" t="s">
        <v>150</v>
      </c>
      <c r="D12" s="97"/>
      <c r="E12" s="95"/>
    </row>
    <row r="13" spans="1:5" x14ac:dyDescent="0.25">
      <c r="A13" s="96" t="s">
        <v>85</v>
      </c>
      <c r="B13" s="96" t="s">
        <v>148</v>
      </c>
      <c r="C13" s="96" t="s">
        <v>151</v>
      </c>
      <c r="D13" s="97"/>
      <c r="E13" s="95"/>
    </row>
    <row r="14" spans="1:5" x14ac:dyDescent="0.25">
      <c r="A14" s="96" t="s">
        <v>85</v>
      </c>
      <c r="B14" s="96" t="s">
        <v>148</v>
      </c>
      <c r="C14" s="96" t="s">
        <v>152</v>
      </c>
      <c r="D14" s="97"/>
      <c r="E14" s="95"/>
    </row>
    <row r="15" spans="1:5" x14ac:dyDescent="0.25">
      <c r="A15" s="96" t="s">
        <v>85</v>
      </c>
      <c r="B15" s="96" t="s">
        <v>148</v>
      </c>
      <c r="C15" s="96" t="s">
        <v>153</v>
      </c>
      <c r="D15" s="97"/>
      <c r="E15" s="95"/>
    </row>
    <row r="16" spans="1:5" x14ac:dyDescent="0.25">
      <c r="A16" s="96" t="s">
        <v>85</v>
      </c>
      <c r="B16" s="96" t="s">
        <v>148</v>
      </c>
      <c r="C16" s="96" t="s">
        <v>154</v>
      </c>
      <c r="D16" s="97"/>
      <c r="E16" s="95"/>
    </row>
    <row r="17" spans="1:5" x14ac:dyDescent="0.25">
      <c r="A17" s="96" t="s">
        <v>85</v>
      </c>
      <c r="B17" s="96" t="s">
        <v>148</v>
      </c>
      <c r="C17" s="96" t="s">
        <v>155</v>
      </c>
      <c r="D17" s="97"/>
      <c r="E17" s="95"/>
    </row>
    <row r="18" spans="1:5" x14ac:dyDescent="0.25">
      <c r="A18" s="96" t="s">
        <v>85</v>
      </c>
      <c r="B18" s="96" t="s">
        <v>148</v>
      </c>
      <c r="C18" s="96" t="s">
        <v>156</v>
      </c>
      <c r="D18" s="97"/>
      <c r="E18" s="95"/>
    </row>
    <row r="19" spans="1:5" x14ac:dyDescent="0.25">
      <c r="A19" s="96" t="s">
        <v>85</v>
      </c>
      <c r="B19" s="96" t="s">
        <v>157</v>
      </c>
      <c r="C19" s="96" t="s">
        <v>144</v>
      </c>
      <c r="D19" s="97"/>
      <c r="E19" s="95"/>
    </row>
    <row r="20" spans="1:5" x14ac:dyDescent="0.25">
      <c r="A20" s="96" t="s">
        <v>85</v>
      </c>
      <c r="B20" s="96" t="s">
        <v>1</v>
      </c>
      <c r="C20" s="96" t="s">
        <v>86</v>
      </c>
      <c r="D20" s="97"/>
      <c r="E20" s="95"/>
    </row>
    <row r="21" spans="1:5" x14ac:dyDescent="0.25">
      <c r="A21" s="96" t="s">
        <v>85</v>
      </c>
      <c r="B21" s="96" t="s">
        <v>158</v>
      </c>
      <c r="C21" s="96" t="s">
        <v>159</v>
      </c>
      <c r="D21" s="97"/>
      <c r="E21" s="95"/>
    </row>
    <row r="22" spans="1:5" x14ac:dyDescent="0.25">
      <c r="A22" s="96" t="s">
        <v>85</v>
      </c>
      <c r="B22" s="96" t="s">
        <v>160</v>
      </c>
      <c r="C22" s="96" t="s">
        <v>161</v>
      </c>
      <c r="D22" s="97"/>
      <c r="E22" s="95"/>
    </row>
    <row r="23" spans="1:5" x14ac:dyDescent="0.25">
      <c r="A23" s="96" t="s">
        <v>85</v>
      </c>
      <c r="B23" s="96" t="s">
        <v>160</v>
      </c>
      <c r="C23" s="96" t="s">
        <v>146</v>
      </c>
      <c r="D23" s="97"/>
      <c r="E23" s="95"/>
    </row>
    <row r="24" spans="1:5" x14ac:dyDescent="0.25">
      <c r="A24" s="96" t="s">
        <v>85</v>
      </c>
      <c r="B24" s="96" t="s">
        <v>162</v>
      </c>
      <c r="C24" s="96" t="s">
        <v>146</v>
      </c>
      <c r="D24" s="97"/>
      <c r="E24" s="95"/>
    </row>
    <row r="25" spans="1:5" x14ac:dyDescent="0.25">
      <c r="A25" s="96" t="s">
        <v>85</v>
      </c>
      <c r="B25" s="96" t="s">
        <v>163</v>
      </c>
      <c r="C25" s="96" t="s">
        <v>164</v>
      </c>
      <c r="D25" s="97"/>
      <c r="E25" s="95"/>
    </row>
    <row r="26" spans="1:5" x14ac:dyDescent="0.25">
      <c r="A26" s="96" t="s">
        <v>85</v>
      </c>
      <c r="B26" s="96" t="s">
        <v>165</v>
      </c>
      <c r="C26" s="96" t="s">
        <v>144</v>
      </c>
      <c r="D26" s="97"/>
      <c r="E26" s="95"/>
    </row>
    <row r="27" spans="1:5" x14ac:dyDescent="0.25">
      <c r="A27" s="96" t="s">
        <v>85</v>
      </c>
      <c r="B27" s="96" t="s">
        <v>166</v>
      </c>
      <c r="C27" s="96" t="s">
        <v>167</v>
      </c>
      <c r="D27" s="97"/>
      <c r="E27" s="95"/>
    </row>
    <row r="28" spans="1:5" x14ac:dyDescent="0.25">
      <c r="A28" s="96" t="s">
        <v>85</v>
      </c>
      <c r="B28" s="96" t="s">
        <v>166</v>
      </c>
      <c r="C28" s="96" t="s">
        <v>168</v>
      </c>
      <c r="D28" s="97"/>
      <c r="E28" s="95"/>
    </row>
    <row r="29" spans="1:5" x14ac:dyDescent="0.25">
      <c r="A29" s="96" t="s">
        <v>85</v>
      </c>
      <c r="B29" s="96" t="s">
        <v>169</v>
      </c>
      <c r="C29" s="96" t="s">
        <v>146</v>
      </c>
      <c r="D29" s="97"/>
      <c r="E29" s="95"/>
    </row>
    <row r="30" spans="1:5" x14ac:dyDescent="0.25">
      <c r="A30" s="96" t="s">
        <v>85</v>
      </c>
      <c r="B30" s="96" t="s">
        <v>169</v>
      </c>
      <c r="C30" s="96" t="s">
        <v>170</v>
      </c>
      <c r="D30" s="97"/>
      <c r="E30" s="95"/>
    </row>
    <row r="31" spans="1:5" x14ac:dyDescent="0.25">
      <c r="A31" s="96" t="s">
        <v>85</v>
      </c>
      <c r="B31" s="96" t="s">
        <v>169</v>
      </c>
      <c r="C31" s="96" t="s">
        <v>171</v>
      </c>
      <c r="D31" s="97"/>
      <c r="E31" s="95"/>
    </row>
    <row r="32" spans="1:5" x14ac:dyDescent="0.25">
      <c r="A32" s="96" t="s">
        <v>85</v>
      </c>
      <c r="B32" s="96" t="s">
        <v>172</v>
      </c>
      <c r="C32" s="96" t="s">
        <v>146</v>
      </c>
      <c r="D32" s="97"/>
      <c r="E32" s="95"/>
    </row>
    <row r="33" spans="1:5" x14ac:dyDescent="0.25">
      <c r="A33" s="96" t="s">
        <v>85</v>
      </c>
      <c r="B33" s="96" t="s">
        <v>173</v>
      </c>
      <c r="C33" s="96" t="s">
        <v>156</v>
      </c>
      <c r="D33" s="97"/>
      <c r="E33" s="95"/>
    </row>
    <row r="34" spans="1:5" x14ac:dyDescent="0.25">
      <c r="A34" s="96" t="s">
        <v>85</v>
      </c>
      <c r="B34" s="96" t="s">
        <v>173</v>
      </c>
      <c r="C34" s="96" t="s">
        <v>144</v>
      </c>
      <c r="D34" s="97"/>
      <c r="E34" s="95"/>
    </row>
    <row r="35" spans="1:5" x14ac:dyDescent="0.25">
      <c r="A35" s="96" t="s">
        <v>85</v>
      </c>
      <c r="B35" s="96" t="s">
        <v>174</v>
      </c>
      <c r="C35" s="96" t="s">
        <v>175</v>
      </c>
      <c r="D35" s="97"/>
      <c r="E35" s="95"/>
    </row>
    <row r="36" spans="1:5" x14ac:dyDescent="0.25">
      <c r="A36" s="96" t="s">
        <v>85</v>
      </c>
      <c r="B36" s="96" t="s">
        <v>176</v>
      </c>
      <c r="C36" s="96" t="s">
        <v>144</v>
      </c>
      <c r="D36" s="97"/>
      <c r="E36" s="95"/>
    </row>
    <row r="37" spans="1:5" x14ac:dyDescent="0.25">
      <c r="A37" s="96" t="s">
        <v>85</v>
      </c>
      <c r="B37" s="96" t="s">
        <v>177</v>
      </c>
      <c r="C37" s="96" t="s">
        <v>167</v>
      </c>
      <c r="D37" s="97"/>
      <c r="E37" s="95"/>
    </row>
    <row r="38" spans="1:5" x14ac:dyDescent="0.25">
      <c r="A38" s="96" t="s">
        <v>85</v>
      </c>
      <c r="B38" s="96" t="s">
        <v>178</v>
      </c>
      <c r="C38" s="96" t="s">
        <v>134</v>
      </c>
      <c r="D38" s="97"/>
      <c r="E38" s="95"/>
    </row>
    <row r="39" spans="1:5" x14ac:dyDescent="0.25">
      <c r="A39" s="96" t="s">
        <v>85</v>
      </c>
      <c r="B39" s="96" t="s">
        <v>179</v>
      </c>
      <c r="C39" s="96" t="s">
        <v>180</v>
      </c>
      <c r="D39" s="97"/>
      <c r="E39" s="95"/>
    </row>
    <row r="40" spans="1:5" x14ac:dyDescent="0.25">
      <c r="A40" s="96" t="s">
        <v>85</v>
      </c>
      <c r="B40" s="96" t="s">
        <v>181</v>
      </c>
      <c r="C40" s="96" t="s">
        <v>182</v>
      </c>
      <c r="D40" s="97"/>
      <c r="E40" s="95"/>
    </row>
    <row r="41" spans="1:5" x14ac:dyDescent="0.25">
      <c r="A41" s="96" t="s">
        <v>85</v>
      </c>
      <c r="B41" s="96" t="s">
        <v>183</v>
      </c>
      <c r="C41" s="96" t="s">
        <v>184</v>
      </c>
      <c r="D41" s="97"/>
      <c r="E41" s="95"/>
    </row>
    <row r="42" spans="1:5" x14ac:dyDescent="0.25">
      <c r="A42" s="96" t="s">
        <v>85</v>
      </c>
      <c r="B42" s="96" t="s">
        <v>183</v>
      </c>
      <c r="C42" s="96" t="s">
        <v>182</v>
      </c>
      <c r="D42" s="97"/>
      <c r="E42" s="95"/>
    </row>
    <row r="43" spans="1:5" x14ac:dyDescent="0.25">
      <c r="A43" s="96" t="s">
        <v>85</v>
      </c>
      <c r="B43" s="96" t="s">
        <v>185</v>
      </c>
      <c r="C43" s="96" t="s">
        <v>186</v>
      </c>
      <c r="D43" s="97"/>
      <c r="E43" s="95"/>
    </row>
    <row r="44" spans="1:5" x14ac:dyDescent="0.25">
      <c r="A44" s="96" t="s">
        <v>85</v>
      </c>
      <c r="B44" s="96" t="s">
        <v>187</v>
      </c>
      <c r="C44" s="96" t="s">
        <v>144</v>
      </c>
      <c r="D44" s="97"/>
      <c r="E44" s="95"/>
    </row>
    <row r="45" spans="1:5" x14ac:dyDescent="0.25">
      <c r="A45" s="96" t="s">
        <v>85</v>
      </c>
      <c r="B45" s="96" t="s">
        <v>188</v>
      </c>
      <c r="C45" s="96" t="s">
        <v>189</v>
      </c>
      <c r="D45" s="97"/>
      <c r="E45" s="95"/>
    </row>
    <row r="46" spans="1:5" x14ac:dyDescent="0.25">
      <c r="A46" s="96" t="s">
        <v>85</v>
      </c>
      <c r="B46" s="96" t="s">
        <v>190</v>
      </c>
      <c r="C46" s="96" t="s">
        <v>144</v>
      </c>
      <c r="D46" s="97"/>
      <c r="E46" s="95"/>
    </row>
    <row r="47" spans="1:5" x14ac:dyDescent="0.25">
      <c r="A47" s="96" t="s">
        <v>85</v>
      </c>
      <c r="B47" s="96" t="s">
        <v>191</v>
      </c>
      <c r="C47" s="96" t="s">
        <v>144</v>
      </c>
      <c r="D47" s="97"/>
      <c r="E47" s="95"/>
    </row>
    <row r="48" spans="1:5" x14ac:dyDescent="0.25">
      <c r="A48" s="96" t="s">
        <v>85</v>
      </c>
      <c r="B48" s="96" t="s">
        <v>192</v>
      </c>
      <c r="C48" s="96" t="s">
        <v>193</v>
      </c>
      <c r="D48" s="97"/>
      <c r="E48" s="95"/>
    </row>
    <row r="49" spans="1:5" x14ac:dyDescent="0.25">
      <c r="A49" s="96" t="s">
        <v>85</v>
      </c>
      <c r="B49" s="96" t="s">
        <v>192</v>
      </c>
      <c r="C49" s="96" t="s">
        <v>171</v>
      </c>
      <c r="D49" s="97"/>
      <c r="E49" s="95"/>
    </row>
    <row r="50" spans="1:5" x14ac:dyDescent="0.25">
      <c r="A50" s="96" t="s">
        <v>85</v>
      </c>
      <c r="B50" s="96" t="s">
        <v>194</v>
      </c>
      <c r="C50" s="96" t="s">
        <v>195</v>
      </c>
      <c r="D50" s="97"/>
      <c r="E50" s="95"/>
    </row>
    <row r="51" spans="1:5" x14ac:dyDescent="0.25">
      <c r="A51" s="96" t="s">
        <v>85</v>
      </c>
      <c r="B51" s="96" t="s">
        <v>196</v>
      </c>
      <c r="C51" s="96" t="s">
        <v>197</v>
      </c>
      <c r="D51" s="97"/>
      <c r="E51" s="95"/>
    </row>
    <row r="52" spans="1:5" x14ac:dyDescent="0.25">
      <c r="A52" s="96" t="s">
        <v>85</v>
      </c>
      <c r="B52" s="96" t="s">
        <v>198</v>
      </c>
      <c r="C52" s="96" t="s">
        <v>199</v>
      </c>
      <c r="D52" s="97"/>
      <c r="E52" s="95"/>
    </row>
    <row r="53" spans="1:5" x14ac:dyDescent="0.25">
      <c r="A53" s="96" t="s">
        <v>85</v>
      </c>
      <c r="B53" s="96" t="s">
        <v>198</v>
      </c>
      <c r="C53" s="96" t="s">
        <v>134</v>
      </c>
      <c r="D53" s="97"/>
      <c r="E53" s="95"/>
    </row>
    <row r="54" spans="1:5" x14ac:dyDescent="0.25">
      <c r="A54" s="96" t="s">
        <v>85</v>
      </c>
      <c r="B54" s="96" t="s">
        <v>200</v>
      </c>
      <c r="C54" s="96" t="s">
        <v>167</v>
      </c>
      <c r="D54" s="97"/>
      <c r="E54" s="95"/>
    </row>
    <row r="55" spans="1:5" x14ac:dyDescent="0.25">
      <c r="A55" s="96" t="s">
        <v>85</v>
      </c>
      <c r="B55" s="96" t="s">
        <v>201</v>
      </c>
      <c r="C55" s="96" t="s">
        <v>202</v>
      </c>
      <c r="D55" s="97"/>
      <c r="E55" s="95"/>
    </row>
    <row r="56" spans="1:5" x14ac:dyDescent="0.25">
      <c r="A56" s="96" t="s">
        <v>85</v>
      </c>
      <c r="B56" s="96" t="s">
        <v>203</v>
      </c>
      <c r="C56" s="96" t="s">
        <v>168</v>
      </c>
      <c r="D56" s="97"/>
      <c r="E56" s="95"/>
    </row>
    <row r="57" spans="1:5" x14ac:dyDescent="0.25">
      <c r="A57" s="96" t="s">
        <v>85</v>
      </c>
      <c r="B57" s="96" t="s">
        <v>203</v>
      </c>
      <c r="C57" s="96" t="s">
        <v>204</v>
      </c>
      <c r="D57" s="97"/>
      <c r="E57" s="95"/>
    </row>
    <row r="58" spans="1:5" x14ac:dyDescent="0.25">
      <c r="A58" s="96" t="s">
        <v>85</v>
      </c>
      <c r="B58" s="96" t="s">
        <v>205</v>
      </c>
      <c r="C58" s="96" t="s">
        <v>86</v>
      </c>
      <c r="D58" s="97"/>
      <c r="E58" s="95"/>
    </row>
    <row r="59" spans="1:5" x14ac:dyDescent="0.25">
      <c r="A59" s="96" t="s">
        <v>85</v>
      </c>
      <c r="B59" s="96" t="s">
        <v>205</v>
      </c>
      <c r="C59" s="96" t="s">
        <v>206</v>
      </c>
      <c r="D59" s="97"/>
      <c r="E59" s="95"/>
    </row>
    <row r="60" spans="1:5" x14ac:dyDescent="0.25">
      <c r="A60" s="96" t="s">
        <v>85</v>
      </c>
      <c r="B60" s="96" t="s">
        <v>207</v>
      </c>
      <c r="C60" s="96" t="s">
        <v>208</v>
      </c>
      <c r="D60" s="97"/>
      <c r="E60" s="95"/>
    </row>
    <row r="61" spans="1:5" x14ac:dyDescent="0.25">
      <c r="A61" s="96" t="s">
        <v>85</v>
      </c>
      <c r="B61" s="96" t="s">
        <v>209</v>
      </c>
      <c r="C61" s="96" t="s">
        <v>210</v>
      </c>
      <c r="D61" s="97"/>
      <c r="E61" s="95"/>
    </row>
    <row r="62" spans="1:5" x14ac:dyDescent="0.25">
      <c r="A62" s="96" t="s">
        <v>85</v>
      </c>
      <c r="B62" s="96" t="s">
        <v>209</v>
      </c>
      <c r="C62" s="96" t="s">
        <v>211</v>
      </c>
      <c r="D62" s="97"/>
      <c r="E62" s="95"/>
    </row>
    <row r="63" spans="1:5" x14ac:dyDescent="0.25">
      <c r="A63" s="96" t="s">
        <v>85</v>
      </c>
      <c r="B63" s="96" t="s">
        <v>212</v>
      </c>
      <c r="C63" s="96" t="s">
        <v>206</v>
      </c>
      <c r="D63" s="97"/>
      <c r="E63" s="95"/>
    </row>
    <row r="64" spans="1:5" x14ac:dyDescent="0.25">
      <c r="A64" s="96" t="s">
        <v>85</v>
      </c>
      <c r="B64" s="96" t="s">
        <v>213</v>
      </c>
      <c r="C64" s="96" t="s">
        <v>214</v>
      </c>
      <c r="D64" s="97"/>
      <c r="E64" s="95"/>
    </row>
    <row r="65" spans="1:5" x14ac:dyDescent="0.25">
      <c r="A65" s="96" t="s">
        <v>85</v>
      </c>
      <c r="B65" s="96" t="s">
        <v>215</v>
      </c>
      <c r="C65" s="96" t="s">
        <v>146</v>
      </c>
      <c r="D65" s="97"/>
      <c r="E65" s="95"/>
    </row>
    <row r="66" spans="1:5" x14ac:dyDescent="0.25">
      <c r="A66" s="96" t="s">
        <v>85</v>
      </c>
      <c r="B66" s="96" t="s">
        <v>216</v>
      </c>
      <c r="C66" s="96" t="s">
        <v>217</v>
      </c>
      <c r="D66" s="97"/>
      <c r="E66" s="95"/>
    </row>
    <row r="67" spans="1:5" x14ac:dyDescent="0.25">
      <c r="A67" s="96" t="s">
        <v>85</v>
      </c>
      <c r="B67" s="96" t="s">
        <v>218</v>
      </c>
      <c r="C67" s="96" t="s">
        <v>219</v>
      </c>
      <c r="D67" s="97"/>
      <c r="E67" s="95"/>
    </row>
    <row r="68" spans="1:5" x14ac:dyDescent="0.25">
      <c r="A68" s="96" t="s">
        <v>85</v>
      </c>
      <c r="B68" s="96" t="s">
        <v>218</v>
      </c>
      <c r="C68" s="96" t="s">
        <v>140</v>
      </c>
      <c r="D68" s="97"/>
      <c r="E68" s="95"/>
    </row>
    <row r="69" spans="1:5" x14ac:dyDescent="0.25">
      <c r="A69" s="96" t="s">
        <v>85</v>
      </c>
      <c r="B69" s="96" t="s">
        <v>220</v>
      </c>
      <c r="C69" s="96" t="s">
        <v>221</v>
      </c>
      <c r="D69" s="97"/>
      <c r="E69" s="95"/>
    </row>
    <row r="70" spans="1:5" x14ac:dyDescent="0.25">
      <c r="A70" s="96" t="s">
        <v>85</v>
      </c>
      <c r="B70" s="96" t="s">
        <v>222</v>
      </c>
      <c r="C70" s="96" t="s">
        <v>168</v>
      </c>
      <c r="D70" s="97"/>
      <c r="E70" s="95"/>
    </row>
    <row r="71" spans="1:5" x14ac:dyDescent="0.25">
      <c r="A71" s="96" t="s">
        <v>85</v>
      </c>
      <c r="B71" s="96" t="s">
        <v>223</v>
      </c>
      <c r="C71" s="96" t="s">
        <v>136</v>
      </c>
      <c r="D71" s="97"/>
      <c r="E71" s="95"/>
    </row>
    <row r="72" spans="1:5" x14ac:dyDescent="0.25">
      <c r="A72" s="96" t="s">
        <v>85</v>
      </c>
      <c r="B72" s="96" t="s">
        <v>224</v>
      </c>
      <c r="C72" s="96" t="s">
        <v>225</v>
      </c>
      <c r="D72" s="97"/>
      <c r="E72" s="95"/>
    </row>
    <row r="73" spans="1:5" x14ac:dyDescent="0.25">
      <c r="A73" s="96" t="s">
        <v>85</v>
      </c>
      <c r="B73" s="96" t="s">
        <v>226</v>
      </c>
      <c r="C73" s="96" t="s">
        <v>168</v>
      </c>
      <c r="D73" s="97"/>
      <c r="E73" s="95"/>
    </row>
    <row r="74" spans="1:5" x14ac:dyDescent="0.25">
      <c r="A74" s="96" t="s">
        <v>85</v>
      </c>
      <c r="B74" s="96" t="s">
        <v>227</v>
      </c>
      <c r="C74" s="96" t="s">
        <v>228</v>
      </c>
      <c r="D74" s="97"/>
      <c r="E74" s="95"/>
    </row>
    <row r="75" spans="1:5" x14ac:dyDescent="0.25">
      <c r="A75" s="96" t="s">
        <v>85</v>
      </c>
      <c r="B75" s="96" t="s">
        <v>229</v>
      </c>
      <c r="C75" s="96" t="s">
        <v>230</v>
      </c>
      <c r="D75" s="97"/>
      <c r="E75" s="95"/>
    </row>
    <row r="76" spans="1:5" x14ac:dyDescent="0.25">
      <c r="A76" s="96" t="s">
        <v>85</v>
      </c>
      <c r="B76" s="96" t="s">
        <v>231</v>
      </c>
      <c r="C76" s="96" t="s">
        <v>206</v>
      </c>
      <c r="D76" s="97"/>
      <c r="E76" s="95"/>
    </row>
    <row r="77" spans="1:5" x14ac:dyDescent="0.25">
      <c r="A77" s="96" t="s">
        <v>85</v>
      </c>
      <c r="B77" s="96" t="s">
        <v>232</v>
      </c>
      <c r="C77" s="96" t="s">
        <v>233</v>
      </c>
      <c r="D77" s="97"/>
      <c r="E77" s="95"/>
    </row>
    <row r="78" spans="1:5" x14ac:dyDescent="0.25">
      <c r="A78" s="96" t="s">
        <v>85</v>
      </c>
      <c r="B78" s="96" t="s">
        <v>234</v>
      </c>
      <c r="C78" s="96" t="s">
        <v>206</v>
      </c>
      <c r="D78" s="97"/>
      <c r="E78" s="95"/>
    </row>
    <row r="79" spans="1:5" x14ac:dyDescent="0.25">
      <c r="A79" s="96" t="s">
        <v>85</v>
      </c>
      <c r="B79" s="96" t="s">
        <v>235</v>
      </c>
      <c r="C79" s="96" t="s">
        <v>129</v>
      </c>
      <c r="D79" s="97"/>
      <c r="E79" s="95"/>
    </row>
    <row r="80" spans="1:5" x14ac:dyDescent="0.25">
      <c r="A80" s="96" t="s">
        <v>85</v>
      </c>
      <c r="B80" s="96" t="s">
        <v>236</v>
      </c>
      <c r="C80" s="96" t="s">
        <v>199</v>
      </c>
      <c r="D80" s="97"/>
      <c r="E80" s="95"/>
    </row>
    <row r="81" spans="1:5" x14ac:dyDescent="0.25">
      <c r="A81" s="96" t="s">
        <v>85</v>
      </c>
      <c r="B81" s="96" t="s">
        <v>237</v>
      </c>
      <c r="C81" s="96" t="s">
        <v>238</v>
      </c>
      <c r="D81" s="97"/>
      <c r="E81" s="95"/>
    </row>
    <row r="82" spans="1:5" x14ac:dyDescent="0.25">
      <c r="A82" s="96" t="s">
        <v>85</v>
      </c>
      <c r="B82" s="96" t="s">
        <v>237</v>
      </c>
      <c r="C82" s="96" t="s">
        <v>193</v>
      </c>
      <c r="D82" s="97"/>
      <c r="E82" s="95"/>
    </row>
    <row r="83" spans="1:5" x14ac:dyDescent="0.25">
      <c r="A83" s="96" t="s">
        <v>85</v>
      </c>
      <c r="B83" s="96" t="s">
        <v>237</v>
      </c>
      <c r="C83" s="96" t="s">
        <v>144</v>
      </c>
      <c r="D83" s="97"/>
      <c r="E83" s="95"/>
    </row>
    <row r="84" spans="1:5" x14ac:dyDescent="0.25">
      <c r="A84" s="96" t="s">
        <v>85</v>
      </c>
      <c r="B84" s="96" t="s">
        <v>239</v>
      </c>
      <c r="C84" s="96" t="s">
        <v>225</v>
      </c>
      <c r="D84" s="97"/>
      <c r="E84" s="95"/>
    </row>
    <row r="85" spans="1:5" x14ac:dyDescent="0.25">
      <c r="A85" s="96" t="s">
        <v>85</v>
      </c>
      <c r="B85" s="96" t="s">
        <v>240</v>
      </c>
      <c r="C85" s="96" t="s">
        <v>241</v>
      </c>
      <c r="D85" s="97"/>
      <c r="E85" s="95"/>
    </row>
    <row r="86" spans="1:5" x14ac:dyDescent="0.25">
      <c r="A86" s="96" t="s">
        <v>85</v>
      </c>
      <c r="B86" s="96" t="s">
        <v>242</v>
      </c>
      <c r="C86" s="96" t="s">
        <v>243</v>
      </c>
      <c r="D86" s="97"/>
      <c r="E86" s="95"/>
    </row>
    <row r="87" spans="1:5" x14ac:dyDescent="0.25">
      <c r="A87" s="96" t="s">
        <v>85</v>
      </c>
      <c r="B87" s="96" t="s">
        <v>244</v>
      </c>
      <c r="C87" s="96" t="s">
        <v>245</v>
      </c>
      <c r="D87" s="97"/>
      <c r="E87" s="95"/>
    </row>
    <row r="88" spans="1:5" x14ac:dyDescent="0.25">
      <c r="A88" s="96" t="s">
        <v>130</v>
      </c>
      <c r="B88" s="96" t="s">
        <v>128</v>
      </c>
      <c r="C88" s="96" t="s">
        <v>129</v>
      </c>
      <c r="D88" s="97"/>
      <c r="E88" s="95"/>
    </row>
    <row r="89" spans="1:5" x14ac:dyDescent="0.25">
      <c r="A89" s="96" t="s">
        <v>130</v>
      </c>
      <c r="B89" s="96" t="s">
        <v>131</v>
      </c>
      <c r="C89" s="96" t="s">
        <v>129</v>
      </c>
      <c r="D89" s="97"/>
      <c r="E89" s="95"/>
    </row>
    <row r="90" spans="1:5" x14ac:dyDescent="0.25">
      <c r="A90" s="96" t="s">
        <v>130</v>
      </c>
      <c r="B90" s="96" t="s">
        <v>132</v>
      </c>
      <c r="C90" s="96" t="s">
        <v>129</v>
      </c>
      <c r="D90" s="97"/>
      <c r="E90" s="95"/>
    </row>
    <row r="91" spans="1:5" x14ac:dyDescent="0.25">
      <c r="A91" s="96" t="s">
        <v>105</v>
      </c>
      <c r="B91" s="96" t="s">
        <v>103</v>
      </c>
      <c r="C91" s="96" t="s">
        <v>104</v>
      </c>
      <c r="D91" s="97"/>
      <c r="E91" s="95"/>
    </row>
    <row r="92" spans="1:5" x14ac:dyDescent="0.25">
      <c r="A92" s="96" t="s">
        <v>105</v>
      </c>
      <c r="B92" s="96" t="s">
        <v>106</v>
      </c>
      <c r="C92" s="96" t="s">
        <v>107</v>
      </c>
      <c r="D92" s="97"/>
      <c r="E92" s="95"/>
    </row>
    <row r="93" spans="1:5" x14ac:dyDescent="0.25">
      <c r="A93" s="96" t="s">
        <v>105</v>
      </c>
      <c r="B93" s="96" t="s">
        <v>108</v>
      </c>
      <c r="C93" s="96" t="s">
        <v>107</v>
      </c>
      <c r="D93" s="97"/>
      <c r="E93" s="95"/>
    </row>
    <row r="94" spans="1:5" x14ac:dyDescent="0.25">
      <c r="A94" s="96" t="s">
        <v>105</v>
      </c>
      <c r="B94" s="96" t="s">
        <v>109</v>
      </c>
      <c r="C94" s="96" t="s">
        <v>104</v>
      </c>
      <c r="D94" s="97"/>
      <c r="E94" s="95"/>
    </row>
    <row r="95" spans="1:5" x14ac:dyDescent="0.25">
      <c r="A95" s="96" t="s">
        <v>105</v>
      </c>
      <c r="B95" s="96" t="s">
        <v>110</v>
      </c>
      <c r="C95" s="96" t="s">
        <v>107</v>
      </c>
      <c r="D95" s="97"/>
      <c r="E95" s="95"/>
    </row>
    <row r="96" spans="1:5" x14ac:dyDescent="0.25">
      <c r="A96" s="96" t="s">
        <v>105</v>
      </c>
      <c r="B96" s="96" t="s">
        <v>111</v>
      </c>
      <c r="C96" s="96" t="s">
        <v>104</v>
      </c>
      <c r="D96" s="97"/>
      <c r="E96" s="95"/>
    </row>
    <row r="97" spans="1:5" x14ac:dyDescent="0.25">
      <c r="A97" s="96" t="s">
        <v>105</v>
      </c>
      <c r="B97" s="96" t="s">
        <v>112</v>
      </c>
      <c r="C97" s="96" t="s">
        <v>113</v>
      </c>
      <c r="D97" s="97"/>
      <c r="E97" s="95"/>
    </row>
    <row r="98" spans="1:5" x14ac:dyDescent="0.25">
      <c r="A98" s="96" t="s">
        <v>105</v>
      </c>
      <c r="B98" s="96" t="s">
        <v>114</v>
      </c>
      <c r="C98" s="96" t="s">
        <v>107</v>
      </c>
      <c r="D98" s="97"/>
      <c r="E98" s="95"/>
    </row>
    <row r="99" spans="1:5" x14ac:dyDescent="0.25">
      <c r="A99" s="96" t="s">
        <v>105</v>
      </c>
      <c r="B99" s="96" t="s">
        <v>115</v>
      </c>
      <c r="C99" s="96" t="s">
        <v>107</v>
      </c>
      <c r="D99" s="97"/>
      <c r="E99" s="95"/>
    </row>
    <row r="100" spans="1:5" x14ac:dyDescent="0.25">
      <c r="A100" s="96" t="s">
        <v>105</v>
      </c>
      <c r="B100" s="96" t="s">
        <v>116</v>
      </c>
      <c r="C100" s="96" t="s">
        <v>113</v>
      </c>
      <c r="D100" s="97"/>
      <c r="E100" s="95"/>
    </row>
    <row r="101" spans="1:5" x14ac:dyDescent="0.25">
      <c r="A101" s="96" t="s">
        <v>105</v>
      </c>
      <c r="B101" s="96" t="s">
        <v>117</v>
      </c>
      <c r="C101" s="96" t="s">
        <v>104</v>
      </c>
      <c r="D101" s="97"/>
      <c r="E101" s="95"/>
    </row>
    <row r="102" spans="1:5" x14ac:dyDescent="0.25">
      <c r="A102" s="96" t="s">
        <v>105</v>
      </c>
      <c r="B102" s="96" t="s">
        <v>117</v>
      </c>
      <c r="C102" s="96" t="s">
        <v>113</v>
      </c>
      <c r="D102" s="97"/>
      <c r="E102" s="95"/>
    </row>
    <row r="103" spans="1:5" x14ac:dyDescent="0.25">
      <c r="A103" s="96" t="s">
        <v>105</v>
      </c>
      <c r="B103" s="96" t="s">
        <v>118</v>
      </c>
      <c r="C103" s="96" t="s">
        <v>104</v>
      </c>
      <c r="D103" s="97"/>
      <c r="E103" s="95"/>
    </row>
    <row r="104" spans="1:5" x14ac:dyDescent="0.25">
      <c r="A104" s="96" t="s">
        <v>105</v>
      </c>
      <c r="B104" s="96" t="s">
        <v>118</v>
      </c>
      <c r="C104" s="96" t="s">
        <v>113</v>
      </c>
      <c r="D104" s="97"/>
      <c r="E104" s="95"/>
    </row>
    <row r="105" spans="1:5" x14ac:dyDescent="0.25">
      <c r="A105" s="96" t="s">
        <v>105</v>
      </c>
      <c r="B105" s="96" t="s">
        <v>119</v>
      </c>
      <c r="C105" s="96" t="s">
        <v>107</v>
      </c>
      <c r="D105" s="97"/>
      <c r="E105" s="95"/>
    </row>
    <row r="106" spans="1:5" x14ac:dyDescent="0.25">
      <c r="A106" s="96" t="s">
        <v>105</v>
      </c>
      <c r="B106" s="96" t="s">
        <v>119</v>
      </c>
      <c r="C106" s="96" t="s">
        <v>113</v>
      </c>
      <c r="D106" s="97"/>
      <c r="E106" s="95"/>
    </row>
    <row r="107" spans="1:5" x14ac:dyDescent="0.25">
      <c r="A107" s="96" t="s">
        <v>105</v>
      </c>
      <c r="B107" s="96" t="s">
        <v>120</v>
      </c>
      <c r="C107" s="96" t="s">
        <v>104</v>
      </c>
      <c r="D107" s="97"/>
      <c r="E107" s="95"/>
    </row>
    <row r="108" spans="1:5" x14ac:dyDescent="0.25">
      <c r="A108" s="96" t="s">
        <v>105</v>
      </c>
      <c r="B108" s="96" t="s">
        <v>120</v>
      </c>
      <c r="C108" s="96" t="s">
        <v>113</v>
      </c>
      <c r="D108" s="97"/>
      <c r="E108" s="95"/>
    </row>
    <row r="109" spans="1:5" x14ac:dyDescent="0.25">
      <c r="A109" s="96" t="s">
        <v>105</v>
      </c>
      <c r="B109" s="96" t="s">
        <v>121</v>
      </c>
      <c r="C109" s="96" t="s">
        <v>107</v>
      </c>
      <c r="D109" s="97"/>
      <c r="E109" s="95"/>
    </row>
    <row r="110" spans="1:5" x14ac:dyDescent="0.25">
      <c r="A110" s="96" t="s">
        <v>105</v>
      </c>
      <c r="B110" s="96" t="s">
        <v>122</v>
      </c>
      <c r="C110" s="96" t="s">
        <v>107</v>
      </c>
      <c r="D110" s="97"/>
      <c r="E110" s="95"/>
    </row>
    <row r="111" spans="1:5" x14ac:dyDescent="0.25">
      <c r="A111" s="96" t="s">
        <v>105</v>
      </c>
      <c r="B111" s="96" t="s">
        <v>122</v>
      </c>
      <c r="C111" s="96" t="s">
        <v>113</v>
      </c>
      <c r="D111" s="97"/>
      <c r="E111" s="95"/>
    </row>
    <row r="112" spans="1:5" x14ac:dyDescent="0.25">
      <c r="A112" s="96" t="s">
        <v>105</v>
      </c>
      <c r="B112" s="96" t="s">
        <v>123</v>
      </c>
      <c r="C112" s="96" t="s">
        <v>104</v>
      </c>
      <c r="D112" s="97"/>
      <c r="E112" s="95"/>
    </row>
    <row r="113" spans="1:5" x14ac:dyDescent="0.25">
      <c r="A113" s="96" t="s">
        <v>105</v>
      </c>
      <c r="B113" s="96" t="s">
        <v>123</v>
      </c>
      <c r="C113" s="96" t="s">
        <v>113</v>
      </c>
      <c r="D113" s="97"/>
      <c r="E113" s="95"/>
    </row>
    <row r="114" spans="1:5" x14ac:dyDescent="0.25">
      <c r="A114" s="96" t="s">
        <v>105</v>
      </c>
      <c r="B114" s="96" t="s">
        <v>124</v>
      </c>
      <c r="C114" s="96" t="s">
        <v>107</v>
      </c>
      <c r="D114" s="97"/>
      <c r="E114" s="95"/>
    </row>
    <row r="115" spans="1:5" x14ac:dyDescent="0.25">
      <c r="A115" s="96" t="s">
        <v>105</v>
      </c>
      <c r="B115" s="96" t="s">
        <v>125</v>
      </c>
      <c r="C115" s="96" t="s">
        <v>126</v>
      </c>
      <c r="D115" s="97"/>
      <c r="E115" s="95"/>
    </row>
    <row r="116" spans="1:5" x14ac:dyDescent="0.25">
      <c r="A116" s="96" t="s">
        <v>105</v>
      </c>
      <c r="B116" s="96" t="s">
        <v>127</v>
      </c>
      <c r="C116" s="96" t="s">
        <v>126</v>
      </c>
      <c r="D116" s="97"/>
      <c r="E116" s="95"/>
    </row>
    <row r="117" spans="1:5" x14ac:dyDescent="0.25">
      <c r="A117" s="96" t="s">
        <v>100</v>
      </c>
      <c r="B117" s="96" t="s">
        <v>98</v>
      </c>
      <c r="C117" s="96" t="s">
        <v>99</v>
      </c>
      <c r="D117" s="97"/>
      <c r="E117" s="95"/>
    </row>
    <row r="118" spans="1:5" x14ac:dyDescent="0.25">
      <c r="A118" s="96" t="s">
        <v>100</v>
      </c>
      <c r="B118" s="96" t="s">
        <v>101</v>
      </c>
      <c r="C118" s="96" t="s">
        <v>99</v>
      </c>
      <c r="D118" s="97"/>
      <c r="E118" s="95"/>
    </row>
    <row r="119" spans="1:5" x14ac:dyDescent="0.25">
      <c r="A119" s="96" t="s">
        <v>100</v>
      </c>
      <c r="B119" s="96" t="s">
        <v>102</v>
      </c>
      <c r="C119" s="96" t="s">
        <v>99</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5F25KTUSNP4X-205032580-161409</_dlc_DocId>
    <_dlc_DocIdUrl xmlns="d65e48b5-f38d-431e-9b4f-47403bf4583f">
      <Url>https://rkas.sharepoint.com/Kliendisuhted/_layouts/15/DocIdRedir.aspx?ID=5F25KTUSNP4X-205032580-161409</Url>
      <Description>5F25KTUSNP4X-205032580-161409</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23DAC8-EC9A-47DE-8DAA-FAF9FAB2B75A}">
  <ds:schemaRefs>
    <ds:schemaRef ds:uri="http://purl.org/dc/dcmitype/"/>
    <ds:schemaRef ds:uri="http://schemas.microsoft.com/office/2006/metadata/properties"/>
    <ds:schemaRef ds:uri="http://schemas.microsoft.com/office/2006/documentManagement/types"/>
    <ds:schemaRef ds:uri="http://purl.org/dc/elements/1.1/"/>
    <ds:schemaRef ds:uri="f9d2dacb-1dd4-4df2-a266-1cf5510aa1a7"/>
    <ds:schemaRef ds:uri="http://schemas.microsoft.com/office/infopath/2007/PartnerControls"/>
    <ds:schemaRef ds:uri="http://schemas.openxmlformats.org/package/2006/metadata/core-properties"/>
    <ds:schemaRef ds:uri="http://www.w3.org/XML/1998/namespace"/>
    <ds:schemaRef ds:uri="d65e48b5-f38d-431e-9b4f-47403bf4583f"/>
    <ds:schemaRef ds:uri="6c9df9ba-040f-46ec-93e7-7ebbea2b3f34"/>
    <ds:schemaRef ds:uri="http://purl.org/dc/terms/"/>
    <ds:schemaRef ds:uri="a4634551-c501-4e5e-ac96-dde1e0c9b252"/>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2A5E3B44-E7B8-420D-97CB-039004BC14C6}">
  <ds:schemaRefs>
    <ds:schemaRef ds:uri="http://schemas.microsoft.com/sharepoint/events"/>
  </ds:schemaRefs>
</ds:datastoreItem>
</file>

<file path=customXml/itemProps4.xml><?xml version="1.0" encoding="utf-8"?>
<ds:datastoreItem xmlns:ds="http://schemas.openxmlformats.org/officeDocument/2006/customXml" ds:itemID="{F50EBD87-EFE0-41D8-A422-3B8108FB2FB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2024-11-21T13:28:21Z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723a9255-71cc-4b50-ae2d-baf6bb334ce5</vt:lpwstr>
  </property>
</Properties>
</file>