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kerst\Documents\IVIA\toetusprogrammid\ÕÜF\Tugiteenused ja -taristu\taristu\Jõhvi\Jõhvi TTA\Digi ja MM\"/>
    </mc:Choice>
  </mc:AlternateContent>
  <bookViews>
    <workbookView xWindow="0" yWindow="0" windowWidth="19200" windowHeight="6720" tabRatio="871" firstSheet="3" activeTab="3"/>
  </bookViews>
  <sheets>
    <sheet name="Juhend" sheetId="6" state="hidden" r:id="rId1"/>
    <sheet name="Esileht" sheetId="9" state="hidden" r:id="rId2"/>
    <sheet name="1. Projekti elluviimise kulud" sheetId="2" state="hidden" r:id="rId3"/>
    <sheet name="2. Tulud-kulud projektiga" sheetId="1" r:id="rId4"/>
    <sheet name="3. Tulud-kulud projektita" sheetId="4" r:id="rId5"/>
    <sheet name="4. Lisanduvad tulud-kulud" sheetId="5" r:id="rId6"/>
    <sheet name="7. Tasuvus" sheetId="11" state="hidden" r:id="rId7"/>
    <sheet name="5. Abikõlblik kulu" sheetId="7" r:id="rId8"/>
    <sheet name="6. Rahavood" sheetId="8" r:id="rId9"/>
    <sheet name="Eeldused_muugi" sheetId="15" r:id="rId10"/>
    <sheet name="8. Jääkväärtus" sheetId="13" state="hidden" r:id="rId11"/>
    <sheet name="Maksumäärad" sheetId="10" state="hidden" r:id="rId12"/>
    <sheet name="Arvestusperioodid" sheetId="12" state="hidden" r:id="rId13"/>
    <sheet name="Tulu" sheetId="22" state="hidden" r:id="rId14"/>
    <sheet name="Помещения" sheetId="20" state="hidden" r:id="rId15"/>
  </sheets>
  <externalReferences>
    <externalReference r:id="rId16"/>
    <externalReference r:id="rId17"/>
    <externalReference r:id="rId18"/>
    <externalReference r:id="rId19"/>
  </externalReferences>
  <definedNames>
    <definedName name="Excel_BuiltIn_Database_0">#REF!</definedName>
    <definedName name="_xlnm.Print_Area" localSheetId="9">Eeldused_muugi!$A$1:$AL$21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10">'8. Jääkväärtus'!$A:$A,'8. Jääkväärtus'!$6:$7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1" l="1"/>
  <c r="J60" i="1" s="1"/>
  <c r="H60" i="1"/>
  <c r="G18" i="15"/>
  <c r="F60" i="1"/>
  <c r="H61" i="1"/>
  <c r="G60" i="1"/>
  <c r="F58" i="1"/>
  <c r="F59" i="1"/>
  <c r="G59" i="1"/>
  <c r="I58" i="1"/>
  <c r="B15" i="15"/>
  <c r="F15" i="15" s="1"/>
  <c r="G15" i="15" s="1"/>
  <c r="I59" i="1"/>
  <c r="I61" i="1"/>
  <c r="J61" i="1" s="1"/>
  <c r="K61" i="1" s="1"/>
  <c r="L61" i="1" s="1"/>
  <c r="M61" i="1" s="1"/>
  <c r="N61" i="1" s="1"/>
  <c r="O61" i="1" s="1"/>
  <c r="P61" i="1" s="1"/>
  <c r="Q61" i="1" s="1"/>
  <c r="R61" i="1" s="1"/>
  <c r="E37" i="2"/>
  <c r="G88" i="1"/>
  <c r="H88" i="1" s="1"/>
  <c r="I88" i="1" s="1"/>
  <c r="J88" i="1" s="1"/>
  <c r="K88" i="1" s="1"/>
  <c r="L88" i="1" s="1"/>
  <c r="M88" i="1" s="1"/>
  <c r="N88" i="1" s="1"/>
  <c r="O88" i="1" s="1"/>
  <c r="P88" i="1" s="1"/>
  <c r="Q88" i="1" s="1"/>
  <c r="R88" i="1" s="1"/>
  <c r="F12" i="15"/>
  <c r="G12" i="15" s="1"/>
  <c r="H12" i="15" s="1"/>
  <c r="I12" i="15" s="1"/>
  <c r="J12" i="15" s="1"/>
  <c r="K12" i="15" s="1"/>
  <c r="L12" i="15" s="1"/>
  <c r="M12" i="15" s="1"/>
  <c r="N12" i="15" s="1"/>
  <c r="O12" i="15" s="1"/>
  <c r="P12" i="15" s="1"/>
  <c r="Q12" i="15" s="1"/>
  <c r="R12" i="15" s="1"/>
  <c r="F16" i="15"/>
  <c r="G16" i="15" s="1"/>
  <c r="H16" i="15" s="1"/>
  <c r="I16" i="15" s="1"/>
  <c r="J16" i="15" s="1"/>
  <c r="K16" i="15" s="1"/>
  <c r="L16" i="15" s="1"/>
  <c r="M16" i="15" s="1"/>
  <c r="N16" i="15" s="1"/>
  <c r="O16" i="15" s="1"/>
  <c r="P16" i="15" s="1"/>
  <c r="Q16" i="15" s="1"/>
  <c r="R16" i="15" s="1"/>
  <c r="B17" i="15"/>
  <c r="F17" i="15" s="1"/>
  <c r="G17" i="15" s="1"/>
  <c r="H17" i="15" s="1"/>
  <c r="I17" i="15" s="1"/>
  <c r="J17" i="15" s="1"/>
  <c r="K17" i="15" s="1"/>
  <c r="L17" i="15" s="1"/>
  <c r="M17" i="15" s="1"/>
  <c r="N17" i="15" s="1"/>
  <c r="O17" i="15" s="1"/>
  <c r="P17" i="15" s="1"/>
  <c r="Q17" i="15" s="1"/>
  <c r="R17" i="15" s="1"/>
  <c r="G8" i="1"/>
  <c r="H8" i="1" s="1"/>
  <c r="I8" i="1" s="1"/>
  <c r="J8" i="1" s="1"/>
  <c r="K8" i="1" s="1"/>
  <c r="L8" i="1" s="1"/>
  <c r="M8" i="1" s="1"/>
  <c r="N8" i="1" s="1"/>
  <c r="O8" i="1" s="1"/>
  <c r="P8" i="1" s="1"/>
  <c r="Q8" i="1" s="1"/>
  <c r="R8" i="1" s="1"/>
  <c r="F14" i="15"/>
  <c r="G14" i="15" s="1"/>
  <c r="H14" i="15" s="1"/>
  <c r="I14" i="15" s="1"/>
  <c r="J14" i="15" s="1"/>
  <c r="K14" i="15" s="1"/>
  <c r="L14" i="15" s="1"/>
  <c r="M14" i="15" s="1"/>
  <c r="N14" i="15" s="1"/>
  <c r="O14" i="15" s="1"/>
  <c r="P14" i="15" s="1"/>
  <c r="Q14" i="15" s="1"/>
  <c r="R14" i="15" s="1"/>
  <c r="K60" i="1" l="1"/>
  <c r="L60" i="1" s="1"/>
  <c r="M60" i="1" s="1"/>
  <c r="N60" i="1" s="1"/>
  <c r="O60" i="1" s="1"/>
  <c r="P60" i="1" s="1"/>
  <c r="Q60" i="1" s="1"/>
  <c r="R60" i="1" s="1"/>
  <c r="H18" i="15"/>
  <c r="I18" i="15" l="1"/>
  <c r="J18" i="15" l="1"/>
  <c r="K18" i="15" l="1"/>
  <c r="L18" i="15" l="1"/>
  <c r="M18" i="15" l="1"/>
  <c r="N18" i="15" l="1"/>
  <c r="O18" i="15" l="1"/>
  <c r="P18" i="15" l="1"/>
  <c r="Q18" i="15" l="1"/>
  <c r="R18" i="15" l="1"/>
  <c r="F13" i="15" l="1"/>
  <c r="B11" i="15"/>
  <c r="F11" i="15" s="1"/>
  <c r="F10" i="15"/>
  <c r="G10" i="15" s="1"/>
  <c r="H10" i="15" s="1"/>
  <c r="I10" i="15" s="1"/>
  <c r="J10" i="15" s="1"/>
  <c r="K10" i="15" s="1"/>
  <c r="L10" i="15" s="1"/>
  <c r="M10" i="15" s="1"/>
  <c r="N10" i="15" s="1"/>
  <c r="O10" i="15" s="1"/>
  <c r="P10" i="15" s="1"/>
  <c r="Q10" i="15" s="1"/>
  <c r="R10" i="15" s="1"/>
  <c r="B8" i="15"/>
  <c r="H59" i="1"/>
  <c r="J59" i="1" s="1"/>
  <c r="K59" i="1" s="1"/>
  <c r="L59" i="1" s="1"/>
  <c r="M59" i="1" s="1"/>
  <c r="N59" i="1" s="1"/>
  <c r="O59" i="1" s="1"/>
  <c r="P59" i="1" s="1"/>
  <c r="Q59" i="1" s="1"/>
  <c r="R59" i="1" s="1"/>
  <c r="G58" i="1"/>
  <c r="H58" i="1" s="1"/>
  <c r="J58" i="1" s="1"/>
  <c r="K58" i="1" s="1"/>
  <c r="L58" i="1" s="1"/>
  <c r="M58" i="1" s="1"/>
  <c r="N58" i="1" s="1"/>
  <c r="O58" i="1" s="1"/>
  <c r="P58" i="1" s="1"/>
  <c r="Q58" i="1" s="1"/>
  <c r="R58" i="1" s="1"/>
  <c r="F7" i="15"/>
  <c r="F7" i="1"/>
  <c r="F85" i="1" s="1"/>
  <c r="G11" i="15" l="1"/>
  <c r="F86" i="1"/>
  <c r="G13" i="15"/>
  <c r="F87" i="1"/>
  <c r="F83" i="1"/>
  <c r="B9" i="15"/>
  <c r="F9" i="15" s="1"/>
  <c r="F84" i="1" s="1"/>
  <c r="G8" i="15"/>
  <c r="G7" i="15"/>
  <c r="H13" i="15" l="1"/>
  <c r="H11" i="15"/>
  <c r="G9" i="15"/>
  <c r="H8" i="15"/>
  <c r="G83" i="1"/>
  <c r="H7" i="15"/>
  <c r="I11" i="15" l="1"/>
  <c r="I13" i="15"/>
  <c r="H9" i="15"/>
  <c r="I9" i="15" s="1"/>
  <c r="J9" i="15" s="1"/>
  <c r="K9" i="15" s="1"/>
  <c r="L9" i="15" s="1"/>
  <c r="M9" i="15" s="1"/>
  <c r="N9" i="15" s="1"/>
  <c r="O9" i="15" s="1"/>
  <c r="P9" i="15" s="1"/>
  <c r="Q9" i="15" s="1"/>
  <c r="R9" i="15" s="1"/>
  <c r="G84" i="1"/>
  <c r="I8" i="15"/>
  <c r="H83" i="1"/>
  <c r="I7" i="15"/>
  <c r="J11" i="15" l="1"/>
  <c r="J13" i="15"/>
  <c r="J8" i="15"/>
  <c r="I83" i="1"/>
  <c r="J7" i="15"/>
  <c r="K13" i="15" l="1"/>
  <c r="K11" i="15"/>
  <c r="K8" i="15"/>
  <c r="J83" i="1"/>
  <c r="K7" i="15"/>
  <c r="D3" i="10"/>
  <c r="E3" i="10" s="1"/>
  <c r="F3" i="10" s="1"/>
  <c r="G3" i="10" s="1"/>
  <c r="H3" i="10" s="1"/>
  <c r="I3" i="10" s="1"/>
  <c r="J3" i="10" s="1"/>
  <c r="K3" i="10" s="1"/>
  <c r="L3" i="10" s="1"/>
  <c r="M3" i="10" s="1"/>
  <c r="N3" i="10" s="1"/>
  <c r="O3" i="10" s="1"/>
  <c r="P3" i="10" s="1"/>
  <c r="C4" i="10"/>
  <c r="D4" i="10" s="1"/>
  <c r="E4" i="10" s="1"/>
  <c r="F4" i="10" s="1"/>
  <c r="G4" i="10" s="1"/>
  <c r="H4" i="10" s="1"/>
  <c r="I4" i="10" s="1"/>
  <c r="J4" i="10" s="1"/>
  <c r="K4" i="10" s="1"/>
  <c r="L4" i="10" s="1"/>
  <c r="M4" i="10" s="1"/>
  <c r="N4" i="10" s="1"/>
  <c r="O4" i="10" s="1"/>
  <c r="P4" i="10" s="1"/>
  <c r="C3" i="10"/>
  <c r="L11" i="15" l="1"/>
  <c r="L13" i="15"/>
  <c r="L8" i="15"/>
  <c r="K83" i="1"/>
  <c r="L7" i="15"/>
  <c r="A108" i="1"/>
  <c r="M13" i="15" l="1"/>
  <c r="M11" i="15"/>
  <c r="M8" i="15"/>
  <c r="L83" i="1"/>
  <c r="M7" i="15"/>
  <c r="H22" i="22"/>
  <c r="C10" i="22"/>
  <c r="E10" i="22" s="1"/>
  <c r="F10" i="22" s="1"/>
  <c r="B32" i="22"/>
  <c r="B23" i="22"/>
  <c r="B22" i="22"/>
  <c r="B21" i="22"/>
  <c r="B20" i="22"/>
  <c r="B19" i="22"/>
  <c r="B18" i="22"/>
  <c r="B17" i="22"/>
  <c r="B16" i="22"/>
  <c r="C9" i="22"/>
  <c r="E9" i="22" s="1"/>
  <c r="G9" i="22" s="1"/>
  <c r="D7" i="22"/>
  <c r="C7" i="22"/>
  <c r="D67" i="20"/>
  <c r="C67" i="20"/>
  <c r="D65" i="20"/>
  <c r="C65" i="20"/>
  <c r="D64" i="20"/>
  <c r="C64" i="20"/>
  <c r="D63" i="20"/>
  <c r="C63" i="20"/>
  <c r="F57" i="20"/>
  <c r="G57" i="20" s="1"/>
  <c r="D52" i="20"/>
  <c r="F55" i="20"/>
  <c r="G55" i="20" s="1"/>
  <c r="F54" i="20"/>
  <c r="F53" i="20"/>
  <c r="G53" i="20" s="1"/>
  <c r="G54" i="20"/>
  <c r="E55" i="20"/>
  <c r="E54" i="20"/>
  <c r="E53" i="20"/>
  <c r="C52" i="20"/>
  <c r="E52" i="20" s="1"/>
  <c r="E57" i="20"/>
  <c r="D3" i="15"/>
  <c r="E3" i="15" s="1"/>
  <c r="F3" i="15" s="1"/>
  <c r="G3" i="15" s="1"/>
  <c r="H3" i="15" s="1"/>
  <c r="I3" i="15" s="1"/>
  <c r="J3" i="15" s="1"/>
  <c r="K3" i="15" s="1"/>
  <c r="L3" i="15" s="1"/>
  <c r="M3" i="15" s="1"/>
  <c r="N3" i="15" s="1"/>
  <c r="O3" i="15" s="1"/>
  <c r="P3" i="15" s="1"/>
  <c r="Q3" i="15" s="1"/>
  <c r="R3" i="15" s="1"/>
  <c r="S3" i="15" s="1"/>
  <c r="T3" i="15" s="1"/>
  <c r="U3" i="15" s="1"/>
  <c r="V3" i="15" s="1"/>
  <c r="W3" i="15" s="1"/>
  <c r="X3" i="15" s="1"/>
  <c r="Y3" i="15" s="1"/>
  <c r="Z3" i="15" s="1"/>
  <c r="AA3" i="15" s="1"/>
  <c r="AB3" i="15" s="1"/>
  <c r="AC3" i="15" s="1"/>
  <c r="AD3" i="15" s="1"/>
  <c r="AE3" i="15" s="1"/>
  <c r="AD2" i="15"/>
  <c r="AC2" i="15"/>
  <c r="AB2" i="15"/>
  <c r="AA2" i="15"/>
  <c r="Z2" i="15"/>
  <c r="Y2" i="15"/>
  <c r="X2" i="15"/>
  <c r="W2" i="15"/>
  <c r="V2" i="15"/>
  <c r="U2" i="15"/>
  <c r="T2" i="15"/>
  <c r="S2" i="15"/>
  <c r="R2" i="15"/>
  <c r="Q2" i="15"/>
  <c r="P2" i="15"/>
  <c r="O2" i="15"/>
  <c r="N2" i="15"/>
  <c r="M2" i="15"/>
  <c r="L2" i="15"/>
  <c r="K2" i="15"/>
  <c r="J2" i="15"/>
  <c r="I2" i="15"/>
  <c r="H2" i="15"/>
  <c r="G2" i="15"/>
  <c r="F2" i="15"/>
  <c r="D2" i="15"/>
  <c r="D1" i="15"/>
  <c r="F63" i="20" l="1"/>
  <c r="G63" i="20" s="1"/>
  <c r="C8" i="22"/>
  <c r="N11" i="15"/>
  <c r="N13" i="15"/>
  <c r="N8" i="15"/>
  <c r="M83" i="1"/>
  <c r="N7" i="15"/>
  <c r="E67" i="20"/>
  <c r="H23" i="22"/>
  <c r="G23" i="22" s="1"/>
  <c r="Y21" i="15"/>
  <c r="F64" i="20"/>
  <c r="G64" i="20" s="1"/>
  <c r="E64" i="20"/>
  <c r="AD21" i="15"/>
  <c r="F65" i="20"/>
  <c r="G65" i="20" s="1"/>
  <c r="D58" i="20"/>
  <c r="D8" i="22"/>
  <c r="E8" i="22" s="1"/>
  <c r="G8" i="22" s="1"/>
  <c r="E63" i="20"/>
  <c r="T21" i="15"/>
  <c r="D62" i="20"/>
  <c r="F67" i="20"/>
  <c r="G67" i="20" s="1"/>
  <c r="V21" i="15"/>
  <c r="AB21" i="15"/>
  <c r="E30" i="2"/>
  <c r="X21" i="15"/>
  <c r="Z21" i="15"/>
  <c r="S21" i="15"/>
  <c r="AA21" i="15"/>
  <c r="C58" i="20"/>
  <c r="F58" i="20" s="1"/>
  <c r="G58" i="20" s="1"/>
  <c r="U21" i="15"/>
  <c r="AC21" i="15"/>
  <c r="F52" i="20"/>
  <c r="G52" i="20" s="1"/>
  <c r="E65" i="20"/>
  <c r="W21" i="15"/>
  <c r="H20" i="22"/>
  <c r="G20" i="22" s="1"/>
  <c r="H21" i="22"/>
  <c r="G21" i="22" s="1"/>
  <c r="G10" i="22"/>
  <c r="H10" i="22"/>
  <c r="E7" i="22"/>
  <c r="F7" i="22" s="1"/>
  <c r="H7" i="22" s="1"/>
  <c r="D68" i="20"/>
  <c r="C62" i="20"/>
  <c r="F9" i="22"/>
  <c r="H9" i="22" s="1"/>
  <c r="G22" i="22"/>
  <c r="G7" i="1"/>
  <c r="O11" i="15" l="1"/>
  <c r="G85" i="1"/>
  <c r="G87" i="1"/>
  <c r="G86" i="1"/>
  <c r="O13" i="15"/>
  <c r="O8" i="15"/>
  <c r="N83" i="1"/>
  <c r="O7" i="15"/>
  <c r="D12" i="22"/>
  <c r="E62" i="20"/>
  <c r="E58" i="20"/>
  <c r="E31" i="2"/>
  <c r="F8" i="22"/>
  <c r="H8" i="22" s="1"/>
  <c r="E12" i="22"/>
  <c r="G7" i="22"/>
  <c r="G12" i="22" s="1"/>
  <c r="F62" i="20"/>
  <c r="C68" i="20"/>
  <c r="F68" i="20" s="1"/>
  <c r="G68" i="20" s="1"/>
  <c r="H7" i="1"/>
  <c r="P13" i="15" l="1"/>
  <c r="P11" i="15"/>
  <c r="H85" i="1"/>
  <c r="H87" i="1"/>
  <c r="H86" i="1"/>
  <c r="P8" i="15"/>
  <c r="O83" i="1"/>
  <c r="P7" i="15"/>
  <c r="G62" i="20"/>
  <c r="E68" i="20"/>
  <c r="F12" i="22"/>
  <c r="I10" i="22" s="1"/>
  <c r="H12" i="22"/>
  <c r="I7" i="1"/>
  <c r="I85" i="1" l="1"/>
  <c r="I87" i="1"/>
  <c r="I86" i="1"/>
  <c r="Q11" i="15"/>
  <c r="Q13" i="15"/>
  <c r="Q8" i="15"/>
  <c r="P83" i="1"/>
  <c r="Q7" i="15"/>
  <c r="H18" i="22"/>
  <c r="G18" i="22" s="1"/>
  <c r="H19" i="22"/>
  <c r="G19" i="22" s="1"/>
  <c r="H15" i="15"/>
  <c r="H84" i="1" s="1"/>
  <c r="I8" i="22"/>
  <c r="I7" i="22"/>
  <c r="I9" i="22"/>
  <c r="J6" i="15"/>
  <c r="J7" i="1" s="1"/>
  <c r="J85" i="1" l="1"/>
  <c r="J86" i="1"/>
  <c r="J87" i="1"/>
  <c r="R13" i="15"/>
  <c r="R11" i="15"/>
  <c r="R8" i="15"/>
  <c r="R83" i="1" s="1"/>
  <c r="Q83" i="1"/>
  <c r="R7" i="15"/>
  <c r="I12" i="22"/>
  <c r="I15" i="15"/>
  <c r="I84" i="1" s="1"/>
  <c r="K6" i="15"/>
  <c r="K7" i="1" s="1"/>
  <c r="K85" i="1" l="1"/>
  <c r="K87" i="1"/>
  <c r="K86" i="1"/>
  <c r="J15" i="15"/>
  <c r="J84" i="1" s="1"/>
  <c r="H17" i="22"/>
  <c r="L6" i="15"/>
  <c r="L7" i="1" s="1"/>
  <c r="L85" i="1" l="1"/>
  <c r="L87" i="1"/>
  <c r="L86" i="1"/>
  <c r="K15" i="15"/>
  <c r="K84" i="1" s="1"/>
  <c r="G17" i="22"/>
  <c r="M6" i="15"/>
  <c r="M7" i="1" s="1"/>
  <c r="M85" i="1" l="1"/>
  <c r="M86" i="1"/>
  <c r="M87" i="1"/>
  <c r="H16" i="22"/>
  <c r="L15" i="15"/>
  <c r="L84" i="1" s="1"/>
  <c r="N6" i="15"/>
  <c r="N7" i="1" s="1"/>
  <c r="N85" i="1" l="1"/>
  <c r="N86" i="1"/>
  <c r="N87" i="1"/>
  <c r="M15" i="15"/>
  <c r="M84" i="1" s="1"/>
  <c r="G16" i="22"/>
  <c r="G25" i="22" s="1"/>
  <c r="G27" i="22" s="1"/>
  <c r="H25" i="22"/>
  <c r="I16" i="22" s="1"/>
  <c r="O6" i="15"/>
  <c r="O7" i="1" s="1"/>
  <c r="O85" i="1" l="1"/>
  <c r="O87" i="1"/>
  <c r="O86" i="1"/>
  <c r="N15" i="15"/>
  <c r="N84" i="1" s="1"/>
  <c r="I21" i="22"/>
  <c r="I22" i="22"/>
  <c r="I18" i="22"/>
  <c r="I23" i="22"/>
  <c r="I20" i="22"/>
  <c r="H27" i="22"/>
  <c r="I19" i="22"/>
  <c r="I17" i="22"/>
  <c r="P6" i="15"/>
  <c r="P7" i="1" s="1"/>
  <c r="P85" i="1" l="1"/>
  <c r="P87" i="1"/>
  <c r="P86" i="1"/>
  <c r="I25" i="22"/>
  <c r="O15" i="15"/>
  <c r="O84" i="1" s="1"/>
  <c r="S7" i="15"/>
  <c r="Q6" i="15"/>
  <c r="Q7" i="1" s="1"/>
  <c r="Q85" i="1" l="1"/>
  <c r="Q86" i="1"/>
  <c r="Q87" i="1"/>
  <c r="P15" i="15"/>
  <c r="P84" i="1" s="1"/>
  <c r="T7" i="15"/>
  <c r="R6" i="15"/>
  <c r="R7" i="1" s="1"/>
  <c r="R85" i="1" l="1"/>
  <c r="R86" i="1"/>
  <c r="R87" i="1"/>
  <c r="Q15" i="15"/>
  <c r="Q84" i="1" s="1"/>
  <c r="S6" i="15"/>
  <c r="S8" i="15"/>
  <c r="U7" i="15"/>
  <c r="R15" i="15" l="1"/>
  <c r="R84" i="1" s="1"/>
  <c r="T8" i="15"/>
  <c r="S13" i="15"/>
  <c r="S10" i="15"/>
  <c r="T6" i="15"/>
  <c r="V7" i="15"/>
  <c r="S15" i="15" l="1"/>
  <c r="S14" i="15"/>
  <c r="S17" i="15"/>
  <c r="S11" i="15"/>
  <c r="W7" i="15"/>
  <c r="U8" i="15"/>
  <c r="T13" i="15"/>
  <c r="T10" i="15"/>
  <c r="U6" i="15"/>
  <c r="T15" i="15" l="1"/>
  <c r="T11" i="15"/>
  <c r="T17" i="15"/>
  <c r="T14" i="15"/>
  <c r="V8" i="15"/>
  <c r="U13" i="15"/>
  <c r="X7" i="15"/>
  <c r="V6" i="15"/>
  <c r="U10" i="15"/>
  <c r="U11" i="15" s="1"/>
  <c r="S18" i="15"/>
  <c r="U15" i="15" l="1"/>
  <c r="U17" i="15"/>
  <c r="U14" i="15"/>
  <c r="V10" i="15"/>
  <c r="V11" i="15" s="1"/>
  <c r="W6" i="15"/>
  <c r="T18" i="15"/>
  <c r="W8" i="15"/>
  <c r="V13" i="15"/>
  <c r="Y7" i="15"/>
  <c r="V15" i="15" l="1"/>
  <c r="V17" i="15"/>
  <c r="V14" i="15"/>
  <c r="W10" i="15"/>
  <c r="W11" i="15" s="1"/>
  <c r="X6" i="15"/>
  <c r="X8" i="15"/>
  <c r="W13" i="15"/>
  <c r="U18" i="15"/>
  <c r="Z7" i="15"/>
  <c r="W15" i="15" l="1"/>
  <c r="W17" i="15"/>
  <c r="W14" i="15"/>
  <c r="Y8" i="15"/>
  <c r="X13" i="15"/>
  <c r="V18" i="15"/>
  <c r="AA7" i="15"/>
  <c r="Y6" i="15"/>
  <c r="X10" i="15"/>
  <c r="X11" i="15" s="1"/>
  <c r="X15" i="15" l="1"/>
  <c r="X17" i="15"/>
  <c r="X14" i="15"/>
  <c r="W18" i="15"/>
  <c r="AB7" i="15"/>
  <c r="Z8" i="15"/>
  <c r="Y13" i="15"/>
  <c r="Z6" i="15"/>
  <c r="Y10" i="15"/>
  <c r="Y11" i="15" s="1"/>
  <c r="Y15" i="15" l="1"/>
  <c r="Y17" i="15"/>
  <c r="Y14" i="15"/>
  <c r="X18" i="15"/>
  <c r="AC7" i="15"/>
  <c r="AA8" i="15"/>
  <c r="Z13" i="15"/>
  <c r="Z10" i="15"/>
  <c r="Z11" i="15" s="1"/>
  <c r="AA6" i="15"/>
  <c r="Z15" i="15" l="1"/>
  <c r="Z17" i="15"/>
  <c r="Z14" i="15"/>
  <c r="AA10" i="15"/>
  <c r="AA11" i="15" s="1"/>
  <c r="AB6" i="15"/>
  <c r="AD7" i="15"/>
  <c r="Y18" i="15"/>
  <c r="AB8" i="15"/>
  <c r="AA13" i="15"/>
  <c r="AA15" i="15" l="1"/>
  <c r="AA14" i="15"/>
  <c r="AA17" i="15"/>
  <c r="AA18" i="15" s="1"/>
  <c r="Z18" i="15"/>
  <c r="AC8" i="15"/>
  <c r="AB13" i="15"/>
  <c r="AB10" i="15"/>
  <c r="AB11" i="15" s="1"/>
  <c r="AC6" i="15"/>
  <c r="AB15" i="15" l="1"/>
  <c r="AB17" i="15"/>
  <c r="AB14" i="15"/>
  <c r="AC10" i="15"/>
  <c r="AC11" i="15" s="1"/>
  <c r="AD6" i="15"/>
  <c r="AD8" i="15"/>
  <c r="AC13" i="15"/>
  <c r="AC15" i="15" l="1"/>
  <c r="AC17" i="15"/>
  <c r="AC14" i="15"/>
  <c r="AB18" i="15"/>
  <c r="AD10" i="15"/>
  <c r="AD11" i="15" s="1"/>
  <c r="AD13" i="15"/>
  <c r="AD15" i="15" l="1"/>
  <c r="AD17" i="15"/>
  <c r="AD14" i="15"/>
  <c r="AC18" i="15"/>
  <c r="AD18" i="15" l="1"/>
  <c r="J10" i="2" l="1"/>
  <c r="O10" i="2"/>
  <c r="J11" i="2"/>
  <c r="O11" i="2"/>
  <c r="J12" i="2"/>
  <c r="O12" i="2"/>
  <c r="D20" i="11"/>
  <c r="E20" i="11"/>
  <c r="F20" i="11"/>
  <c r="G20" i="11"/>
  <c r="H20" i="11"/>
  <c r="I20" i="11"/>
  <c r="J20" i="11"/>
  <c r="K20" i="11"/>
  <c r="L20" i="11"/>
  <c r="M20" i="11"/>
  <c r="N20" i="11"/>
  <c r="O20" i="11"/>
  <c r="P20" i="11"/>
  <c r="Q20" i="11"/>
  <c r="C20" i="11"/>
  <c r="C16" i="13"/>
  <c r="C28" i="11" l="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Q17" i="11"/>
  <c r="P17" i="11"/>
  <c r="O17" i="11"/>
  <c r="N17" i="11"/>
  <c r="M17" i="11"/>
  <c r="L17" i="11"/>
  <c r="K17" i="11"/>
  <c r="J17" i="11"/>
  <c r="I17" i="11"/>
  <c r="H17" i="11"/>
  <c r="G17" i="11"/>
  <c r="F17" i="11"/>
  <c r="E17" i="11"/>
  <c r="D17"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D2" i="2" l="1"/>
  <c r="B12" i="9" l="1"/>
  <c r="A116" i="5" l="1"/>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2" i="5"/>
  <c r="E82" i="5"/>
  <c r="D83" i="5"/>
  <c r="E83" i="5"/>
  <c r="F83" i="5"/>
  <c r="G83" i="5"/>
  <c r="H83" i="5"/>
  <c r="I83" i="5"/>
  <c r="J83" i="5"/>
  <c r="K83" i="5"/>
  <c r="D84" i="5"/>
  <c r="E84" i="5"/>
  <c r="F84" i="5"/>
  <c r="G84" i="5"/>
  <c r="H84" i="5"/>
  <c r="I84" i="5"/>
  <c r="J84" i="5"/>
  <c r="K84"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7" i="5"/>
  <c r="E107" i="5"/>
  <c r="F107" i="5"/>
  <c r="G107" i="5"/>
  <c r="H107" i="5"/>
  <c r="I107" i="5"/>
  <c r="J107" i="5"/>
  <c r="K107" i="5"/>
  <c r="D108" i="5"/>
  <c r="E108" i="5"/>
  <c r="F108" i="5"/>
  <c r="G108" i="5"/>
  <c r="H108" i="5"/>
  <c r="I108" i="5"/>
  <c r="J108" i="5"/>
  <c r="K108"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8" i="5"/>
  <c r="F8" i="5"/>
  <c r="G8" i="5"/>
  <c r="H8" i="5"/>
  <c r="I8" i="5"/>
  <c r="J8" i="5"/>
  <c r="K8" i="5"/>
  <c r="L8" i="5"/>
  <c r="M8" i="5"/>
  <c r="N8" i="5"/>
  <c r="O8" i="5"/>
  <c r="P8" i="5"/>
  <c r="Q8" i="5"/>
  <c r="R8" i="5"/>
  <c r="E11" i="5"/>
  <c r="F11" i="5"/>
  <c r="G11" i="5"/>
  <c r="H11" i="5"/>
  <c r="I11" i="5"/>
  <c r="J11" i="5"/>
  <c r="K11" i="5"/>
  <c r="L11" i="5"/>
  <c r="M11" i="5"/>
  <c r="N11" i="5"/>
  <c r="O11" i="5"/>
  <c r="P11" i="5"/>
  <c r="Q11" i="5"/>
  <c r="R11" i="5"/>
  <c r="E12" i="5"/>
  <c r="F12" i="5"/>
  <c r="G12" i="5"/>
  <c r="H12" i="5"/>
  <c r="I12" i="5"/>
  <c r="J12" i="5"/>
  <c r="K12" i="5"/>
  <c r="L12" i="5"/>
  <c r="M12" i="5"/>
  <c r="N12" i="5"/>
  <c r="O12" i="5"/>
  <c r="P12" i="5"/>
  <c r="Q12" i="5"/>
  <c r="R12"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I44" i="5"/>
  <c r="J44" i="5"/>
  <c r="K44" i="5"/>
  <c r="L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24" i="5"/>
  <c r="D23" i="5"/>
  <c r="D20" i="5"/>
  <c r="D19" i="5"/>
  <c r="D16" i="5"/>
  <c r="D15" i="5"/>
  <c r="D12" i="5"/>
  <c r="D11" i="5"/>
  <c r="D8" i="5"/>
  <c r="D7" i="5"/>
  <c r="A92" i="4"/>
  <c r="A116" i="4"/>
  <c r="A104" i="4"/>
  <c r="A94" i="4"/>
  <c r="A82" i="4"/>
  <c r="A58" i="4"/>
  <c r="E116" i="1"/>
  <c r="F116" i="1"/>
  <c r="G116" i="1"/>
  <c r="H116" i="1"/>
  <c r="I116" i="1"/>
  <c r="J116" i="1"/>
  <c r="K116" i="1"/>
  <c r="L116" i="1"/>
  <c r="E104" i="1"/>
  <c r="F104" i="1"/>
  <c r="G104" i="1"/>
  <c r="H104" i="1"/>
  <c r="I104" i="1"/>
  <c r="J104" i="1"/>
  <c r="K104" i="1"/>
  <c r="L104" i="1"/>
  <c r="E92" i="1"/>
  <c r="E78" i="1"/>
  <c r="E79" i="1" s="1"/>
  <c r="F78" i="1"/>
  <c r="F79" i="1" s="1"/>
  <c r="G78" i="1"/>
  <c r="G79" i="1" s="1"/>
  <c r="H78" i="1"/>
  <c r="H79" i="1" s="1"/>
  <c r="I78" i="1"/>
  <c r="I79" i="1" s="1"/>
  <c r="J78" i="1"/>
  <c r="J79" i="1" s="1"/>
  <c r="K78" i="1"/>
  <c r="K79" i="1" s="1"/>
  <c r="L78" i="1"/>
  <c r="L79" i="1" s="1"/>
  <c r="M78" i="1"/>
  <c r="M79" i="1" s="1"/>
  <c r="E9" i="1"/>
  <c r="F9" i="1"/>
  <c r="F82" i="1" s="1"/>
  <c r="F92" i="1" s="1"/>
  <c r="G9" i="1"/>
  <c r="G82" i="1" s="1"/>
  <c r="G82" i="5" s="1"/>
  <c r="H9" i="1"/>
  <c r="H82" i="1" s="1"/>
  <c r="H92" i="1" s="1"/>
  <c r="I9" i="1"/>
  <c r="I82" i="1" s="1"/>
  <c r="I92" i="1" s="1"/>
  <c r="J9" i="1"/>
  <c r="J82" i="1" s="1"/>
  <c r="J92" i="1" s="1"/>
  <c r="K9" i="1"/>
  <c r="K82" i="1" s="1"/>
  <c r="K82" i="5" s="1"/>
  <c r="L9" i="1"/>
  <c r="L82" i="1" s="1"/>
  <c r="L92" i="1" s="1"/>
  <c r="E13" i="1"/>
  <c r="F13" i="1"/>
  <c r="G13" i="1"/>
  <c r="H13" i="1"/>
  <c r="I13" i="1"/>
  <c r="J13" i="1"/>
  <c r="K13" i="1"/>
  <c r="L13" i="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I45" i="1"/>
  <c r="J45" i="1"/>
  <c r="K45" i="1"/>
  <c r="L45" i="1"/>
  <c r="D3" i="1"/>
  <c r="A39" i="2"/>
  <c r="A37" i="2"/>
  <c r="A35" i="2"/>
  <c r="A30" i="2"/>
  <c r="B31" i="2"/>
  <c r="B32" i="2"/>
  <c r="B33" i="2"/>
  <c r="B34" i="2"/>
  <c r="B30" i="2"/>
  <c r="F82" i="5" l="1"/>
  <c r="G92" i="1"/>
  <c r="J82" i="5"/>
  <c r="I82" i="5"/>
  <c r="H82" i="5"/>
  <c r="K92" i="1"/>
  <c r="E53" i="1"/>
  <c r="D13" i="8" s="1"/>
  <c r="F53" i="1"/>
  <c r="E13" i="8" s="1"/>
  <c r="K53" i="1"/>
  <c r="J13" i="8" s="1"/>
  <c r="C3" i="1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I53" i="1"/>
  <c r="H13" i="8" s="1"/>
  <c r="L53" i="1"/>
  <c r="K13" i="8" s="1"/>
  <c r="H53" i="1"/>
  <c r="G13" i="8" s="1"/>
  <c r="J53" i="1"/>
  <c r="I13" i="8" s="1"/>
  <c r="G53" i="1"/>
  <c r="F13" i="8" s="1"/>
  <c r="G80" i="1"/>
  <c r="L80" i="1"/>
  <c r="L118" i="1" s="1"/>
  <c r="D3" i="5"/>
  <c r="E3" i="5" s="1"/>
  <c r="F3" i="5" s="1"/>
  <c r="G3" i="5" s="1"/>
  <c r="H3" i="5" s="1"/>
  <c r="I3" i="5" s="1"/>
  <c r="J3" i="5" s="1"/>
  <c r="K3" i="5" s="1"/>
  <c r="L3" i="5" s="1"/>
  <c r="E3" i="1"/>
  <c r="F3" i="1" s="1"/>
  <c r="G3" i="1" s="1"/>
  <c r="H3" i="1" s="1"/>
  <c r="I3" i="1" s="1"/>
  <c r="J3" i="1" s="1"/>
  <c r="K3" i="1" s="1"/>
  <c r="L3" i="1" s="1"/>
  <c r="M3" i="1" s="1"/>
  <c r="N3" i="1" s="1"/>
  <c r="O3" i="1" s="1"/>
  <c r="P3" i="1" s="1"/>
  <c r="Q3" i="1" s="1"/>
  <c r="R3" i="1" s="1"/>
  <c r="D3" i="4"/>
  <c r="K80" i="1"/>
  <c r="M80" i="1"/>
  <c r="I80" i="1"/>
  <c r="E80" i="1"/>
  <c r="R9" i="1"/>
  <c r="R82" i="1" s="1"/>
  <c r="R92" i="1" s="1"/>
  <c r="R13" i="1"/>
  <c r="R17" i="1"/>
  <c r="R21" i="1"/>
  <c r="R25" i="1"/>
  <c r="R29" i="1"/>
  <c r="R33" i="1"/>
  <c r="R37" i="1"/>
  <c r="R41" i="1"/>
  <c r="R45" i="1"/>
  <c r="R78" i="1"/>
  <c r="R79" i="1" s="1"/>
  <c r="R104" i="1"/>
  <c r="R116" i="1"/>
  <c r="D3" i="11" l="1"/>
  <c r="E3" i="11" s="1"/>
  <c r="F3" i="11" s="1"/>
  <c r="G3" i="11" s="1"/>
  <c r="H3" i="11" s="1"/>
  <c r="I3" i="11" s="1"/>
  <c r="J3" i="11" s="1"/>
  <c r="K3" i="11" s="1"/>
  <c r="L3" i="11" s="1"/>
  <c r="M3" i="11" s="1"/>
  <c r="N3" i="11" s="1"/>
  <c r="O3" i="11" s="1"/>
  <c r="P3" i="11" s="1"/>
  <c r="Q3" i="11" s="1"/>
  <c r="S3" i="1"/>
  <c r="R80" i="1"/>
  <c r="R118" i="1" s="1"/>
  <c r="K118" i="1"/>
  <c r="E118" i="1"/>
  <c r="J80" i="1"/>
  <c r="G118" i="1"/>
  <c r="H80" i="1"/>
  <c r="R53" i="1"/>
  <c r="Q13" i="8" s="1"/>
  <c r="I118" i="1"/>
  <c r="F80" i="1"/>
  <c r="K26" i="8"/>
  <c r="L121" i="1"/>
  <c r="R58" i="5"/>
  <c r="R59" i="5"/>
  <c r="R60" i="5"/>
  <c r="R61" i="5"/>
  <c r="R62" i="5"/>
  <c r="R63" i="5"/>
  <c r="R64" i="5"/>
  <c r="R65" i="5"/>
  <c r="R66" i="5"/>
  <c r="R67" i="5"/>
  <c r="R68" i="5"/>
  <c r="R69" i="5"/>
  <c r="R70" i="5"/>
  <c r="R71" i="5"/>
  <c r="R72" i="5"/>
  <c r="R73" i="5"/>
  <c r="R74" i="5"/>
  <c r="R75" i="5"/>
  <c r="R76" i="5"/>
  <c r="R77" i="5"/>
  <c r="R82" i="5"/>
  <c r="R83" i="5"/>
  <c r="R84" i="5"/>
  <c r="R85" i="5"/>
  <c r="R86" i="5"/>
  <c r="R87" i="5"/>
  <c r="R88" i="5"/>
  <c r="R89" i="5"/>
  <c r="R90" i="5"/>
  <c r="R91" i="5"/>
  <c r="R94" i="5"/>
  <c r="R95" i="5"/>
  <c r="R96" i="5"/>
  <c r="R97" i="5"/>
  <c r="R98" i="5"/>
  <c r="R99" i="5"/>
  <c r="R100" i="5"/>
  <c r="R101" i="5"/>
  <c r="R102" i="5"/>
  <c r="R103" i="5"/>
  <c r="R106" i="5"/>
  <c r="R107" i="5"/>
  <c r="R108" i="5"/>
  <c r="R109" i="5"/>
  <c r="R110" i="5"/>
  <c r="R111" i="5"/>
  <c r="R112" i="5"/>
  <c r="R113" i="5"/>
  <c r="R114" i="5"/>
  <c r="R115" i="5"/>
  <c r="L58" i="5"/>
  <c r="M58" i="5"/>
  <c r="N58" i="5"/>
  <c r="O58" i="5"/>
  <c r="P58" i="5"/>
  <c r="Q58" i="5"/>
  <c r="L59" i="5"/>
  <c r="M59" i="5"/>
  <c r="N59" i="5"/>
  <c r="O59" i="5"/>
  <c r="P59" i="5"/>
  <c r="Q59" i="5"/>
  <c r="L60" i="5"/>
  <c r="M60" i="5"/>
  <c r="N60" i="5"/>
  <c r="O60" i="5"/>
  <c r="P60" i="5"/>
  <c r="Q60" i="5"/>
  <c r="L61" i="5"/>
  <c r="M61" i="5"/>
  <c r="N61" i="5"/>
  <c r="O61" i="5"/>
  <c r="P61" i="5"/>
  <c r="Q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2" i="5"/>
  <c r="L83" i="5"/>
  <c r="M83" i="5"/>
  <c r="N83" i="5"/>
  <c r="O83" i="5"/>
  <c r="P83" i="5"/>
  <c r="Q83" i="5"/>
  <c r="L84" i="5"/>
  <c r="M84" i="5"/>
  <c r="N84" i="5"/>
  <c r="O84" i="5"/>
  <c r="P84" i="5"/>
  <c r="Q84"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7" i="5"/>
  <c r="M107" i="5"/>
  <c r="N107" i="5"/>
  <c r="O107" i="5"/>
  <c r="P107" i="5"/>
  <c r="Q107" i="5"/>
  <c r="L108" i="5"/>
  <c r="M108" i="5"/>
  <c r="N108" i="5"/>
  <c r="O108" i="5"/>
  <c r="P108" i="5"/>
  <c r="Q108"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Q53" i="4" l="1"/>
  <c r="J118" i="1"/>
  <c r="H26" i="8"/>
  <c r="I121" i="1"/>
  <c r="F26" i="8"/>
  <c r="G121" i="1"/>
  <c r="D26" i="8"/>
  <c r="E121" i="1"/>
  <c r="J26" i="8"/>
  <c r="K121" i="1"/>
  <c r="F118" i="1"/>
  <c r="H118" i="1"/>
  <c r="R121" i="1"/>
  <c r="Q26" i="8"/>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I26" i="8" l="1"/>
  <c r="J121" i="1"/>
  <c r="E26" i="8"/>
  <c r="F121" i="1"/>
  <c r="G26" i="8"/>
  <c r="H121" i="1"/>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9" i="2"/>
  <c r="J8" i="2"/>
  <c r="E13" i="2"/>
  <c r="E19" i="2" s="1"/>
  <c r="D47" i="11" s="1"/>
  <c r="F13" i="2"/>
  <c r="F19" i="2" s="1"/>
  <c r="G13" i="2"/>
  <c r="G19" i="2" s="1"/>
  <c r="H13" i="2"/>
  <c r="H19" i="2" s="1"/>
  <c r="G47" i="11" s="1"/>
  <c r="I13" i="2"/>
  <c r="I19" i="2" s="1"/>
  <c r="D13" i="2"/>
  <c r="D19" i="2" s="1"/>
  <c r="E25" i="8" l="1"/>
  <c r="E47" i="11"/>
  <c r="H25" i="8"/>
  <c r="H47" i="11"/>
  <c r="C25" i="8"/>
  <c r="C47" i="11"/>
  <c r="F25" i="8"/>
  <c r="F47" i="11"/>
  <c r="J41" i="2"/>
  <c r="C16" i="7" s="1"/>
  <c r="H44" i="2"/>
  <c r="G25" i="8"/>
  <c r="I44" i="2"/>
  <c r="G44" i="2"/>
  <c r="E44" i="2"/>
  <c r="D25" i="8"/>
  <c r="F44" i="2"/>
  <c r="J19" i="2"/>
  <c r="D44" i="2"/>
  <c r="J35" i="2"/>
  <c r="J4" i="2"/>
  <c r="O15" i="2"/>
  <c r="J15" i="2"/>
  <c r="O17" i="2"/>
  <c r="O8" i="2"/>
  <c r="O6" i="2"/>
  <c r="C6" i="7"/>
  <c r="K41" i="2" l="1"/>
  <c r="C9" i="7"/>
  <c r="O19" i="2"/>
  <c r="O21" i="2" s="1"/>
  <c r="R3" i="13" s="1"/>
  <c r="D33" i="8" l="1"/>
  <c r="J17" i="2"/>
  <c r="J6" i="2"/>
  <c r="E2" i="2"/>
  <c r="F2" i="2" s="1"/>
  <c r="G2" i="2" s="1"/>
  <c r="H2" i="2" s="1"/>
  <c r="I2" i="2" s="1"/>
  <c r="C43" i="4" l="1"/>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1" i="5"/>
  <c r="A7"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A11" i="4"/>
  <c r="B7" i="4"/>
  <c r="A7" i="4"/>
  <c r="R116" i="4"/>
  <c r="P116" i="4"/>
  <c r="O116" i="4"/>
  <c r="N116" i="4"/>
  <c r="M116" i="4"/>
  <c r="L116" i="4"/>
  <c r="K116" i="4"/>
  <c r="K116" i="5" s="1"/>
  <c r="J116" i="4"/>
  <c r="J116" i="5" s="1"/>
  <c r="I116" i="4"/>
  <c r="I116" i="5" s="1"/>
  <c r="H116" i="4"/>
  <c r="H116" i="5" s="1"/>
  <c r="G116" i="4"/>
  <c r="G116" i="5" s="1"/>
  <c r="F116" i="4"/>
  <c r="F116" i="5" s="1"/>
  <c r="E116" i="4"/>
  <c r="E116" i="5" s="1"/>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K92" i="5" s="1"/>
  <c r="J92" i="4"/>
  <c r="J92" i="5" s="1"/>
  <c r="I92" i="4"/>
  <c r="I92" i="5" s="1"/>
  <c r="H92" i="4"/>
  <c r="H92" i="5" s="1"/>
  <c r="G92" i="4"/>
  <c r="G92" i="5" s="1"/>
  <c r="F92" i="4"/>
  <c r="F92" i="5" s="1"/>
  <c r="E92" i="4"/>
  <c r="E92" i="5" s="1"/>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L45" i="5" s="1"/>
  <c r="K45" i="4"/>
  <c r="K45" i="5" s="1"/>
  <c r="J45" i="4"/>
  <c r="J45" i="5" s="1"/>
  <c r="I45" i="4"/>
  <c r="I45" i="5" s="1"/>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R13" i="5" s="1"/>
  <c r="P13" i="4"/>
  <c r="O13" i="4"/>
  <c r="N13" i="4"/>
  <c r="M13" i="4"/>
  <c r="L13" i="4"/>
  <c r="L13" i="5" s="1"/>
  <c r="K13" i="4"/>
  <c r="K13" i="5" s="1"/>
  <c r="J13" i="4"/>
  <c r="J13" i="5" s="1"/>
  <c r="I13" i="4"/>
  <c r="I13" i="5" s="1"/>
  <c r="H13" i="4"/>
  <c r="H13" i="5" s="1"/>
  <c r="G13" i="4"/>
  <c r="G13" i="5" s="1"/>
  <c r="F13" i="4"/>
  <c r="F13" i="5" s="1"/>
  <c r="E13" i="4"/>
  <c r="E13" i="5" s="1"/>
  <c r="D13" i="4"/>
  <c r="R9" i="4"/>
  <c r="R9" i="5" s="1"/>
  <c r="P9" i="4"/>
  <c r="O9" i="4"/>
  <c r="N9" i="4"/>
  <c r="M9" i="4"/>
  <c r="L9" i="4"/>
  <c r="L9" i="5" s="1"/>
  <c r="K9" i="4"/>
  <c r="K9" i="5" s="1"/>
  <c r="J9" i="4"/>
  <c r="J9" i="5" s="1"/>
  <c r="I9" i="4"/>
  <c r="I9" i="5" s="1"/>
  <c r="H9" i="4"/>
  <c r="H9" i="5" s="1"/>
  <c r="G9" i="4"/>
  <c r="G9" i="5" s="1"/>
  <c r="F9" i="4"/>
  <c r="F9" i="5" s="1"/>
  <c r="E9" i="4"/>
  <c r="E9" i="5" s="1"/>
  <c r="D9" i="4"/>
  <c r="G53" i="5" l="1"/>
  <c r="F39" i="11" s="1"/>
  <c r="F41" i="11" s="1"/>
  <c r="K53" i="5"/>
  <c r="J39" i="11" s="1"/>
  <c r="J41" i="11" s="1"/>
  <c r="F53" i="5"/>
  <c r="E7" i="11" s="1"/>
  <c r="E11" i="11" s="1"/>
  <c r="H53" i="5"/>
  <c r="G7" i="11" s="1"/>
  <c r="G11" i="11" s="1"/>
  <c r="E53" i="5"/>
  <c r="D39" i="11" s="1"/>
  <c r="D41" i="11" s="1"/>
  <c r="I53" i="5"/>
  <c r="H39" i="11" s="1"/>
  <c r="H41" i="11" s="1"/>
  <c r="R53" i="5"/>
  <c r="Q39" i="11" s="1"/>
  <c r="Q41" i="11" s="1"/>
  <c r="E78" i="5"/>
  <c r="E79" i="4"/>
  <c r="E79" i="5" s="1"/>
  <c r="I78" i="5"/>
  <c r="I79" i="4"/>
  <c r="I79" i="5" s="1"/>
  <c r="F78" i="5"/>
  <c r="F79" i="4"/>
  <c r="F79" i="5" s="1"/>
  <c r="J78" i="5"/>
  <c r="J79" i="4"/>
  <c r="J79" i="5" s="1"/>
  <c r="G78" i="5"/>
  <c r="G79" i="4"/>
  <c r="G79" i="5" s="1"/>
  <c r="K78" i="5"/>
  <c r="K79" i="4"/>
  <c r="H78" i="5"/>
  <c r="H79" i="4"/>
  <c r="H79" i="5" s="1"/>
  <c r="L53" i="5"/>
  <c r="J53" i="5"/>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78" i="1"/>
  <c r="D116" i="1"/>
  <c r="D116" i="5" s="1"/>
  <c r="L116" i="5"/>
  <c r="M116" i="1"/>
  <c r="M116" i="5" s="1"/>
  <c r="N116" i="1"/>
  <c r="N116" i="5" s="1"/>
  <c r="O116" i="1"/>
  <c r="O116" i="5" s="1"/>
  <c r="P116" i="1"/>
  <c r="P116" i="5" s="1"/>
  <c r="Q116" i="1"/>
  <c r="Q116" i="5" s="1"/>
  <c r="R116" i="5"/>
  <c r="D104" i="1"/>
  <c r="D104" i="5" s="1"/>
  <c r="L104" i="5"/>
  <c r="M104" i="1"/>
  <c r="M104" i="5" s="1"/>
  <c r="N104" i="1"/>
  <c r="N104" i="5" s="1"/>
  <c r="O104" i="1"/>
  <c r="O104" i="5" s="1"/>
  <c r="P104" i="1"/>
  <c r="P104" i="5" s="1"/>
  <c r="Q104" i="1"/>
  <c r="Q104" i="5" s="1"/>
  <c r="R104" i="5"/>
  <c r="D92" i="1"/>
  <c r="L92" i="5"/>
  <c r="R92" i="5"/>
  <c r="L78" i="5"/>
  <c r="M78" i="5"/>
  <c r="N78" i="1"/>
  <c r="N79" i="1" s="1"/>
  <c r="O78" i="1"/>
  <c r="O79" i="1" s="1"/>
  <c r="P78" i="1"/>
  <c r="P79" i="1" s="1"/>
  <c r="Q78" i="1"/>
  <c r="Q79" i="1" s="1"/>
  <c r="R78" i="5"/>
  <c r="M79" i="5"/>
  <c r="D45" i="1"/>
  <c r="D45" i="5" s="1"/>
  <c r="M45" i="1"/>
  <c r="M45" i="5" s="1"/>
  <c r="N45" i="1"/>
  <c r="N45" i="5" s="1"/>
  <c r="O45" i="1"/>
  <c r="O45" i="5" s="1"/>
  <c r="P45" i="1"/>
  <c r="P45" i="5" s="1"/>
  <c r="Q45" i="1"/>
  <c r="Q45" i="5" s="1"/>
  <c r="D13" i="1"/>
  <c r="D13" i="5" s="1"/>
  <c r="M13" i="1"/>
  <c r="M13" i="5" s="1"/>
  <c r="N13" i="1"/>
  <c r="N13" i="5" s="1"/>
  <c r="O13" i="1"/>
  <c r="O13" i="5" s="1"/>
  <c r="P13" i="1"/>
  <c r="P13" i="5" s="1"/>
  <c r="Q13" i="1"/>
  <c r="Q13"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F7" i="11" l="1"/>
  <c r="F11" i="11" s="1"/>
  <c r="D92" i="5"/>
  <c r="D47" i="5"/>
  <c r="E39" i="11"/>
  <c r="E41" i="11" s="1"/>
  <c r="F55" i="5"/>
  <c r="K55" i="5"/>
  <c r="G55" i="5"/>
  <c r="J7" i="11"/>
  <c r="J11" i="11" s="1"/>
  <c r="G39" i="11"/>
  <c r="G41" i="11" s="1"/>
  <c r="H55" i="5"/>
  <c r="I55" i="5"/>
  <c r="H7" i="11"/>
  <c r="H11" i="11" s="1"/>
  <c r="D7" i="11"/>
  <c r="D11" i="11" s="1"/>
  <c r="E55" i="5"/>
  <c r="Q7" i="11"/>
  <c r="R55" i="5"/>
  <c r="I39" i="11"/>
  <c r="I41" i="11" s="1"/>
  <c r="I7" i="11"/>
  <c r="I11" i="11" s="1"/>
  <c r="K39" i="11"/>
  <c r="K41" i="11" s="1"/>
  <c r="K7" i="11"/>
  <c r="K11" i="11" s="1"/>
  <c r="D78" i="5"/>
  <c r="D79" i="1"/>
  <c r="D79" i="5" s="1"/>
  <c r="L55" i="5"/>
  <c r="Q78" i="5"/>
  <c r="Q79" i="5"/>
  <c r="N78" i="5"/>
  <c r="N79" i="5"/>
  <c r="P78" i="5"/>
  <c r="P80" i="1"/>
  <c r="P80" i="5" s="1"/>
  <c r="O78" i="5"/>
  <c r="O79" i="5"/>
  <c r="P121" i="4"/>
  <c r="N121" i="4"/>
  <c r="R79" i="5"/>
  <c r="L121" i="4"/>
  <c r="K80" i="4"/>
  <c r="K79" i="5"/>
  <c r="J55" i="5"/>
  <c r="L79" i="5"/>
  <c r="J80" i="4"/>
  <c r="J80" i="5" s="1"/>
  <c r="J118" i="5" s="1"/>
  <c r="F80" i="4"/>
  <c r="I80" i="4"/>
  <c r="I80" i="5" s="1"/>
  <c r="I118" i="5" s="1"/>
  <c r="E80" i="4"/>
  <c r="E80" i="5" s="1"/>
  <c r="E118" i="5" s="1"/>
  <c r="H80" i="4"/>
  <c r="H80" i="5" s="1"/>
  <c r="H118" i="5" s="1"/>
  <c r="D80" i="4"/>
  <c r="D118" i="4" s="1"/>
  <c r="D121" i="4" s="1"/>
  <c r="D124" i="4" s="1"/>
  <c r="G80" i="4"/>
  <c r="G80" i="5" s="1"/>
  <c r="G118"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L118" i="5" s="1"/>
  <c r="R80" i="5"/>
  <c r="R118" i="5" s="1"/>
  <c r="M80" i="5"/>
  <c r="D9" i="1"/>
  <c r="D9" i="5" s="1"/>
  <c r="M9" i="1"/>
  <c r="N9" i="1"/>
  <c r="O9" i="1"/>
  <c r="P9" i="1"/>
  <c r="Q9" i="1"/>
  <c r="M9" i="5" l="1"/>
  <c r="M53" i="5" s="1"/>
  <c r="L39" i="11" s="1"/>
  <c r="L41" i="11" s="1"/>
  <c r="M82" i="1"/>
  <c r="Q9" i="5"/>
  <c r="Q53" i="5" s="1"/>
  <c r="P39" i="11" s="1"/>
  <c r="P41" i="11" s="1"/>
  <c r="Q82" i="1"/>
  <c r="O9" i="5"/>
  <c r="O53" i="5" s="1"/>
  <c r="N39" i="11" s="1"/>
  <c r="N41" i="11" s="1"/>
  <c r="O82" i="1"/>
  <c r="P9" i="5"/>
  <c r="P53" i="5" s="1"/>
  <c r="O39" i="11" s="1"/>
  <c r="O41" i="11" s="1"/>
  <c r="P82" i="1"/>
  <c r="N9" i="5"/>
  <c r="N53" i="5" s="1"/>
  <c r="M7" i="11" s="1"/>
  <c r="M11" i="11" s="1"/>
  <c r="N82" i="1"/>
  <c r="O80" i="1"/>
  <c r="O80" i="5" s="1"/>
  <c r="Q46" i="11"/>
  <c r="Q16" i="11"/>
  <c r="Q22" i="11" s="1"/>
  <c r="H16" i="11"/>
  <c r="H22" i="11" s="1"/>
  <c r="H25" i="11" s="1"/>
  <c r="H46" i="11"/>
  <c r="H50" i="11" s="1"/>
  <c r="H53" i="11" s="1"/>
  <c r="K16" i="11"/>
  <c r="K22" i="11" s="1"/>
  <c r="K25" i="11" s="1"/>
  <c r="K46" i="11"/>
  <c r="K50" i="11" s="1"/>
  <c r="K53" i="11" s="1"/>
  <c r="G16" i="11"/>
  <c r="G22" i="11" s="1"/>
  <c r="G25" i="11" s="1"/>
  <c r="G46" i="11"/>
  <c r="G50" i="11" s="1"/>
  <c r="G53" i="11" s="1"/>
  <c r="J121" i="5"/>
  <c r="I46" i="11"/>
  <c r="I50" i="11" s="1"/>
  <c r="I53" i="11" s="1"/>
  <c r="I16" i="11"/>
  <c r="I22" i="11" s="1"/>
  <c r="I25" i="11" s="1"/>
  <c r="D16" i="11"/>
  <c r="D22" i="11" s="1"/>
  <c r="D25" i="11" s="1"/>
  <c r="D46" i="11"/>
  <c r="D50" i="11" s="1"/>
  <c r="D53" i="11" s="1"/>
  <c r="F46" i="11"/>
  <c r="F50" i="11" s="1"/>
  <c r="F53" i="11" s="1"/>
  <c r="F16" i="11"/>
  <c r="F22" i="11" s="1"/>
  <c r="F25" i="11" s="1"/>
  <c r="P79" i="5"/>
  <c r="N80" i="1"/>
  <c r="N80" i="5" s="1"/>
  <c r="Q80" i="1"/>
  <c r="Q80" i="5" s="1"/>
  <c r="F118" i="4"/>
  <c r="F121" i="4" s="1"/>
  <c r="F80" i="5"/>
  <c r="F118" i="5" s="1"/>
  <c r="H121" i="5"/>
  <c r="K118" i="4"/>
  <c r="K121" i="4" s="1"/>
  <c r="K80" i="5"/>
  <c r="K118" i="5" s="1"/>
  <c r="E121" i="5"/>
  <c r="G121" i="5"/>
  <c r="I121" i="5"/>
  <c r="R121" i="5"/>
  <c r="Q11" i="13" s="1"/>
  <c r="D53" i="5"/>
  <c r="L121" i="5"/>
  <c r="G118" i="4"/>
  <c r="G121" i="4" s="1"/>
  <c r="H118" i="4"/>
  <c r="H121" i="4" s="1"/>
  <c r="E118" i="4"/>
  <c r="E121" i="4" s="1"/>
  <c r="E124" i="4" s="1"/>
  <c r="I118" i="4"/>
  <c r="I121" i="4" s="1"/>
  <c r="J118" i="4"/>
  <c r="J121" i="4" s="1"/>
  <c r="Q53" i="1"/>
  <c r="P13" i="8" s="1"/>
  <c r="P53" i="1"/>
  <c r="O13" i="8" s="1"/>
  <c r="N53" i="1"/>
  <c r="M13" i="8" s="1"/>
  <c r="Q20" i="8"/>
  <c r="O53" i="1"/>
  <c r="N13" i="8" s="1"/>
  <c r="M53" i="1"/>
  <c r="L13" i="8" s="1"/>
  <c r="D53" i="1"/>
  <c r="C13" i="8" s="1"/>
  <c r="D80" i="1"/>
  <c r="D80" i="5" s="1"/>
  <c r="D118" i="5" s="1"/>
  <c r="O7" i="11" l="1"/>
  <c r="O11" i="11" s="1"/>
  <c r="P7" i="11"/>
  <c r="P11" i="11" s="1"/>
  <c r="L7" i="11"/>
  <c r="L11" i="11" s="1"/>
  <c r="N7" i="11"/>
  <c r="N11" i="11" s="1"/>
  <c r="M39" i="11"/>
  <c r="M41" i="11" s="1"/>
  <c r="Q82" i="5"/>
  <c r="Q92" i="1"/>
  <c r="Q92" i="5" s="1"/>
  <c r="Q118" i="5" s="1"/>
  <c r="N82" i="5"/>
  <c r="N92" i="1"/>
  <c r="N92" i="5" s="1"/>
  <c r="N118" i="5" s="1"/>
  <c r="M82" i="5"/>
  <c r="M92" i="1"/>
  <c r="P82" i="5"/>
  <c r="P92" i="1"/>
  <c r="O82" i="5"/>
  <c r="O92" i="1"/>
  <c r="O92" i="5" s="1"/>
  <c r="O118" i="5" s="1"/>
  <c r="F124" i="4"/>
  <c r="G124" i="4" s="1"/>
  <c r="H124" i="4" s="1"/>
  <c r="I124" i="4" s="1"/>
  <c r="J124" i="4" s="1"/>
  <c r="K124" i="4" s="1"/>
  <c r="L124" i="4" s="1"/>
  <c r="M124" i="4" s="1"/>
  <c r="N124" i="4" s="1"/>
  <c r="O124" i="4" s="1"/>
  <c r="P124" i="4" s="1"/>
  <c r="Q124" i="4" s="1"/>
  <c r="R124" i="4" s="1"/>
  <c r="C39" i="11"/>
  <c r="C41" i="11" s="1"/>
  <c r="C7" i="11"/>
  <c r="C11" i="11" s="1"/>
  <c r="J123" i="5"/>
  <c r="C46" i="11"/>
  <c r="C50" i="11" s="1"/>
  <c r="C16" i="11"/>
  <c r="C22" i="11" s="1"/>
  <c r="E46" i="11"/>
  <c r="E50" i="11" s="1"/>
  <c r="E53" i="11" s="1"/>
  <c r="E16" i="11"/>
  <c r="E22" i="11" s="1"/>
  <c r="E25" i="11" s="1"/>
  <c r="J46" i="11"/>
  <c r="J50" i="11" s="1"/>
  <c r="J53" i="11" s="1"/>
  <c r="J16" i="11"/>
  <c r="J22" i="11" s="1"/>
  <c r="J25" i="11" s="1"/>
  <c r="J120" i="5"/>
  <c r="E123" i="5"/>
  <c r="E120" i="5"/>
  <c r="N55" i="5"/>
  <c r="I120" i="5"/>
  <c r="G120" i="5"/>
  <c r="K120" i="5"/>
  <c r="K121" i="5"/>
  <c r="K123" i="5" s="1"/>
  <c r="H120" i="5"/>
  <c r="F120" i="5"/>
  <c r="F121" i="5"/>
  <c r="F123" i="5" s="1"/>
  <c r="Q55" i="5"/>
  <c r="D55" i="5"/>
  <c r="D121" i="5"/>
  <c r="D125" i="5" s="1"/>
  <c r="E125" i="5" s="1"/>
  <c r="I123" i="5"/>
  <c r="M55" i="5"/>
  <c r="O55" i="5"/>
  <c r="G123" i="5"/>
  <c r="H123" i="5"/>
  <c r="P55" i="5"/>
  <c r="H33" i="8"/>
  <c r="K33" i="8"/>
  <c r="Q33" i="8"/>
  <c r="Q36" i="8" s="1"/>
  <c r="M20" i="8"/>
  <c r="L20" i="8"/>
  <c r="L120" i="5"/>
  <c r="H20" i="8"/>
  <c r="K20" i="8"/>
  <c r="O20" i="8"/>
  <c r="N20" i="8"/>
  <c r="P20" i="8"/>
  <c r="R120" i="5"/>
  <c r="E33" i="8"/>
  <c r="I33" i="8"/>
  <c r="E20" i="8"/>
  <c r="F20" i="8"/>
  <c r="I20" i="8"/>
  <c r="J20" i="8"/>
  <c r="F33" i="8"/>
  <c r="G20" i="8"/>
  <c r="C20" i="8"/>
  <c r="L123" i="5"/>
  <c r="D118" i="1"/>
  <c r="R123" i="5"/>
  <c r="D11" i="7"/>
  <c r="Q118" i="1" l="1"/>
  <c r="P26" i="8" s="1"/>
  <c r="P33" i="8" s="1"/>
  <c r="P36" i="8" s="1"/>
  <c r="O118" i="1"/>
  <c r="N26" i="8" s="1"/>
  <c r="N33" i="8" s="1"/>
  <c r="N36" i="8" s="1"/>
  <c r="N46" i="11"/>
  <c r="N50" i="11" s="1"/>
  <c r="N53" i="11" s="1"/>
  <c r="O121" i="5"/>
  <c r="N16" i="11"/>
  <c r="N22" i="11" s="1"/>
  <c r="N25" i="11" s="1"/>
  <c r="M46" i="11"/>
  <c r="M50" i="11" s="1"/>
  <c r="M53" i="11" s="1"/>
  <c r="M16" i="11"/>
  <c r="M22" i="11" s="1"/>
  <c r="M25" i="11" s="1"/>
  <c r="N121" i="5"/>
  <c r="Q121" i="5"/>
  <c r="P46" i="11"/>
  <c r="P50" i="11" s="1"/>
  <c r="P53" i="11" s="1"/>
  <c r="P16" i="11"/>
  <c r="P22" i="11" s="1"/>
  <c r="P25" i="11" s="1"/>
  <c r="N118" i="1"/>
  <c r="M26" i="8" s="1"/>
  <c r="M33" i="8" s="1"/>
  <c r="M36" i="8" s="1"/>
  <c r="P92" i="5"/>
  <c r="P118" i="5" s="1"/>
  <c r="P118" i="1"/>
  <c r="M92" i="5"/>
  <c r="M118" i="5" s="1"/>
  <c r="D12" i="7" s="1"/>
  <c r="G12" i="7" s="1"/>
  <c r="M118" i="1"/>
  <c r="Q13" i="13"/>
  <c r="Q14" i="13" s="1"/>
  <c r="C10" i="7" s="1"/>
  <c r="C25" i="11"/>
  <c r="C53" i="11"/>
  <c r="F125" i="5"/>
  <c r="G125" i="5" s="1"/>
  <c r="H125" i="5" s="1"/>
  <c r="I125" i="5" s="1"/>
  <c r="J125" i="5" s="1"/>
  <c r="K125" i="5" s="1"/>
  <c r="L125" i="5" s="1"/>
  <c r="H36" i="8"/>
  <c r="J33" i="8"/>
  <c r="J36" i="8" s="1"/>
  <c r="C26" i="8"/>
  <c r="C33" i="8" s="1"/>
  <c r="C36" i="8" s="1"/>
  <c r="C38" i="8" s="1"/>
  <c r="D120" i="5"/>
  <c r="K36" i="8"/>
  <c r="E36" i="8"/>
  <c r="F36" i="8"/>
  <c r="I36" i="8"/>
  <c r="D121" i="1"/>
  <c r="G33" i="8"/>
  <c r="G36" i="8" s="1"/>
  <c r="N120" i="5" l="1"/>
  <c r="O120" i="5"/>
  <c r="O121" i="1"/>
  <c r="O123" i="5" s="1"/>
  <c r="Q121" i="1"/>
  <c r="Q123" i="5" s="1"/>
  <c r="Q120" i="5"/>
  <c r="N121" i="1"/>
  <c r="N123" i="5" s="1"/>
  <c r="L26" i="8"/>
  <c r="L33" i="8" s="1"/>
  <c r="L36" i="8" s="1"/>
  <c r="M121" i="1"/>
  <c r="L46" i="11"/>
  <c r="L50" i="11" s="1"/>
  <c r="L53" i="11" s="1"/>
  <c r="M121" i="5"/>
  <c r="M125" i="5" s="1"/>
  <c r="N125" i="5" s="1"/>
  <c r="O125" i="5" s="1"/>
  <c r="L16" i="11"/>
  <c r="L22" i="11" s="1"/>
  <c r="L25" i="11" s="1"/>
  <c r="M120" i="5"/>
  <c r="O26" i="8"/>
  <c r="O33" i="8" s="1"/>
  <c r="O36" i="8" s="1"/>
  <c r="P121" i="1"/>
  <c r="O16" i="11"/>
  <c r="O22" i="11" s="1"/>
  <c r="O25" i="11" s="1"/>
  <c r="P121" i="5"/>
  <c r="O46" i="11"/>
  <c r="O50" i="11" s="1"/>
  <c r="O53" i="11" s="1"/>
  <c r="P120" i="5"/>
  <c r="C8" i="13"/>
  <c r="C9" i="13" s="1"/>
  <c r="G10" i="7" s="1"/>
  <c r="C17" i="13"/>
  <c r="D10" i="7" s="1"/>
  <c r="Q8" i="11"/>
  <c r="D123" i="5"/>
  <c r="D124" i="1"/>
  <c r="E124" i="1" s="1"/>
  <c r="F124" i="1" s="1"/>
  <c r="G124" i="1" s="1"/>
  <c r="H124" i="1" s="1"/>
  <c r="I124" i="1" s="1"/>
  <c r="J124" i="1" s="1"/>
  <c r="K124" i="1" s="1"/>
  <c r="L124" i="1" s="1"/>
  <c r="D9" i="7"/>
  <c r="J13" i="2"/>
  <c r="P125" i="5" l="1"/>
  <c r="Q125" i="5" s="1"/>
  <c r="R125" i="5" s="1"/>
  <c r="M124" i="1"/>
  <c r="N124" i="1" s="1"/>
  <c r="O124" i="1" s="1"/>
  <c r="P124" i="1" s="1"/>
  <c r="Q124" i="1" s="1"/>
  <c r="R124" i="1" s="1"/>
  <c r="F13" i="7"/>
  <c r="M123" i="5"/>
  <c r="P123" i="5"/>
  <c r="F12" i="7"/>
  <c r="Q11" i="11"/>
  <c r="Q25" i="11" s="1"/>
  <c r="C30" i="11" s="1"/>
  <c r="Q48" i="11"/>
  <c r="Q50" i="11" s="1"/>
  <c r="Q53" i="11" s="1"/>
  <c r="C58" i="11" s="1"/>
  <c r="D13" i="7"/>
  <c r="D14" i="7" s="1"/>
  <c r="D15" i="7" s="1"/>
  <c r="C17" i="7" s="1"/>
  <c r="C19" i="7" s="1"/>
  <c r="D20" i="8" s="1"/>
  <c r="D36" i="8" s="1"/>
  <c r="D38" i="8" s="1"/>
  <c r="E38" i="8" s="1"/>
  <c r="F38" i="8" s="1"/>
  <c r="G38" i="8" s="1"/>
  <c r="H38" i="8" s="1"/>
  <c r="I38" i="8" s="1"/>
  <c r="J38" i="8" s="1"/>
  <c r="K38" i="8" s="1"/>
  <c r="L38" i="8" s="1"/>
  <c r="M38" i="8" s="1"/>
  <c r="N38" i="8" s="1"/>
  <c r="O38" i="8" s="1"/>
  <c r="P38" i="8" s="1"/>
  <c r="Q38" i="8" s="1"/>
  <c r="J44" i="2"/>
  <c r="K44" i="2" s="1"/>
  <c r="C57" i="11" l="1"/>
  <c r="C29" i="11"/>
</calcChain>
</file>

<file path=xl/comments1.xml><?xml version="1.0" encoding="utf-8"?>
<comments xmlns="http://schemas.openxmlformats.org/spreadsheetml/2006/main">
  <authors>
    <author>Siiri</author>
  </authors>
  <commentList>
    <comment ref="B10" authorId="0" shapeId="0">
      <text>
        <r>
          <rPr>
            <sz val="9"/>
            <color indexed="81"/>
            <rFont val="Tahoma"/>
            <family val="2"/>
            <charset val="186"/>
          </rPr>
          <t>Aasta, millal tekkisid/tekivad esimesed projektikulud</t>
        </r>
      </text>
    </comment>
    <comment ref="B13" authorId="0" shapeId="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2.xml><?xml version="1.0" encoding="utf-8"?>
<comments xmlns="http://schemas.openxmlformats.org/spreadsheetml/2006/main">
  <authors>
    <author>Siiri Einaste</author>
  </authors>
  <commentList>
    <comment ref="D2" authorId="0" shapeId="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text>
        <r>
          <rPr>
            <sz val="9"/>
            <color indexed="81"/>
            <rFont val="Tahoma"/>
            <family val="2"/>
            <charset val="186"/>
          </rPr>
          <t>Mitme aasta jooksul amortiseeritakse</t>
        </r>
      </text>
    </comment>
  </commentList>
</comments>
</file>

<file path=xl/comments3.xml><?xml version="1.0" encoding="utf-8"?>
<comments xmlns="http://schemas.openxmlformats.org/spreadsheetml/2006/main">
  <authors>
    <author>Siiri Einaste</author>
  </authors>
  <commentList>
    <comment ref="B7" authorId="0" shapeId="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58" authorId="0" shapeId="0">
      <text>
        <r>
          <rPr>
            <sz val="9"/>
            <color indexed="81"/>
            <rFont val="Tahoma"/>
            <family val="2"/>
            <charset val="186"/>
          </rPr>
          <t>Lisada ametikohtade nimetused</t>
        </r>
      </text>
    </comment>
    <comment ref="B77" authorId="0" shapeId="0">
      <text>
        <r>
          <rPr>
            <sz val="9"/>
            <color indexed="81"/>
            <rFont val="Tahoma"/>
            <family val="2"/>
            <charset val="186"/>
          </rPr>
          <t>Vajadusel lisage töötajate jaoks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4.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5.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6.xml><?xml version="1.0" encoding="utf-8"?>
<comments xmlns="http://schemas.openxmlformats.org/spreadsheetml/2006/main">
  <authors>
    <author>Siiri</author>
    <author>Siiri Einaste</author>
  </authors>
  <commentList>
    <comment ref="A7" authorId="0" shapeId="0">
      <text>
        <r>
          <rPr>
            <sz val="9"/>
            <color indexed="81"/>
            <rFont val="Tahoma"/>
            <family val="2"/>
            <charset val="186"/>
          </rPr>
          <t>Tabelist 4</t>
        </r>
      </text>
    </comment>
    <comment ref="A8" authorId="0" shapeId="0">
      <text>
        <r>
          <rPr>
            <sz val="9"/>
            <color indexed="81"/>
            <rFont val="Tahoma"/>
            <family val="2"/>
            <charset val="186"/>
          </rPr>
          <t>Tabelist 8</t>
        </r>
      </text>
    </comment>
    <comment ref="A16" authorId="1" shapeId="0">
      <text>
        <r>
          <rPr>
            <sz val="9"/>
            <color indexed="81"/>
            <rFont val="Tahoma"/>
            <family val="2"/>
            <charset val="186"/>
          </rPr>
          <t>Tabelist 4</t>
        </r>
      </text>
    </comment>
    <comment ref="A17" authorId="0" shapeId="0">
      <text>
        <r>
          <rPr>
            <sz val="9"/>
            <color indexed="81"/>
            <rFont val="Tahoma"/>
            <family val="2"/>
            <charset val="186"/>
          </rPr>
          <t>Tabelist 6</t>
        </r>
      </text>
    </comment>
    <comment ref="A18" authorId="0" shapeId="0">
      <text>
        <r>
          <rPr>
            <sz val="9"/>
            <color indexed="81"/>
            <rFont val="Tahoma"/>
            <family val="2"/>
            <charset val="186"/>
          </rPr>
          <t>Tabelist 6</t>
        </r>
      </text>
    </comment>
    <comment ref="A19" authorId="0" shapeId="0">
      <text>
        <r>
          <rPr>
            <sz val="9"/>
            <color indexed="81"/>
            <rFont val="Tahoma"/>
            <family val="2"/>
            <charset val="186"/>
          </rPr>
          <t>Tabelist 6</t>
        </r>
      </text>
    </comment>
    <comment ref="A20" authorId="0" shapeId="0">
      <text>
        <r>
          <rPr>
            <sz val="9"/>
            <color indexed="81"/>
            <rFont val="Tahoma"/>
            <family val="2"/>
            <charset val="186"/>
          </rPr>
          <t>Tabelist 6</t>
        </r>
      </text>
    </comment>
    <comment ref="C29" authorId="0" shapeId="0">
      <text>
        <r>
          <rPr>
            <sz val="9"/>
            <color indexed="81"/>
            <rFont val="Tahoma"/>
            <family val="2"/>
            <charset val="186"/>
          </rPr>
          <t>Sageli väga madal või isegi negatiivne</t>
        </r>
      </text>
    </comment>
    <comment ref="I30" authorId="0" shapeId="0">
      <text>
        <r>
          <rPr>
            <sz val="9"/>
            <color indexed="81"/>
            <rFont val="Tahoma"/>
            <family val="2"/>
            <charset val="186"/>
          </rPr>
          <t>Guess, mis on arvatavasti lähim IRR väärtusele. Guess väärtus peab olema vähemalt -9%, et IRR kuvaks väärtuse.</t>
        </r>
      </text>
    </comment>
    <comment ref="A39" authorId="0" shapeId="0">
      <text>
        <r>
          <rPr>
            <sz val="9"/>
            <color indexed="81"/>
            <rFont val="Tahoma"/>
            <family val="2"/>
            <charset val="186"/>
          </rPr>
          <t>Tabelist 4</t>
        </r>
      </text>
    </comment>
    <comment ref="A46" authorId="1" shapeId="0">
      <text>
        <r>
          <rPr>
            <sz val="9"/>
            <color indexed="81"/>
            <rFont val="Tahoma"/>
            <family val="2"/>
            <charset val="186"/>
          </rPr>
          <t>Tabelist 4</t>
        </r>
      </text>
    </comment>
    <comment ref="A47" authorId="0" shapeId="0">
      <text>
        <r>
          <rPr>
            <sz val="9"/>
            <color indexed="81"/>
            <rFont val="Tahoma"/>
            <family val="2"/>
            <charset val="186"/>
          </rPr>
          <t>Tabelist 1.a</t>
        </r>
      </text>
    </comment>
    <comment ref="A48" authorId="0" shapeId="0">
      <text>
        <r>
          <rPr>
            <sz val="9"/>
            <color indexed="81"/>
            <rFont val="Tahoma"/>
            <family val="2"/>
            <charset val="186"/>
          </rPr>
          <t>Tabelist 8</t>
        </r>
      </text>
    </comment>
    <comment ref="C57" authorId="0" shapeId="0">
      <text>
        <r>
          <rPr>
            <sz val="9"/>
            <color indexed="81"/>
            <rFont val="Tahoma"/>
            <family val="2"/>
            <charset val="186"/>
          </rPr>
          <t>Peab olema negatiivne</t>
        </r>
      </text>
    </comment>
  </commentList>
</comments>
</file>

<file path=xl/comments7.xml><?xml version="1.0" encoding="utf-8"?>
<comments xmlns="http://schemas.openxmlformats.org/spreadsheetml/2006/main">
  <authors>
    <author>Siiri Einaste</author>
    <author>Siiri</author>
  </authors>
  <commentList>
    <comment ref="B9" authorId="0" shapeId="0">
      <text>
        <r>
          <rPr>
            <sz val="9"/>
            <color indexed="81"/>
            <rFont val="Tahoma"/>
            <family val="2"/>
            <charset val="186"/>
          </rPr>
          <t>Projekti kogukulud tabelist 1.a</t>
        </r>
      </text>
    </comment>
    <comment ref="B10" authorId="1" shapeId="0">
      <text>
        <r>
          <rPr>
            <sz val="9"/>
            <color indexed="81"/>
            <rFont val="Tahoma"/>
            <family val="2"/>
            <charset val="186"/>
          </rPr>
          <t>Tabelist 8</t>
        </r>
      </text>
    </comment>
    <comment ref="B16" authorId="0" shapeId="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authors>
    <author>Siiri Einaste</author>
  </authors>
  <commentList>
    <comment ref="A8" authorId="0" shapeId="0">
      <text>
        <r>
          <rPr>
            <sz val="9"/>
            <color indexed="81"/>
            <rFont val="Tahoma"/>
            <family val="2"/>
            <charset val="186"/>
          </rPr>
          <t>Kajastage kõik toetused/rahastajad eraldi ridadel</t>
        </r>
      </text>
    </comment>
    <comment ref="A13" authorId="0" shapeId="0">
      <text>
        <r>
          <rPr>
            <sz val="9"/>
            <color indexed="81"/>
            <rFont val="Tahoma"/>
            <family val="2"/>
            <charset val="186"/>
          </rPr>
          <t>Tulude ja kulude prognoosist</t>
        </r>
      </text>
    </comment>
    <comment ref="A25" authorId="0" shapeId="0">
      <text>
        <r>
          <rPr>
            <sz val="9"/>
            <color indexed="81"/>
            <rFont val="Tahoma"/>
            <family val="2"/>
            <charset val="186"/>
          </rPr>
          <t>Tabelist 1.a</t>
        </r>
      </text>
    </comment>
    <comment ref="A26" authorId="0" shapeId="0">
      <text>
        <r>
          <rPr>
            <sz val="9"/>
            <color indexed="81"/>
            <rFont val="Tahoma"/>
            <family val="2"/>
            <charset val="186"/>
          </rPr>
          <t>Tulude ja kulude prognoosist (tabel 2)</t>
        </r>
      </text>
    </comment>
  </commentList>
</comments>
</file>

<file path=xl/comments9.xml><?xml version="1.0" encoding="utf-8"?>
<comments xmlns="http://schemas.openxmlformats.org/spreadsheetml/2006/main">
  <authors>
    <author>Siiri</author>
  </authors>
  <commentList>
    <comment ref="A8" authorId="0" shapeId="0">
      <text>
        <r>
          <rPr>
            <sz val="9"/>
            <color indexed="81"/>
            <rFont val="Tahoma"/>
            <family val="2"/>
            <charset val="186"/>
          </rPr>
          <t>Tabelist 5</t>
        </r>
      </text>
    </comment>
    <comment ref="A12" authorId="0" shapeId="0">
      <text>
        <r>
          <rPr>
            <sz val="9"/>
            <color indexed="81"/>
            <rFont val="Tahoma"/>
            <family val="2"/>
            <charset val="186"/>
          </rPr>
          <t>Kirjutage arvestusperioodi viimase aasta tulude ja kulude vahe number 
arvestusperioodi ületavatele kasuliku eluea aastatele</t>
        </r>
      </text>
    </comment>
    <comment ref="R12" authorId="0" shapeId="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<sst xmlns="http://schemas.openxmlformats.org/spreadsheetml/2006/main" count="772" uniqueCount="334">
  <si>
    <t>Hind</t>
  </si>
  <si>
    <t>Müügitulu</t>
  </si>
  <si>
    <t>Ühik</t>
  </si>
  <si>
    <t>Eur</t>
  </si>
  <si>
    <t>Märts</t>
  </si>
  <si>
    <t>Mai</t>
  </si>
  <si>
    <t>Juuni</t>
  </si>
  <si>
    <t>Juuli</t>
  </si>
  <si>
    <t>TULUD KOKKU</t>
  </si>
  <si>
    <t>Toode/teenus 3</t>
  </si>
  <si>
    <t>Toode/teenus 4</t>
  </si>
  <si>
    <t>Toode/teenus 5</t>
  </si>
  <si>
    <t>Toode/teenus 6</t>
  </si>
  <si>
    <t>Toode/teenus 7</t>
  </si>
  <si>
    <t>Toode/teenus 8</t>
  </si>
  <si>
    <t>Toode/teenus 9</t>
  </si>
  <si>
    <t>Toode/teenus 10</t>
  </si>
  <si>
    <t>KULUD</t>
  </si>
  <si>
    <t>Tööjõukulud</t>
  </si>
  <si>
    <t>Töötaja 3</t>
  </si>
  <si>
    <t>Töötaja 4</t>
  </si>
  <si>
    <t>Töötaja 6</t>
  </si>
  <si>
    <t>Töötaja 7</t>
  </si>
  <si>
    <t>Töötaja 8</t>
  </si>
  <si>
    <t>Töötaja 9</t>
  </si>
  <si>
    <t>Töötaja 10</t>
  </si>
  <si>
    <t>Sotsiaal- ja tk.m</t>
  </si>
  <si>
    <t>Brutotasud kokku</t>
  </si>
  <si>
    <t>Tööjõukulud kokku</t>
  </si>
  <si>
    <t>Elekter</t>
  </si>
  <si>
    <t>Kulu 5</t>
  </si>
  <si>
    <t>Kulu 6</t>
  </si>
  <si>
    <t>Kulu 7</t>
  </si>
  <si>
    <t>Kulu 8</t>
  </si>
  <si>
    <t>Kulu 9</t>
  </si>
  <si>
    <t>Kulu 10</t>
  </si>
  <si>
    <t>Muud kulud kokku</t>
  </si>
  <si>
    <t>KULUD KOKKU</t>
  </si>
  <si>
    <t>Tulude ja kulude vahe</t>
  </si>
  <si>
    <t>TULUD</t>
  </si>
  <si>
    <t>Muu kulu 4</t>
  </si>
  <si>
    <t>Muu kulu 5</t>
  </si>
  <si>
    <t>Muu kulu 6</t>
  </si>
  <si>
    <t>Muu kulu 7</t>
  </si>
  <si>
    <t>Muu kulu 8</t>
  </si>
  <si>
    <t>Muu kulu 9</t>
  </si>
  <si>
    <t>Muu kulu 10</t>
  </si>
  <si>
    <t>Töötaja 14</t>
  </si>
  <si>
    <t>Töötaja 15</t>
  </si>
  <si>
    <t>Töötaja 16</t>
  </si>
  <si>
    <t>Töötaja 17</t>
  </si>
  <si>
    <t>Töötaja 18</t>
  </si>
  <si>
    <t>Töötaja 19</t>
  </si>
  <si>
    <t>Töötaja 20</t>
  </si>
  <si>
    <t>Halduskulu 9</t>
  </si>
  <si>
    <t>Halduskulu 10</t>
  </si>
  <si>
    <t>Ühik 2</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</si>
  <si>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</si>
  <si>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</si>
  <si>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</si>
  <si>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</si>
  <si>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</si>
  <si>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</si>
  <si>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</si>
  <si>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</si>
  <si>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</si>
  <si>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</si>
  <si>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</si>
  <si>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</si>
  <si>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</si>
  <si>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</si>
  <si>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</si>
  <si>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</si>
  <si>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</si>
  <si>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</si>
  <si>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</si>
  <si>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</si>
  <si>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</si>
  <si>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</si>
  <si>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</si>
  <si>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</si>
  <si>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</si>
  <si>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</si>
  <si>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</si>
  <si>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</si>
  <si>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</si>
  <si>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</si>
  <si>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</si>
  <si>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</si>
  <si>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</si>
  <si>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</si>
  <si>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</si>
  <si>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</si>
  <si>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</si>
  <si>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</si>
  <si>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</si>
  <si>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</si>
  <si>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</si>
  <si>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</si>
  <si>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</si>
  <si>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</si>
  <si>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</si>
  <si>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</si>
  <si>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</si>
  <si>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</si>
  <si>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</si>
  <si>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</si>
  <si>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</si>
  <si>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</si>
  <si>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</si>
  <si>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</si>
  <si>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</si>
  <si>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</si>
  <si>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</si>
  <si>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</si>
  <si>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</si>
  <si>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</si>
  <si>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</si>
  <si>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</si>
  <si>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</si>
  <si>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</si>
  <si>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</si>
  <si>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</si>
  <si>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</si>
  <si>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</si>
  <si>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Laenu võtmine</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</si>
  <si>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</si>
  <si>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</si>
  <si>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</si>
  <si>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</si>
  <si>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</si>
  <si>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</si>
  <si>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</si>
  <si>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</si>
  <si>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</si>
  <si>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</si>
  <si>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</si>
  <si>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EAS toetus</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</si>
  <si>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</si>
  <si>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</si>
  <si>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</si>
  <si>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</si>
  <si>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</si>
  <si>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</si>
  <si>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</si>
  <si>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</si>
  <si>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</si>
  <si>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</si>
  <si>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Ühik 1</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</si>
  <si>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</si>
  <si>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</si>
  <si>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</si>
  <si>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</si>
  <si>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</si>
  <si>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</si>
  <si>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</si>
  <si>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</si>
  <si>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</si>
  <si>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</si>
  <si>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</si>
  <si>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</si>
  <si>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</si>
  <si>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</si>
  <si>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</si>
  <si>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</si>
  <si>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</si>
  <si>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</si>
  <si>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</si>
  <si>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</si>
  <si>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</si>
  <si>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</si>
  <si>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</si>
  <si>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</si>
  <si>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</si>
  <si>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</si>
  <si>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</si>
  <si>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</si>
  <si>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</si>
  <si>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</si>
  <si>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</si>
  <si>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</si>
  <si>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</si>
  <si>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</si>
  <si>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</si>
  <si>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</si>
  <si>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</si>
  <si>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</si>
  <si>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</si>
  <si>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</si>
  <si>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</si>
  <si>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</si>
  <si>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</si>
  <si>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</si>
  <si>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</si>
  <si>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</si>
  <si>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</si>
  <si>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</si>
  <si>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</si>
  <si>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</si>
  <si>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</si>
  <si>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</si>
  <si>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</si>
  <si>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</si>
  <si>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</si>
  <si>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</si>
  <si>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</si>
  <si>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</si>
  <si>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</si>
  <si>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</si>
  <si>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</si>
  <si>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</si>
  <si>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</si>
  <si>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</si>
  <si>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</si>
  <si>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</si>
  <si>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</si>
  <si>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</si>
  <si>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</si>
  <si>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</si>
  <si>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</si>
  <si>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</si>
  <si>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</si>
  <si>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</si>
  <si>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</si>
  <si>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</si>
  <si>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</si>
  <si>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</si>
  <si>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</si>
  <si>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</si>
  <si>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</si>
  <si>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</si>
  <si>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</si>
  <si>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</si>
  <si>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</si>
  <si>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</si>
  <si>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</si>
  <si>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</si>
  <si>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</si>
  <si>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</si>
  <si>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</si>
  <si>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</si>
  <si>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</si>
  <si>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</si>
  <si>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</si>
  <si>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</si>
  <si>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</si>
  <si>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</si>
  <si>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</si>
  <si>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</si>
  <si>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</si>
  <si>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</si>
  <si>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</si>
  <si>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</si>
  <si>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</si>
  <si>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4. Struktuuritoetuse andmisest avalikkuse teavitamine</t>
  </si>
  <si>
    <t>Объект относиться к категории Äriinfrastruktuur. Для этой категории в соотвествии с  RM juhendis 10-15 лет. Максимальный период выбрали исходя из реалистичного периода в котором построенная инфраструктура не будет требовать крупных затрат на реновацию.</t>
  </si>
  <si>
    <t>SISENDANDMED</t>
  </si>
  <si>
    <t>Vesi ja kanalisatsioon</t>
  </si>
  <si>
    <t>Tööstushoone</t>
  </si>
  <si>
    <t>Kokku</t>
  </si>
  <si>
    <t>inim</t>
  </si>
  <si>
    <t>Допущение</t>
  </si>
  <si>
    <t>Основание</t>
  </si>
  <si>
    <t>m2</t>
  </si>
  <si>
    <t>Офисы</t>
  </si>
  <si>
    <t>ДОХОДЫ</t>
  </si>
  <si>
    <t>Аренда</t>
  </si>
  <si>
    <t>Цена</t>
  </si>
  <si>
    <t>Площадь</t>
  </si>
  <si>
    <t>Стоимость max</t>
  </si>
  <si>
    <t>Стоимость с учетом заполняемости</t>
  </si>
  <si>
    <t>Доля в стоимости</t>
  </si>
  <si>
    <t>евро/мес</t>
  </si>
  <si>
    <t>м2</t>
  </si>
  <si>
    <t>евро/год</t>
  </si>
  <si>
    <t>Производственный корпус</t>
  </si>
  <si>
    <t>Административный корпус</t>
  </si>
  <si>
    <t>2.1.</t>
  </si>
  <si>
    <t>2.2.</t>
  </si>
  <si>
    <t>Столовая</t>
  </si>
  <si>
    <t>Всего (max)</t>
  </si>
  <si>
    <t>Счета инкубантам за общие и коммунальные расходы</t>
  </si>
  <si>
    <t>стоимость, евро/мес</t>
  </si>
  <si>
    <t>стоимость, евро/год</t>
  </si>
  <si>
    <t>Всего с учетом заполняемости</t>
  </si>
  <si>
    <t>ВСЕГО</t>
  </si>
  <si>
    <t>Eur/aastas</t>
  </si>
  <si>
    <t>Periood peale projekti realiseerimist (aastad)</t>
  </si>
  <si>
    <t>Büroohoone</t>
  </si>
  <si>
    <t>1. korrus</t>
  </si>
  <si>
    <t>2. korrus</t>
  </si>
  <si>
    <t>3. korrus</t>
  </si>
  <si>
    <t>Pindala, m2</t>
  </si>
  <si>
    <t>Brutto, m2</t>
  </si>
  <si>
    <t>Üürile anda ruumid, m2</t>
  </si>
  <si>
    <t>Ruumid ei üürita, m2</t>
  </si>
  <si>
    <t>Brutto, m3</t>
  </si>
  <si>
    <t>Üürile anda ruumid, m3</t>
  </si>
  <si>
    <t>Ruumid ei üürita, m3</t>
  </si>
  <si>
    <t>Maht, m3</t>
  </si>
  <si>
    <t>PINDALA</t>
  </si>
  <si>
    <t>EUR/m2xkuus</t>
  </si>
  <si>
    <t>EUR/m3</t>
  </si>
  <si>
    <t>KW/1 m3/aastas</t>
  </si>
  <si>
    <t>KW/1 чек</t>
  </si>
  <si>
    <t>m3/1 чек</t>
  </si>
  <si>
    <t>EUR/1 KW</t>
  </si>
  <si>
    <t>Muud</t>
  </si>
  <si>
    <t>EUR/MWt</t>
  </si>
  <si>
    <t>Seadmed</t>
  </si>
  <si>
    <t>Töötaja 3 (0,5 ставки)</t>
  </si>
  <si>
    <t>Töötaja 4 (0,5 ставки)</t>
  </si>
  <si>
    <t>Töötaja 2</t>
  </si>
  <si>
    <t>Töötaja 1</t>
  </si>
  <si>
    <t>Klientide arv päevas</t>
  </si>
  <si>
    <t>Tooraine maksumus toote hinnas</t>
  </si>
  <si>
    <t>Üüripind</t>
  </si>
  <si>
    <t>Ruumi maht</t>
  </si>
  <si>
    <t>Üürhind</t>
  </si>
  <si>
    <t>Veekulu ühe külastaja kohta</t>
  </si>
  <si>
    <t>Vee ja kanalisatsiooni maksumus</t>
  </si>
  <si>
    <t>Kuum vesi 1 külastuseks</t>
  </si>
  <si>
    <t>Vee soojendamise kulu</t>
  </si>
  <si>
    <t>Soojakulu 1 m3 kohta</t>
  </si>
  <si>
    <t>Soojuse hind</t>
  </si>
  <si>
    <t>Elekter, tarbimine</t>
  </si>
  <si>
    <t>Elektri hind</t>
  </si>
  <si>
    <t>Kohviku teenuste müük</t>
  </si>
  <si>
    <t>Kaubad, toore, materjal, teenused ja mitmesugused tegevuskulud</t>
  </si>
  <si>
    <t>Toore</t>
  </si>
  <si>
    <t>Üür</t>
  </si>
  <si>
    <t>Küte</t>
  </si>
  <si>
    <t>Vee soojendamine</t>
  </si>
  <si>
    <t>Kaubad, toore, materjal, teenused ja mitmesugused tegevuskulud kokku</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</si>
</sst>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
    <numFmt numFmtId="174" formatCode="#,##0.0"/>
    <numFmt numFmtId="175" formatCode="#,##0.0_ ;[Red]\-#,##0.0\ "/>
    <numFmt numFmtId="176" formatCode="#,##0.000"/>
  </numFmts>
  <fonts count="91"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10"/>
      <color rgb="FF0000FF"/>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sz val="11"/>
      <color rgb="FFFF0000"/>
      <name val="Calibri"/>
      <family val="2"/>
      <charset val="204"/>
      <scheme val="minor"/>
    </font>
    <font>
      <b/>
      <sz val="11"/>
      <color theme="1"/>
      <name val="Calibri"/>
      <family val="2"/>
      <charset val="204"/>
      <scheme val="minor"/>
    </font>
    <font>
      <sz val="11"/>
      <color rgb="FFFF0000"/>
      <name val="Calibri"/>
      <family val="2"/>
      <charset val="186"/>
      <scheme val="minor"/>
    </font>
    <font>
      <sz val="10"/>
      <name val="Arial"/>
      <family val="2"/>
      <charset val="204"/>
    </font>
    <font>
      <sz val="9"/>
      <color rgb="FFFF0000"/>
      <name val="Times New Roman"/>
      <family val="1"/>
      <charset val="204"/>
    </font>
    <font>
      <sz val="9"/>
      <name val="Times New Roman"/>
      <family val="1"/>
      <charset val="204"/>
    </font>
    <font>
      <sz val="9"/>
      <color indexed="9"/>
      <name val="Times New Roman"/>
      <family val="1"/>
      <charset val="204"/>
    </font>
    <font>
      <b/>
      <i/>
      <sz val="9"/>
      <color indexed="22"/>
      <name val="Times New Roman"/>
      <family val="1"/>
      <charset val="204"/>
    </font>
    <font>
      <sz val="9"/>
      <color theme="8"/>
      <name val="Times New Roman"/>
      <family val="1"/>
      <charset val="204"/>
    </font>
    <font>
      <b/>
      <i/>
      <sz val="9"/>
      <name val="Times New Roman"/>
      <family val="1"/>
      <charset val="204"/>
    </font>
    <font>
      <b/>
      <sz val="9"/>
      <name val="Times New Roman"/>
      <family val="1"/>
      <charset val="204"/>
    </font>
    <font>
      <sz val="9"/>
      <color rgb="FFFF0000"/>
      <name val="Calibri"/>
      <family val="2"/>
      <charset val="204"/>
      <scheme val="minor"/>
    </font>
    <font>
      <sz val="10.5"/>
      <color rgb="FFFF0000"/>
      <name val="Calibri"/>
      <family val="2"/>
      <charset val="204"/>
      <scheme val="minor"/>
    </font>
    <font>
      <b/>
      <i/>
      <sz val="11"/>
      <color theme="1"/>
      <name val="Calibri"/>
      <family val="2"/>
      <charset val="204"/>
      <scheme val="minor"/>
    </font>
    <font>
      <i/>
      <sz val="11"/>
      <color theme="1"/>
      <name val="Calibri"/>
      <family val="2"/>
      <charset val="204"/>
      <scheme val="minor"/>
    </font>
    <font>
      <b/>
      <i/>
      <sz val="11"/>
      <name val="Calibri"/>
      <family val="2"/>
      <charset val="204"/>
      <scheme val="minor"/>
    </font>
    <font>
      <b/>
      <i/>
      <sz val="11"/>
      <color rgb="FFFF0000"/>
      <name val="Calibri"/>
      <family val="2"/>
      <charset val="204"/>
      <scheme val="minor"/>
    </font>
    <font>
      <i/>
      <sz val="11"/>
      <name val="Calibri"/>
      <family val="2"/>
      <charset val="204"/>
      <scheme val="minor"/>
    </font>
    <font>
      <b/>
      <sz val="11"/>
      <name val="Calibri"/>
      <family val="2"/>
      <charset val="204"/>
      <scheme val="minor"/>
    </font>
    <font>
      <b/>
      <sz val="11"/>
      <color rgb="FFFF0000"/>
      <name val="Calibri"/>
      <family val="2"/>
      <charset val="204"/>
      <scheme val="minor"/>
    </font>
    <font>
      <sz val="11"/>
      <name val="Calibri"/>
      <family val="2"/>
      <charset val="204"/>
      <scheme val="minor"/>
    </font>
    <font>
      <sz val="9"/>
      <color theme="0"/>
      <name val="Calibri"/>
      <family val="2"/>
      <charset val="204"/>
      <scheme val="minor"/>
    </font>
    <font>
      <b/>
      <sz val="11"/>
      <name val="Calibri"/>
      <family val="2"/>
      <charset val="186"/>
      <scheme val="minor"/>
    </font>
    <font>
      <sz val="12"/>
      <name val="Calibri"/>
      <family val="2"/>
      <charset val="186"/>
      <scheme val="minor"/>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42"/>
        <bgColor indexed="64"/>
      </patternFill>
    </fill>
    <fill>
      <patternFill patternType="solid">
        <fgColor theme="5"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5">
    <xf numFmtId="0" fontId="0" fillId="0" borderId="0"/>
    <xf numFmtId="9" fontId="35" fillId="0" borderId="0" applyFont="0" applyFill="0" applyBorder="0" applyAlignment="0" applyProtection="0"/>
    <xf numFmtId="0" fontId="51" fillId="0" borderId="0" applyNumberFormat="0" applyFill="0" applyBorder="0" applyAlignment="0" applyProtection="0"/>
    <xf numFmtId="0" fontId="2" fillId="0" borderId="0"/>
    <xf numFmtId="0" fontId="70" fillId="0" borderId="0"/>
    <xf numFmtId="9" fontId="70"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654">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0" fillId="2" borderId="2" xfId="0" applyFill="1" applyBorder="1" applyAlignment="1">
      <alignment horizontal="center" vertical="center"/>
    </xf>
    <xf numFmtId="0" fontId="6" fillId="0" borderId="0" xfId="0" applyFont="1" applyAlignment="1">
      <alignment horizontal="left" vertical="center" indent="1"/>
    </xf>
    <xf numFmtId="167" fontId="6" fillId="0" borderId="0" xfId="0" applyNumberFormat="1" applyFont="1" applyAlignment="1">
      <alignment horizontal="center" vertical="center"/>
    </xf>
    <xf numFmtId="0" fontId="0" fillId="0" borderId="0" xfId="0" applyAlignment="1">
      <alignment horizontal="center" vertical="center" shrinkToFit="1"/>
    </xf>
    <xf numFmtId="0" fontId="6"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6" fillId="0" borderId="0" xfId="0" applyNumberFormat="1" applyFont="1" applyAlignment="1">
      <alignment horizontal="center" vertical="center" shrinkToFit="1"/>
    </xf>
    <xf numFmtId="167" fontId="6"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3" fillId="0" borderId="0" xfId="0" applyNumberFormat="1" applyFont="1" applyAlignment="1">
      <alignment horizontal="center" vertical="center" shrinkToFit="1"/>
    </xf>
    <xf numFmtId="167" fontId="3"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8" fillId="0" borderId="3"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indent="1"/>
    </xf>
    <xf numFmtId="0" fontId="8"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6" fillId="0" borderId="0" xfId="0" applyFont="1" applyAlignment="1">
      <alignment horizontal="left" vertical="center" indent="2"/>
    </xf>
    <xf numFmtId="0" fontId="16" fillId="0" borderId="0" xfId="0" applyFont="1" applyAlignment="1">
      <alignment horizontal="center" vertical="center"/>
    </xf>
    <xf numFmtId="0" fontId="21"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indent="1"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left" vertical="center" indent="1" shrinkToFit="1"/>
    </xf>
    <xf numFmtId="0" fontId="25"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3"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3"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3" fillId="8" borderId="1" xfId="0" applyFont="1" applyFill="1" applyBorder="1" applyAlignment="1">
      <alignment horizontal="left" vertical="center" indent="1" shrinkToFit="1"/>
    </xf>
    <xf numFmtId="0" fontId="3" fillId="8" borderId="1" xfId="0" applyFont="1" applyFill="1" applyBorder="1" applyAlignment="1">
      <alignment horizontal="center" vertical="center" shrinkToFit="1"/>
    </xf>
    <xf numFmtId="167" fontId="3"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7" fillId="7" borderId="1" xfId="0" applyFont="1" applyFill="1" applyBorder="1" applyAlignment="1">
      <alignment horizontal="center" vertical="center" shrinkToFit="1"/>
    </xf>
    <xf numFmtId="167" fontId="6" fillId="7" borderId="1" xfId="0" applyNumberFormat="1" applyFont="1" applyFill="1" applyBorder="1" applyAlignment="1">
      <alignment horizontal="center" vertical="center" shrinkToFit="1"/>
    </xf>
    <xf numFmtId="167" fontId="3" fillId="7" borderId="1" xfId="0" applyNumberFormat="1" applyFont="1" applyFill="1" applyBorder="1" applyAlignment="1">
      <alignment horizontal="center" vertical="center" shrinkToFit="1"/>
    </xf>
    <xf numFmtId="0" fontId="27" fillId="0" borderId="0" xfId="0" applyFont="1" applyAlignment="1">
      <alignment horizontal="center" vertical="center"/>
    </xf>
    <xf numFmtId="0" fontId="27" fillId="0" borderId="0" xfId="0" applyFont="1" applyAlignment="1">
      <alignment horizontal="left" vertical="center" indent="1" shrinkToFit="1"/>
    </xf>
    <xf numFmtId="0" fontId="27" fillId="0" borderId="0" xfId="0" applyFont="1" applyAlignment="1">
      <alignment horizontal="center" vertical="center" shrinkToFit="1"/>
    </xf>
    <xf numFmtId="0" fontId="27" fillId="0" borderId="2" xfId="0" applyFont="1" applyBorder="1" applyAlignment="1">
      <alignment horizontal="center" vertical="top"/>
    </xf>
    <xf numFmtId="0" fontId="27" fillId="0" borderId="3" xfId="0" applyFont="1" applyBorder="1" applyAlignment="1">
      <alignment horizontal="left" vertical="top" shrinkToFit="1"/>
    </xf>
    <xf numFmtId="0" fontId="27" fillId="0" borderId="3" xfId="0" applyFont="1" applyBorder="1" applyAlignment="1">
      <alignment horizontal="center" vertical="top" shrinkToFit="1"/>
    </xf>
    <xf numFmtId="167" fontId="27" fillId="0" borderId="3" xfId="0" applyNumberFormat="1" applyFont="1" applyBorder="1" applyAlignment="1">
      <alignment horizontal="center" vertical="top" shrinkToFit="1"/>
    </xf>
    <xf numFmtId="167" fontId="27" fillId="0" borderId="0" xfId="0" applyNumberFormat="1" applyFont="1" applyAlignment="1">
      <alignment horizontal="center" vertical="top" shrinkToFit="1"/>
    </xf>
    <xf numFmtId="167" fontId="27" fillId="0" borderId="0" xfId="0" applyNumberFormat="1" applyFont="1" applyAlignment="1">
      <alignment horizontal="center" vertical="top"/>
    </xf>
    <xf numFmtId="0" fontId="27"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0"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3" fillId="2" borderId="4" xfId="0" applyNumberFormat="1" applyFont="1" applyFill="1" applyBorder="1" applyAlignment="1">
      <alignment horizontal="center" vertical="center" shrinkToFit="1"/>
    </xf>
    <xf numFmtId="0" fontId="7" fillId="1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29" fillId="0" borderId="2" xfId="0" applyFont="1" applyBorder="1" applyAlignment="1">
      <alignment horizontal="center" vertical="center"/>
    </xf>
    <xf numFmtId="0" fontId="31" fillId="0" borderId="1" xfId="0" applyFont="1" applyBorder="1" applyAlignment="1">
      <alignment horizontal="center" vertical="center"/>
    </xf>
    <xf numFmtId="0" fontId="29"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29" fillId="0" borderId="4" xfId="0" applyFont="1" applyBorder="1" applyAlignment="1">
      <alignment horizontal="left" vertical="center" indent="1"/>
    </xf>
    <xf numFmtId="0" fontId="29"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3"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3" fillId="2" borderId="4" xfId="0" applyNumberFormat="1" applyFont="1" applyFill="1" applyBorder="1" applyAlignment="1">
      <alignment horizontal="center" vertical="center" shrinkToFit="1"/>
    </xf>
    <xf numFmtId="166" fontId="6" fillId="2" borderId="4" xfId="0" applyNumberFormat="1" applyFont="1" applyFill="1" applyBorder="1" applyAlignment="1">
      <alignment horizontal="center" vertical="center" shrinkToFit="1"/>
    </xf>
    <xf numFmtId="166" fontId="6" fillId="10" borderId="1" xfId="0" applyNumberFormat="1" applyFont="1" applyFill="1" applyBorder="1" applyAlignment="1">
      <alignment horizontal="center" vertical="center" shrinkToFit="1"/>
    </xf>
    <xf numFmtId="0" fontId="28" fillId="0" borderId="0" xfId="0" applyFont="1" applyAlignment="1">
      <alignment horizontal="left" vertical="center" indent="1"/>
    </xf>
    <xf numFmtId="0" fontId="34" fillId="0" borderId="1" xfId="0" applyFont="1" applyBorder="1" applyAlignment="1">
      <alignment horizontal="center" vertical="center" wrapText="1"/>
    </xf>
    <xf numFmtId="168" fontId="30" fillId="0" borderId="0" xfId="0" applyNumberFormat="1" applyFont="1" applyAlignment="1">
      <alignment horizontal="center" vertical="center"/>
    </xf>
    <xf numFmtId="0" fontId="36"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37" fillId="0" borderId="0" xfId="0" applyFont="1" applyAlignment="1">
      <alignment horizontal="left" vertical="center"/>
    </xf>
    <xf numFmtId="9" fontId="38"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39" fillId="0" borderId="1" xfId="0" applyFont="1" applyBorder="1" applyAlignment="1">
      <alignment horizontal="left" vertical="center" indent="1"/>
    </xf>
    <xf numFmtId="0" fontId="3"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3"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36" fillId="0" borderId="0" xfId="0" applyFont="1" applyAlignment="1">
      <alignment horizontal="left" vertical="center" indent="1"/>
    </xf>
    <xf numFmtId="0" fontId="41" fillId="0" borderId="1" xfId="0" applyFont="1" applyBorder="1" applyAlignment="1">
      <alignment horizontal="left" vertical="center" indent="1"/>
    </xf>
    <xf numFmtId="0" fontId="41" fillId="0" borderId="1" xfId="0" applyFont="1" applyBorder="1" applyAlignment="1">
      <alignment horizontal="center" vertical="center"/>
    </xf>
    <xf numFmtId="170" fontId="27" fillId="0" borderId="0" xfId="0" applyNumberFormat="1" applyFont="1" applyAlignment="1">
      <alignment horizontal="center" vertical="center"/>
    </xf>
    <xf numFmtId="171" fontId="0" fillId="0" borderId="1" xfId="0" applyNumberFormat="1" applyBorder="1" applyAlignment="1">
      <alignment horizontal="center" vertical="center"/>
    </xf>
    <xf numFmtId="0" fontId="31" fillId="0" borderId="0" xfId="0" applyFont="1" applyAlignment="1">
      <alignment horizontal="left" vertical="center" indent="1"/>
    </xf>
    <xf numFmtId="0" fontId="30"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43" fillId="0" borderId="1" xfId="0" applyFont="1" applyBorder="1" applyAlignment="1">
      <alignment horizontal="left" vertical="center" wrapText="1" indent="1"/>
    </xf>
    <xf numFmtId="168" fontId="44" fillId="0" borderId="0" xfId="1" applyNumberFormat="1" applyFont="1" applyAlignment="1">
      <alignment horizontal="center" vertical="center"/>
    </xf>
    <xf numFmtId="168" fontId="44"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0"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9" fillId="0" borderId="0" xfId="0" applyFont="1" applyAlignment="1" applyProtection="1">
      <alignment horizontal="left" vertical="center"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left" vertical="center" indent="1" shrinkToFit="1"/>
      <protection locked="0"/>
    </xf>
    <xf numFmtId="0" fontId="14"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8"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8"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3" fillId="3" borderId="1" xfId="0" applyNumberFormat="1" applyFont="1" applyFill="1" applyBorder="1" applyAlignment="1" applyProtection="1">
      <alignment horizontal="center" vertical="center" shrinkToFit="1"/>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167" fontId="6" fillId="4" borderId="1"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6"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7" fontId="3"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3" fillId="0" borderId="0" xfId="0" applyNumberFormat="1" applyFont="1" applyAlignment="1" applyProtection="1">
      <alignment horizontal="center" vertical="center" shrinkToFit="1"/>
      <protection locked="0"/>
    </xf>
    <xf numFmtId="167"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167" fontId="6" fillId="0" borderId="0" xfId="0" applyNumberFormat="1" applyFont="1" applyAlignment="1" applyProtection="1">
      <alignment horizontal="center" vertical="center" shrinkToFit="1"/>
      <protection locked="0"/>
    </xf>
    <xf numFmtId="167" fontId="6"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6" fillId="0" borderId="1" xfId="0" applyNumberFormat="1" applyFont="1" applyBorder="1" applyAlignment="1" applyProtection="1">
      <alignment horizontal="center" vertical="center" shrinkToFit="1"/>
      <protection locked="0"/>
    </xf>
    <xf numFmtId="0" fontId="15" fillId="0" borderId="0" xfId="0" applyFont="1" applyAlignment="1" applyProtection="1">
      <alignment horizontal="left" vertical="center" indent="1"/>
      <protection locked="0"/>
    </xf>
    <xf numFmtId="0" fontId="16" fillId="0" borderId="0" xfId="0" applyFont="1" applyAlignment="1" applyProtection="1">
      <alignment horizontal="left" vertical="center" indent="2"/>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indent="1"/>
      <protection locked="0"/>
    </xf>
    <xf numFmtId="0" fontId="16" fillId="0" borderId="0" xfId="0" applyFont="1" applyAlignment="1" applyProtection="1">
      <alignment horizontal="left" vertical="center" indent="1" shrinkToFit="1"/>
      <protection locked="0"/>
    </xf>
    <xf numFmtId="0" fontId="16" fillId="0" borderId="0" xfId="0"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left" vertical="center" indent="1" shrinkToFit="1"/>
      <protection locked="0"/>
    </xf>
    <xf numFmtId="0" fontId="19" fillId="0" borderId="1"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3" fillId="5" borderId="1" xfId="0" applyNumberFormat="1" applyFont="1" applyFill="1" applyBorder="1" applyAlignment="1" applyProtection="1">
      <alignment horizontal="center" vertical="center" shrinkToFit="1"/>
      <protection locked="0"/>
    </xf>
    <xf numFmtId="0" fontId="3" fillId="5" borderId="1" xfId="0" applyFont="1" applyFill="1" applyBorder="1" applyAlignment="1" applyProtection="1">
      <alignment horizontal="left" vertical="center" indent="1" shrinkToFit="1"/>
      <protection locked="0"/>
    </xf>
    <xf numFmtId="0" fontId="3" fillId="5" borderId="1"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6"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167" fontId="3" fillId="6" borderId="1" xfId="0" applyNumberFormat="1" applyFont="1" applyFill="1" applyBorder="1" applyAlignment="1" applyProtection="1">
      <alignment horizontal="center" vertical="center" shrinkToFit="1"/>
      <protection locked="0"/>
    </xf>
    <xf numFmtId="0" fontId="7" fillId="6" borderId="1" xfId="0" applyFont="1" applyFill="1" applyBorder="1" applyAlignment="1" applyProtection="1">
      <alignment horizontal="center" vertical="center" shrinkToFit="1"/>
      <protection locked="0"/>
    </xf>
    <xf numFmtId="0" fontId="45" fillId="0" borderId="0" xfId="0" applyFont="1" applyAlignment="1">
      <alignment horizontal="left" vertical="center" indent="1"/>
    </xf>
    <xf numFmtId="0" fontId="46" fillId="0" borderId="0" xfId="0" applyFont="1" applyAlignment="1">
      <alignment horizontal="left" vertical="center" indent="1"/>
    </xf>
    <xf numFmtId="0" fontId="47" fillId="0" borderId="1" xfId="0" applyFont="1" applyBorder="1" applyAlignment="1">
      <alignment horizontal="left" vertical="center" indent="1"/>
    </xf>
    <xf numFmtId="0" fontId="48" fillId="0" borderId="1" xfId="0" applyFont="1" applyBorder="1" applyAlignment="1">
      <alignment horizontal="left" vertical="center" indent="1"/>
    </xf>
    <xf numFmtId="0" fontId="47" fillId="0" borderId="1" xfId="0"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vertical="center"/>
    </xf>
    <xf numFmtId="0" fontId="0" fillId="2" borderId="2" xfId="0" applyFill="1" applyBorder="1" applyAlignment="1">
      <alignment horizontal="left" vertical="center" indent="1"/>
    </xf>
    <xf numFmtId="0" fontId="46" fillId="2"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46"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46" fillId="2" borderId="3" xfId="0" applyFont="1" applyFill="1" applyBorder="1" applyAlignment="1">
      <alignment horizontal="center" vertical="center"/>
    </xf>
    <xf numFmtId="0" fontId="6" fillId="15" borderId="1" xfId="0" applyFont="1" applyFill="1" applyBorder="1" applyAlignment="1">
      <alignment horizontal="left" vertical="center" indent="1"/>
    </xf>
    <xf numFmtId="0" fontId="46" fillId="15" borderId="1" xfId="0" applyFont="1" applyFill="1" applyBorder="1" applyAlignment="1">
      <alignment horizontal="center" vertical="center"/>
    </xf>
    <xf numFmtId="167" fontId="6" fillId="15" borderId="1" xfId="0" applyNumberFormat="1" applyFont="1" applyFill="1" applyBorder="1" applyAlignment="1">
      <alignment horizontal="center" vertical="center" shrinkToFit="1"/>
    </xf>
    <xf numFmtId="0" fontId="6" fillId="0" borderId="0" xfId="0" applyFont="1" applyAlignment="1">
      <alignment vertical="center"/>
    </xf>
    <xf numFmtId="0" fontId="6" fillId="2" borderId="2" xfId="0" applyFont="1" applyFill="1" applyBorder="1" applyAlignment="1">
      <alignment horizontal="left" vertical="center" indent="1"/>
    </xf>
    <xf numFmtId="167" fontId="6" fillId="2" borderId="3" xfId="0" applyNumberFormat="1" applyFont="1" applyFill="1" applyBorder="1" applyAlignment="1">
      <alignment horizontal="center" vertical="center" shrinkToFit="1"/>
    </xf>
    <xf numFmtId="167" fontId="6"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46"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46"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46" fillId="2" borderId="1" xfId="0" applyFont="1" applyFill="1" applyBorder="1" applyAlignment="1">
      <alignment horizontal="center" vertical="center"/>
    </xf>
    <xf numFmtId="0" fontId="6" fillId="0" borderId="3" xfId="0" applyFont="1" applyBorder="1" applyAlignment="1">
      <alignment horizontal="left" vertical="center" indent="1"/>
    </xf>
    <xf numFmtId="167" fontId="6" fillId="0" borderId="3" xfId="0" applyNumberFormat="1" applyFont="1" applyBorder="1" applyAlignment="1">
      <alignment horizontal="center" vertical="center" shrinkToFit="1"/>
    </xf>
    <xf numFmtId="0" fontId="46" fillId="15" borderId="1" xfId="0" applyFont="1" applyFill="1" applyBorder="1" applyAlignment="1">
      <alignment horizontal="left" vertical="center" wrapText="1" indent="1"/>
    </xf>
    <xf numFmtId="167" fontId="46" fillId="15" borderId="1" xfId="0" applyNumberFormat="1" applyFont="1" applyFill="1" applyBorder="1" applyAlignment="1">
      <alignment horizontal="center" vertical="center" shrinkToFit="1"/>
    </xf>
    <xf numFmtId="0" fontId="46" fillId="0" borderId="0" xfId="0" applyFont="1" applyAlignment="1">
      <alignment horizontal="center" vertical="center"/>
    </xf>
    <xf numFmtId="0" fontId="46" fillId="0" borderId="0" xfId="0" applyFont="1" applyAlignment="1">
      <alignment vertical="center"/>
    </xf>
    <xf numFmtId="0" fontId="49" fillId="0" borderId="0" xfId="0" applyFont="1" applyAlignment="1">
      <alignment horizontal="left" vertical="center" indent="1"/>
    </xf>
    <xf numFmtId="167" fontId="49" fillId="0" borderId="0" xfId="0" applyNumberFormat="1" applyFont="1" applyAlignment="1">
      <alignment horizontal="center" vertical="center" shrinkToFit="1"/>
    </xf>
    <xf numFmtId="0" fontId="49" fillId="0" borderId="0" xfId="0" applyFont="1" applyAlignment="1">
      <alignment horizontal="center" vertical="center"/>
    </xf>
    <xf numFmtId="0" fontId="49"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0"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6" fillId="0" borderId="4" xfId="0" applyNumberFormat="1" applyFont="1" applyBorder="1" applyAlignment="1">
      <alignment horizontal="center" vertical="center" shrinkToFit="1"/>
    </xf>
    <xf numFmtId="0" fontId="50" fillId="0" borderId="0" xfId="0" applyFont="1" applyAlignment="1">
      <alignment vertical="center"/>
    </xf>
    <xf numFmtId="0" fontId="31" fillId="0" borderId="7" xfId="0" applyFont="1" applyBorder="1" applyAlignment="1">
      <alignment horizontal="center" vertical="center"/>
    </xf>
    <xf numFmtId="0" fontId="10" fillId="0" borderId="0" xfId="0" applyFont="1" applyAlignment="1">
      <alignment horizontal="left" vertical="center" indent="1"/>
    </xf>
    <xf numFmtId="0" fontId="0" fillId="0" borderId="0" xfId="0" applyAlignment="1">
      <alignment horizontal="center" vertical="center" wrapText="1"/>
    </xf>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2" fillId="0" borderId="0" xfId="0" applyFont="1" applyAlignment="1">
      <alignment horizontal="left" vertical="center" indent="1"/>
    </xf>
    <xf numFmtId="0" fontId="12" fillId="0" borderId="12" xfId="0" applyFont="1" applyBorder="1" applyAlignment="1">
      <alignment horizontal="left" vertical="center" wrapText="1" indent="1"/>
    </xf>
    <xf numFmtId="0" fontId="6" fillId="17" borderId="1" xfId="0" applyFont="1" applyFill="1" applyBorder="1" applyAlignment="1">
      <alignment horizontal="left" vertical="center" wrapText="1" indent="1"/>
    </xf>
    <xf numFmtId="0" fontId="6"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6" fillId="17" borderId="1" xfId="0" applyNumberFormat="1" applyFont="1" applyFill="1" applyBorder="1" applyAlignment="1">
      <alignment horizontal="center" vertical="center"/>
    </xf>
    <xf numFmtId="0" fontId="52" fillId="0" borderId="0" xfId="0" applyFont="1" applyAlignment="1" applyProtection="1">
      <alignment horizontal="left" vertical="center" indent="1"/>
      <protection locked="0"/>
    </xf>
    <xf numFmtId="0" fontId="53" fillId="0" borderId="0" xfId="0" applyFont="1" applyAlignment="1">
      <alignment horizontal="left" vertical="center" indent="1"/>
    </xf>
    <xf numFmtId="0" fontId="46" fillId="0" borderId="0" xfId="0" applyFont="1" applyAlignment="1">
      <alignment horizontal="left" vertical="center"/>
    </xf>
    <xf numFmtId="0" fontId="54" fillId="0" borderId="1" xfId="0" applyFont="1" applyBorder="1" applyAlignment="1">
      <alignment horizontal="center" vertical="center"/>
    </xf>
    <xf numFmtId="0" fontId="54" fillId="0" borderId="0" xfId="0" applyFont="1" applyAlignment="1">
      <alignment horizontal="center"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0" borderId="0" xfId="0" applyFont="1" applyAlignment="1">
      <alignment horizontal="center" vertical="center"/>
    </xf>
    <xf numFmtId="0" fontId="54" fillId="0" borderId="1" xfId="0" applyFont="1" applyBorder="1" applyAlignment="1">
      <alignment horizontal="left" vertical="center" indent="1"/>
    </xf>
    <xf numFmtId="0" fontId="56"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46"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6" fillId="19" borderId="1" xfId="0" applyFont="1" applyFill="1" applyBorder="1" applyAlignment="1">
      <alignment horizontal="left" vertical="center" indent="1"/>
    </xf>
    <xf numFmtId="0" fontId="46" fillId="19" borderId="1" xfId="0" applyFont="1" applyFill="1" applyBorder="1" applyAlignment="1">
      <alignment horizontal="center" vertical="center"/>
    </xf>
    <xf numFmtId="167" fontId="6"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2" fillId="0" borderId="0" xfId="0" applyFont="1" applyAlignment="1">
      <alignment horizontal="center" vertical="center"/>
    </xf>
    <xf numFmtId="0" fontId="38"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57" fillId="0" borderId="0" xfId="0" applyFont="1" applyAlignment="1">
      <alignment horizontal="left" vertical="center" wrapText="1" indent="1"/>
    </xf>
    <xf numFmtId="0" fontId="58" fillId="0" borderId="0" xfId="0" applyFont="1" applyAlignment="1">
      <alignment horizontal="left" vertical="center" wrapText="1" indent="1"/>
    </xf>
    <xf numFmtId="0" fontId="0" fillId="22" borderId="1" xfId="0" applyFill="1" applyBorder="1" applyAlignment="1">
      <alignment horizontal="left" vertical="center" wrapText="1" indent="1"/>
    </xf>
    <xf numFmtId="0" fontId="37" fillId="0" borderId="0" xfId="0" applyFont="1" applyAlignment="1">
      <alignment horizontal="left" vertical="center" indent="1"/>
    </xf>
    <xf numFmtId="0" fontId="59" fillId="0" borderId="0" xfId="0" applyFont="1" applyAlignment="1">
      <alignment vertical="center"/>
    </xf>
    <xf numFmtId="0" fontId="0" fillId="0" borderId="0" xfId="0" applyAlignment="1">
      <alignment horizontal="right" vertical="center" indent="1"/>
    </xf>
    <xf numFmtId="0" fontId="61" fillId="0" borderId="0" xfId="0" applyFont="1" applyAlignment="1">
      <alignment horizontal="center" vertical="center"/>
    </xf>
    <xf numFmtId="0" fontId="0" fillId="10" borderId="10" xfId="0" applyFill="1" applyBorder="1" applyAlignment="1">
      <alignment horizontal="center" vertical="center"/>
    </xf>
    <xf numFmtId="3" fontId="46" fillId="23" borderId="10" xfId="0" applyNumberFormat="1" applyFont="1" applyFill="1" applyBorder="1" applyAlignment="1">
      <alignment horizontal="center" vertical="center"/>
    </xf>
    <xf numFmtId="0" fontId="62" fillId="0" borderId="1" xfId="0" applyFont="1" applyBorder="1" applyAlignment="1">
      <alignment horizontal="left" vertical="center" indent="1"/>
    </xf>
    <xf numFmtId="0" fontId="59" fillId="0" borderId="1" xfId="0" applyFont="1" applyBorder="1" applyAlignment="1">
      <alignment horizontal="center" vertical="center"/>
    </xf>
    <xf numFmtId="0" fontId="62" fillId="10" borderId="1" xfId="0" applyFont="1" applyFill="1" applyBorder="1" applyAlignment="1">
      <alignment horizontal="center" vertical="center"/>
    </xf>
    <xf numFmtId="0" fontId="62" fillId="23" borderId="1" xfId="0" applyFont="1" applyFill="1" applyBorder="1" applyAlignment="1">
      <alignment horizontal="center" vertical="center"/>
    </xf>
    <xf numFmtId="0" fontId="62"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46"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64" fillId="2" borderId="1" xfId="0" applyNumberFormat="1" applyFont="1" applyFill="1" applyBorder="1" applyAlignment="1">
      <alignment horizontal="left" vertical="center" shrinkToFit="1"/>
    </xf>
    <xf numFmtId="167" fontId="43" fillId="2" borderId="1" xfId="0" applyNumberFormat="1" applyFont="1" applyFill="1" applyBorder="1" applyAlignment="1">
      <alignment horizontal="right" vertical="center" shrinkToFit="1"/>
    </xf>
    <xf numFmtId="167" fontId="43" fillId="0" borderId="0" xfId="0" applyNumberFormat="1" applyFont="1" applyAlignment="1">
      <alignment horizontal="right" vertical="center" shrinkToFit="1"/>
    </xf>
    <xf numFmtId="167" fontId="43" fillId="0" borderId="0" xfId="0" applyNumberFormat="1" applyFont="1" applyAlignment="1">
      <alignment horizontal="right" vertical="center"/>
    </xf>
    <xf numFmtId="167" fontId="8" fillId="2" borderId="1" xfId="0" applyNumberFormat="1" applyFont="1" applyFill="1" applyBorder="1" applyAlignment="1">
      <alignment horizontal="center" vertical="center" shrinkToFit="1"/>
    </xf>
    <xf numFmtId="167" fontId="43" fillId="0" borderId="1" xfId="0" applyNumberFormat="1" applyFont="1" applyBorder="1" applyAlignment="1">
      <alignment horizontal="center" vertical="center" shrinkToFit="1"/>
    </xf>
    <xf numFmtId="167" fontId="43" fillId="0" borderId="1" xfId="0" applyNumberFormat="1" applyFont="1" applyBorder="1" applyAlignment="1">
      <alignment vertical="center" shrinkToFit="1"/>
    </xf>
    <xf numFmtId="167" fontId="43" fillId="0" borderId="0" xfId="0" applyNumberFormat="1" applyFont="1" applyAlignment="1">
      <alignment vertical="center" shrinkToFit="1"/>
    </xf>
    <xf numFmtId="167" fontId="43" fillId="0" borderId="0" xfId="0" applyNumberFormat="1" applyFont="1" applyAlignment="1">
      <alignment vertical="center"/>
    </xf>
    <xf numFmtId="167" fontId="43" fillId="2" borderId="1" xfId="0" applyNumberFormat="1" applyFont="1" applyFill="1" applyBorder="1" applyAlignment="1">
      <alignment horizontal="center" vertical="center" shrinkToFit="1"/>
    </xf>
    <xf numFmtId="167" fontId="43" fillId="2" borderId="1" xfId="0" applyNumberFormat="1" applyFont="1" applyFill="1" applyBorder="1" applyAlignment="1">
      <alignment vertical="center" shrinkToFit="1"/>
    </xf>
    <xf numFmtId="167" fontId="43"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43" fillId="0" borderId="0" xfId="0" applyNumberFormat="1" applyFont="1" applyAlignment="1">
      <alignment horizontal="left" vertical="center" indent="1"/>
    </xf>
    <xf numFmtId="167" fontId="43"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46" fillId="22" borderId="1" xfId="0" applyFont="1" applyFill="1" applyBorder="1" applyAlignment="1">
      <alignment horizontal="center" vertical="center"/>
    </xf>
    <xf numFmtId="0" fontId="65" fillId="0" borderId="0" xfId="0" applyFont="1" applyAlignment="1">
      <alignment vertical="center"/>
    </xf>
    <xf numFmtId="0" fontId="43" fillId="0" borderId="1" xfId="0" applyFont="1" applyBorder="1" applyAlignment="1">
      <alignment vertical="top" wrapText="1"/>
    </xf>
    <xf numFmtId="0" fontId="43" fillId="0" borderId="1" xfId="0" applyFont="1" applyBorder="1" applyAlignment="1">
      <alignment wrapText="1"/>
    </xf>
    <xf numFmtId="0" fontId="66" fillId="0" borderId="1" xfId="0" applyFont="1" applyBorder="1" applyAlignment="1">
      <alignment horizontal="left" vertical="center" wrapText="1" indent="1"/>
    </xf>
    <xf numFmtId="3" fontId="71" fillId="0" borderId="0" xfId="4" applyNumberFormat="1" applyFont="1"/>
    <xf numFmtId="0" fontId="72" fillId="0" borderId="0" xfId="4" applyFont="1"/>
    <xf numFmtId="0" fontId="72" fillId="0" borderId="0" xfId="4" applyFont="1" applyAlignment="1">
      <alignment horizontal="center"/>
    </xf>
    <xf numFmtId="3" fontId="73" fillId="0" borderId="0" xfId="4" applyNumberFormat="1" applyFont="1"/>
    <xf numFmtId="3" fontId="72" fillId="0" borderId="0" xfId="4" applyNumberFormat="1" applyFont="1"/>
    <xf numFmtId="0" fontId="72" fillId="0" borderId="11" xfId="4" applyFont="1" applyBorder="1"/>
    <xf numFmtId="0" fontId="72" fillId="0" borderId="12" xfId="4" applyFont="1" applyBorder="1"/>
    <xf numFmtId="0" fontId="72" fillId="0" borderId="13" xfId="4" applyFont="1" applyBorder="1"/>
    <xf numFmtId="0" fontId="72" fillId="0" borderId="13" xfId="4" applyFont="1" applyBorder="1" applyAlignment="1">
      <alignment horizontal="center"/>
    </xf>
    <xf numFmtId="0" fontId="72" fillId="26" borderId="18" xfId="4" applyFont="1" applyFill="1" applyBorder="1" applyAlignment="1">
      <alignment vertical="center"/>
    </xf>
    <xf numFmtId="0" fontId="72" fillId="26" borderId="19" xfId="4" applyFont="1" applyFill="1" applyBorder="1" applyAlignment="1">
      <alignment vertical="center"/>
    </xf>
    <xf numFmtId="0" fontId="72" fillId="26" borderId="19" xfId="4" applyFont="1" applyFill="1" applyBorder="1" applyAlignment="1">
      <alignment horizontal="center" vertical="center"/>
    </xf>
    <xf numFmtId="0" fontId="72" fillId="26" borderId="18" xfId="4" applyFont="1" applyFill="1" applyBorder="1" applyAlignment="1">
      <alignment horizontal="center" vertical="center" wrapText="1"/>
    </xf>
    <xf numFmtId="0" fontId="72" fillId="26" borderId="20" xfId="4" applyFont="1" applyFill="1" applyBorder="1" applyAlignment="1">
      <alignment horizontal="center" vertical="center" wrapText="1"/>
    </xf>
    <xf numFmtId="0" fontId="72" fillId="26" borderId="18" xfId="4" applyFont="1" applyFill="1" applyBorder="1" applyAlignment="1">
      <alignment horizontal="center" vertical="center"/>
    </xf>
    <xf numFmtId="0" fontId="72" fillId="26" borderId="20" xfId="4" applyFont="1" applyFill="1" applyBorder="1" applyAlignment="1">
      <alignment horizontal="center" vertical="center"/>
    </xf>
    <xf numFmtId="0" fontId="72" fillId="28" borderId="20" xfId="4" applyFont="1" applyFill="1" applyBorder="1" applyAlignment="1">
      <alignment horizontal="center" vertical="center" wrapText="1"/>
    </xf>
    <xf numFmtId="0" fontId="72" fillId="0" borderId="0" xfId="4" applyFont="1" applyAlignment="1">
      <alignment horizontal="center" vertical="center"/>
    </xf>
    <xf numFmtId="0" fontId="71" fillId="0" borderId="1" xfId="4" applyFont="1" applyBorder="1" applyAlignment="1">
      <alignment horizontal="center" vertical="center"/>
    </xf>
    <xf numFmtId="0" fontId="74" fillId="0" borderId="21" xfId="4" applyFont="1" applyBorder="1" applyAlignment="1">
      <alignment vertical="center"/>
    </xf>
    <xf numFmtId="0" fontId="74" fillId="0" borderId="22" xfId="4" applyFont="1" applyBorder="1" applyAlignment="1">
      <alignment vertical="center"/>
    </xf>
    <xf numFmtId="0" fontId="72" fillId="0" borderId="23" xfId="4" applyFont="1" applyBorder="1" applyAlignment="1">
      <alignment horizontal="center" vertical="center"/>
    </xf>
    <xf numFmtId="0" fontId="75" fillId="27" borderId="6" xfId="4" applyFont="1" applyFill="1" applyBorder="1" applyAlignment="1">
      <alignment vertical="center"/>
    </xf>
    <xf numFmtId="0" fontId="75" fillId="27" borderId="5" xfId="4" applyFont="1" applyFill="1" applyBorder="1" applyAlignment="1">
      <alignment vertical="center"/>
    </xf>
    <xf numFmtId="0" fontId="75" fillId="0" borderId="6" xfId="4" applyFont="1" applyBorder="1" applyAlignment="1">
      <alignment vertical="center"/>
    </xf>
    <xf numFmtId="0" fontId="75" fillId="0" borderId="0" xfId="4" applyFont="1" applyAlignment="1">
      <alignment vertical="center"/>
    </xf>
    <xf numFmtId="0" fontId="72" fillId="0" borderId="0" xfId="4" applyFont="1" applyAlignment="1">
      <alignment vertical="center"/>
    </xf>
    <xf numFmtId="0" fontId="72" fillId="0" borderId="23" xfId="4" applyFont="1" applyBorder="1" applyAlignment="1">
      <alignment vertical="center"/>
    </xf>
    <xf numFmtId="0" fontId="72" fillId="0" borderId="5" xfId="4" applyFont="1" applyBorder="1" applyAlignment="1">
      <alignment vertical="center"/>
    </xf>
    <xf numFmtId="0" fontId="72" fillId="0" borderId="6" xfId="4" applyFont="1" applyBorder="1" applyAlignment="1">
      <alignment vertical="center"/>
    </xf>
    <xf numFmtId="0" fontId="72" fillId="0" borderId="5" xfId="4" applyFont="1" applyBorder="1"/>
    <xf numFmtId="0" fontId="72" fillId="0" borderId="8" xfId="4" applyFont="1" applyBorder="1"/>
    <xf numFmtId="0" fontId="76" fillId="0" borderId="2" xfId="4" applyFont="1" applyBorder="1" applyAlignment="1">
      <alignment vertical="center"/>
    </xf>
    <xf numFmtId="0" fontId="74" fillId="0" borderId="3" xfId="4" applyFont="1" applyBorder="1" applyAlignment="1">
      <alignment vertical="center"/>
    </xf>
    <xf numFmtId="0" fontId="72" fillId="0" borderId="4" xfId="4" applyFont="1" applyBorder="1" applyAlignment="1">
      <alignment horizontal="center" vertical="center"/>
    </xf>
    <xf numFmtId="0" fontId="75" fillId="27" borderId="2" xfId="4" applyFont="1" applyFill="1" applyBorder="1" applyAlignment="1">
      <alignment vertical="center"/>
    </xf>
    <xf numFmtId="0" fontId="75" fillId="27" borderId="4" xfId="4" applyFont="1" applyFill="1" applyBorder="1" applyAlignment="1">
      <alignment vertical="center"/>
    </xf>
    <xf numFmtId="0" fontId="75" fillId="0" borderId="2" xfId="4" applyFont="1" applyBorder="1" applyAlignment="1">
      <alignment vertical="center"/>
    </xf>
    <xf numFmtId="0" fontId="75" fillId="0" borderId="3" xfId="4" applyFont="1" applyBorder="1" applyAlignment="1">
      <alignment vertical="center"/>
    </xf>
    <xf numFmtId="0" fontId="72" fillId="0" borderId="3" xfId="4" applyFont="1" applyBorder="1" applyAlignment="1">
      <alignment vertical="center"/>
    </xf>
    <xf numFmtId="0" fontId="72" fillId="0" borderId="4" xfId="4" applyFont="1" applyBorder="1" applyAlignment="1">
      <alignment vertical="center"/>
    </xf>
    <xf numFmtId="0" fontId="72" fillId="0" borderId="2" xfId="4" applyFont="1" applyBorder="1" applyAlignment="1">
      <alignment vertical="center"/>
    </xf>
    <xf numFmtId="0" fontId="72" fillId="0" borderId="4" xfId="4" applyFont="1" applyBorder="1"/>
    <xf numFmtId="0" fontId="72" fillId="0" borderId="1" xfId="4" applyFont="1" applyBorder="1"/>
    <xf numFmtId="0" fontId="72" fillId="0" borderId="2" xfId="4" applyFont="1" applyBorder="1" applyAlignment="1">
      <alignment vertical="center" wrapText="1"/>
    </xf>
    <xf numFmtId="0" fontId="72" fillId="0" borderId="4" xfId="4" applyFont="1" applyBorder="1" applyAlignment="1">
      <alignment horizontal="center" vertical="center" wrapText="1"/>
    </xf>
    <xf numFmtId="1" fontId="72" fillId="27" borderId="2" xfId="4" applyNumberFormat="1" applyFont="1" applyFill="1" applyBorder="1" applyAlignment="1">
      <alignment vertical="center"/>
    </xf>
    <xf numFmtId="1" fontId="72" fillId="27" borderId="4" xfId="4" applyNumberFormat="1" applyFont="1" applyFill="1" applyBorder="1" applyAlignment="1">
      <alignment vertical="center"/>
    </xf>
    <xf numFmtId="3" fontId="72" fillId="0" borderId="2" xfId="4" applyNumberFormat="1" applyFont="1" applyBorder="1" applyAlignment="1">
      <alignment horizontal="right" vertical="center"/>
    </xf>
    <xf numFmtId="3" fontId="72" fillId="0" borderId="3" xfId="4" applyNumberFormat="1" applyFont="1" applyBorder="1" applyAlignment="1">
      <alignment horizontal="right" vertical="center"/>
    </xf>
    <xf numFmtId="3" fontId="72" fillId="0" borderId="4" xfId="4" applyNumberFormat="1" applyFont="1" applyBorder="1" applyAlignment="1">
      <alignment horizontal="right" vertical="center"/>
    </xf>
    <xf numFmtId="3" fontId="72" fillId="0" borderId="0" xfId="4" applyNumberFormat="1" applyFont="1" applyAlignment="1">
      <alignment vertical="center"/>
    </xf>
    <xf numFmtId="49" fontId="72" fillId="0" borderId="2" xfId="4" applyNumberFormat="1" applyFont="1" applyBorder="1" applyAlignment="1">
      <alignment horizontal="right" vertical="center"/>
    </xf>
    <xf numFmtId="3" fontId="71" fillId="0" borderId="3" xfId="4" applyNumberFormat="1" applyFont="1" applyBorder="1" applyAlignment="1">
      <alignment vertical="center"/>
    </xf>
    <xf numFmtId="0" fontId="71" fillId="0" borderId="4" xfId="4" applyFont="1" applyBorder="1" applyAlignment="1">
      <alignment vertical="center" wrapText="1"/>
    </xf>
    <xf numFmtId="0" fontId="71" fillId="0" borderId="1" xfId="4" applyFont="1" applyBorder="1" applyAlignment="1">
      <alignment vertical="center" wrapText="1"/>
    </xf>
    <xf numFmtId="3" fontId="72" fillId="0" borderId="2" xfId="4" applyNumberFormat="1" applyFont="1" applyBorder="1" applyAlignment="1">
      <alignment vertical="center"/>
    </xf>
    <xf numFmtId="3" fontId="72" fillId="0" borderId="3" xfId="4" applyNumberFormat="1" applyFont="1" applyBorder="1" applyAlignment="1">
      <alignment vertical="center"/>
    </xf>
    <xf numFmtId="0" fontId="72" fillId="0" borderId="4" xfId="4" applyFont="1" applyBorder="1" applyAlignment="1">
      <alignment vertical="center" wrapText="1"/>
    </xf>
    <xf numFmtId="1" fontId="72" fillId="0" borderId="3" xfId="4" applyNumberFormat="1" applyFont="1" applyBorder="1" applyAlignment="1">
      <alignment vertical="center"/>
    </xf>
    <xf numFmtId="9" fontId="72" fillId="0" borderId="3" xfId="1" applyFont="1" applyBorder="1" applyAlignment="1">
      <alignment horizontal="right" vertical="center"/>
    </xf>
    <xf numFmtId="9" fontId="72" fillId="0" borderId="4" xfId="1" applyFont="1" applyBorder="1" applyAlignment="1">
      <alignment horizontal="right" vertical="center"/>
    </xf>
    <xf numFmtId="0" fontId="72" fillId="0" borderId="2" xfId="4" applyFont="1" applyBorder="1" applyAlignment="1">
      <alignment horizontal="left" vertical="center" wrapText="1"/>
    </xf>
    <xf numFmtId="1" fontId="72" fillId="0" borderId="3" xfId="4" applyNumberFormat="1" applyFont="1" applyBorder="1" applyAlignment="1">
      <alignment horizontal="center" vertical="center" wrapText="1"/>
    </xf>
    <xf numFmtId="3" fontId="72" fillId="27" borderId="2" xfId="4" applyNumberFormat="1" applyFont="1" applyFill="1" applyBorder="1" applyAlignment="1">
      <alignment vertical="center"/>
    </xf>
    <xf numFmtId="3" fontId="72" fillId="27" borderId="4" xfId="4" applyNumberFormat="1" applyFont="1" applyFill="1" applyBorder="1" applyAlignment="1">
      <alignment vertical="center"/>
    </xf>
    <xf numFmtId="3" fontId="77" fillId="0" borderId="4" xfId="4" applyNumberFormat="1" applyFont="1" applyBorder="1" applyAlignment="1">
      <alignment horizontal="right" vertical="center"/>
    </xf>
    <xf numFmtId="9" fontId="72" fillId="0" borderId="0" xfId="5" applyFont="1"/>
    <xf numFmtId="0" fontId="72" fillId="0" borderId="3" xfId="4" applyFont="1" applyBorder="1" applyAlignment="1">
      <alignment horizontal="left" vertical="center" wrapText="1"/>
    </xf>
    <xf numFmtId="3" fontId="72" fillId="0" borderId="4" xfId="4" applyNumberFormat="1" applyFont="1" applyBorder="1" applyAlignment="1">
      <alignment vertical="center" wrapText="1"/>
    </xf>
    <xf numFmtId="0" fontId="72" fillId="0" borderId="1" xfId="4" applyFont="1" applyBorder="1" applyAlignment="1">
      <alignment vertical="center" wrapText="1"/>
    </xf>
    <xf numFmtId="9" fontId="72" fillId="0" borderId="2" xfId="1" applyFont="1" applyFill="1" applyBorder="1" applyAlignment="1">
      <alignment vertical="center"/>
    </xf>
    <xf numFmtId="168" fontId="72" fillId="0" borderId="3" xfId="4" applyNumberFormat="1" applyFont="1" applyBorder="1" applyAlignment="1">
      <alignment horizontal="center" vertical="center"/>
    </xf>
    <xf numFmtId="9" fontId="72" fillId="27" borderId="2" xfId="5" applyFont="1" applyFill="1" applyBorder="1" applyAlignment="1">
      <alignment vertical="center"/>
    </xf>
    <xf numFmtId="9" fontId="72" fillId="27" borderId="4" xfId="5" applyFont="1" applyFill="1" applyBorder="1" applyAlignment="1">
      <alignment vertical="center"/>
    </xf>
    <xf numFmtId="9" fontId="72" fillId="0" borderId="2" xfId="5" applyFont="1" applyBorder="1" applyAlignment="1">
      <alignment horizontal="right" vertical="center"/>
    </xf>
    <xf numFmtId="9" fontId="72" fillId="0" borderId="3" xfId="5" applyFont="1" applyBorder="1" applyAlignment="1">
      <alignment horizontal="right" vertical="center"/>
    </xf>
    <xf numFmtId="168" fontId="72" fillId="0" borderId="3" xfId="5" applyNumberFormat="1" applyFont="1" applyBorder="1" applyAlignment="1">
      <alignment horizontal="right" vertical="center"/>
    </xf>
    <xf numFmtId="168" fontId="72" fillId="0" borderId="4" xfId="5" applyNumberFormat="1" applyFont="1" applyBorder="1" applyAlignment="1">
      <alignment horizontal="right" vertical="center"/>
    </xf>
    <xf numFmtId="168" fontId="72" fillId="0" borderId="2" xfId="4" applyNumberFormat="1" applyFont="1" applyBorder="1" applyAlignment="1">
      <alignment horizontal="center" vertical="center"/>
    </xf>
    <xf numFmtId="3" fontId="71" fillId="0" borderId="4" xfId="4" applyNumberFormat="1" applyFont="1" applyBorder="1" applyAlignment="1">
      <alignment vertical="center" wrapText="1"/>
    </xf>
    <xf numFmtId="0" fontId="72" fillId="0" borderId="2" xfId="4" applyFont="1" applyBorder="1" applyAlignment="1">
      <alignment horizontal="left" vertical="center" wrapText="1" indent="2"/>
    </xf>
    <xf numFmtId="0" fontId="72" fillId="0" borderId="3" xfId="4" applyFont="1" applyBorder="1" applyAlignment="1">
      <alignment horizontal="center" vertical="center" wrapText="1"/>
    </xf>
    <xf numFmtId="174" fontId="72" fillId="0" borderId="2" xfId="4" applyNumberFormat="1" applyFont="1" applyBorder="1" applyAlignment="1">
      <alignment horizontal="right" vertical="center"/>
    </xf>
    <xf numFmtId="174" fontId="72" fillId="0" borderId="3" xfId="4" applyNumberFormat="1" applyFont="1" applyBorder="1" applyAlignment="1">
      <alignment horizontal="right" vertical="center"/>
    </xf>
    <xf numFmtId="174" fontId="72" fillId="0" borderId="4" xfId="4" applyNumberFormat="1" applyFont="1" applyBorder="1" applyAlignment="1">
      <alignment horizontal="right" vertical="center"/>
    </xf>
    <xf numFmtId="4" fontId="72" fillId="0" borderId="2" xfId="4" applyNumberFormat="1" applyFont="1" applyBorder="1" applyAlignment="1">
      <alignment horizontal="right" vertical="center"/>
    </xf>
    <xf numFmtId="4" fontId="72" fillId="0" borderId="3" xfId="4" applyNumberFormat="1" applyFont="1" applyBorder="1" applyAlignment="1">
      <alignment horizontal="right" vertical="center"/>
    </xf>
    <xf numFmtId="0" fontId="2" fillId="0" borderId="0" xfId="3"/>
    <xf numFmtId="0" fontId="68" fillId="0" borderId="0" xfId="3" applyFont="1"/>
    <xf numFmtId="3" fontId="2" fillId="0" borderId="0" xfId="3" applyNumberFormat="1"/>
    <xf numFmtId="0" fontId="78" fillId="0" borderId="0" xfId="3" applyFont="1" applyAlignment="1">
      <alignment wrapText="1"/>
    </xf>
    <xf numFmtId="0" fontId="79" fillId="0" borderId="0" xfId="3" applyFont="1" applyAlignment="1">
      <alignment horizontal="left" vertical="top" wrapText="1"/>
    </xf>
    <xf numFmtId="0" fontId="2" fillId="0" borderId="0" xfId="3" applyAlignment="1">
      <alignment horizontal="center"/>
    </xf>
    <xf numFmtId="0" fontId="80" fillId="0" borderId="0" xfId="3" applyFont="1"/>
    <xf numFmtId="0" fontId="81" fillId="0" borderId="0" xfId="3" applyFont="1" applyAlignment="1">
      <alignment horizontal="left" indent="1"/>
    </xf>
    <xf numFmtId="0" fontId="81" fillId="0" borderId="0" xfId="3" applyFont="1"/>
    <xf numFmtId="0" fontId="81" fillId="0" borderId="0" xfId="3" applyFont="1" applyAlignment="1">
      <alignment wrapText="1"/>
    </xf>
    <xf numFmtId="173" fontId="81" fillId="0" borderId="0" xfId="3" applyNumberFormat="1" applyFont="1"/>
    <xf numFmtId="0" fontId="2" fillId="0" borderId="0" xfId="3" applyAlignment="1">
      <alignment horizontal="left"/>
    </xf>
    <xf numFmtId="9" fontId="0" fillId="0" borderId="0" xfId="11" applyFont="1" applyFill="1" applyBorder="1"/>
    <xf numFmtId="0" fontId="2" fillId="0" borderId="0" xfId="3" applyAlignment="1">
      <alignment horizontal="center" vertical="top"/>
    </xf>
    <xf numFmtId="0" fontId="2" fillId="0" borderId="0" xfId="3" applyAlignment="1">
      <alignment horizontal="center" vertical="top" wrapText="1"/>
    </xf>
    <xf numFmtId="0" fontId="2" fillId="0" borderId="0" xfId="3" applyAlignment="1">
      <alignment horizontal="left" indent="1"/>
    </xf>
    <xf numFmtId="3" fontId="68" fillId="0" borderId="0" xfId="3" applyNumberFormat="1" applyFont="1"/>
    <xf numFmtId="3" fontId="81" fillId="0" borderId="0" xfId="3" applyNumberFormat="1" applyFont="1"/>
    <xf numFmtId="0" fontId="68" fillId="30" borderId="0" xfId="0" applyFont="1" applyFill="1"/>
    <xf numFmtId="0" fontId="0" fillId="30" borderId="0" xfId="0" applyFill="1"/>
    <xf numFmtId="3" fontId="0" fillId="30" borderId="0" xfId="0" applyNumberFormat="1" applyFill="1"/>
    <xf numFmtId="0" fontId="67" fillId="0" borderId="0" xfId="3" applyFont="1" applyAlignment="1">
      <alignment vertical="top" wrapText="1"/>
    </xf>
    <xf numFmtId="0" fontId="68" fillId="0" borderId="0" xfId="0" applyFont="1"/>
    <xf numFmtId="3" fontId="0" fillId="0" borderId="0" xfId="0" applyNumberFormat="1"/>
    <xf numFmtId="0" fontId="0" fillId="0" borderId="1" xfId="0" applyBorder="1"/>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80" fillId="0" borderId="1" xfId="0" applyFont="1" applyBorder="1"/>
    <xf numFmtId="9" fontId="0" fillId="0" borderId="0" xfId="11" applyFont="1"/>
    <xf numFmtId="0" fontId="0" fillId="0" borderId="1" xfId="0" applyBorder="1" applyAlignment="1">
      <alignment horizontal="left" indent="2"/>
    </xf>
    <xf numFmtId="3" fontId="0" fillId="0" borderId="1" xfId="0" applyNumberFormat="1" applyBorder="1"/>
    <xf numFmtId="0" fontId="68" fillId="0" borderId="1" xfId="0" applyFont="1" applyBorder="1" applyAlignment="1">
      <alignment horizontal="left" indent="2"/>
    </xf>
    <xf numFmtId="0" fontId="68" fillId="0" borderId="1" xfId="0" applyFont="1" applyBorder="1"/>
    <xf numFmtId="3" fontId="68" fillId="0" borderId="1" xfId="0" applyNumberFormat="1" applyFont="1" applyBorder="1"/>
    <xf numFmtId="0" fontId="79" fillId="0" borderId="0" xfId="3" applyFont="1" applyAlignment="1">
      <alignment vertical="top" wrapText="1"/>
    </xf>
    <xf numFmtId="1" fontId="0" fillId="0" borderId="1" xfId="0" applyNumberFormat="1" applyBorder="1"/>
    <xf numFmtId="0" fontId="68" fillId="0" borderId="0" xfId="13" applyFont="1"/>
    <xf numFmtId="0" fontId="1" fillId="0" borderId="0" xfId="13"/>
    <xf numFmtId="0" fontId="68" fillId="30" borderId="2" xfId="13" applyFont="1" applyFill="1" applyBorder="1"/>
    <xf numFmtId="0" fontId="1" fillId="30" borderId="3" xfId="13" applyFill="1" applyBorder="1"/>
    <xf numFmtId="3" fontId="1" fillId="30" borderId="3" xfId="13" applyNumberFormat="1" applyFill="1" applyBorder="1"/>
    <xf numFmtId="0" fontId="1" fillId="30" borderId="4" xfId="13" applyFill="1" applyBorder="1"/>
    <xf numFmtId="0" fontId="1" fillId="0" borderId="1" xfId="13" applyBorder="1" applyAlignment="1">
      <alignment horizontal="center"/>
    </xf>
    <xf numFmtId="0" fontId="1" fillId="0" borderId="1" xfId="13" applyBorder="1"/>
    <xf numFmtId="0" fontId="1" fillId="0" borderId="1" xfId="13" applyBorder="1" applyAlignment="1">
      <alignment horizontal="center" vertical="top" wrapText="1"/>
    </xf>
    <xf numFmtId="3" fontId="1" fillId="0" borderId="1" xfId="13" applyNumberFormat="1" applyBorder="1" applyAlignment="1">
      <alignment horizontal="center" vertical="top" wrapText="1"/>
    </xf>
    <xf numFmtId="3" fontId="1" fillId="0" borderId="1" xfId="13" applyNumberFormat="1" applyBorder="1"/>
    <xf numFmtId="168" fontId="0" fillId="0" borderId="1" xfId="14" applyNumberFormat="1" applyFont="1" applyBorder="1"/>
    <xf numFmtId="3" fontId="1" fillId="29" borderId="1" xfId="13" applyNumberFormat="1" applyFill="1" applyBorder="1"/>
    <xf numFmtId="0" fontId="1" fillId="0" borderId="1" xfId="13" applyBorder="1" applyAlignment="1">
      <alignment horizontal="right"/>
    </xf>
    <xf numFmtId="0" fontId="1" fillId="0" borderId="1" xfId="13" applyBorder="1" applyAlignment="1">
      <alignment horizontal="left" indent="1"/>
    </xf>
    <xf numFmtId="168" fontId="87" fillId="0" borderId="1" xfId="14" applyNumberFormat="1" applyFont="1" applyBorder="1"/>
    <xf numFmtId="0" fontId="67" fillId="0" borderId="1" xfId="13" applyFont="1" applyBorder="1"/>
    <xf numFmtId="0" fontId="68" fillId="0" borderId="1" xfId="13" applyFont="1" applyBorder="1"/>
    <xf numFmtId="3" fontId="68" fillId="0" borderId="1" xfId="13" applyNumberFormat="1" applyFont="1" applyBorder="1"/>
    <xf numFmtId="9" fontId="68" fillId="0" borderId="1" xfId="14" applyFont="1" applyBorder="1"/>
    <xf numFmtId="0" fontId="68" fillId="30" borderId="11" xfId="13" applyFont="1" applyFill="1" applyBorder="1"/>
    <xf numFmtId="9" fontId="0" fillId="0" borderId="1" xfId="14" applyFont="1" applyBorder="1"/>
    <xf numFmtId="0" fontId="1" fillId="0" borderId="0" xfId="13" applyAlignment="1">
      <alignment horizontal="center"/>
    </xf>
    <xf numFmtId="0" fontId="68" fillId="29" borderId="2" xfId="13" applyFont="1" applyFill="1" applyBorder="1"/>
    <xf numFmtId="0" fontId="1" fillId="29" borderId="3" xfId="13" applyFill="1" applyBorder="1"/>
    <xf numFmtId="3" fontId="68" fillId="29" borderId="1" xfId="13" applyNumberFormat="1" applyFont="1" applyFill="1" applyBorder="1"/>
    <xf numFmtId="0" fontId="1" fillId="29" borderId="1" xfId="13" applyFill="1" applyBorder="1"/>
    <xf numFmtId="3" fontId="67" fillId="0" borderId="0" xfId="13" applyNumberFormat="1" applyFont="1"/>
    <xf numFmtId="0" fontId="67" fillId="0" borderId="0" xfId="13" applyFont="1"/>
    <xf numFmtId="0" fontId="67" fillId="0" borderId="0" xfId="13" quotePrefix="1" applyFont="1"/>
    <xf numFmtId="0" fontId="43" fillId="0" borderId="1" xfId="0" applyFont="1" applyBorder="1" applyAlignment="1">
      <alignment vertical="center" wrapText="1"/>
    </xf>
    <xf numFmtId="1" fontId="0" fillId="0" borderId="0" xfId="0" applyNumberFormat="1" applyAlignment="1" applyProtection="1">
      <alignment horizontal="center" vertical="center" shrinkToFit="1"/>
      <protection locked="0"/>
    </xf>
    <xf numFmtId="0" fontId="72" fillId="0" borderId="3" xfId="4" applyFont="1" applyBorder="1"/>
    <xf numFmtId="170" fontId="0" fillId="0" borderId="0" xfId="0" applyNumberFormat="1" applyAlignment="1">
      <alignment vertical="center"/>
    </xf>
    <xf numFmtId="0" fontId="43" fillId="3" borderId="1" xfId="0" applyFont="1" applyFill="1" applyBorder="1" applyAlignment="1" applyProtection="1">
      <alignment horizontal="left" vertical="center" indent="1" shrinkToFit="1"/>
      <protection locked="0"/>
    </xf>
    <xf numFmtId="0" fontId="43" fillId="3" borderId="1" xfId="0" applyFont="1" applyFill="1" applyBorder="1" applyAlignment="1" applyProtection="1">
      <alignment horizontal="center" vertical="center" shrinkToFit="1"/>
      <protection locked="0"/>
    </xf>
    <xf numFmtId="0" fontId="89" fillId="3" borderId="1" xfId="0" applyFont="1" applyFill="1" applyBorder="1" applyAlignment="1" applyProtection="1">
      <alignment horizontal="left" vertical="center" indent="1" shrinkToFit="1"/>
      <protection locked="0"/>
    </xf>
    <xf numFmtId="0" fontId="89" fillId="3" borderId="1" xfId="0" applyFont="1" applyFill="1" applyBorder="1" applyAlignment="1" applyProtection="1">
      <alignment horizontal="center" vertical="center" shrinkToFit="1"/>
      <protection locked="0"/>
    </xf>
    <xf numFmtId="0" fontId="43" fillId="2" borderId="6" xfId="0" applyFont="1" applyFill="1" applyBorder="1" applyAlignment="1" applyProtection="1">
      <alignment horizontal="center" vertical="center"/>
      <protection locked="0"/>
    </xf>
    <xf numFmtId="0" fontId="43" fillId="2" borderId="0" xfId="0" applyFont="1" applyFill="1" applyAlignment="1" applyProtection="1">
      <alignment horizontal="left" vertical="center" indent="1" shrinkToFit="1"/>
      <protection locked="0"/>
    </xf>
    <xf numFmtId="0" fontId="43" fillId="2" borderId="0" xfId="0" applyFont="1" applyFill="1" applyAlignment="1" applyProtection="1">
      <alignment horizontal="center" vertical="center" shrinkToFit="1"/>
      <protection locked="0"/>
    </xf>
    <xf numFmtId="0" fontId="43" fillId="2" borderId="2" xfId="0" applyFont="1" applyFill="1" applyBorder="1" applyAlignment="1" applyProtection="1">
      <alignment horizontal="center" vertical="center"/>
      <protection locked="0"/>
    </xf>
    <xf numFmtId="0" fontId="43" fillId="2" borderId="3" xfId="0" applyFont="1" applyFill="1" applyBorder="1" applyAlignment="1" applyProtection="1">
      <alignment horizontal="left" vertical="center" indent="1" shrinkToFit="1"/>
      <protection locked="0"/>
    </xf>
    <xf numFmtId="0" fontId="43" fillId="2" borderId="3" xfId="0" applyFont="1" applyFill="1" applyBorder="1" applyAlignment="1" applyProtection="1">
      <alignment horizontal="center" vertical="center" shrinkToFit="1"/>
      <protection locked="0"/>
    </xf>
    <xf numFmtId="0" fontId="43" fillId="4" borderId="1" xfId="0" applyFont="1" applyFill="1" applyBorder="1" applyAlignment="1" applyProtection="1">
      <alignment horizontal="center" vertical="center" shrinkToFit="1"/>
      <protection locked="0"/>
    </xf>
    <xf numFmtId="0" fontId="43" fillId="0" borderId="0" xfId="0" applyFont="1" applyAlignment="1" applyProtection="1">
      <alignment horizontal="center" vertical="center"/>
      <protection locked="0"/>
    </xf>
    <xf numFmtId="0" fontId="43" fillId="0" borderId="0" xfId="0" applyFont="1" applyAlignment="1" applyProtection="1">
      <alignment horizontal="left" vertical="center" indent="1" shrinkToFit="1"/>
      <protection locked="0"/>
    </xf>
    <xf numFmtId="0" fontId="43" fillId="0" borderId="0" xfId="0" applyFont="1" applyAlignment="1" applyProtection="1">
      <alignment horizontal="center" vertical="center" shrinkToFit="1"/>
      <protection locked="0"/>
    </xf>
    <xf numFmtId="0" fontId="62" fillId="0" borderId="0" xfId="0" applyFont="1" applyAlignment="1" applyProtection="1">
      <alignment horizontal="left" vertical="center" indent="1"/>
      <protection locked="0"/>
    </xf>
    <xf numFmtId="168" fontId="43" fillId="3" borderId="1" xfId="0" applyNumberFormat="1" applyFont="1" applyFill="1" applyBorder="1" applyAlignment="1" applyProtection="1">
      <alignment horizontal="center" vertical="center" shrinkToFit="1"/>
      <protection locked="0"/>
    </xf>
    <xf numFmtId="0" fontId="89" fillId="4" borderId="1" xfId="0" applyFont="1" applyFill="1" applyBorder="1" applyAlignment="1" applyProtection="1">
      <alignment horizontal="center" vertical="center" shrinkToFit="1"/>
      <protection locked="0"/>
    </xf>
    <xf numFmtId="0" fontId="90" fillId="4" borderId="1" xfId="0" applyFont="1" applyFill="1" applyBorder="1" applyAlignment="1" applyProtection="1">
      <alignment horizontal="center" vertical="center" shrinkToFit="1"/>
      <protection locked="0"/>
    </xf>
    <xf numFmtId="3" fontId="80" fillId="0" borderId="1" xfId="0" applyNumberFormat="1" applyFont="1" applyBorder="1"/>
    <xf numFmtId="9" fontId="82" fillId="0" borderId="1" xfId="11" applyFont="1" applyFill="1" applyBorder="1"/>
    <xf numFmtId="9" fontId="83" fillId="0" borderId="1" xfId="11" applyFont="1" applyFill="1" applyBorder="1"/>
    <xf numFmtId="9" fontId="84" fillId="0" borderId="1" xfId="11" applyFont="1" applyFill="1" applyBorder="1"/>
    <xf numFmtId="9" fontId="0" fillId="0" borderId="1" xfId="11" applyFont="1" applyFill="1" applyBorder="1"/>
    <xf numFmtId="3" fontId="67" fillId="0" borderId="1" xfId="0" applyNumberFormat="1" applyFont="1" applyBorder="1"/>
    <xf numFmtId="9" fontId="80" fillId="0" borderId="1" xfId="14" applyFont="1" applyFill="1" applyBorder="1"/>
    <xf numFmtId="9" fontId="82" fillId="0" borderId="1" xfId="14" applyFont="1" applyFill="1" applyBorder="1"/>
    <xf numFmtId="9" fontId="85" fillId="0" borderId="1" xfId="14" applyFont="1" applyFill="1" applyBorder="1"/>
    <xf numFmtId="9" fontId="84" fillId="0" borderId="1" xfId="14" applyFont="1" applyFill="1" applyBorder="1"/>
    <xf numFmtId="9" fontId="0" fillId="0" borderId="1" xfId="14" applyFont="1" applyFill="1" applyBorder="1"/>
    <xf numFmtId="9" fontId="83" fillId="0" borderId="1" xfId="14" applyFont="1" applyFill="1" applyBorder="1"/>
    <xf numFmtId="9" fontId="86" fillId="0" borderId="1" xfId="14" applyFont="1" applyFill="1" applyBorder="1"/>
    <xf numFmtId="9" fontId="72" fillId="0" borderId="3" xfId="4" applyNumberFormat="1" applyFont="1" applyBorder="1" applyAlignment="1">
      <alignment vertical="center"/>
    </xf>
    <xf numFmtId="173" fontId="72" fillId="0" borderId="3" xfId="4" applyNumberFormat="1" applyFont="1" applyBorder="1" applyAlignment="1">
      <alignment horizontal="left" vertical="center" wrapText="1"/>
    </xf>
    <xf numFmtId="2" fontId="72" fillId="0" borderId="3" xfId="4" applyNumberFormat="1" applyFont="1" applyBorder="1" applyAlignment="1">
      <alignment horizontal="left" vertical="center" wrapText="1"/>
    </xf>
    <xf numFmtId="175" fontId="0" fillId="0" borderId="1" xfId="0" applyNumberFormat="1" applyBorder="1" applyAlignment="1" applyProtection="1">
      <alignment horizontal="center" vertical="center" shrinkToFit="1"/>
      <protection locked="0"/>
    </xf>
    <xf numFmtId="176" fontId="72" fillId="0" borderId="2" xfId="4" applyNumberFormat="1" applyFont="1" applyBorder="1" applyAlignment="1">
      <alignment horizontal="right" vertical="center"/>
    </xf>
    <xf numFmtId="176" fontId="72" fillId="0" borderId="3" xfId="4" applyNumberFormat="1" applyFont="1" applyBorder="1" applyAlignment="1">
      <alignment horizontal="right"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47" fillId="0" borderId="1" xfId="0"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7"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1"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69" fillId="0" borderId="2" xfId="0" applyFont="1" applyBorder="1" applyAlignment="1">
      <alignment horizontal="left" vertical="center" wrapText="1" indent="1"/>
    </xf>
    <xf numFmtId="0" fontId="69" fillId="0" borderId="4" xfId="0" applyFont="1" applyBorder="1" applyAlignment="1">
      <alignment horizontal="left" vertical="center" wrapText="1" indent="1"/>
    </xf>
    <xf numFmtId="0" fontId="3" fillId="10" borderId="1" xfId="0" applyFont="1" applyFill="1" applyBorder="1" applyAlignment="1">
      <alignment horizontal="left" vertical="center" indent="1"/>
    </xf>
    <xf numFmtId="0" fontId="33" fillId="0" borderId="10" xfId="0" applyFont="1" applyBorder="1" applyAlignment="1">
      <alignment horizontal="left" vertical="center" indent="1"/>
    </xf>
    <xf numFmtId="0" fontId="31" fillId="0" borderId="1" xfId="0" applyFont="1" applyBorder="1" applyAlignment="1">
      <alignment horizontal="left" vertical="center" wrapText="1" indent="1"/>
    </xf>
    <xf numFmtId="0" fontId="31" fillId="0" borderId="2" xfId="0" applyFont="1" applyBorder="1" applyAlignment="1">
      <alignment horizontal="left" vertical="center" indent="1"/>
    </xf>
    <xf numFmtId="0" fontId="31" fillId="0" borderId="4" xfId="0" applyFont="1" applyBorder="1" applyAlignment="1">
      <alignment horizontal="left" vertical="center" indent="1"/>
    </xf>
    <xf numFmtId="0" fontId="31" fillId="0" borderId="2" xfId="0" applyFont="1" applyBorder="1" applyAlignment="1">
      <alignment horizontal="left" vertical="center" wrapText="1" indent="1"/>
    </xf>
    <xf numFmtId="0" fontId="31"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9" borderId="1" xfId="0" applyFill="1" applyBorder="1" applyAlignment="1">
      <alignment horizontal="center" vertical="center"/>
    </xf>
    <xf numFmtId="0" fontId="6" fillId="10" borderId="2" xfId="0" applyFont="1" applyFill="1" applyBorder="1" applyAlignment="1">
      <alignment horizontal="center" vertical="center"/>
    </xf>
    <xf numFmtId="0" fontId="6" fillId="10" borderId="4" xfId="0" applyFont="1" applyFill="1" applyBorder="1" applyAlignment="1">
      <alignment horizontal="center" vertical="center"/>
    </xf>
    <xf numFmtId="0" fontId="46" fillId="0" borderId="1" xfId="0" applyFont="1" applyBorder="1" applyAlignment="1">
      <alignment horizontal="right" vertical="center" wrapText="1" indent="1"/>
    </xf>
    <xf numFmtId="0" fontId="89" fillId="0" borderId="1" xfId="0" applyFont="1" applyBorder="1" applyAlignment="1" applyProtection="1">
      <alignment horizontal="left" vertical="center" wrapText="1" indent="1"/>
      <protection locked="0"/>
    </xf>
    <xf numFmtId="0" fontId="89" fillId="0" borderId="2" xfId="0" applyFont="1" applyBorder="1" applyAlignment="1" applyProtection="1">
      <alignment horizontal="left" vertical="center" wrapText="1" indent="1"/>
      <protection locked="0"/>
    </xf>
    <xf numFmtId="0" fontId="43" fillId="0" borderId="4" xfId="0" applyFont="1" applyBorder="1" applyAlignment="1" applyProtection="1">
      <alignment horizontal="left" vertical="center" wrapText="1" indent="1"/>
      <protection locked="0"/>
    </xf>
    <xf numFmtId="0" fontId="43" fillId="0" borderId="1" xfId="0" applyFont="1" applyBorder="1" applyAlignment="1" applyProtection="1">
      <alignment horizontal="left" vertical="center" indent="1"/>
      <protection locked="0"/>
    </xf>
    <xf numFmtId="0" fontId="89" fillId="4" borderId="2" xfId="0" applyFont="1" applyFill="1" applyBorder="1" applyAlignment="1" applyProtection="1">
      <alignment horizontal="left" vertical="center" indent="1"/>
      <protection locked="0"/>
    </xf>
    <xf numFmtId="0" fontId="89" fillId="4" borderId="4" xfId="0" applyFont="1" applyFill="1" applyBorder="1" applyAlignment="1" applyProtection="1">
      <alignment horizontal="left" vertical="center" indent="1"/>
      <protection locked="0"/>
    </xf>
    <xf numFmtId="0" fontId="89" fillId="4" borderId="2" xfId="0" applyFont="1" applyFill="1" applyBorder="1" applyAlignment="1" applyProtection="1">
      <alignment horizontal="left" vertical="center" wrapText="1" indent="1"/>
      <protection locked="0"/>
    </xf>
    <xf numFmtId="0" fontId="89" fillId="4" borderId="4" xfId="0" applyFont="1" applyFill="1" applyBorder="1" applyAlignment="1" applyProtection="1">
      <alignment horizontal="left" vertical="center" wrapText="1" indent="1"/>
      <protection locked="0"/>
    </xf>
    <xf numFmtId="0" fontId="89" fillId="0" borderId="7" xfId="0" applyFont="1" applyBorder="1" applyAlignment="1" applyProtection="1">
      <alignment horizontal="left" vertical="center" wrapText="1" indent="1"/>
      <protection locked="0"/>
    </xf>
    <xf numFmtId="0" fontId="89" fillId="0" borderId="8" xfId="0" applyFont="1" applyBorder="1" applyAlignment="1" applyProtection="1">
      <alignment horizontal="left" vertical="center" wrapText="1" indent="1"/>
      <protection locked="0"/>
    </xf>
    <xf numFmtId="0" fontId="89" fillId="0" borderId="9" xfId="0" applyFont="1" applyBorder="1" applyAlignment="1" applyProtection="1">
      <alignment horizontal="left" vertical="center" wrapText="1" indent="1"/>
      <protection locked="0"/>
    </xf>
    <xf numFmtId="0" fontId="62" fillId="4" borderId="2" xfId="0" applyFont="1" applyFill="1" applyBorder="1" applyAlignment="1" applyProtection="1">
      <alignment horizontal="center" vertical="center" shrinkToFit="1"/>
      <protection locked="0"/>
    </xf>
    <xf numFmtId="0" fontId="62" fillId="4" borderId="4" xfId="0"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2" fillId="4" borderId="2" xfId="0" applyFont="1" applyFill="1" applyBorder="1" applyAlignment="1" applyProtection="1">
      <alignment horizontal="center" vertical="center"/>
      <protection locked="0"/>
    </xf>
    <xf numFmtId="0" fontId="62" fillId="4" borderId="4" xfId="0" applyFont="1" applyFill="1" applyBorder="1" applyAlignment="1" applyProtection="1">
      <alignment horizontal="center" vertical="center"/>
      <protection locked="0"/>
    </xf>
    <xf numFmtId="0" fontId="20" fillId="0" borderId="1" xfId="0" applyFont="1" applyBorder="1" applyAlignment="1" applyProtection="1">
      <alignment horizontal="left" vertical="center" wrapText="1" indent="1"/>
      <protection locked="0"/>
    </xf>
    <xf numFmtId="0" fontId="3" fillId="6" borderId="2" xfId="0" applyFont="1" applyFill="1" applyBorder="1" applyAlignment="1" applyProtection="1">
      <alignment horizontal="left" vertical="center" indent="1"/>
      <protection locked="0"/>
    </xf>
    <xf numFmtId="0" fontId="3" fillId="6" borderId="4" xfId="0" applyFont="1" applyFill="1" applyBorder="1" applyAlignment="1" applyProtection="1">
      <alignment horizontal="left" vertical="center" indent="1"/>
      <protection locked="0"/>
    </xf>
    <xf numFmtId="0" fontId="20" fillId="0" borderId="2" xfId="0" applyFont="1" applyBorder="1" applyAlignment="1" applyProtection="1">
      <alignment horizontal="left" vertical="center" wrapText="1" indent="1"/>
      <protection locked="0"/>
    </xf>
    <xf numFmtId="0" fontId="16" fillId="0" borderId="4"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shrinkToFit="1"/>
      <protection locked="0"/>
    </xf>
    <xf numFmtId="0" fontId="16" fillId="0" borderId="1" xfId="0" applyFont="1" applyBorder="1" applyAlignment="1" applyProtection="1">
      <alignment horizontal="left" vertical="center" indent="1"/>
      <protection locked="0"/>
    </xf>
    <xf numFmtId="0" fontId="20" fillId="0" borderId="7" xfId="0" applyFont="1" applyBorder="1" applyAlignment="1" applyProtection="1">
      <alignment horizontal="left" vertical="center" wrapText="1" indent="1"/>
      <protection locked="0"/>
    </xf>
    <xf numFmtId="0" fontId="20" fillId="0" borderId="8"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6" fillId="0" borderId="1" xfId="0" applyFont="1" applyBorder="1" applyAlignment="1">
      <alignment horizontal="left" vertical="center" wrapText="1" indent="1"/>
    </xf>
    <xf numFmtId="0" fontId="3" fillId="7" borderId="2" xfId="0" applyFont="1" applyFill="1" applyBorder="1" applyAlignment="1">
      <alignment horizontal="left" vertical="center" indent="1"/>
    </xf>
    <xf numFmtId="0" fontId="3" fillId="7" borderId="4" xfId="0" applyFont="1" applyFill="1" applyBorder="1" applyAlignment="1">
      <alignment horizontal="left" vertical="center" indent="1"/>
    </xf>
    <xf numFmtId="0" fontId="26" fillId="0" borderId="2" xfId="0" applyFont="1" applyBorder="1" applyAlignment="1">
      <alignment horizontal="left" vertical="center" wrapText="1" indent="1"/>
    </xf>
    <xf numFmtId="0" fontId="23" fillId="0" borderId="4" xfId="0" applyFont="1" applyBorder="1" applyAlignment="1">
      <alignment horizontal="left" vertical="center" wrapText="1" indent="1"/>
    </xf>
    <xf numFmtId="0" fontId="6" fillId="7" borderId="2"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23" fillId="0" borderId="1" xfId="0" applyFont="1" applyBorder="1" applyAlignment="1">
      <alignment horizontal="left" vertical="center" indent="1"/>
    </xf>
    <xf numFmtId="0" fontId="26" fillId="0" borderId="7" xfId="0" applyFont="1" applyBorder="1" applyAlignment="1">
      <alignment horizontal="left" vertical="center" wrapText="1" indent="1"/>
    </xf>
    <xf numFmtId="0" fontId="26" fillId="0" borderId="8" xfId="0" applyFont="1" applyBorder="1" applyAlignment="1">
      <alignment horizontal="left" vertical="center" wrapText="1" indent="1"/>
    </xf>
    <xf numFmtId="0" fontId="26" fillId="0" borderId="9" xfId="0" applyFont="1" applyBorder="1" applyAlignment="1">
      <alignment horizontal="left" vertical="center" wrapText="1" inden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1" xfId="0" applyBorder="1" applyAlignment="1">
      <alignment horizontal="left" vertical="center" indent="1"/>
    </xf>
    <xf numFmtId="9" fontId="0" fillId="0" borderId="1" xfId="0" applyNumberFormat="1" applyBorder="1" applyAlignment="1">
      <alignment horizontal="center" vertical="center"/>
    </xf>
    <xf numFmtId="0" fontId="0" fillId="0" borderId="1" xfId="0" applyBorder="1" applyAlignment="1">
      <alignment horizontal="left" vertical="center" wrapText="1" indent="1"/>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72" fillId="27" borderId="11" xfId="4" applyFont="1" applyFill="1" applyBorder="1" applyAlignment="1">
      <alignment horizontal="center"/>
    </xf>
    <xf numFmtId="0" fontId="72" fillId="27" borderId="13" xfId="4" applyFont="1" applyFill="1" applyBorder="1" applyAlignment="1">
      <alignment horizontal="center"/>
    </xf>
    <xf numFmtId="0" fontId="72" fillId="27" borderId="16" xfId="4" applyFont="1" applyFill="1" applyBorder="1" applyAlignment="1">
      <alignment horizontal="center"/>
    </xf>
    <xf numFmtId="0" fontId="72" fillId="27" borderId="17" xfId="4" applyFont="1" applyFill="1" applyBorder="1" applyAlignment="1">
      <alignment horizontal="center"/>
    </xf>
    <xf numFmtId="0" fontId="71" fillId="0" borderId="1" xfId="4" applyFont="1" applyBorder="1" applyAlignment="1">
      <alignment horizontal="center" vertical="center"/>
    </xf>
    <xf numFmtId="0" fontId="72" fillId="0" borderId="2" xfId="4" applyFont="1" applyBorder="1" applyAlignment="1">
      <alignment horizontal="center"/>
    </xf>
    <xf numFmtId="0" fontId="72" fillId="0" borderId="3" xfId="4" applyFont="1" applyBorder="1" applyAlignment="1">
      <alignment horizontal="center"/>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7" fillId="22" borderId="2" xfId="0" applyNumberFormat="1" applyFont="1" applyFill="1" applyBorder="1" applyAlignment="1">
      <alignment horizontal="center" vertical="center"/>
    </xf>
    <xf numFmtId="167" fontId="7" fillId="22" borderId="3" xfId="0" applyNumberFormat="1" applyFont="1" applyFill="1" applyBorder="1" applyAlignment="1">
      <alignment horizontal="center" vertical="center"/>
    </xf>
    <xf numFmtId="167" fontId="7" fillId="22" borderId="4" xfId="0" applyNumberFormat="1" applyFont="1" applyFill="1" applyBorder="1" applyAlignment="1">
      <alignment horizontal="center" vertical="center"/>
    </xf>
    <xf numFmtId="0" fontId="63" fillId="22" borderId="2" xfId="0" applyFont="1" applyFill="1" applyBorder="1" applyAlignment="1">
      <alignment horizontal="center" vertical="center"/>
    </xf>
    <xf numFmtId="0" fontId="63" fillId="22" borderId="3" xfId="0" applyFont="1" applyFill="1" applyBorder="1" applyAlignment="1">
      <alignment horizontal="center" vertical="center"/>
    </xf>
    <xf numFmtId="0" fontId="63"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0" fillId="0" borderId="0" xfId="0" applyAlignment="1">
      <alignment horizontal="left" vertical="center" wrapText="1" indent="1"/>
    </xf>
    <xf numFmtId="0" fontId="88" fillId="0" borderId="0" xfId="13" applyFont="1" applyAlignment="1">
      <alignment horizontal="left" wrapText="1"/>
    </xf>
  </cellXfs>
  <cellStyles count="15">
    <cellStyle name="Hüperlink" xfId="2" builtinId="8"/>
    <cellStyle name="Normaallaad" xfId="0" builtinId="0"/>
    <cellStyle name="Protsent" xfId="1" builtinId="5"/>
    <cellStyle name="Обычный 2" xfId="4"/>
    <cellStyle name="Обычный 3" xfId="3"/>
    <cellStyle name="Обычный 4" xfId="13"/>
    <cellStyle name="Обычный 5" xfId="12"/>
    <cellStyle name="Обычный 6 2" xfId="6"/>
    <cellStyle name="Обычный 7" xfId="7"/>
    <cellStyle name="Обычный 8" xfId="9"/>
    <cellStyle name="Процентный 2" xfId="5"/>
    <cellStyle name="Процентный 3" xfId="11"/>
    <cellStyle name="Процентный 4" xfId="14"/>
    <cellStyle name="Процентный 5" xfId="8"/>
    <cellStyle name="Процентный 6" xfId="10"/>
  </cellStyles>
  <dxfs count="0"/>
  <tableStyles count="0" defaultTableStyle="TableStyleMedium2" defaultPivotStyle="PivotStyleLight16"/>
  <colors>
    <mruColors>
      <color rgb="FFFFFF66"/>
      <color rgb="FF0000FF"/>
      <color rgb="FFA6C0F4"/>
      <color rgb="FF000099"/>
      <color rgb="FF008000"/>
      <color rgb="FFCC6600"/>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FC8F-4FBB-820B-F0D136EDA419}"/>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FC8F-4FBB-820B-F0D136EDA419}"/>
            </c:ext>
          </c:extLst>
        </c:ser>
        <c:dLbls>
          <c:showLegendKey val="0"/>
          <c:showVal val="0"/>
          <c:showCatName val="0"/>
          <c:showSerName val="0"/>
          <c:showPercent val="0"/>
          <c:showBubbleSize val="0"/>
        </c:dLbls>
        <c:gapWidth val="150"/>
        <c:overlap val="50"/>
        <c:axId val="354991880"/>
        <c:axId val="354991488"/>
      </c:barChart>
      <c:catAx>
        <c:axId val="354991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991488"/>
        <c:crosses val="autoZero"/>
        <c:auto val="1"/>
        <c:lblAlgn val="ctr"/>
        <c:lblOffset val="100"/>
        <c:tickLblSkip val="1"/>
        <c:tickMarkSkip val="1"/>
        <c:noMultiLvlLbl val="0"/>
      </c:catAx>
      <c:valAx>
        <c:axId val="3549914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99188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29E5-4AC7-A03A-C87C97FA6344}"/>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29E5-4AC7-A03A-C87C97FA6344}"/>
            </c:ext>
          </c:extLst>
        </c:ser>
        <c:dLbls>
          <c:showLegendKey val="0"/>
          <c:showVal val="0"/>
          <c:showCatName val="0"/>
          <c:showSerName val="0"/>
          <c:showPercent val="0"/>
          <c:showBubbleSize val="0"/>
        </c:dLbls>
        <c:gapWidth val="150"/>
        <c:overlap val="50"/>
        <c:axId val="424967888"/>
        <c:axId val="424969456"/>
      </c:barChart>
      <c:catAx>
        <c:axId val="424967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9456"/>
        <c:crosses val="autoZero"/>
        <c:auto val="1"/>
        <c:lblAlgn val="ctr"/>
        <c:lblOffset val="100"/>
        <c:tickLblSkip val="1"/>
        <c:tickMarkSkip val="1"/>
        <c:noMultiLvlLbl val="0"/>
      </c:catAx>
      <c:valAx>
        <c:axId val="4249694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7888"/>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xmlns:c16r2="http://schemas.microsoft.com/office/drawing/2015/06/chart">
            <c:ext xmlns:c16="http://schemas.microsoft.com/office/drawing/2014/chart" uri="{C3380CC4-5D6E-409C-BE32-E72D297353CC}">
              <c16:uniqueId val="{00000000-5138-420E-BF4C-82752F12A94B}"/>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xmlns:c16r2="http://schemas.microsoft.com/office/drawing/2015/06/chart">
            <c:ext xmlns:c16="http://schemas.microsoft.com/office/drawing/2014/chart" uri="{C3380CC4-5D6E-409C-BE32-E72D297353CC}">
              <c16:uniqueId val="{00000001-5138-420E-BF4C-82752F12A94B}"/>
            </c:ext>
          </c:extLst>
        </c:ser>
        <c:dLbls>
          <c:showLegendKey val="0"/>
          <c:showVal val="0"/>
          <c:showCatName val="0"/>
          <c:showSerName val="0"/>
          <c:showPercent val="0"/>
          <c:showBubbleSize val="0"/>
        </c:dLbls>
        <c:marker val="1"/>
        <c:smooth val="0"/>
        <c:axId val="424647080"/>
        <c:axId val="424641984"/>
      </c:lineChart>
      <c:catAx>
        <c:axId val="424647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641984"/>
        <c:crosses val="autoZero"/>
        <c:auto val="1"/>
        <c:lblAlgn val="ctr"/>
        <c:lblOffset val="100"/>
        <c:tickLblSkip val="1"/>
        <c:tickMarkSkip val="1"/>
        <c:noMultiLvlLbl val="0"/>
      </c:catAx>
      <c:valAx>
        <c:axId val="4246419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64708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xmlns:c16r2="http://schemas.microsoft.com/office/drawing/2015/06/chart">
            <c:ext xmlns:c16="http://schemas.microsoft.com/office/drawing/2014/chart" uri="{C3380CC4-5D6E-409C-BE32-E72D297353CC}">
              <c16:uniqueId val="{00000000-4FE7-4AD4-9BA1-3472C00C31DE}"/>
            </c:ext>
          </c:extLst>
        </c:ser>
        <c:dLbls>
          <c:showLegendKey val="0"/>
          <c:showVal val="0"/>
          <c:showCatName val="0"/>
          <c:showSerName val="0"/>
          <c:showPercent val="0"/>
          <c:showBubbleSize val="0"/>
        </c:dLbls>
        <c:gapWidth val="150"/>
        <c:axId val="424640416"/>
        <c:axId val="424644336"/>
      </c:barChart>
      <c:catAx>
        <c:axId val="424640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24644336"/>
        <c:crosses val="autoZero"/>
        <c:auto val="1"/>
        <c:lblAlgn val="ctr"/>
        <c:lblOffset val="100"/>
        <c:tickLblSkip val="1"/>
        <c:tickMarkSkip val="1"/>
        <c:noMultiLvlLbl val="0"/>
      </c:catAx>
      <c:valAx>
        <c:axId val="4246443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2464041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95A9-4933-8DBB-EC8B900979F3}"/>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95A9-4933-8DBB-EC8B900979F3}"/>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95A9-4933-8DBB-EC8B900979F3}"/>
            </c:ext>
          </c:extLst>
        </c:ser>
        <c:dLbls>
          <c:showLegendKey val="0"/>
          <c:showVal val="0"/>
          <c:showCatName val="0"/>
          <c:showSerName val="0"/>
          <c:showPercent val="0"/>
          <c:showBubbleSize val="0"/>
        </c:dLbls>
        <c:marker val="1"/>
        <c:smooth val="0"/>
        <c:axId val="424645120"/>
        <c:axId val="424647472"/>
      </c:lineChart>
      <c:catAx>
        <c:axId val="424645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647472"/>
        <c:crosses val="autoZero"/>
        <c:auto val="1"/>
        <c:lblAlgn val="ctr"/>
        <c:lblOffset val="100"/>
        <c:tickLblSkip val="1"/>
        <c:tickMarkSkip val="1"/>
        <c:noMultiLvlLbl val="0"/>
      </c:catAx>
      <c:valAx>
        <c:axId val="4246474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64512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8C04-44A3-BC36-B4EC2F58413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8C04-44A3-BC36-B4EC2F58413D}"/>
            </c:ext>
          </c:extLst>
        </c:ser>
        <c:dLbls>
          <c:showLegendKey val="0"/>
          <c:showVal val="0"/>
          <c:showCatName val="0"/>
          <c:showSerName val="0"/>
          <c:showPercent val="0"/>
          <c:showBubbleSize val="0"/>
        </c:dLbls>
        <c:gapWidth val="150"/>
        <c:overlap val="50"/>
        <c:axId val="424642376"/>
        <c:axId val="424642768"/>
      </c:barChart>
      <c:catAx>
        <c:axId val="424642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642768"/>
        <c:crosses val="autoZero"/>
        <c:auto val="1"/>
        <c:lblAlgn val="ctr"/>
        <c:lblOffset val="100"/>
        <c:tickLblSkip val="1"/>
        <c:tickMarkSkip val="1"/>
        <c:noMultiLvlLbl val="0"/>
      </c:catAx>
      <c:valAx>
        <c:axId val="4246427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64237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6AB6-4107-AF35-03F543373918}"/>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6AB6-4107-AF35-03F543373918}"/>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6AB6-4107-AF35-03F543373918}"/>
            </c:ext>
          </c:extLst>
        </c:ser>
        <c:dLbls>
          <c:showLegendKey val="0"/>
          <c:showVal val="0"/>
          <c:showCatName val="0"/>
          <c:showSerName val="0"/>
          <c:showPercent val="0"/>
          <c:showBubbleSize val="0"/>
        </c:dLbls>
        <c:marker val="1"/>
        <c:smooth val="0"/>
        <c:axId val="354989528"/>
        <c:axId val="354990704"/>
      </c:lineChart>
      <c:catAx>
        <c:axId val="354989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990704"/>
        <c:crosses val="autoZero"/>
        <c:auto val="1"/>
        <c:lblAlgn val="ctr"/>
        <c:lblOffset val="100"/>
        <c:tickLblSkip val="1"/>
        <c:tickMarkSkip val="1"/>
        <c:noMultiLvlLbl val="0"/>
      </c:catAx>
      <c:valAx>
        <c:axId val="354990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989528"/>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6E71-4325-B4F5-A384D89F99E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6E71-4325-B4F5-A384D89F99EA}"/>
            </c:ext>
          </c:extLst>
        </c:ser>
        <c:dLbls>
          <c:showLegendKey val="0"/>
          <c:showVal val="0"/>
          <c:showCatName val="0"/>
          <c:showSerName val="0"/>
          <c:showPercent val="0"/>
          <c:showBubbleSize val="0"/>
        </c:dLbls>
        <c:gapWidth val="150"/>
        <c:overlap val="50"/>
        <c:axId val="354993056"/>
        <c:axId val="354994232"/>
      </c:barChart>
      <c:catAx>
        <c:axId val="354993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994232"/>
        <c:crosses val="autoZero"/>
        <c:auto val="1"/>
        <c:lblAlgn val="ctr"/>
        <c:lblOffset val="100"/>
        <c:tickLblSkip val="1"/>
        <c:tickMarkSkip val="1"/>
        <c:noMultiLvlLbl val="0"/>
      </c:catAx>
      <c:valAx>
        <c:axId val="3549942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99305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xmlns:c16r2="http://schemas.microsoft.com/office/drawing/2015/06/chart">
            <c:ext xmlns:c16="http://schemas.microsoft.com/office/drawing/2014/chart" uri="{C3380CC4-5D6E-409C-BE32-E72D297353CC}">
              <c16:uniqueId val="{00000000-3AB6-45BC-984E-5F123C233480}"/>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xmlns:c16r2="http://schemas.microsoft.com/office/drawing/2015/06/chart">
            <c:ext xmlns:c16="http://schemas.microsoft.com/office/drawing/2014/chart" uri="{C3380CC4-5D6E-409C-BE32-E72D297353CC}">
              <c16:uniqueId val="{00000001-3AB6-45BC-984E-5F123C233480}"/>
            </c:ext>
          </c:extLst>
        </c:ser>
        <c:dLbls>
          <c:showLegendKey val="0"/>
          <c:showVal val="0"/>
          <c:showCatName val="0"/>
          <c:showSerName val="0"/>
          <c:showPercent val="0"/>
          <c:showBubbleSize val="0"/>
        </c:dLbls>
        <c:marker val="1"/>
        <c:smooth val="0"/>
        <c:axId val="424962792"/>
        <c:axId val="424963184"/>
      </c:lineChart>
      <c:catAx>
        <c:axId val="424962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3184"/>
        <c:crosses val="autoZero"/>
        <c:auto val="1"/>
        <c:lblAlgn val="ctr"/>
        <c:lblOffset val="100"/>
        <c:tickLblSkip val="1"/>
        <c:tickMarkSkip val="1"/>
        <c:noMultiLvlLbl val="0"/>
      </c:catAx>
      <c:valAx>
        <c:axId val="4249631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279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xmlns:c16r2="http://schemas.microsoft.com/office/drawing/2015/06/chart">
            <c:ext xmlns:c16="http://schemas.microsoft.com/office/drawing/2014/chart" uri="{C3380CC4-5D6E-409C-BE32-E72D297353CC}">
              <c16:uniqueId val="{00000000-482F-4589-9C95-87BA679FC655}"/>
            </c:ext>
          </c:extLst>
        </c:ser>
        <c:dLbls>
          <c:showLegendKey val="0"/>
          <c:showVal val="0"/>
          <c:showCatName val="0"/>
          <c:showSerName val="0"/>
          <c:showPercent val="0"/>
          <c:showBubbleSize val="0"/>
        </c:dLbls>
        <c:gapWidth val="150"/>
        <c:axId val="424967104"/>
        <c:axId val="424968280"/>
      </c:barChart>
      <c:catAx>
        <c:axId val="424967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24968280"/>
        <c:crosses val="autoZero"/>
        <c:auto val="1"/>
        <c:lblAlgn val="ctr"/>
        <c:lblOffset val="100"/>
        <c:tickLblSkip val="1"/>
        <c:tickMarkSkip val="1"/>
        <c:noMultiLvlLbl val="0"/>
      </c:catAx>
      <c:valAx>
        <c:axId val="4249682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2496710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AF3B-4B9A-96B4-1FE0087B06B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AF3B-4B9A-96B4-1FE0087B06B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AF3B-4B9A-96B4-1FE0087B06B5}"/>
            </c:ext>
          </c:extLst>
        </c:ser>
        <c:dLbls>
          <c:showLegendKey val="0"/>
          <c:showVal val="0"/>
          <c:showCatName val="0"/>
          <c:showSerName val="0"/>
          <c:showPercent val="0"/>
          <c:showBubbleSize val="0"/>
        </c:dLbls>
        <c:marker val="1"/>
        <c:smooth val="0"/>
        <c:axId val="424962400"/>
        <c:axId val="424965536"/>
      </c:lineChart>
      <c:catAx>
        <c:axId val="424962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5536"/>
        <c:crosses val="autoZero"/>
        <c:auto val="1"/>
        <c:lblAlgn val="ctr"/>
        <c:lblOffset val="100"/>
        <c:tickLblSkip val="1"/>
        <c:tickMarkSkip val="1"/>
        <c:noMultiLvlLbl val="0"/>
      </c:catAx>
      <c:valAx>
        <c:axId val="4249655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240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2C62-4FC9-9219-7A0FB301748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2C62-4FC9-9219-7A0FB301748A}"/>
            </c:ext>
          </c:extLst>
        </c:ser>
        <c:dLbls>
          <c:showLegendKey val="0"/>
          <c:showVal val="0"/>
          <c:showCatName val="0"/>
          <c:showSerName val="0"/>
          <c:showPercent val="0"/>
          <c:showBubbleSize val="0"/>
        </c:dLbls>
        <c:gapWidth val="150"/>
        <c:overlap val="50"/>
        <c:axId val="424966320"/>
        <c:axId val="424963968"/>
      </c:barChart>
      <c:catAx>
        <c:axId val="424966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3968"/>
        <c:crosses val="autoZero"/>
        <c:auto val="1"/>
        <c:lblAlgn val="ctr"/>
        <c:lblOffset val="100"/>
        <c:tickLblSkip val="1"/>
        <c:tickMarkSkip val="1"/>
        <c:noMultiLvlLbl val="0"/>
      </c:catAx>
      <c:valAx>
        <c:axId val="4249639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632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C0C4-4E55-807C-413DD168E61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C0C4-4E55-807C-413DD168E61D}"/>
            </c:ext>
          </c:extLst>
        </c:ser>
        <c:dLbls>
          <c:showLegendKey val="0"/>
          <c:showVal val="0"/>
          <c:showCatName val="0"/>
          <c:showSerName val="0"/>
          <c:showPercent val="0"/>
          <c:showBubbleSize val="0"/>
        </c:dLbls>
        <c:gapWidth val="150"/>
        <c:overlap val="50"/>
        <c:axId val="424965144"/>
        <c:axId val="424965928"/>
      </c:barChart>
      <c:catAx>
        <c:axId val="424965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5928"/>
        <c:crosses val="autoZero"/>
        <c:auto val="1"/>
        <c:lblAlgn val="ctr"/>
        <c:lblOffset val="100"/>
        <c:tickLblSkip val="1"/>
        <c:tickMarkSkip val="1"/>
        <c:noMultiLvlLbl val="0"/>
      </c:catAx>
      <c:valAx>
        <c:axId val="4249659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514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6E96-48E0-A7C8-90309C76C60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6E96-48E0-A7C8-90309C76C60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6E96-48E0-A7C8-90309C76C605}"/>
            </c:ext>
          </c:extLst>
        </c:ser>
        <c:dLbls>
          <c:showLegendKey val="0"/>
          <c:showVal val="0"/>
          <c:showCatName val="0"/>
          <c:showSerName val="0"/>
          <c:showPercent val="0"/>
          <c:showBubbleSize val="0"/>
        </c:dLbls>
        <c:marker val="1"/>
        <c:smooth val="0"/>
        <c:axId val="424966712"/>
        <c:axId val="424968672"/>
      </c:lineChart>
      <c:catAx>
        <c:axId val="424966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8672"/>
        <c:crosses val="autoZero"/>
        <c:auto val="1"/>
        <c:lblAlgn val="ctr"/>
        <c:lblOffset val="100"/>
        <c:tickLblSkip val="1"/>
        <c:tickMarkSkip val="1"/>
        <c:noMultiLvlLbl val="0"/>
      </c:catAx>
      <c:valAx>
        <c:axId val="424968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496671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342900</xdr:colOff>
      <xdr:row>0</xdr:row>
      <xdr:rowOff>0</xdr:rowOff>
    </xdr:to>
    <xdr:graphicFrame macro="">
      <xdr:nvGraphicFramePr>
        <xdr:cNvPr id="2" name="Диаграмма 1">
          <a:extLst>
            <a:ext uri="{FF2B5EF4-FFF2-40B4-BE49-F238E27FC236}">
              <a16:creationId xmlns:a16="http://schemas.microsoft.com/office/drawing/2014/main" xmlns="" id="{F456C37F-85DD-453A-84C5-19905AEA7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3" name="Диаграмма 2">
          <a:extLst>
            <a:ext uri="{FF2B5EF4-FFF2-40B4-BE49-F238E27FC236}">
              <a16:creationId xmlns:a16="http://schemas.microsoft.com/office/drawing/2014/main" xmlns="" id="{ADDAE7B1-E991-4913-AFA3-C7623500C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4" name="Диаграмма 3">
          <a:extLst>
            <a:ext uri="{FF2B5EF4-FFF2-40B4-BE49-F238E27FC236}">
              <a16:creationId xmlns:a16="http://schemas.microsoft.com/office/drawing/2014/main" xmlns="" id="{6AA9844D-2F70-4EED-B426-A2D014DC2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5" name="Диаграмма 4">
          <a:extLst>
            <a:ext uri="{FF2B5EF4-FFF2-40B4-BE49-F238E27FC236}">
              <a16:creationId xmlns:a16="http://schemas.microsoft.com/office/drawing/2014/main" xmlns="" id="{E170D582-BD59-44EA-9F6C-2035F7B06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6" name="Диаграмма 5">
          <a:extLst>
            <a:ext uri="{FF2B5EF4-FFF2-40B4-BE49-F238E27FC236}">
              <a16:creationId xmlns:a16="http://schemas.microsoft.com/office/drawing/2014/main" xmlns="" id="{04DE84D2-EC60-419F-A4F8-14E2B660E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7" name="Диаграмма 6">
          <a:extLst>
            <a:ext uri="{FF2B5EF4-FFF2-40B4-BE49-F238E27FC236}">
              <a16:creationId xmlns:a16="http://schemas.microsoft.com/office/drawing/2014/main" xmlns="" id="{345D599F-D839-4535-B085-F7F21EFA1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8" name="Диаграмма 7">
          <a:extLst>
            <a:ext uri="{FF2B5EF4-FFF2-40B4-BE49-F238E27FC236}">
              <a16:creationId xmlns:a16="http://schemas.microsoft.com/office/drawing/2014/main" xmlns="" id="{BE0230CF-50BB-4DB1-B1D0-5939734F0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9" name="Диаграмма 8">
          <a:extLst>
            <a:ext uri="{FF2B5EF4-FFF2-40B4-BE49-F238E27FC236}">
              <a16:creationId xmlns:a16="http://schemas.microsoft.com/office/drawing/2014/main" xmlns="" id="{9C70CA24-6E2D-4759-8E77-1ACB43BCD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0" name="Диаграмма 9">
          <a:extLst>
            <a:ext uri="{FF2B5EF4-FFF2-40B4-BE49-F238E27FC236}">
              <a16:creationId xmlns:a16="http://schemas.microsoft.com/office/drawing/2014/main" xmlns="" id="{E87F13A7-931F-4310-9D8F-67A109500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1" name="Диаграмма 10">
          <a:extLst>
            <a:ext uri="{FF2B5EF4-FFF2-40B4-BE49-F238E27FC236}">
              <a16:creationId xmlns:a16="http://schemas.microsoft.com/office/drawing/2014/main" xmlns="" id="{D169FE6E-4E02-4B37-887B-FF27DCC73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2" name="Диаграмма 11">
          <a:extLst>
            <a:ext uri="{FF2B5EF4-FFF2-40B4-BE49-F238E27FC236}">
              <a16:creationId xmlns:a16="http://schemas.microsoft.com/office/drawing/2014/main" xmlns="" id="{A06BB840-BFEF-4976-B6DE-0FF56843C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3" name="Диаграмма 12">
          <a:extLst>
            <a:ext uri="{FF2B5EF4-FFF2-40B4-BE49-F238E27FC236}">
              <a16:creationId xmlns:a16="http://schemas.microsoft.com/office/drawing/2014/main" xmlns="" id="{24F78D76-3646-4D47-8130-0D6312D1A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4" name="Диаграмма 13">
          <a:extLst>
            <a:ext uri="{FF2B5EF4-FFF2-40B4-BE49-F238E27FC236}">
              <a16:creationId xmlns:a16="http://schemas.microsoft.com/office/drawing/2014/main" xmlns="" id="{CEE85080-32E8-41D5-A6BC-D63C5D6C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5" name="Диаграмма 14">
          <a:extLst>
            <a:ext uri="{FF2B5EF4-FFF2-40B4-BE49-F238E27FC236}">
              <a16:creationId xmlns:a16="http://schemas.microsoft.com/office/drawing/2014/main" xmlns="" id="{C5C9D509-7FEC-43E6-A6FD-EAD3D7593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xmlns=""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iri/Documents/Hindamised/2015%20vormid/Turismiprojekti%20finantsanal&#252;&#252;si%20vorm%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TA%20Kulgu\NT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erst/Documents/IVIA/toetusprogrammid/&#213;&#220;F/Ettevalmistus/Narva/Narva%20TI%20TTA/Puhastuluanaluu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VIA/&#1055;&#1080;&#1083;&#1086;&#1090;&#1085;&#1099;&#1077;%20&#1088;&#1072;&#1079;&#1088;&#1072;&#1073;&#1086;&#1090;&#1082;&#1080;/&#1055;&#1088;&#1086;&#1080;&#1079;&#1074;&#1086;&#1076;&#1089;&#1090;&#1074;&#1077;&#1085;&#1085;&#1099;&#1081;%20&#1080;&#1085;&#1082;&#1091;&#1073;&#1072;&#1090;&#1086;&#1088;/TTA/Fin_progno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end"/>
      <sheetName val="Esileht"/>
      <sheetName val="1. Projekti elluviimise kulud"/>
      <sheetName val="2.a Tulud-kulud projektiga I"/>
      <sheetName val="2.b Tulud-kulud projektiga II"/>
      <sheetName val="3. Tulud-kulud projektita"/>
      <sheetName val="4. Lisanduvad tulud-kulud"/>
      <sheetName val="5. Abikõlblik kulu"/>
      <sheetName val="6. Rahavood"/>
      <sheetName val="7. Tasuvus"/>
      <sheetName val="Maksumäärad"/>
      <sheetName val="Arvestusperioodid"/>
    </sheetNames>
    <sheetDataSet>
      <sheetData sheetId="0"/>
      <sheetData sheetId="1"/>
      <sheetData sheetId="2"/>
      <sheetData sheetId="3"/>
      <sheetData sheetId="4"/>
      <sheetData sheetId="5"/>
      <sheetData sheetId="6"/>
      <sheetData sheetId="7"/>
      <sheetData sheetId="8">
        <row r="28">
          <cell r="D28">
            <v>0</v>
          </cell>
          <cell r="E28">
            <v>0</v>
          </cell>
          <cell r="F28">
            <v>0</v>
          </cell>
          <cell r="G28">
            <v>0</v>
          </cell>
          <cell r="H28">
            <v>0</v>
          </cell>
          <cell r="I28">
            <v>0</v>
          </cell>
          <cell r="J28">
            <v>0</v>
          </cell>
          <cell r="K28">
            <v>0</v>
          </cell>
          <cell r="L28">
            <v>0</v>
          </cell>
          <cell r="M28">
            <v>0</v>
          </cell>
          <cell r="N28">
            <v>0</v>
          </cell>
          <cell r="O28">
            <v>0</v>
          </cell>
          <cell r="S28">
            <v>0</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i elluviimise kulud"/>
      <sheetName val="Vara jaakvaartus"/>
      <sheetName val="Makroprognoosid"/>
      <sheetName val="Eeldused_muugi"/>
      <sheetName val="Фин_модель_база"/>
      <sheetName val="Stsenaarium_NS_0"/>
      <sheetName val="B_Косвенный эффект 0"/>
      <sheetName val="B_Косвенный эффект"/>
      <sheetName val="Stsenaarium_NS_tais"/>
      <sheetName val="Inkrementaalne_tulud_kulud"/>
      <sheetName val="Diskonto A"/>
      <sheetName val="Diskonto B1"/>
      <sheetName val="Diskonto B2"/>
      <sheetName val="abikolblik kulu"/>
      <sheetName val="Трейлер"/>
      <sheetName val="Результаты"/>
      <sheetName val="Лист2"/>
      <sheetName val="Лист3"/>
      <sheetName val="Лист4"/>
      <sheetName val="Структура сценария"/>
      <sheetName val="Денежный поток"/>
      <sheetName val="Макропрогноз"/>
      <sheetName val="Маркетинг"/>
      <sheetName val="Finanseerimine"/>
      <sheetName val="copy"/>
      <sheetName val="GDP"/>
      <sheetName val="Inkrementaalne_tulud_kulud B"/>
    </sheetNames>
    <sheetDataSet>
      <sheetData sheetId="0">
        <row r="1">
          <cell r="F1" t="str">
            <v>Projekti realiseerimine</v>
          </cell>
        </row>
        <row r="2">
          <cell r="F2" t="str">
            <v>(Investeerimisperiood)</v>
          </cell>
          <cell r="H2">
            <v>1</v>
          </cell>
          <cell r="I2">
            <v>2</v>
          </cell>
          <cell r="J2">
            <v>3</v>
          </cell>
          <cell r="K2">
            <v>4</v>
          </cell>
          <cell r="L2">
            <v>5</v>
          </cell>
          <cell r="M2">
            <v>6</v>
          </cell>
          <cell r="N2">
            <v>7</v>
          </cell>
          <cell r="O2">
            <v>8</v>
          </cell>
          <cell r="P2">
            <v>9</v>
          </cell>
          <cell r="Q2">
            <v>10</v>
          </cell>
          <cell r="R2">
            <v>11</v>
          </cell>
          <cell r="S2">
            <v>12</v>
          </cell>
          <cell r="T2">
            <v>13</v>
          </cell>
          <cell r="U2">
            <v>14</v>
          </cell>
          <cell r="V2">
            <v>15</v>
          </cell>
          <cell r="W2">
            <v>16</v>
          </cell>
          <cell r="X2">
            <v>17</v>
          </cell>
          <cell r="Y2">
            <v>18</v>
          </cell>
          <cell r="Z2">
            <v>19</v>
          </cell>
          <cell r="AA2">
            <v>20</v>
          </cell>
          <cell r="AB2">
            <v>21</v>
          </cell>
          <cell r="AC2">
            <v>22</v>
          </cell>
          <cell r="AD2">
            <v>23</v>
          </cell>
          <cell r="AE2">
            <v>24</v>
          </cell>
          <cell r="AF2">
            <v>25</v>
          </cell>
        </row>
      </sheetData>
      <sheetData sheetId="1">
        <row r="3">
          <cell r="F3">
            <v>2016</v>
          </cell>
        </row>
      </sheetData>
      <sheetData sheetId="2">
        <row r="1">
          <cell r="F1" t="str">
            <v>Projekti</v>
          </cell>
        </row>
      </sheetData>
      <sheetData sheetId="3">
        <row r="18">
          <cell r="I18">
            <v>108892.4776</v>
          </cell>
        </row>
      </sheetData>
      <sheetData sheetId="4">
        <row r="2">
          <cell r="H2">
            <v>1</v>
          </cell>
        </row>
      </sheetData>
      <sheetData sheetId="5"/>
      <sheetData sheetId="6"/>
      <sheetData sheetId="7">
        <row r="82">
          <cell r="A82" t="str">
            <v>Net Cash flow</v>
          </cell>
        </row>
      </sheetData>
      <sheetData sheetId="8"/>
      <sheetData sheetId="9">
        <row r="1">
          <cell r="H1" t="str">
            <v>Periood peale projekti realiseerimist (aastad)</v>
          </cell>
        </row>
      </sheetData>
      <sheetData sheetId="10">
        <row r="24">
          <cell r="AG24">
            <v>-97.495697155511607</v>
          </cell>
        </row>
      </sheetData>
      <sheetData sheetId="11"/>
      <sheetData sheetId="12"/>
      <sheetData sheetId="13"/>
      <sheetData sheetId="14"/>
      <sheetData sheetId="15"/>
      <sheetData sheetId="16"/>
      <sheetData sheetId="17"/>
      <sheetData sheetId="18"/>
      <sheetData sheetId="19"/>
      <sheetData sheetId="20">
        <row r="16">
          <cell r="F16">
            <v>0</v>
          </cell>
        </row>
      </sheetData>
      <sheetData sheetId="21"/>
      <sheetData sheetId="22"/>
      <sheetData sheetId="23"/>
      <sheetData sheetId="24">
        <row r="11">
          <cell r="A11" t="str">
            <v>Näitaja</v>
          </cell>
        </row>
      </sheetData>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ileht"/>
      <sheetName val="1. Projekti elluviimise kulud"/>
      <sheetName val="Sisendandmed"/>
      <sheetName val="Eeldused_muugi"/>
      <sheetName val="2. Tulud-kulud projektiga"/>
      <sheetName val="B_Kaudne mõju"/>
      <sheetName val="Investeeringud"/>
      <sheetName val="Kasum"/>
      <sheetName val="Link tabel"/>
      <sheetName val="6. Rahavood"/>
      <sheetName val="Помещения"/>
      <sheetName val="Расходы"/>
      <sheetName val="Stat"/>
      <sheetName val="GDP"/>
      <sheetName val="B_Косвенный эффект 0"/>
      <sheetName val="Palgatasemad ja sots. maks"/>
      <sheetName val="Diskonto A"/>
      <sheetName val="Diskonto B1"/>
      <sheetName val="Diskonto B2"/>
      <sheetName val="3. Tulud-kulud projektita"/>
      <sheetName val="4. Lisanduvad tulud-kulud"/>
      <sheetName val="5. Abikõlblik kulu"/>
      <sheetName val="7. Tasuvus"/>
      <sheetName val="Link"/>
      <sheetName val="Arvestusperioodid"/>
      <sheetName val="Maksumäärad"/>
      <sheetName val="Makroprognoosid"/>
      <sheetName val="Макропрогноз"/>
      <sheetName val="Juhend"/>
    </sheetNames>
    <sheetDataSet>
      <sheetData sheetId="0">
        <row r="10">
          <cell r="B10">
            <v>2023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делирование"/>
      <sheetName val="Прибыль"/>
      <sheetName val="Доходы"/>
      <sheetName val="Помещения"/>
      <sheetName val="Допущения"/>
      <sheetName val="Расходы"/>
      <sheetName val="Инвестиции"/>
      <sheetName val="Link"/>
      <sheetName val="Стат цен электро"/>
      <sheetName val="Сет плата VKG"/>
      <sheetName val="Тепло"/>
    </sheetNames>
    <sheetDataSet>
      <sheetData sheetId="0"/>
      <sheetData sheetId="1"/>
      <sheetData sheetId="2"/>
      <sheetData sheetId="3">
        <row r="56">
          <cell r="E56">
            <v>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44"/>
  <sheetViews>
    <sheetView showGridLines="0" workbookViewId="0">
      <selection activeCell="E15" sqref="E15"/>
    </sheetView>
  </sheetViews>
  <sheetFormatPr defaultColWidth="9.1796875" defaultRowHeight="14.5" x14ac:dyDescent="0.35"/>
  <cols>
    <col min="1" max="1" width="14.453125" style="102" customWidth="1"/>
    <col min="2" max="2" width="71.81640625" style="105" customWidth="1"/>
    <col min="3" max="3" width="4.26953125" style="70" customWidth="1"/>
    <col min="4" max="16384" width="9.1796875" style="70"/>
  </cols>
  <sheetData>
    <row r="1" spans="1:2" ht="23.25" customHeight="1" x14ac:dyDescent="0.35">
      <c r="A1" s="125" t="s">
        <v>176</v>
      </c>
    </row>
    <row r="2" spans="1:2" ht="9" customHeight="1" x14ac:dyDescent="0.35"/>
    <row r="3" spans="1:2" ht="43.5" customHeight="1" x14ac:dyDescent="0.35">
      <c r="A3" s="553" t="s">
        <v>175</v>
      </c>
      <c r="B3" s="353" t="s">
        <v>247</v>
      </c>
    </row>
    <row r="4" spans="1:2" ht="54" customHeight="1" x14ac:dyDescent="0.35">
      <c r="A4" s="554"/>
      <c r="B4" s="274" t="s">
        <v>246</v>
      </c>
    </row>
    <row r="5" spans="1:2" ht="69" customHeight="1" x14ac:dyDescent="0.35">
      <c r="A5" s="555"/>
      <c r="B5" s="135" t="s">
        <v>248</v>
      </c>
    </row>
    <row r="6" spans="1:2" ht="14.25" customHeight="1" x14ac:dyDescent="0.35"/>
    <row r="7" spans="1:2" ht="31.5" customHeight="1" x14ac:dyDescent="0.35">
      <c r="A7" s="269" t="s">
        <v>144</v>
      </c>
      <c r="B7" s="120" t="s">
        <v>97</v>
      </c>
    </row>
    <row r="8" spans="1:2" ht="26.25" customHeight="1" x14ac:dyDescent="0.35">
      <c r="A8" s="83" t="s">
        <v>145</v>
      </c>
      <c r="B8" s="120" t="s">
        <v>98</v>
      </c>
    </row>
    <row r="10" spans="1:2" ht="37.5" customHeight="1" x14ac:dyDescent="0.35">
      <c r="A10" s="558" t="s">
        <v>152</v>
      </c>
      <c r="B10" s="124" t="s">
        <v>151</v>
      </c>
    </row>
    <row r="11" spans="1:2" ht="36" customHeight="1" x14ac:dyDescent="0.35">
      <c r="A11" s="559"/>
      <c r="B11" s="124" t="s">
        <v>249</v>
      </c>
    </row>
    <row r="12" spans="1:2" ht="54" customHeight="1" x14ac:dyDescent="0.35">
      <c r="A12" s="559"/>
      <c r="B12" s="263" t="s">
        <v>140</v>
      </c>
    </row>
    <row r="13" spans="1:2" ht="11.25" customHeight="1" x14ac:dyDescent="0.35">
      <c r="A13" s="559"/>
      <c r="B13" s="265"/>
    </row>
    <row r="14" spans="1:2" ht="26.25" customHeight="1" x14ac:dyDescent="0.35">
      <c r="A14" s="559"/>
      <c r="B14" s="264" t="s">
        <v>99</v>
      </c>
    </row>
    <row r="15" spans="1:2" ht="33.75" customHeight="1" x14ac:dyDescent="0.35">
      <c r="A15" s="559"/>
      <c r="B15" s="263" t="s">
        <v>153</v>
      </c>
    </row>
    <row r="16" spans="1:2" ht="18" customHeight="1" x14ac:dyDescent="0.35">
      <c r="A16" s="559"/>
      <c r="B16" s="263" t="s">
        <v>100</v>
      </c>
    </row>
    <row r="17" spans="1:4" ht="21.75" customHeight="1" x14ac:dyDescent="0.35">
      <c r="A17" s="559"/>
      <c r="B17" s="263" t="s">
        <v>154</v>
      </c>
      <c r="D17" s="268"/>
    </row>
    <row r="18" spans="1:4" ht="15" customHeight="1" x14ac:dyDescent="0.35">
      <c r="A18" s="559"/>
      <c r="B18" s="265"/>
      <c r="D18" s="268"/>
    </row>
    <row r="19" spans="1:4" ht="21.75" customHeight="1" x14ac:dyDescent="0.35">
      <c r="A19" s="559"/>
      <c r="B19" s="264" t="s">
        <v>101</v>
      </c>
      <c r="D19" s="268"/>
    </row>
    <row r="20" spans="1:4" ht="34.5" customHeight="1" x14ac:dyDescent="0.35">
      <c r="A20" s="559"/>
      <c r="B20" s="263" t="s">
        <v>155</v>
      </c>
    </row>
    <row r="21" spans="1:4" ht="39.75" customHeight="1" x14ac:dyDescent="0.35">
      <c r="A21" s="559"/>
      <c r="B21" s="263" t="s">
        <v>204</v>
      </c>
    </row>
    <row r="22" spans="1:4" ht="29.25" customHeight="1" x14ac:dyDescent="0.35">
      <c r="A22" s="559"/>
      <c r="B22" s="263" t="s">
        <v>156</v>
      </c>
    </row>
    <row r="24" spans="1:4" ht="3" customHeight="1" x14ac:dyDescent="0.35"/>
    <row r="25" spans="1:4" ht="49.5" customHeight="1" x14ac:dyDescent="0.35">
      <c r="A25" s="560" t="s">
        <v>102</v>
      </c>
      <c r="B25" s="122" t="s">
        <v>157</v>
      </c>
    </row>
    <row r="26" spans="1:4" ht="16.5" customHeight="1" x14ac:dyDescent="0.35">
      <c r="A26" s="560"/>
      <c r="B26" s="266"/>
    </row>
    <row r="27" spans="1:4" ht="36.75" customHeight="1" x14ac:dyDescent="0.35">
      <c r="A27" s="560"/>
      <c r="B27" s="122" t="s">
        <v>105</v>
      </c>
    </row>
    <row r="28" spans="1:4" ht="21" customHeight="1" x14ac:dyDescent="0.35">
      <c r="A28" s="560"/>
      <c r="B28" s="122" t="s">
        <v>146</v>
      </c>
    </row>
    <row r="29" spans="1:4" ht="21.75" customHeight="1" x14ac:dyDescent="0.35">
      <c r="A29" s="560"/>
      <c r="B29" s="122" t="s">
        <v>103</v>
      </c>
    </row>
    <row r="30" spans="1:4" ht="19.5" customHeight="1" x14ac:dyDescent="0.35">
      <c r="A30" s="560"/>
      <c r="B30" s="122" t="s">
        <v>158</v>
      </c>
    </row>
    <row r="31" spans="1:4" x14ac:dyDescent="0.35">
      <c r="B31" s="121"/>
    </row>
    <row r="32" spans="1:4" ht="36" customHeight="1" x14ac:dyDescent="0.35">
      <c r="A32" s="557" t="s">
        <v>104</v>
      </c>
      <c r="B32" s="123" t="s">
        <v>142</v>
      </c>
    </row>
    <row r="33" spans="1:2" ht="21" customHeight="1" x14ac:dyDescent="0.35">
      <c r="A33" s="557"/>
      <c r="B33" s="123" t="s">
        <v>122</v>
      </c>
    </row>
    <row r="34" spans="1:2" ht="15" customHeight="1" x14ac:dyDescent="0.35">
      <c r="A34" s="307"/>
    </row>
    <row r="35" spans="1:2" ht="50.25" customHeight="1" x14ac:dyDescent="0.35">
      <c r="A35" s="308" t="s">
        <v>205</v>
      </c>
      <c r="B35" s="309" t="s">
        <v>206</v>
      </c>
    </row>
    <row r="37" spans="1:2" ht="33.75" customHeight="1" x14ac:dyDescent="0.35">
      <c r="A37" s="556" t="s">
        <v>134</v>
      </c>
      <c r="B37" s="262" t="s">
        <v>135</v>
      </c>
    </row>
    <row r="38" spans="1:2" ht="54" customHeight="1" x14ac:dyDescent="0.35">
      <c r="A38" s="556"/>
      <c r="B38" s="262" t="s">
        <v>136</v>
      </c>
    </row>
    <row r="40" spans="1:2" ht="52.5" customHeight="1" x14ac:dyDescent="0.35">
      <c r="A40" s="288" t="s">
        <v>207</v>
      </c>
      <c r="B40" s="310" t="s">
        <v>208</v>
      </c>
    </row>
    <row r="42" spans="1:2" ht="48.75" customHeight="1" x14ac:dyDescent="0.35">
      <c r="A42" s="550" t="s">
        <v>231</v>
      </c>
      <c r="B42" s="314" t="s">
        <v>245</v>
      </c>
    </row>
    <row r="43" spans="1:2" ht="145" x14ac:dyDescent="0.35">
      <c r="A43" s="551"/>
      <c r="B43" s="314" t="s">
        <v>232</v>
      </c>
    </row>
    <row r="44" spans="1:2" ht="51" customHeight="1" x14ac:dyDescent="0.35">
      <c r="A44" s="552"/>
      <c r="B44" s="314" t="s">
        <v>233</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21"/>
  <sheetViews>
    <sheetView showZeros="0" zoomScaleNormal="100" workbookViewId="0">
      <pane xSplit="3" ySplit="3" topLeftCell="D4" activePane="bottomRight" state="frozen"/>
      <selection activeCell="E27" sqref="E27"/>
      <selection pane="topRight" activeCell="E27" sqref="E27"/>
      <selection pane="bottomLeft" activeCell="E27" sqref="E27"/>
      <selection pane="bottomRight" activeCell="I25" sqref="I25"/>
    </sheetView>
  </sheetViews>
  <sheetFormatPr defaultColWidth="9.1796875" defaultRowHeight="11.5" x14ac:dyDescent="0.25"/>
  <cols>
    <col min="1" max="1" width="36.54296875" style="356" customWidth="1"/>
    <col min="2" max="2" width="10" style="356" hidden="1" customWidth="1"/>
    <col min="3" max="3" width="10.26953125" style="356" customWidth="1"/>
    <col min="4" max="4" width="8.1796875" style="356" customWidth="1"/>
    <col min="5" max="5" width="7.81640625" style="356" customWidth="1"/>
    <col min="6" max="18" width="6.7265625" style="356" customWidth="1"/>
    <col min="19" max="30" width="6.7265625" style="356" hidden="1" customWidth="1"/>
    <col min="31" max="31" width="9.453125" style="356" hidden="1" customWidth="1"/>
    <col min="32" max="32" width="3.453125" style="356" customWidth="1"/>
    <col min="33" max="33" width="8.81640625" style="356" customWidth="1"/>
    <col min="34" max="34" width="3.453125" style="356" customWidth="1"/>
    <col min="35" max="35" width="7.26953125" style="356" hidden="1" customWidth="1"/>
    <col min="36" max="36" width="8.26953125" style="356" hidden="1" customWidth="1"/>
    <col min="37" max="37" width="33.54296875" style="356" hidden="1" customWidth="1"/>
    <col min="38" max="38" width="37.7265625" style="356" hidden="1" customWidth="1"/>
    <col min="39" max="39" width="9.1796875" style="356" customWidth="1"/>
    <col min="40" max="16384" width="9.1796875" style="356"/>
  </cols>
  <sheetData>
    <row r="1" spans="1:39" x14ac:dyDescent="0.25">
      <c r="A1" s="355"/>
      <c r="D1" s="634" t="str">
        <f>'[2]projekti elluviimise kulud'!F1</f>
        <v>Projekti realiseerimine</v>
      </c>
      <c r="E1" s="635"/>
      <c r="F1" s="639" t="s">
        <v>287</v>
      </c>
      <c r="G1" s="640"/>
      <c r="H1" s="640"/>
      <c r="I1" s="640"/>
      <c r="J1" s="640"/>
      <c r="K1" s="640"/>
      <c r="L1" s="640"/>
      <c r="M1" s="640"/>
      <c r="N1" s="640"/>
      <c r="O1" s="640"/>
      <c r="P1" s="640"/>
      <c r="Q1" s="640"/>
      <c r="R1" s="640"/>
      <c r="S1" s="511"/>
      <c r="T1" s="511"/>
      <c r="U1" s="511"/>
      <c r="V1" s="511"/>
      <c r="W1" s="511"/>
      <c r="X1" s="511"/>
      <c r="Y1" s="511"/>
      <c r="Z1" s="511"/>
      <c r="AA1" s="511"/>
      <c r="AB1" s="511"/>
      <c r="AC1" s="511"/>
      <c r="AD1" s="511"/>
      <c r="AE1" s="397">
        <v>0</v>
      </c>
      <c r="AF1" s="357"/>
      <c r="AG1" s="357"/>
      <c r="AH1" s="357"/>
      <c r="AI1" s="357"/>
      <c r="AJ1" s="357"/>
    </row>
    <row r="2" spans="1:39" ht="12" thickBot="1" x14ac:dyDescent="0.3">
      <c r="A2" s="358"/>
      <c r="B2" s="359"/>
      <c r="C2" s="359"/>
      <c r="D2" s="636" t="str">
        <f>'[2]projekti elluviimise kulud'!F2</f>
        <v>(Investeerimisperiood)</v>
      </c>
      <c r="E2" s="637"/>
      <c r="F2" s="360">
        <f>'[2]projekti elluviimise kulud'!H2</f>
        <v>1</v>
      </c>
      <c r="G2" s="361">
        <f>'[2]projekti elluviimise kulud'!I2</f>
        <v>2</v>
      </c>
      <c r="H2" s="361">
        <f>'[2]projekti elluviimise kulud'!J2</f>
        <v>3</v>
      </c>
      <c r="I2" s="361">
        <f>'[2]projekti elluviimise kulud'!K2</f>
        <v>4</v>
      </c>
      <c r="J2" s="361">
        <f>'[2]projekti elluviimise kulud'!L2</f>
        <v>5</v>
      </c>
      <c r="K2" s="361">
        <f>'[2]projekti elluviimise kulud'!M2</f>
        <v>6</v>
      </c>
      <c r="L2" s="361">
        <f>'[2]projekti elluviimise kulud'!N2</f>
        <v>7</v>
      </c>
      <c r="M2" s="361">
        <f>'[2]projekti elluviimise kulud'!O2</f>
        <v>8</v>
      </c>
      <c r="N2" s="361">
        <f>'[2]projekti elluviimise kulud'!P2</f>
        <v>9</v>
      </c>
      <c r="O2" s="361">
        <f>'[2]projekti elluviimise kulud'!Q2</f>
        <v>10</v>
      </c>
      <c r="P2" s="361">
        <f>'[2]projekti elluviimise kulud'!R2</f>
        <v>11</v>
      </c>
      <c r="Q2" s="361">
        <f>'[2]projekti elluviimise kulud'!S2</f>
        <v>12</v>
      </c>
      <c r="R2" s="361">
        <f>'[2]projekti elluviimise kulud'!T2</f>
        <v>13</v>
      </c>
      <c r="S2" s="361">
        <f>'[2]projekti elluviimise kulud'!U2</f>
        <v>14</v>
      </c>
      <c r="T2" s="361">
        <f>'[2]projekti elluviimise kulud'!V2</f>
        <v>15</v>
      </c>
      <c r="U2" s="361">
        <f>'[2]projekti elluviimise kulud'!W2</f>
        <v>16</v>
      </c>
      <c r="V2" s="361">
        <f>'[2]projekti elluviimise kulud'!X2</f>
        <v>17</v>
      </c>
      <c r="W2" s="361">
        <f>'[2]projekti elluviimise kulud'!Y2</f>
        <v>18</v>
      </c>
      <c r="X2" s="361">
        <f>'[2]projekti elluviimise kulud'!Z2</f>
        <v>19</v>
      </c>
      <c r="Y2" s="361">
        <f>'[2]projekti elluviimise kulud'!AA2</f>
        <v>20</v>
      </c>
      <c r="Z2" s="361">
        <f>'[2]projekti elluviimise kulud'!AB2</f>
        <v>21</v>
      </c>
      <c r="AA2" s="361">
        <f>'[2]projekti elluviimise kulud'!AC2</f>
        <v>22</v>
      </c>
      <c r="AB2" s="361">
        <f>'[2]projekti elluviimise kulud'!AD2</f>
        <v>23</v>
      </c>
      <c r="AC2" s="361">
        <f>'[2]projekti elluviimise kulud'!AE2</f>
        <v>24</v>
      </c>
      <c r="AD2" s="362">
        <f>'[2]projekti elluviimise kulud'!AF2</f>
        <v>25</v>
      </c>
      <c r="AE2" s="363" t="s">
        <v>71</v>
      </c>
    </row>
    <row r="3" spans="1:39" ht="27" customHeight="1" thickTop="1" thickBot="1" x14ac:dyDescent="0.3">
      <c r="A3" s="364" t="s">
        <v>256</v>
      </c>
      <c r="B3" s="365"/>
      <c r="C3" s="366"/>
      <c r="D3" s="367">
        <f>[3]Esileht!B10</f>
        <v>2023</v>
      </c>
      <c r="E3" s="368">
        <f>D3+1</f>
        <v>2024</v>
      </c>
      <c r="F3" s="369">
        <f t="shared" ref="F3:AD3" si="0">E3+1</f>
        <v>2025</v>
      </c>
      <c r="G3" s="366">
        <f t="shared" si="0"/>
        <v>2026</v>
      </c>
      <c r="H3" s="366">
        <f t="shared" si="0"/>
        <v>2027</v>
      </c>
      <c r="I3" s="366">
        <f t="shared" si="0"/>
        <v>2028</v>
      </c>
      <c r="J3" s="366">
        <f t="shared" si="0"/>
        <v>2029</v>
      </c>
      <c r="K3" s="366">
        <f t="shared" si="0"/>
        <v>2030</v>
      </c>
      <c r="L3" s="366">
        <f t="shared" si="0"/>
        <v>2031</v>
      </c>
      <c r="M3" s="366">
        <f t="shared" si="0"/>
        <v>2032</v>
      </c>
      <c r="N3" s="366">
        <f t="shared" si="0"/>
        <v>2033</v>
      </c>
      <c r="O3" s="366">
        <f t="shared" si="0"/>
        <v>2034</v>
      </c>
      <c r="P3" s="366">
        <f t="shared" si="0"/>
        <v>2035</v>
      </c>
      <c r="Q3" s="366">
        <f t="shared" si="0"/>
        <v>2036</v>
      </c>
      <c r="R3" s="366">
        <f t="shared" si="0"/>
        <v>2037</v>
      </c>
      <c r="S3" s="366">
        <f t="shared" si="0"/>
        <v>2038</v>
      </c>
      <c r="T3" s="366">
        <f t="shared" si="0"/>
        <v>2039</v>
      </c>
      <c r="U3" s="366">
        <f t="shared" si="0"/>
        <v>2040</v>
      </c>
      <c r="V3" s="366">
        <f t="shared" si="0"/>
        <v>2041</v>
      </c>
      <c r="W3" s="366">
        <f t="shared" si="0"/>
        <v>2042</v>
      </c>
      <c r="X3" s="366">
        <f t="shared" si="0"/>
        <v>2043</v>
      </c>
      <c r="Y3" s="366">
        <f t="shared" si="0"/>
        <v>2044</v>
      </c>
      <c r="Z3" s="366">
        <f t="shared" si="0"/>
        <v>2045</v>
      </c>
      <c r="AA3" s="366">
        <f t="shared" si="0"/>
        <v>2046</v>
      </c>
      <c r="AB3" s="366">
        <f t="shared" si="0"/>
        <v>2047</v>
      </c>
      <c r="AC3" s="366">
        <f t="shared" si="0"/>
        <v>2048</v>
      </c>
      <c r="AD3" s="370">
        <f t="shared" si="0"/>
        <v>2049</v>
      </c>
      <c r="AE3" s="371" t="str">
        <f>D3&amp;"-"&amp;AD3</f>
        <v>2023-2049</v>
      </c>
      <c r="AF3" s="372"/>
      <c r="AG3" s="372"/>
      <c r="AH3" s="372"/>
      <c r="AI3" s="638" t="s">
        <v>261</v>
      </c>
      <c r="AJ3" s="638"/>
      <c r="AK3" s="638"/>
      <c r="AL3" s="373" t="s">
        <v>262</v>
      </c>
    </row>
    <row r="4" spans="1:39" ht="12.5" thickTop="1" x14ac:dyDescent="0.25">
      <c r="A4" s="374"/>
      <c r="B4" s="375"/>
      <c r="C4" s="376"/>
      <c r="D4" s="377"/>
      <c r="E4" s="378"/>
      <c r="F4" s="379"/>
      <c r="G4" s="380"/>
      <c r="H4" s="380"/>
      <c r="I4" s="380"/>
      <c r="J4" s="381"/>
      <c r="K4" s="381"/>
      <c r="L4" s="381"/>
      <c r="M4" s="381"/>
      <c r="N4" s="381"/>
      <c r="O4" s="381"/>
      <c r="P4" s="381"/>
      <c r="Q4" s="381"/>
      <c r="R4" s="381"/>
      <c r="S4" s="381"/>
      <c r="T4" s="381"/>
      <c r="U4" s="381"/>
      <c r="V4" s="381"/>
      <c r="W4" s="381"/>
      <c r="X4" s="381"/>
      <c r="Y4" s="381"/>
      <c r="Z4" s="381"/>
      <c r="AA4" s="381"/>
      <c r="AB4" s="381"/>
      <c r="AC4" s="381"/>
      <c r="AD4" s="382"/>
      <c r="AE4" s="383"/>
      <c r="AF4" s="381"/>
      <c r="AG4" s="381"/>
      <c r="AH4" s="381"/>
      <c r="AI4" s="384"/>
      <c r="AJ4" s="381"/>
      <c r="AK4" s="385"/>
      <c r="AL4" s="386"/>
    </row>
    <row r="5" spans="1:39" ht="12" hidden="1" x14ac:dyDescent="0.25">
      <c r="A5" s="387"/>
      <c r="B5" s="388"/>
      <c r="C5" s="389"/>
      <c r="D5" s="390"/>
      <c r="E5" s="391"/>
      <c r="F5" s="392"/>
      <c r="G5" s="393"/>
      <c r="H5" s="393"/>
      <c r="I5" s="393"/>
      <c r="J5" s="394"/>
      <c r="K5" s="394"/>
      <c r="L5" s="394"/>
      <c r="M5" s="394"/>
      <c r="N5" s="394"/>
      <c r="O5" s="394"/>
      <c r="P5" s="394"/>
      <c r="Q5" s="394"/>
      <c r="R5" s="394"/>
      <c r="S5" s="394"/>
      <c r="T5" s="394"/>
      <c r="U5" s="394"/>
      <c r="V5" s="394"/>
      <c r="W5" s="394"/>
      <c r="X5" s="394"/>
      <c r="Y5" s="394"/>
      <c r="Z5" s="394"/>
      <c r="AA5" s="394"/>
      <c r="AB5" s="394"/>
      <c r="AC5" s="394"/>
      <c r="AD5" s="395"/>
      <c r="AE5" s="395"/>
      <c r="AF5" s="381"/>
      <c r="AG5" s="381"/>
      <c r="AH5" s="381"/>
      <c r="AI5" s="396"/>
      <c r="AJ5" s="394"/>
      <c r="AK5" s="397"/>
      <c r="AL5" s="398"/>
    </row>
    <row r="6" spans="1:39" ht="21" customHeight="1" x14ac:dyDescent="0.25">
      <c r="A6" s="399" t="s">
        <v>314</v>
      </c>
      <c r="B6" s="394">
        <v>100</v>
      </c>
      <c r="C6" s="400" t="s">
        <v>260</v>
      </c>
      <c r="D6" s="401"/>
      <c r="E6" s="402"/>
      <c r="F6" s="403">
        <v>75</v>
      </c>
      <c r="G6" s="404">
        <v>100</v>
      </c>
      <c r="H6" s="404">
        <v>130</v>
      </c>
      <c r="I6" s="404">
        <v>150</v>
      </c>
      <c r="J6" s="404">
        <f t="shared" ref="I6:AD14" si="1">I6</f>
        <v>150</v>
      </c>
      <c r="K6" s="404">
        <f t="shared" si="1"/>
        <v>150</v>
      </c>
      <c r="L6" s="404">
        <f t="shared" si="1"/>
        <v>150</v>
      </c>
      <c r="M6" s="404">
        <f t="shared" si="1"/>
        <v>150</v>
      </c>
      <c r="N6" s="404">
        <f t="shared" si="1"/>
        <v>150</v>
      </c>
      <c r="O6" s="404">
        <f t="shared" si="1"/>
        <v>150</v>
      </c>
      <c r="P6" s="404">
        <f t="shared" si="1"/>
        <v>150</v>
      </c>
      <c r="Q6" s="404">
        <f t="shared" si="1"/>
        <v>150</v>
      </c>
      <c r="R6" s="404">
        <f t="shared" si="1"/>
        <v>150</v>
      </c>
      <c r="S6" s="404">
        <f t="shared" si="1"/>
        <v>150</v>
      </c>
      <c r="T6" s="404">
        <f t="shared" si="1"/>
        <v>150</v>
      </c>
      <c r="U6" s="404">
        <f t="shared" si="1"/>
        <v>150</v>
      </c>
      <c r="V6" s="404">
        <f t="shared" si="1"/>
        <v>150</v>
      </c>
      <c r="W6" s="404">
        <f t="shared" si="1"/>
        <v>150</v>
      </c>
      <c r="X6" s="404">
        <f t="shared" si="1"/>
        <v>150</v>
      </c>
      <c r="Y6" s="404">
        <f t="shared" si="1"/>
        <v>150</v>
      </c>
      <c r="Z6" s="404">
        <f t="shared" si="1"/>
        <v>150</v>
      </c>
      <c r="AA6" s="404">
        <f t="shared" si="1"/>
        <v>150</v>
      </c>
      <c r="AB6" s="404">
        <f t="shared" si="1"/>
        <v>150</v>
      </c>
      <c r="AC6" s="404">
        <f t="shared" si="1"/>
        <v>150</v>
      </c>
      <c r="AD6" s="405">
        <f t="shared" si="1"/>
        <v>150</v>
      </c>
      <c r="AE6" s="405"/>
      <c r="AF6" s="406"/>
      <c r="AG6" s="406"/>
      <c r="AH6" s="406"/>
      <c r="AI6" s="407"/>
      <c r="AJ6" s="408"/>
      <c r="AK6" s="409"/>
      <c r="AL6" s="410"/>
    </row>
    <row r="7" spans="1:39" ht="28.5" customHeight="1" x14ac:dyDescent="0.25">
      <c r="A7" s="399" t="s">
        <v>315</v>
      </c>
      <c r="B7" s="544">
        <v>0.4</v>
      </c>
      <c r="C7" s="400" t="s">
        <v>263</v>
      </c>
      <c r="D7" s="401"/>
      <c r="E7" s="402"/>
      <c r="F7" s="415">
        <f t="shared" ref="F7:F17" si="2">B7</f>
        <v>0.4</v>
      </c>
      <c r="G7" s="415">
        <f>F7</f>
        <v>0.4</v>
      </c>
      <c r="H7" s="415">
        <f t="shared" ref="H7" si="3">G7</f>
        <v>0.4</v>
      </c>
      <c r="I7" s="415">
        <f t="shared" si="1"/>
        <v>0.4</v>
      </c>
      <c r="J7" s="415">
        <f t="shared" si="1"/>
        <v>0.4</v>
      </c>
      <c r="K7" s="415">
        <f t="shared" si="1"/>
        <v>0.4</v>
      </c>
      <c r="L7" s="415">
        <f t="shared" si="1"/>
        <v>0.4</v>
      </c>
      <c r="M7" s="415">
        <f t="shared" si="1"/>
        <v>0.4</v>
      </c>
      <c r="N7" s="415">
        <f t="shared" si="1"/>
        <v>0.4</v>
      </c>
      <c r="O7" s="415">
        <f t="shared" si="1"/>
        <v>0.4</v>
      </c>
      <c r="P7" s="415">
        <f t="shared" si="1"/>
        <v>0.4</v>
      </c>
      <c r="Q7" s="415">
        <f t="shared" si="1"/>
        <v>0.4</v>
      </c>
      <c r="R7" s="415">
        <f t="shared" si="1"/>
        <v>0.4</v>
      </c>
      <c r="S7" s="404">
        <f t="shared" ref="S7:AC8" si="4">R7</f>
        <v>0.4</v>
      </c>
      <c r="T7" s="404">
        <f t="shared" si="4"/>
        <v>0.4</v>
      </c>
      <c r="U7" s="404">
        <f t="shared" si="4"/>
        <v>0.4</v>
      </c>
      <c r="V7" s="404">
        <f t="shared" si="4"/>
        <v>0.4</v>
      </c>
      <c r="W7" s="404">
        <f t="shared" si="4"/>
        <v>0.4</v>
      </c>
      <c r="X7" s="404">
        <f t="shared" si="4"/>
        <v>0.4</v>
      </c>
      <c r="Y7" s="404">
        <f t="shared" si="4"/>
        <v>0.4</v>
      </c>
      <c r="Z7" s="404">
        <f t="shared" si="4"/>
        <v>0.4</v>
      </c>
      <c r="AA7" s="404">
        <f t="shared" si="4"/>
        <v>0.4</v>
      </c>
      <c r="AB7" s="404">
        <f t="shared" si="4"/>
        <v>0.4</v>
      </c>
      <c r="AC7" s="404">
        <f t="shared" si="4"/>
        <v>0.4</v>
      </c>
      <c r="AD7" s="405">
        <f>AC7</f>
        <v>0.4</v>
      </c>
      <c r="AE7" s="405"/>
      <c r="AF7" s="406"/>
      <c r="AG7" s="406"/>
      <c r="AH7" s="406"/>
      <c r="AI7" s="411"/>
      <c r="AJ7" s="412"/>
      <c r="AK7" s="413"/>
      <c r="AL7" s="410"/>
    </row>
    <row r="8" spans="1:39" ht="15.75" customHeight="1" x14ac:dyDescent="0.25">
      <c r="A8" s="396" t="s">
        <v>316</v>
      </c>
      <c r="B8" s="414">
        <f>123.3+18.9+8.6+2.1+2.8+2</f>
        <v>157.69999999999999</v>
      </c>
      <c r="C8" s="400" t="s">
        <v>263</v>
      </c>
      <c r="D8" s="419"/>
      <c r="E8" s="420"/>
      <c r="F8" s="403">
        <v>132.5</v>
      </c>
      <c r="G8" s="404">
        <f>F8</f>
        <v>132.5</v>
      </c>
      <c r="H8" s="404">
        <f t="shared" ref="H8:H9" si="5">G8</f>
        <v>132.5</v>
      </c>
      <c r="I8" s="404">
        <f t="shared" si="1"/>
        <v>132.5</v>
      </c>
      <c r="J8" s="404">
        <f t="shared" si="1"/>
        <v>132.5</v>
      </c>
      <c r="K8" s="404">
        <f t="shared" si="1"/>
        <v>132.5</v>
      </c>
      <c r="L8" s="404">
        <f t="shared" si="1"/>
        <v>132.5</v>
      </c>
      <c r="M8" s="404">
        <f t="shared" si="1"/>
        <v>132.5</v>
      </c>
      <c r="N8" s="404">
        <f t="shared" si="1"/>
        <v>132.5</v>
      </c>
      <c r="O8" s="404">
        <f t="shared" si="1"/>
        <v>132.5</v>
      </c>
      <c r="P8" s="404">
        <f t="shared" si="1"/>
        <v>132.5</v>
      </c>
      <c r="Q8" s="404">
        <f t="shared" si="1"/>
        <v>132.5</v>
      </c>
      <c r="R8" s="404">
        <f t="shared" si="1"/>
        <v>132.5</v>
      </c>
      <c r="S8" s="415">
        <f t="shared" si="4"/>
        <v>132.5</v>
      </c>
      <c r="T8" s="415">
        <f t="shared" si="4"/>
        <v>132.5</v>
      </c>
      <c r="U8" s="415">
        <f t="shared" si="4"/>
        <v>132.5</v>
      </c>
      <c r="V8" s="415">
        <f t="shared" si="4"/>
        <v>132.5</v>
      </c>
      <c r="W8" s="415">
        <f t="shared" si="4"/>
        <v>132.5</v>
      </c>
      <c r="X8" s="415">
        <f t="shared" si="4"/>
        <v>132.5</v>
      </c>
      <c r="Y8" s="415">
        <f t="shared" si="4"/>
        <v>132.5</v>
      </c>
      <c r="Z8" s="415">
        <f t="shared" si="4"/>
        <v>132.5</v>
      </c>
      <c r="AA8" s="415">
        <f t="shared" si="4"/>
        <v>132.5</v>
      </c>
      <c r="AB8" s="415">
        <f t="shared" si="4"/>
        <v>132.5</v>
      </c>
      <c r="AC8" s="415">
        <f t="shared" si="4"/>
        <v>132.5</v>
      </c>
      <c r="AD8" s="416">
        <f>AC8</f>
        <v>132.5</v>
      </c>
      <c r="AE8" s="405"/>
      <c r="AF8" s="406"/>
      <c r="AG8" s="406"/>
      <c r="AH8" s="406"/>
      <c r="AI8" s="411"/>
      <c r="AJ8" s="412"/>
      <c r="AK8" s="409"/>
      <c r="AL8" s="410"/>
    </row>
    <row r="9" spans="1:39" ht="15.75" customHeight="1" x14ac:dyDescent="0.25">
      <c r="A9" s="396" t="s">
        <v>317</v>
      </c>
      <c r="B9" s="414">
        <f>4.6*B8</f>
        <v>725.41999999999985</v>
      </c>
      <c r="C9" s="400" t="s">
        <v>305</v>
      </c>
      <c r="D9" s="419"/>
      <c r="E9" s="420"/>
      <c r="F9" s="403">
        <f t="shared" si="2"/>
        <v>725.41999999999985</v>
      </c>
      <c r="G9" s="404">
        <f>F9</f>
        <v>725.41999999999985</v>
      </c>
      <c r="H9" s="404">
        <f t="shared" si="5"/>
        <v>725.41999999999985</v>
      </c>
      <c r="I9" s="404">
        <f t="shared" si="1"/>
        <v>725.41999999999985</v>
      </c>
      <c r="J9" s="404">
        <f t="shared" si="1"/>
        <v>725.41999999999985</v>
      </c>
      <c r="K9" s="404">
        <f t="shared" si="1"/>
        <v>725.41999999999985</v>
      </c>
      <c r="L9" s="404">
        <f t="shared" si="1"/>
        <v>725.41999999999985</v>
      </c>
      <c r="M9" s="404">
        <f t="shared" si="1"/>
        <v>725.41999999999985</v>
      </c>
      <c r="N9" s="404">
        <f t="shared" si="1"/>
        <v>725.41999999999985</v>
      </c>
      <c r="O9" s="404">
        <f t="shared" si="1"/>
        <v>725.41999999999985</v>
      </c>
      <c r="P9" s="404">
        <f t="shared" si="1"/>
        <v>725.41999999999985</v>
      </c>
      <c r="Q9" s="404">
        <f t="shared" si="1"/>
        <v>725.41999999999985</v>
      </c>
      <c r="R9" s="404">
        <f t="shared" si="1"/>
        <v>725.41999999999985</v>
      </c>
      <c r="S9" s="415"/>
      <c r="T9" s="415"/>
      <c r="U9" s="415"/>
      <c r="V9" s="415"/>
      <c r="W9" s="415"/>
      <c r="X9" s="415"/>
      <c r="Y9" s="415"/>
      <c r="Z9" s="415"/>
      <c r="AA9" s="415"/>
      <c r="AB9" s="415"/>
      <c r="AC9" s="415"/>
      <c r="AD9" s="416"/>
      <c r="AE9" s="405"/>
      <c r="AF9" s="406"/>
      <c r="AG9" s="406"/>
      <c r="AH9" s="406"/>
      <c r="AI9" s="411"/>
      <c r="AJ9" s="412"/>
      <c r="AK9" s="409"/>
      <c r="AL9" s="410"/>
    </row>
    <row r="10" spans="1:39" ht="16.5" customHeight="1" x14ac:dyDescent="0.25">
      <c r="A10" s="417" t="s">
        <v>318</v>
      </c>
      <c r="B10" s="418">
        <v>5</v>
      </c>
      <c r="C10" s="400" t="s">
        <v>301</v>
      </c>
      <c r="D10" s="419"/>
      <c r="E10" s="420"/>
      <c r="F10" s="403">
        <f t="shared" si="2"/>
        <v>5</v>
      </c>
      <c r="G10" s="404">
        <f>F10*1.05</f>
        <v>5.25</v>
      </c>
      <c r="H10" s="404">
        <f t="shared" ref="H10:H14" si="6">G10</f>
        <v>5.25</v>
      </c>
      <c r="I10" s="404">
        <f t="shared" si="1"/>
        <v>5.25</v>
      </c>
      <c r="J10" s="404">
        <f t="shared" si="1"/>
        <v>5.25</v>
      </c>
      <c r="K10" s="404">
        <f t="shared" si="1"/>
        <v>5.25</v>
      </c>
      <c r="L10" s="404">
        <f t="shared" si="1"/>
        <v>5.25</v>
      </c>
      <c r="M10" s="404">
        <f t="shared" si="1"/>
        <v>5.25</v>
      </c>
      <c r="N10" s="404">
        <f t="shared" si="1"/>
        <v>5.25</v>
      </c>
      <c r="O10" s="404">
        <f t="shared" si="1"/>
        <v>5.25</v>
      </c>
      <c r="P10" s="404">
        <f t="shared" si="1"/>
        <v>5.25</v>
      </c>
      <c r="Q10" s="404">
        <f t="shared" si="1"/>
        <v>5.25</v>
      </c>
      <c r="R10" s="404">
        <f t="shared" si="1"/>
        <v>5.25</v>
      </c>
      <c r="S10" s="404">
        <f t="shared" ref="S10:AD10" si="7">S6*S8</f>
        <v>19875</v>
      </c>
      <c r="T10" s="404">
        <f t="shared" si="7"/>
        <v>19875</v>
      </c>
      <c r="U10" s="404">
        <f t="shared" si="7"/>
        <v>19875</v>
      </c>
      <c r="V10" s="404">
        <f t="shared" si="7"/>
        <v>19875</v>
      </c>
      <c r="W10" s="404">
        <f t="shared" si="7"/>
        <v>19875</v>
      </c>
      <c r="X10" s="404">
        <f t="shared" si="7"/>
        <v>19875</v>
      </c>
      <c r="Y10" s="404">
        <f t="shared" si="7"/>
        <v>19875</v>
      </c>
      <c r="Z10" s="404">
        <f t="shared" si="7"/>
        <v>19875</v>
      </c>
      <c r="AA10" s="404">
        <f t="shared" si="7"/>
        <v>19875</v>
      </c>
      <c r="AB10" s="404">
        <f t="shared" si="7"/>
        <v>19875</v>
      </c>
      <c r="AC10" s="404">
        <f t="shared" si="7"/>
        <v>19875</v>
      </c>
      <c r="AD10" s="405">
        <f t="shared" si="7"/>
        <v>19875</v>
      </c>
      <c r="AE10" s="421"/>
      <c r="AF10" s="406"/>
      <c r="AG10" s="406"/>
      <c r="AH10" s="406"/>
      <c r="AI10" s="411"/>
      <c r="AJ10" s="412"/>
      <c r="AK10" s="409"/>
      <c r="AL10" s="410"/>
      <c r="AM10" s="422"/>
    </row>
    <row r="11" spans="1:39" ht="16.5" customHeight="1" x14ac:dyDescent="0.25">
      <c r="A11" s="417" t="s">
        <v>319</v>
      </c>
      <c r="B11" s="423">
        <f>30/1000</f>
        <v>0.03</v>
      </c>
      <c r="C11" s="400" t="s">
        <v>305</v>
      </c>
      <c r="D11" s="419"/>
      <c r="E11" s="420"/>
      <c r="F11" s="441">
        <f t="shared" si="2"/>
        <v>0.03</v>
      </c>
      <c r="G11" s="442">
        <f t="shared" ref="G11:G18" si="8">F11</f>
        <v>0.03</v>
      </c>
      <c r="H11" s="442">
        <f t="shared" si="6"/>
        <v>0.03</v>
      </c>
      <c r="I11" s="442">
        <f t="shared" si="1"/>
        <v>0.03</v>
      </c>
      <c r="J11" s="442">
        <f t="shared" si="1"/>
        <v>0.03</v>
      </c>
      <c r="K11" s="442">
        <f t="shared" si="1"/>
        <v>0.03</v>
      </c>
      <c r="L11" s="442">
        <f t="shared" si="1"/>
        <v>0.03</v>
      </c>
      <c r="M11" s="442">
        <f t="shared" si="1"/>
        <v>0.03</v>
      </c>
      <c r="N11" s="442">
        <f t="shared" si="1"/>
        <v>0.03</v>
      </c>
      <c r="O11" s="442">
        <f t="shared" si="1"/>
        <v>0.03</v>
      </c>
      <c r="P11" s="442">
        <f t="shared" si="1"/>
        <v>0.03</v>
      </c>
      <c r="Q11" s="442">
        <f t="shared" si="1"/>
        <v>0.03</v>
      </c>
      <c r="R11" s="442">
        <f t="shared" si="1"/>
        <v>0.03</v>
      </c>
      <c r="S11" s="404">
        <f>Помещения!$C$57-S10</f>
        <v>-13982.099999999997</v>
      </c>
      <c r="T11" s="404">
        <f>Помещения!$C$57-T10</f>
        <v>-13982.099999999997</v>
      </c>
      <c r="U11" s="404">
        <f>Помещения!$C$57-U10</f>
        <v>-13982.099999999997</v>
      </c>
      <c r="V11" s="404">
        <f>Помещения!$C$57-V10</f>
        <v>-13982.099999999997</v>
      </c>
      <c r="W11" s="404">
        <f>Помещения!$C$57-W10</f>
        <v>-13982.099999999997</v>
      </c>
      <c r="X11" s="404">
        <f>Помещения!$C$57-X10</f>
        <v>-13982.099999999997</v>
      </c>
      <c r="Y11" s="404">
        <f>Помещения!$C$57-Y10</f>
        <v>-13982.099999999997</v>
      </c>
      <c r="Z11" s="404">
        <f>Помещения!$C$57-Z10</f>
        <v>-13982.099999999997</v>
      </c>
      <c r="AA11" s="404">
        <f>Помещения!$C$57-AA10</f>
        <v>-13982.099999999997</v>
      </c>
      <c r="AB11" s="404">
        <f>Помещения!$C$57-AB10</f>
        <v>-13982.099999999997</v>
      </c>
      <c r="AC11" s="404">
        <f>Помещения!$C$57-AC10</f>
        <v>-13982.099999999997</v>
      </c>
      <c r="AD11" s="405">
        <f>Помещения!$C$57-AD10</f>
        <v>-13982.099999999997</v>
      </c>
      <c r="AE11" s="421"/>
      <c r="AF11" s="406"/>
      <c r="AG11" s="406"/>
      <c r="AH11" s="406"/>
      <c r="AI11" s="411"/>
      <c r="AJ11" s="412"/>
      <c r="AK11" s="424"/>
      <c r="AL11" s="425"/>
    </row>
    <row r="12" spans="1:39" ht="16.5" customHeight="1" x14ac:dyDescent="0.25">
      <c r="A12" s="417" t="s">
        <v>320</v>
      </c>
      <c r="B12" s="423">
        <v>1.9</v>
      </c>
      <c r="C12" s="400" t="s">
        <v>302</v>
      </c>
      <c r="D12" s="419"/>
      <c r="E12" s="420"/>
      <c r="F12" s="441">
        <f t="shared" si="2"/>
        <v>1.9</v>
      </c>
      <c r="G12" s="442">
        <f t="shared" si="8"/>
        <v>1.9</v>
      </c>
      <c r="H12" s="442">
        <f t="shared" si="6"/>
        <v>1.9</v>
      </c>
      <c r="I12" s="442">
        <f t="shared" si="1"/>
        <v>1.9</v>
      </c>
      <c r="J12" s="442">
        <f t="shared" si="1"/>
        <v>1.9</v>
      </c>
      <c r="K12" s="442">
        <f t="shared" si="1"/>
        <v>1.9</v>
      </c>
      <c r="L12" s="442">
        <f t="shared" si="1"/>
        <v>1.9</v>
      </c>
      <c r="M12" s="442">
        <f t="shared" si="1"/>
        <v>1.9</v>
      </c>
      <c r="N12" s="442">
        <f t="shared" si="1"/>
        <v>1.9</v>
      </c>
      <c r="O12" s="442">
        <f t="shared" si="1"/>
        <v>1.9</v>
      </c>
      <c r="P12" s="442">
        <f t="shared" si="1"/>
        <v>1.9</v>
      </c>
      <c r="Q12" s="442">
        <f t="shared" si="1"/>
        <v>1.9</v>
      </c>
      <c r="R12" s="442">
        <f t="shared" si="1"/>
        <v>1.9</v>
      </c>
      <c r="S12" s="404"/>
      <c r="T12" s="404"/>
      <c r="U12" s="404"/>
      <c r="V12" s="404"/>
      <c r="W12" s="404"/>
      <c r="X12" s="404"/>
      <c r="Y12" s="404"/>
      <c r="Z12" s="404"/>
      <c r="AA12" s="404"/>
      <c r="AB12" s="404"/>
      <c r="AC12" s="404"/>
      <c r="AD12" s="405"/>
      <c r="AE12" s="421"/>
      <c r="AF12" s="406"/>
      <c r="AG12" s="406"/>
      <c r="AH12" s="406"/>
      <c r="AI12" s="411"/>
      <c r="AJ12" s="412"/>
      <c r="AK12" s="424"/>
      <c r="AL12" s="425"/>
    </row>
    <row r="13" spans="1:39" ht="16.5" customHeight="1" x14ac:dyDescent="0.25">
      <c r="A13" s="417" t="s">
        <v>321</v>
      </c>
      <c r="B13" s="423">
        <v>0.01</v>
      </c>
      <c r="C13" s="400" t="s">
        <v>305</v>
      </c>
      <c r="D13" s="419"/>
      <c r="E13" s="420"/>
      <c r="F13" s="441">
        <f t="shared" si="2"/>
        <v>0.01</v>
      </c>
      <c r="G13" s="442">
        <f t="shared" si="8"/>
        <v>0.01</v>
      </c>
      <c r="H13" s="442">
        <f t="shared" si="6"/>
        <v>0.01</v>
      </c>
      <c r="I13" s="442">
        <f t="shared" si="1"/>
        <v>0.01</v>
      </c>
      <c r="J13" s="442">
        <f t="shared" si="1"/>
        <v>0.01</v>
      </c>
      <c r="K13" s="442">
        <f t="shared" si="1"/>
        <v>0.01</v>
      </c>
      <c r="L13" s="442">
        <f t="shared" si="1"/>
        <v>0.01</v>
      </c>
      <c r="M13" s="442">
        <f t="shared" si="1"/>
        <v>0.01</v>
      </c>
      <c r="N13" s="442">
        <f t="shared" si="1"/>
        <v>0.01</v>
      </c>
      <c r="O13" s="442">
        <f t="shared" si="1"/>
        <v>0.01</v>
      </c>
      <c r="P13" s="442">
        <f t="shared" si="1"/>
        <v>0.01</v>
      </c>
      <c r="Q13" s="442">
        <f t="shared" si="1"/>
        <v>0.01</v>
      </c>
      <c r="R13" s="442">
        <f t="shared" si="1"/>
        <v>0.01</v>
      </c>
      <c r="S13" s="404">
        <f t="shared" ref="S13:AD13" si="9">S7*S8</f>
        <v>53</v>
      </c>
      <c r="T13" s="404">
        <f t="shared" si="9"/>
        <v>53</v>
      </c>
      <c r="U13" s="404">
        <f t="shared" si="9"/>
        <v>53</v>
      </c>
      <c r="V13" s="404">
        <f t="shared" si="9"/>
        <v>53</v>
      </c>
      <c r="W13" s="404">
        <f t="shared" si="9"/>
        <v>53</v>
      </c>
      <c r="X13" s="404">
        <f t="shared" si="9"/>
        <v>53</v>
      </c>
      <c r="Y13" s="404">
        <f t="shared" si="9"/>
        <v>53</v>
      </c>
      <c r="Z13" s="404">
        <f t="shared" si="9"/>
        <v>53</v>
      </c>
      <c r="AA13" s="404">
        <f t="shared" si="9"/>
        <v>53</v>
      </c>
      <c r="AB13" s="404">
        <f t="shared" si="9"/>
        <v>53</v>
      </c>
      <c r="AC13" s="404">
        <f t="shared" si="9"/>
        <v>53</v>
      </c>
      <c r="AD13" s="405">
        <f t="shared" si="9"/>
        <v>53</v>
      </c>
      <c r="AE13" s="421"/>
      <c r="AF13" s="406"/>
      <c r="AG13" s="406"/>
      <c r="AH13" s="406"/>
      <c r="AI13" s="411"/>
      <c r="AJ13" s="412"/>
      <c r="AK13" s="409"/>
      <c r="AL13" s="410"/>
    </row>
    <row r="14" spans="1:39" ht="16.5" customHeight="1" x14ac:dyDescent="0.25">
      <c r="A14" s="417" t="s">
        <v>322</v>
      </c>
      <c r="B14" s="423">
        <v>7</v>
      </c>
      <c r="C14" s="400" t="s">
        <v>302</v>
      </c>
      <c r="D14" s="419"/>
      <c r="E14" s="420"/>
      <c r="F14" s="403">
        <f t="shared" si="2"/>
        <v>7</v>
      </c>
      <c r="G14" s="404">
        <f t="shared" si="8"/>
        <v>7</v>
      </c>
      <c r="H14" s="404">
        <f t="shared" si="6"/>
        <v>7</v>
      </c>
      <c r="I14" s="404">
        <f t="shared" si="1"/>
        <v>7</v>
      </c>
      <c r="J14" s="404">
        <f t="shared" si="1"/>
        <v>7</v>
      </c>
      <c r="K14" s="404">
        <f t="shared" si="1"/>
        <v>7</v>
      </c>
      <c r="L14" s="404">
        <f t="shared" si="1"/>
        <v>7</v>
      </c>
      <c r="M14" s="404">
        <f t="shared" si="1"/>
        <v>7</v>
      </c>
      <c r="N14" s="404">
        <f t="shared" si="1"/>
        <v>7</v>
      </c>
      <c r="O14" s="404">
        <f t="shared" si="1"/>
        <v>7</v>
      </c>
      <c r="P14" s="404">
        <f t="shared" si="1"/>
        <v>7</v>
      </c>
      <c r="Q14" s="404">
        <f t="shared" si="1"/>
        <v>7</v>
      </c>
      <c r="R14" s="404">
        <f t="shared" si="1"/>
        <v>7</v>
      </c>
      <c r="S14" s="404">
        <f>Помещения!$D$52-S13</f>
        <v>222.29999999999995</v>
      </c>
      <c r="T14" s="404">
        <f>Помещения!$D$52-T13</f>
        <v>222.29999999999995</v>
      </c>
      <c r="U14" s="404">
        <f>Помещения!$D$52-U13</f>
        <v>222.29999999999995</v>
      </c>
      <c r="V14" s="404">
        <f>Помещения!$D$52-V13</f>
        <v>222.29999999999995</v>
      </c>
      <c r="W14" s="404">
        <f>Помещения!$D$52-W13</f>
        <v>222.29999999999995</v>
      </c>
      <c r="X14" s="404">
        <f>Помещения!$D$52-X13</f>
        <v>222.29999999999995</v>
      </c>
      <c r="Y14" s="404">
        <f>Помещения!$D$52-Y13</f>
        <v>222.29999999999995</v>
      </c>
      <c r="Z14" s="404">
        <f>Помещения!$D$52-Z13</f>
        <v>222.29999999999995</v>
      </c>
      <c r="AA14" s="404">
        <f>Помещения!$D$52-AA13</f>
        <v>222.29999999999995</v>
      </c>
      <c r="AB14" s="404">
        <f>Помещения!$D$52-AB13</f>
        <v>222.29999999999995</v>
      </c>
      <c r="AC14" s="404">
        <f>Помещения!$D$52-AC13</f>
        <v>222.29999999999995</v>
      </c>
      <c r="AD14" s="405">
        <f>Помещения!$D$52-AD13</f>
        <v>222.29999999999995</v>
      </c>
      <c r="AE14" s="421"/>
      <c r="AF14" s="406"/>
      <c r="AG14" s="406"/>
      <c r="AH14" s="406"/>
      <c r="AI14" s="411"/>
      <c r="AJ14" s="412"/>
      <c r="AK14" s="409"/>
      <c r="AL14" s="410"/>
    </row>
    <row r="15" spans="1:39" ht="26.25" customHeight="1" x14ac:dyDescent="0.25">
      <c r="A15" s="417" t="s">
        <v>323</v>
      </c>
      <c r="B15" s="423">
        <f>11.6*3</f>
        <v>34.799999999999997</v>
      </c>
      <c r="C15" s="400" t="s">
        <v>303</v>
      </c>
      <c r="D15" s="419"/>
      <c r="E15" s="420"/>
      <c r="F15" s="438">
        <f t="shared" si="2"/>
        <v>34.799999999999997</v>
      </c>
      <c r="G15" s="439">
        <f t="shared" si="8"/>
        <v>34.799999999999997</v>
      </c>
      <c r="H15" s="439">
        <f t="shared" ref="H15:AD16" si="10">G15</f>
        <v>34.799999999999997</v>
      </c>
      <c r="I15" s="439">
        <f t="shared" si="10"/>
        <v>34.799999999999997</v>
      </c>
      <c r="J15" s="439">
        <f t="shared" si="10"/>
        <v>34.799999999999997</v>
      </c>
      <c r="K15" s="439">
        <f t="shared" si="10"/>
        <v>34.799999999999997</v>
      </c>
      <c r="L15" s="439">
        <f t="shared" si="10"/>
        <v>34.799999999999997</v>
      </c>
      <c r="M15" s="439">
        <f t="shared" si="10"/>
        <v>34.799999999999997</v>
      </c>
      <c r="N15" s="439">
        <f t="shared" si="10"/>
        <v>34.799999999999997</v>
      </c>
      <c r="O15" s="439">
        <f t="shared" si="10"/>
        <v>34.799999999999997</v>
      </c>
      <c r="P15" s="439">
        <f t="shared" si="10"/>
        <v>34.799999999999997</v>
      </c>
      <c r="Q15" s="439">
        <f t="shared" si="10"/>
        <v>34.799999999999997</v>
      </c>
      <c r="R15" s="439">
        <f t="shared" si="10"/>
        <v>34.799999999999997</v>
      </c>
      <c r="S15" s="404">
        <f t="shared" si="10"/>
        <v>34.799999999999997</v>
      </c>
      <c r="T15" s="404">
        <f t="shared" si="10"/>
        <v>34.799999999999997</v>
      </c>
      <c r="U15" s="404">
        <f t="shared" si="10"/>
        <v>34.799999999999997</v>
      </c>
      <c r="V15" s="404">
        <f t="shared" si="10"/>
        <v>34.799999999999997</v>
      </c>
      <c r="W15" s="404">
        <f t="shared" si="10"/>
        <v>34.799999999999997</v>
      </c>
      <c r="X15" s="404">
        <f t="shared" si="10"/>
        <v>34.799999999999997</v>
      </c>
      <c r="Y15" s="404">
        <f t="shared" si="10"/>
        <v>34.799999999999997</v>
      </c>
      <c r="Z15" s="404">
        <f t="shared" si="10"/>
        <v>34.799999999999997</v>
      </c>
      <c r="AA15" s="404">
        <f t="shared" si="10"/>
        <v>34.799999999999997</v>
      </c>
      <c r="AB15" s="404">
        <f t="shared" si="10"/>
        <v>34.799999999999997</v>
      </c>
      <c r="AC15" s="404">
        <f t="shared" si="10"/>
        <v>34.799999999999997</v>
      </c>
      <c r="AD15" s="405">
        <f t="shared" si="10"/>
        <v>34.799999999999997</v>
      </c>
      <c r="AE15" s="421"/>
      <c r="AF15" s="406"/>
      <c r="AG15" s="406"/>
      <c r="AH15" s="406"/>
      <c r="AI15" s="411"/>
      <c r="AJ15" s="412"/>
      <c r="AK15" s="409"/>
      <c r="AL15" s="410"/>
    </row>
    <row r="16" spans="1:39" ht="19.5" customHeight="1" x14ac:dyDescent="0.25">
      <c r="A16" s="417" t="s">
        <v>324</v>
      </c>
      <c r="B16" s="423">
        <v>60</v>
      </c>
      <c r="C16" s="400" t="s">
        <v>308</v>
      </c>
      <c r="D16" s="419"/>
      <c r="E16" s="420"/>
      <c r="F16" s="403">
        <f t="shared" si="2"/>
        <v>60</v>
      </c>
      <c r="G16" s="404">
        <f t="shared" si="8"/>
        <v>60</v>
      </c>
      <c r="H16" s="404">
        <f t="shared" si="10"/>
        <v>60</v>
      </c>
      <c r="I16" s="404">
        <f t="shared" si="10"/>
        <v>60</v>
      </c>
      <c r="J16" s="404">
        <f t="shared" si="10"/>
        <v>60</v>
      </c>
      <c r="K16" s="404">
        <f t="shared" si="10"/>
        <v>60</v>
      </c>
      <c r="L16" s="404">
        <f t="shared" si="10"/>
        <v>60</v>
      </c>
      <c r="M16" s="404">
        <f t="shared" si="10"/>
        <v>60</v>
      </c>
      <c r="N16" s="404">
        <f t="shared" si="10"/>
        <v>60</v>
      </c>
      <c r="O16" s="404">
        <f t="shared" si="10"/>
        <v>60</v>
      </c>
      <c r="P16" s="404">
        <f t="shared" si="10"/>
        <v>60</v>
      </c>
      <c r="Q16" s="404">
        <f t="shared" si="10"/>
        <v>60</v>
      </c>
      <c r="R16" s="404">
        <f t="shared" si="10"/>
        <v>60</v>
      </c>
      <c r="S16" s="404"/>
      <c r="T16" s="404"/>
      <c r="U16" s="404"/>
      <c r="V16" s="404"/>
      <c r="W16" s="404"/>
      <c r="X16" s="404"/>
      <c r="Y16" s="404"/>
      <c r="Z16" s="404"/>
      <c r="AA16" s="404"/>
      <c r="AB16" s="404"/>
      <c r="AC16" s="404"/>
      <c r="AD16" s="405"/>
      <c r="AE16" s="421"/>
      <c r="AF16" s="406"/>
      <c r="AG16" s="406"/>
      <c r="AH16" s="406"/>
      <c r="AI16" s="411"/>
      <c r="AJ16" s="412"/>
      <c r="AK16" s="409"/>
      <c r="AL16" s="410"/>
    </row>
    <row r="17" spans="1:38" ht="14.25" customHeight="1" x14ac:dyDescent="0.25">
      <c r="A17" s="417" t="s">
        <v>325</v>
      </c>
      <c r="B17" s="545">
        <f>8*22.5*0.5/B6</f>
        <v>0.9</v>
      </c>
      <c r="C17" s="400" t="s">
        <v>304</v>
      </c>
      <c r="D17" s="401"/>
      <c r="E17" s="420"/>
      <c r="F17" s="438">
        <f t="shared" si="2"/>
        <v>0.9</v>
      </c>
      <c r="G17" s="439">
        <f t="shared" si="8"/>
        <v>0.9</v>
      </c>
      <c r="H17" s="439">
        <f t="shared" ref="H17:R17" si="11">G17</f>
        <v>0.9</v>
      </c>
      <c r="I17" s="439">
        <f t="shared" si="11"/>
        <v>0.9</v>
      </c>
      <c r="J17" s="439">
        <f t="shared" si="11"/>
        <v>0.9</v>
      </c>
      <c r="K17" s="439">
        <f t="shared" si="11"/>
        <v>0.9</v>
      </c>
      <c r="L17" s="439">
        <f t="shared" si="11"/>
        <v>0.9</v>
      </c>
      <c r="M17" s="439">
        <f t="shared" si="11"/>
        <v>0.9</v>
      </c>
      <c r="N17" s="439">
        <f t="shared" si="11"/>
        <v>0.9</v>
      </c>
      <c r="O17" s="439">
        <f t="shared" si="11"/>
        <v>0.9</v>
      </c>
      <c r="P17" s="439">
        <f t="shared" si="11"/>
        <v>0.9</v>
      </c>
      <c r="Q17" s="439">
        <f t="shared" si="11"/>
        <v>0.9</v>
      </c>
      <c r="R17" s="439">
        <f t="shared" si="11"/>
        <v>0.9</v>
      </c>
      <c r="S17" s="404">
        <f>Помещения!$C$52-S13</f>
        <v>691.00000000000011</v>
      </c>
      <c r="T17" s="404">
        <f>Помещения!$C$52-T13</f>
        <v>691.00000000000011</v>
      </c>
      <c r="U17" s="404">
        <f>Помещения!$C$52-U13</f>
        <v>691.00000000000011</v>
      </c>
      <c r="V17" s="404">
        <f>Помещения!$C$52-V13</f>
        <v>691.00000000000011</v>
      </c>
      <c r="W17" s="404">
        <f>Помещения!$C$52-W13</f>
        <v>691.00000000000011</v>
      </c>
      <c r="X17" s="404">
        <f>Помещения!$C$52-X13</f>
        <v>691.00000000000011</v>
      </c>
      <c r="Y17" s="404">
        <f>Помещения!$C$52-Y13</f>
        <v>691.00000000000011</v>
      </c>
      <c r="Z17" s="404">
        <f>Помещения!$C$52-Z13</f>
        <v>691.00000000000011</v>
      </c>
      <c r="AA17" s="404">
        <f>Помещения!$C$52-AA13</f>
        <v>691.00000000000011</v>
      </c>
      <c r="AB17" s="404">
        <f>Помещения!$C$52-AB13</f>
        <v>691.00000000000011</v>
      </c>
      <c r="AC17" s="404">
        <f>Помещения!$C$52-AC13</f>
        <v>691.00000000000011</v>
      </c>
      <c r="AD17" s="405">
        <f>Помещения!$C$52-AD13</f>
        <v>691.00000000000011</v>
      </c>
      <c r="AE17" s="421"/>
      <c r="AF17" s="406"/>
      <c r="AG17" s="406"/>
      <c r="AH17" s="406"/>
      <c r="AI17" s="426"/>
      <c r="AJ17" s="412"/>
      <c r="AK17" s="409"/>
      <c r="AL17" s="410"/>
    </row>
    <row r="18" spans="1:38" ht="16.5" customHeight="1" x14ac:dyDescent="0.25">
      <c r="A18" s="417" t="s">
        <v>326</v>
      </c>
      <c r="B18" s="546">
        <v>0.18</v>
      </c>
      <c r="C18" s="400" t="s">
        <v>306</v>
      </c>
      <c r="D18" s="401"/>
      <c r="E18" s="420"/>
      <c r="F18" s="548">
        <v>0.23400000000000001</v>
      </c>
      <c r="G18" s="549">
        <f t="shared" si="8"/>
        <v>0.23400000000000001</v>
      </c>
      <c r="H18" s="549">
        <f t="shared" ref="H18:R18" si="12">G18</f>
        <v>0.23400000000000001</v>
      </c>
      <c r="I18" s="549">
        <f t="shared" si="12"/>
        <v>0.23400000000000001</v>
      </c>
      <c r="J18" s="549">
        <f t="shared" si="12"/>
        <v>0.23400000000000001</v>
      </c>
      <c r="K18" s="549">
        <f t="shared" si="12"/>
        <v>0.23400000000000001</v>
      </c>
      <c r="L18" s="549">
        <f t="shared" si="12"/>
        <v>0.23400000000000001</v>
      </c>
      <c r="M18" s="549">
        <f t="shared" si="12"/>
        <v>0.23400000000000001</v>
      </c>
      <c r="N18" s="549">
        <f t="shared" si="12"/>
        <v>0.23400000000000001</v>
      </c>
      <c r="O18" s="549">
        <f t="shared" si="12"/>
        <v>0.23400000000000001</v>
      </c>
      <c r="P18" s="549">
        <f t="shared" si="12"/>
        <v>0.23400000000000001</v>
      </c>
      <c r="Q18" s="549">
        <f t="shared" si="12"/>
        <v>0.23400000000000001</v>
      </c>
      <c r="R18" s="549">
        <f t="shared" si="12"/>
        <v>0.23400000000000001</v>
      </c>
      <c r="S18" s="404">
        <f t="shared" ref="S18:AD18" si="13">S11+S17</f>
        <v>-13291.099999999997</v>
      </c>
      <c r="T18" s="404">
        <f t="shared" si="13"/>
        <v>-13291.099999999997</v>
      </c>
      <c r="U18" s="404">
        <f t="shared" si="13"/>
        <v>-13291.099999999997</v>
      </c>
      <c r="V18" s="404">
        <f t="shared" si="13"/>
        <v>-13291.099999999997</v>
      </c>
      <c r="W18" s="404">
        <f t="shared" si="13"/>
        <v>-13291.099999999997</v>
      </c>
      <c r="X18" s="404">
        <f t="shared" si="13"/>
        <v>-13291.099999999997</v>
      </c>
      <c r="Y18" s="404">
        <f t="shared" si="13"/>
        <v>-13291.099999999997</v>
      </c>
      <c r="Z18" s="404">
        <f t="shared" si="13"/>
        <v>-13291.099999999997</v>
      </c>
      <c r="AA18" s="404">
        <f t="shared" si="13"/>
        <v>-13291.099999999997</v>
      </c>
      <c r="AB18" s="404">
        <f t="shared" si="13"/>
        <v>-13291.099999999997</v>
      </c>
      <c r="AC18" s="404">
        <f t="shared" si="13"/>
        <v>-13291.099999999997</v>
      </c>
      <c r="AD18" s="405">
        <f t="shared" si="13"/>
        <v>-13291.099999999997</v>
      </c>
      <c r="AE18" s="421"/>
      <c r="AF18" s="406"/>
      <c r="AG18" s="406"/>
      <c r="AH18" s="406"/>
      <c r="AI18" s="426"/>
      <c r="AJ18" s="412"/>
      <c r="AK18" s="409"/>
      <c r="AL18" s="410"/>
    </row>
    <row r="19" spans="1:38" ht="16.5" hidden="1" customHeight="1" x14ac:dyDescent="0.25">
      <c r="A19" s="417"/>
      <c r="B19" s="427"/>
      <c r="C19" s="400"/>
      <c r="D19" s="428"/>
      <c r="E19" s="429"/>
      <c r="F19" s="430"/>
      <c r="G19" s="431"/>
      <c r="H19" s="431"/>
      <c r="I19" s="431"/>
      <c r="J19" s="432"/>
      <c r="K19" s="432"/>
      <c r="L19" s="432"/>
      <c r="M19" s="432"/>
      <c r="N19" s="432"/>
      <c r="O19" s="432"/>
      <c r="P19" s="432"/>
      <c r="Q19" s="432"/>
      <c r="R19" s="432"/>
      <c r="S19" s="432"/>
      <c r="T19" s="432"/>
      <c r="U19" s="432"/>
      <c r="V19" s="432"/>
      <c r="W19" s="432"/>
      <c r="X19" s="432"/>
      <c r="Y19" s="432"/>
      <c r="Z19" s="432"/>
      <c r="AA19" s="432"/>
      <c r="AB19" s="432"/>
      <c r="AC19" s="432"/>
      <c r="AD19" s="433"/>
      <c r="AE19" s="421"/>
      <c r="AF19" s="406"/>
      <c r="AG19" s="406"/>
      <c r="AH19" s="406"/>
      <c r="AI19" s="434"/>
      <c r="AJ19" s="412"/>
      <c r="AK19" s="435"/>
      <c r="AL19" s="410"/>
    </row>
    <row r="20" spans="1:38" ht="16.5" customHeight="1" x14ac:dyDescent="0.25">
      <c r="A20" s="417"/>
      <c r="B20" s="427"/>
      <c r="C20" s="400"/>
      <c r="D20" s="428"/>
      <c r="E20" s="429"/>
      <c r="F20" s="430"/>
      <c r="G20" s="431"/>
      <c r="H20" s="431"/>
      <c r="I20" s="431"/>
      <c r="J20" s="432"/>
      <c r="K20" s="432"/>
      <c r="L20" s="432"/>
      <c r="M20" s="432"/>
      <c r="N20" s="432"/>
      <c r="O20" s="432"/>
      <c r="P20" s="432"/>
      <c r="Q20" s="432"/>
      <c r="R20" s="432"/>
      <c r="S20" s="432"/>
      <c r="T20" s="432"/>
      <c r="U20" s="432"/>
      <c r="V20" s="432"/>
      <c r="W20" s="432"/>
      <c r="X20" s="432"/>
      <c r="Y20" s="432"/>
      <c r="Z20" s="432"/>
      <c r="AA20" s="432"/>
      <c r="AB20" s="432"/>
      <c r="AC20" s="432"/>
      <c r="AD20" s="433"/>
      <c r="AE20" s="421"/>
      <c r="AF20" s="406"/>
      <c r="AG20" s="406"/>
      <c r="AH20" s="406"/>
      <c r="AI20" s="434"/>
      <c r="AJ20" s="412"/>
      <c r="AK20" s="435"/>
      <c r="AL20" s="410"/>
    </row>
    <row r="21" spans="1:38" ht="16.5" customHeight="1" x14ac:dyDescent="0.25">
      <c r="A21" s="436"/>
      <c r="B21" s="437"/>
      <c r="C21" s="400"/>
      <c r="D21" s="401"/>
      <c r="E21" s="402"/>
      <c r="F21" s="438"/>
      <c r="G21" s="439"/>
      <c r="H21" s="439"/>
      <c r="I21" s="439"/>
      <c r="J21" s="439"/>
      <c r="K21" s="439"/>
      <c r="L21" s="439"/>
      <c r="M21" s="439"/>
      <c r="N21" s="439"/>
      <c r="O21" s="439"/>
      <c r="P21" s="439"/>
      <c r="Q21" s="439"/>
      <c r="R21" s="439"/>
      <c r="S21" s="439" t="e">
        <f>#REF!</f>
        <v>#REF!</v>
      </c>
      <c r="T21" s="439" t="e">
        <f>#REF!</f>
        <v>#REF!</v>
      </c>
      <c r="U21" s="439" t="e">
        <f>#REF!</f>
        <v>#REF!</v>
      </c>
      <c r="V21" s="439" t="e">
        <f>#REF!</f>
        <v>#REF!</v>
      </c>
      <c r="W21" s="439" t="e">
        <f>#REF!</f>
        <v>#REF!</v>
      </c>
      <c r="X21" s="439" t="e">
        <f>#REF!</f>
        <v>#REF!</v>
      </c>
      <c r="Y21" s="439" t="e">
        <f>#REF!</f>
        <v>#REF!</v>
      </c>
      <c r="Z21" s="439" t="e">
        <f>#REF!</f>
        <v>#REF!</v>
      </c>
      <c r="AA21" s="439" t="e">
        <f>#REF!</f>
        <v>#REF!</v>
      </c>
      <c r="AB21" s="439" t="e">
        <f>#REF!</f>
        <v>#REF!</v>
      </c>
      <c r="AC21" s="439" t="e">
        <f>#REF!</f>
        <v>#REF!</v>
      </c>
      <c r="AD21" s="440" t="e">
        <f>#REF!</f>
        <v>#REF!</v>
      </c>
      <c r="AE21" s="421"/>
      <c r="AF21" s="406"/>
      <c r="AG21" s="406"/>
      <c r="AH21" s="406"/>
      <c r="AI21" s="411"/>
      <c r="AJ21" s="412"/>
      <c r="AK21" s="413"/>
      <c r="AL21" s="410"/>
    </row>
  </sheetData>
  <mergeCells count="4">
    <mergeCell ref="D1:E1"/>
    <mergeCell ref="D2:E2"/>
    <mergeCell ref="AI3:AK3"/>
    <mergeCell ref="F1:R1"/>
  </mergeCells>
  <pageMargins left="0" right="0" top="0.98425196850393704" bottom="0.98425196850393704" header="0.51181102362204722" footer="0.51181102362204722"/>
  <pageSetup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E2F6"/>
  </sheetPr>
  <dimension ref="A1:BM17"/>
  <sheetViews>
    <sheetView showGridLines="0" zoomScaleNormal="100" workbookViewId="0">
      <pane xSplit="1" ySplit="7" topLeftCell="B8" activePane="bottomRight" state="frozen"/>
      <selection activeCell="R12" sqref="R12"/>
      <selection pane="topRight" activeCell="R12" sqref="R12"/>
      <selection pane="bottomLeft" activeCell="R12" sqref="R12"/>
      <selection pane="bottomRight" activeCell="R12" sqref="R12"/>
    </sheetView>
  </sheetViews>
  <sheetFormatPr defaultColWidth="9.1796875" defaultRowHeight="14.5" x14ac:dyDescent="0.35"/>
  <cols>
    <col min="1" max="1" width="37.81640625" style="71" customWidth="1"/>
    <col min="2" max="2" width="7.453125" style="256" customWidth="1"/>
    <col min="3" max="16" width="7.1796875" style="1" customWidth="1"/>
    <col min="17" max="35" width="9.1796875" style="1"/>
    <col min="36" max="16384" width="9.1796875" style="70"/>
  </cols>
  <sheetData>
    <row r="1" spans="1:65" ht="18.5" x14ac:dyDescent="0.35">
      <c r="A1" s="315" t="s">
        <v>234</v>
      </c>
      <c r="E1" s="316" t="s">
        <v>235</v>
      </c>
    </row>
    <row r="2" spans="1:65" ht="8.25" customHeight="1" x14ac:dyDescent="0.35"/>
    <row r="3" spans="1:65" ht="22.5" customHeight="1" x14ac:dyDescent="0.35">
      <c r="Q3" s="317" t="s">
        <v>236</v>
      </c>
      <c r="R3" s="318">
        <f>'1. Projekti elluviimise kulud'!O21</f>
        <v>0</v>
      </c>
      <c r="S3" s="1" t="s">
        <v>80</v>
      </c>
    </row>
    <row r="4" spans="1:65" ht="20.25" customHeight="1" x14ac:dyDescent="0.35">
      <c r="C4" s="643" t="s">
        <v>237</v>
      </c>
      <c r="D4" s="643"/>
      <c r="E4" s="643"/>
      <c r="F4" s="643"/>
      <c r="G4" s="643"/>
      <c r="H4" s="643"/>
      <c r="I4" s="643"/>
      <c r="J4" s="643"/>
      <c r="K4" s="643"/>
      <c r="L4" s="643"/>
      <c r="M4" s="643"/>
      <c r="N4" s="643"/>
      <c r="O4" s="643"/>
      <c r="P4" s="643"/>
      <c r="Q4" s="643"/>
      <c r="R4" s="644" t="s">
        <v>238</v>
      </c>
      <c r="S4" s="644"/>
      <c r="T4" s="644"/>
      <c r="U4" s="644"/>
      <c r="V4" s="644"/>
      <c r="W4" s="644"/>
      <c r="X4" s="644"/>
      <c r="Y4" s="644"/>
      <c r="Z4" s="644"/>
      <c r="AA4" s="644"/>
      <c r="AB4" s="644"/>
      <c r="AC4" s="644"/>
      <c r="AD4" s="644"/>
      <c r="AE4" s="644"/>
      <c r="AF4" s="644"/>
      <c r="AG4" s="644"/>
      <c r="AH4" s="644"/>
      <c r="AI4" s="644"/>
      <c r="AJ4" s="644"/>
      <c r="AK4" s="644"/>
      <c r="AL4" s="644"/>
      <c r="AM4" s="644"/>
      <c r="AN4" s="644"/>
      <c r="AO4" s="644"/>
      <c r="AP4" s="644"/>
      <c r="AQ4" s="644"/>
      <c r="AR4" s="644"/>
      <c r="AS4" s="644"/>
      <c r="AT4" s="644"/>
      <c r="AU4" s="644"/>
      <c r="AV4" s="644"/>
      <c r="AW4" s="644"/>
      <c r="AX4" s="644"/>
      <c r="AY4" s="644"/>
      <c r="AZ4" s="644"/>
      <c r="BA4" s="644"/>
      <c r="BB4" s="644"/>
      <c r="BC4" s="644"/>
      <c r="BD4" s="644"/>
      <c r="BE4" s="644"/>
      <c r="BF4" s="644"/>
    </row>
    <row r="5" spans="1:65" ht="12" customHeight="1" x14ac:dyDescent="0.35">
      <c r="C5" s="319"/>
      <c r="D5" s="319"/>
      <c r="E5" s="319"/>
      <c r="F5" s="319"/>
      <c r="G5" s="319"/>
      <c r="H5" s="319"/>
      <c r="I5" s="319"/>
      <c r="J5" s="319"/>
      <c r="K5" s="319"/>
      <c r="L5" s="319"/>
      <c r="M5" s="319"/>
      <c r="N5" s="319"/>
      <c r="O5" s="319"/>
      <c r="P5" s="319"/>
      <c r="Q5" s="319"/>
      <c r="R5" s="320">
        <v>1</v>
      </c>
      <c r="S5" s="320">
        <v>2</v>
      </c>
      <c r="T5" s="320">
        <v>3</v>
      </c>
      <c r="U5" s="320">
        <v>4</v>
      </c>
      <c r="V5" s="320">
        <v>5</v>
      </c>
      <c r="W5" s="320">
        <v>6</v>
      </c>
      <c r="X5" s="320">
        <v>7</v>
      </c>
      <c r="Y5" s="320">
        <v>8</v>
      </c>
      <c r="Z5" s="320">
        <v>9</v>
      </c>
      <c r="AA5" s="320">
        <v>10</v>
      </c>
      <c r="AB5" s="320">
        <v>11</v>
      </c>
      <c r="AC5" s="320">
        <v>12</v>
      </c>
      <c r="AD5" s="320">
        <v>13</v>
      </c>
      <c r="AE5" s="320">
        <v>14</v>
      </c>
      <c r="AF5" s="320">
        <v>15</v>
      </c>
      <c r="AG5" s="320">
        <v>16</v>
      </c>
      <c r="AH5" s="320">
        <v>17</v>
      </c>
      <c r="AI5" s="320">
        <v>18</v>
      </c>
      <c r="AJ5" s="320">
        <v>19</v>
      </c>
      <c r="AK5" s="320">
        <v>20</v>
      </c>
      <c r="AL5" s="320">
        <v>21</v>
      </c>
      <c r="AM5" s="320">
        <v>22</v>
      </c>
      <c r="AN5" s="320">
        <v>23</v>
      </c>
      <c r="AO5" s="320">
        <v>24</v>
      </c>
      <c r="AP5" s="320">
        <v>25</v>
      </c>
      <c r="AQ5" s="320">
        <v>26</v>
      </c>
      <c r="AR5" s="320">
        <v>27</v>
      </c>
      <c r="AS5" s="320">
        <v>28</v>
      </c>
      <c r="AT5" s="320">
        <v>29</v>
      </c>
      <c r="AU5" s="320">
        <v>30</v>
      </c>
      <c r="AV5" s="320">
        <v>31</v>
      </c>
      <c r="AW5" s="320">
        <v>32</v>
      </c>
      <c r="AX5" s="320">
        <v>33</v>
      </c>
      <c r="AY5" s="320">
        <v>34</v>
      </c>
      <c r="AZ5" s="320">
        <v>35</v>
      </c>
      <c r="BA5" s="320">
        <v>36</v>
      </c>
      <c r="BB5" s="320">
        <v>37</v>
      </c>
      <c r="BC5" s="320">
        <v>38</v>
      </c>
      <c r="BD5" s="320">
        <v>39</v>
      </c>
      <c r="BE5" s="320">
        <v>40</v>
      </c>
      <c r="BF5" s="320">
        <v>41</v>
      </c>
    </row>
    <row r="6" spans="1:65" s="325" customFormat="1" ht="23.25" customHeight="1" x14ac:dyDescent="0.35">
      <c r="A6" s="321"/>
      <c r="B6" s="322"/>
      <c r="C6" s="323">
        <f>'2. Tulud-kulud projektiga'!D3</f>
        <v>2024</v>
      </c>
      <c r="D6" s="323">
        <f>C6+1</f>
        <v>2025</v>
      </c>
      <c r="E6" s="323">
        <f t="shared" ref="E6:BF6" si="0">D6+1</f>
        <v>2026</v>
      </c>
      <c r="F6" s="323">
        <f t="shared" si="0"/>
        <v>2027</v>
      </c>
      <c r="G6" s="323">
        <f t="shared" si="0"/>
        <v>2028</v>
      </c>
      <c r="H6" s="323">
        <f t="shared" si="0"/>
        <v>2029</v>
      </c>
      <c r="I6" s="323">
        <f t="shared" si="0"/>
        <v>2030</v>
      </c>
      <c r="J6" s="323">
        <f t="shared" si="0"/>
        <v>2031</v>
      </c>
      <c r="K6" s="323">
        <f t="shared" si="0"/>
        <v>2032</v>
      </c>
      <c r="L6" s="323">
        <f t="shared" si="0"/>
        <v>2033</v>
      </c>
      <c r="M6" s="323">
        <f t="shared" si="0"/>
        <v>2034</v>
      </c>
      <c r="N6" s="323">
        <f t="shared" si="0"/>
        <v>2035</v>
      </c>
      <c r="O6" s="323">
        <f t="shared" si="0"/>
        <v>2036</v>
      </c>
      <c r="P6" s="323">
        <f t="shared" si="0"/>
        <v>2037</v>
      </c>
      <c r="Q6" s="323">
        <f t="shared" si="0"/>
        <v>2038</v>
      </c>
      <c r="R6" s="324">
        <f t="shared" si="0"/>
        <v>2039</v>
      </c>
      <c r="S6" s="324">
        <f t="shared" si="0"/>
        <v>2040</v>
      </c>
      <c r="T6" s="324">
        <f t="shared" si="0"/>
        <v>2041</v>
      </c>
      <c r="U6" s="324">
        <f t="shared" si="0"/>
        <v>2042</v>
      </c>
      <c r="V6" s="324">
        <f t="shared" si="0"/>
        <v>2043</v>
      </c>
      <c r="W6" s="324">
        <f t="shared" si="0"/>
        <v>2044</v>
      </c>
      <c r="X6" s="324">
        <f t="shared" si="0"/>
        <v>2045</v>
      </c>
      <c r="Y6" s="324">
        <f t="shared" si="0"/>
        <v>2046</v>
      </c>
      <c r="Z6" s="324">
        <f t="shared" si="0"/>
        <v>2047</v>
      </c>
      <c r="AA6" s="324">
        <f t="shared" si="0"/>
        <v>2048</v>
      </c>
      <c r="AB6" s="324">
        <f t="shared" si="0"/>
        <v>2049</v>
      </c>
      <c r="AC6" s="324">
        <f t="shared" si="0"/>
        <v>2050</v>
      </c>
      <c r="AD6" s="324">
        <f t="shared" si="0"/>
        <v>2051</v>
      </c>
      <c r="AE6" s="324">
        <f t="shared" si="0"/>
        <v>2052</v>
      </c>
      <c r="AF6" s="324">
        <f t="shared" si="0"/>
        <v>2053</v>
      </c>
      <c r="AG6" s="324">
        <f t="shared" si="0"/>
        <v>2054</v>
      </c>
      <c r="AH6" s="324">
        <f t="shared" si="0"/>
        <v>2055</v>
      </c>
      <c r="AI6" s="324">
        <f t="shared" si="0"/>
        <v>2056</v>
      </c>
      <c r="AJ6" s="324">
        <f t="shared" si="0"/>
        <v>2057</v>
      </c>
      <c r="AK6" s="324">
        <f t="shared" si="0"/>
        <v>2058</v>
      </c>
      <c r="AL6" s="324">
        <f t="shared" si="0"/>
        <v>2059</v>
      </c>
      <c r="AM6" s="324">
        <f t="shared" si="0"/>
        <v>2060</v>
      </c>
      <c r="AN6" s="324">
        <f t="shared" si="0"/>
        <v>2061</v>
      </c>
      <c r="AO6" s="324">
        <f t="shared" si="0"/>
        <v>2062</v>
      </c>
      <c r="AP6" s="324">
        <f t="shared" si="0"/>
        <v>2063</v>
      </c>
      <c r="AQ6" s="324">
        <f t="shared" si="0"/>
        <v>2064</v>
      </c>
      <c r="AR6" s="324">
        <f t="shared" si="0"/>
        <v>2065</v>
      </c>
      <c r="AS6" s="324">
        <f t="shared" si="0"/>
        <v>2066</v>
      </c>
      <c r="AT6" s="324">
        <f t="shared" si="0"/>
        <v>2067</v>
      </c>
      <c r="AU6" s="324">
        <f t="shared" si="0"/>
        <v>2068</v>
      </c>
      <c r="AV6" s="324">
        <f t="shared" si="0"/>
        <v>2069</v>
      </c>
      <c r="AW6" s="324">
        <f t="shared" si="0"/>
        <v>2070</v>
      </c>
      <c r="AX6" s="324">
        <f t="shared" si="0"/>
        <v>2071</v>
      </c>
      <c r="AY6" s="324">
        <f t="shared" si="0"/>
        <v>2072</v>
      </c>
      <c r="AZ6" s="324">
        <f t="shared" si="0"/>
        <v>2073</v>
      </c>
      <c r="BA6" s="324">
        <f t="shared" si="0"/>
        <v>2074</v>
      </c>
      <c r="BB6" s="324">
        <f t="shared" si="0"/>
        <v>2075</v>
      </c>
      <c r="BC6" s="324">
        <f t="shared" si="0"/>
        <v>2076</v>
      </c>
      <c r="BD6" s="324">
        <f t="shared" si="0"/>
        <v>2077</v>
      </c>
      <c r="BE6" s="324">
        <f t="shared" si="0"/>
        <v>2078</v>
      </c>
      <c r="BF6" s="324">
        <f t="shared" si="0"/>
        <v>2079</v>
      </c>
    </row>
    <row r="7" spans="1:65" ht="4.5" customHeight="1" x14ac:dyDescent="0.35">
      <c r="A7" s="229"/>
      <c r="B7" s="237"/>
      <c r="C7" s="74"/>
      <c r="D7" s="74"/>
      <c r="E7" s="74"/>
      <c r="F7" s="74"/>
      <c r="G7" s="74"/>
      <c r="H7" s="74"/>
      <c r="I7" s="74"/>
      <c r="J7" s="74"/>
      <c r="K7" s="74"/>
      <c r="L7" s="74"/>
      <c r="M7" s="74"/>
      <c r="N7" s="74"/>
      <c r="O7" s="74"/>
      <c r="P7" s="134"/>
      <c r="Q7" s="134"/>
      <c r="R7" s="326"/>
      <c r="S7" s="326"/>
      <c r="T7" s="326"/>
      <c r="U7" s="326"/>
      <c r="V7" s="326"/>
      <c r="W7" s="326"/>
      <c r="X7" s="326"/>
      <c r="Y7" s="326"/>
      <c r="Z7" s="326"/>
      <c r="AA7" s="326"/>
      <c r="AB7" s="326"/>
      <c r="AC7" s="326"/>
      <c r="AD7" s="326"/>
      <c r="AE7" s="326"/>
      <c r="AF7" s="326"/>
      <c r="AG7" s="326"/>
      <c r="AH7" s="326"/>
      <c r="AI7" s="326"/>
      <c r="AJ7" s="327"/>
      <c r="AK7" s="327"/>
      <c r="AL7" s="327"/>
      <c r="AM7" s="327"/>
      <c r="AN7" s="327"/>
      <c r="AO7" s="327"/>
      <c r="AP7" s="327"/>
      <c r="AQ7" s="327"/>
      <c r="AR7" s="327"/>
      <c r="AS7" s="327"/>
      <c r="AT7" s="327"/>
      <c r="AU7" s="327"/>
      <c r="AV7" s="327"/>
      <c r="AW7" s="327"/>
      <c r="AX7" s="327"/>
      <c r="AY7" s="327"/>
      <c r="AZ7" s="327"/>
      <c r="BA7" s="327"/>
      <c r="BB7" s="327"/>
      <c r="BC7" s="327"/>
      <c r="BD7" s="327"/>
      <c r="BE7" s="327"/>
      <c r="BF7" s="327"/>
    </row>
    <row r="8" spans="1:65" ht="36.75" customHeight="1" x14ac:dyDescent="0.35">
      <c r="A8" s="328" t="s">
        <v>244</v>
      </c>
      <c r="B8" s="329" t="s">
        <v>3</v>
      </c>
      <c r="C8" s="645">
        <f>'5. Abikõlblik kulu'!D11-'5. Abikõlblik kulu'!D12</f>
        <v>-1842.4543102108873</v>
      </c>
      <c r="D8" s="646"/>
      <c r="E8" s="646"/>
      <c r="F8" s="646"/>
      <c r="G8" s="646"/>
      <c r="H8" s="646"/>
      <c r="I8" s="646"/>
      <c r="J8" s="646"/>
      <c r="K8" s="646"/>
      <c r="L8" s="646"/>
      <c r="M8" s="646"/>
      <c r="N8" s="646"/>
      <c r="O8" s="646"/>
      <c r="P8" s="646"/>
      <c r="Q8" s="647"/>
      <c r="R8" s="326"/>
      <c r="S8" s="326"/>
      <c r="T8" s="326"/>
      <c r="U8" s="326"/>
      <c r="V8" s="326"/>
      <c r="W8" s="326"/>
      <c r="X8" s="326"/>
      <c r="Y8" s="326"/>
      <c r="Z8" s="326"/>
      <c r="AA8" s="326"/>
      <c r="AB8" s="326"/>
      <c r="AC8" s="326"/>
      <c r="AD8" s="326"/>
      <c r="AE8" s="326"/>
      <c r="AF8" s="326"/>
      <c r="AG8" s="326"/>
      <c r="AH8" s="326"/>
      <c r="AI8" s="326"/>
      <c r="AJ8" s="327"/>
      <c r="AK8" s="327"/>
      <c r="AL8" s="327"/>
      <c r="AM8" s="327"/>
      <c r="AN8" s="327"/>
      <c r="AO8" s="327"/>
      <c r="AP8" s="327"/>
      <c r="AQ8" s="327"/>
      <c r="AR8" s="327"/>
      <c r="AS8" s="327"/>
      <c r="AT8" s="327"/>
      <c r="AU8" s="327"/>
      <c r="AV8" s="327"/>
      <c r="AW8" s="327"/>
      <c r="AX8" s="327"/>
      <c r="AY8" s="327"/>
      <c r="AZ8" s="327"/>
      <c r="BA8" s="327"/>
      <c r="BB8" s="327"/>
      <c r="BC8" s="327"/>
      <c r="BD8" s="327"/>
      <c r="BE8" s="327"/>
      <c r="BF8" s="327"/>
    </row>
    <row r="9" spans="1:65" ht="24.75" customHeight="1" x14ac:dyDescent="0.35">
      <c r="A9" s="330" t="s">
        <v>239</v>
      </c>
      <c r="B9" s="329" t="s">
        <v>3</v>
      </c>
      <c r="C9" s="648" t="str">
        <f>IF(AND((C8&gt;0),(R3&gt;0)),"Projekti varale on vaja arvutada jääkväärtus","Jääkväärtust ei ole vaja arvutada")</f>
        <v>Jääkväärtust ei ole vaja arvutada</v>
      </c>
      <c r="D9" s="649"/>
      <c r="E9" s="649"/>
      <c r="F9" s="649"/>
      <c r="G9" s="649"/>
      <c r="H9" s="649"/>
      <c r="I9" s="649"/>
      <c r="J9" s="649"/>
      <c r="K9" s="649"/>
      <c r="L9" s="649"/>
      <c r="M9" s="649"/>
      <c r="N9" s="649"/>
      <c r="O9" s="649"/>
      <c r="P9" s="649"/>
      <c r="Q9" s="650"/>
      <c r="R9" s="326"/>
      <c r="S9" s="326"/>
      <c r="T9" s="326"/>
      <c r="U9" s="326"/>
      <c r="V9" s="326"/>
      <c r="W9" s="326"/>
      <c r="X9" s="326"/>
      <c r="Y9" s="326"/>
      <c r="Z9" s="326"/>
      <c r="AA9" s="326"/>
      <c r="AB9" s="326"/>
      <c r="AC9" s="326"/>
      <c r="AD9" s="326"/>
      <c r="AE9" s="326"/>
      <c r="AF9" s="326"/>
      <c r="AG9" s="326"/>
      <c r="AH9" s="326"/>
      <c r="AI9" s="326"/>
      <c r="AJ9" s="327"/>
      <c r="AK9" s="327"/>
      <c r="AL9" s="327"/>
      <c r="AM9" s="327"/>
      <c r="AN9" s="327"/>
      <c r="AO9" s="327"/>
      <c r="AP9" s="327"/>
      <c r="AQ9" s="327"/>
      <c r="AR9" s="327"/>
      <c r="AS9" s="327"/>
      <c r="AT9" s="327"/>
      <c r="AU9" s="327"/>
      <c r="AV9" s="327"/>
      <c r="AW9" s="327"/>
      <c r="AX9" s="327"/>
      <c r="AY9" s="327"/>
      <c r="AZ9" s="327"/>
      <c r="BA9" s="327"/>
      <c r="BB9" s="327"/>
      <c r="BC9" s="327"/>
      <c r="BD9" s="327"/>
      <c r="BE9" s="327"/>
      <c r="BF9" s="327"/>
    </row>
    <row r="10" spans="1:65" ht="4.5" customHeight="1" x14ac:dyDescent="0.35">
      <c r="A10" s="229"/>
      <c r="B10" s="237"/>
      <c r="C10" s="74"/>
      <c r="D10" s="74"/>
      <c r="E10" s="74"/>
      <c r="F10" s="74"/>
      <c r="G10" s="74"/>
      <c r="H10" s="74"/>
      <c r="I10" s="74"/>
      <c r="J10" s="74"/>
      <c r="K10" s="74"/>
      <c r="L10" s="74"/>
      <c r="M10" s="74"/>
      <c r="N10" s="74"/>
      <c r="O10" s="74"/>
      <c r="P10" s="74"/>
      <c r="Q10" s="74"/>
      <c r="R10" s="326"/>
      <c r="S10" s="326"/>
      <c r="T10" s="326"/>
      <c r="U10" s="326"/>
      <c r="V10" s="326"/>
      <c r="W10" s="326"/>
      <c r="X10" s="326"/>
      <c r="Y10" s="326"/>
      <c r="Z10" s="326"/>
      <c r="AA10" s="326"/>
      <c r="AB10" s="326"/>
      <c r="AC10" s="326"/>
      <c r="AD10" s="326"/>
      <c r="AE10" s="326"/>
      <c r="AF10" s="326"/>
      <c r="AG10" s="326"/>
      <c r="AH10" s="326"/>
      <c r="AI10" s="326"/>
      <c r="AJ10" s="327"/>
      <c r="AK10" s="327"/>
      <c r="AL10" s="327"/>
      <c r="AM10" s="327"/>
      <c r="AN10" s="327"/>
      <c r="AO10" s="327"/>
      <c r="AP10" s="327"/>
      <c r="AQ10" s="327"/>
      <c r="AR10" s="327"/>
      <c r="AS10" s="327"/>
      <c r="AT10" s="327"/>
      <c r="AU10" s="327"/>
      <c r="AV10" s="327"/>
      <c r="AW10" s="327"/>
      <c r="AX10" s="327"/>
      <c r="AY10" s="327"/>
      <c r="AZ10" s="327"/>
      <c r="BA10" s="327"/>
      <c r="BB10" s="327"/>
      <c r="BC10" s="327"/>
      <c r="BD10" s="327"/>
      <c r="BE10" s="327"/>
      <c r="BF10" s="327"/>
    </row>
    <row r="11" spans="1:65" s="235" customFormat="1" ht="39.75" customHeight="1" x14ac:dyDescent="0.35">
      <c r="A11" s="331" t="s">
        <v>240</v>
      </c>
      <c r="B11" s="329" t="s">
        <v>3</v>
      </c>
      <c r="C11" s="299"/>
      <c r="D11" s="299"/>
      <c r="E11" s="299"/>
      <c r="F11" s="299"/>
      <c r="G11" s="299"/>
      <c r="H11" s="299"/>
      <c r="I11" s="299"/>
      <c r="J11" s="299"/>
      <c r="K11" s="299"/>
      <c r="L11" s="299"/>
      <c r="M11" s="299"/>
      <c r="N11" s="299"/>
      <c r="O11" s="299"/>
      <c r="P11" s="299"/>
      <c r="Q11" s="332">
        <f>'4. Lisanduvad tulud-kulud'!R121</f>
        <v>-340.97695999999996</v>
      </c>
      <c r="R11" s="333"/>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4"/>
      <c r="BA11" s="334"/>
      <c r="BB11" s="334"/>
      <c r="BC11" s="334"/>
      <c r="BD11" s="334"/>
      <c r="BE11" s="334"/>
      <c r="BF11" s="334"/>
      <c r="BG11" s="335"/>
      <c r="BH11" s="335"/>
      <c r="BI11" s="335"/>
      <c r="BJ11" s="335"/>
      <c r="BK11" s="335"/>
      <c r="BL11" s="335"/>
      <c r="BM11" s="336"/>
    </row>
    <row r="12" spans="1:65" ht="60.75" customHeight="1" x14ac:dyDescent="0.35">
      <c r="A12" s="331" t="s">
        <v>241</v>
      </c>
      <c r="B12" s="329" t="s">
        <v>3</v>
      </c>
      <c r="C12" s="337"/>
      <c r="D12" s="337"/>
      <c r="E12" s="337"/>
      <c r="F12" s="337"/>
      <c r="G12" s="337"/>
      <c r="H12" s="337"/>
      <c r="I12" s="337"/>
      <c r="J12" s="337"/>
      <c r="K12" s="337"/>
      <c r="L12" s="337"/>
      <c r="M12" s="337"/>
      <c r="N12" s="337"/>
      <c r="O12" s="337"/>
      <c r="P12" s="337"/>
      <c r="Q12" s="337"/>
      <c r="R12" s="338"/>
      <c r="S12" s="338"/>
      <c r="T12" s="338"/>
      <c r="U12" s="338"/>
      <c r="V12" s="338"/>
      <c r="W12" s="338"/>
      <c r="X12" s="338"/>
      <c r="Y12" s="338"/>
      <c r="Z12" s="338"/>
      <c r="AA12" s="338"/>
      <c r="AB12" s="338"/>
      <c r="AC12" s="338"/>
      <c r="AD12" s="338"/>
      <c r="AE12" s="338"/>
      <c r="AF12" s="338"/>
      <c r="AG12" s="338"/>
      <c r="AH12" s="338"/>
      <c r="AI12" s="338"/>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39"/>
      <c r="BF12" s="339"/>
      <c r="BG12" s="340"/>
      <c r="BH12" s="340"/>
      <c r="BI12" s="340"/>
      <c r="BJ12" s="340"/>
      <c r="BK12" s="340"/>
      <c r="BL12" s="340"/>
      <c r="BM12" s="341"/>
    </row>
    <row r="13" spans="1:65" ht="30.75" customHeight="1" x14ac:dyDescent="0.35">
      <c r="A13" s="331" t="s">
        <v>85</v>
      </c>
      <c r="B13" s="329" t="s">
        <v>3</v>
      </c>
      <c r="C13" s="337"/>
      <c r="D13" s="337"/>
      <c r="E13" s="337"/>
      <c r="F13" s="337"/>
      <c r="G13" s="337"/>
      <c r="H13" s="337"/>
      <c r="I13" s="337"/>
      <c r="J13" s="337"/>
      <c r="K13" s="337"/>
      <c r="L13" s="337"/>
      <c r="M13" s="337"/>
      <c r="N13" s="337"/>
      <c r="O13" s="337"/>
      <c r="P13" s="337"/>
      <c r="Q13" s="332">
        <f>NPV(C16,R12:BF12)</f>
        <v>0</v>
      </c>
      <c r="R13" s="342"/>
      <c r="S13" s="342"/>
      <c r="T13" s="342"/>
      <c r="U13" s="342"/>
      <c r="V13" s="342"/>
      <c r="W13" s="342"/>
      <c r="X13" s="342"/>
      <c r="Y13" s="342"/>
      <c r="Z13" s="342"/>
      <c r="AA13" s="342"/>
      <c r="AB13" s="342"/>
      <c r="AC13" s="342"/>
      <c r="AD13" s="342"/>
      <c r="AE13" s="342"/>
      <c r="AF13" s="342"/>
      <c r="AG13" s="342"/>
      <c r="AH13" s="342"/>
      <c r="AI13" s="342"/>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0"/>
      <c r="BH13" s="340"/>
      <c r="BI13" s="340"/>
      <c r="BJ13" s="340"/>
      <c r="BK13" s="340"/>
      <c r="BL13" s="340"/>
      <c r="BM13" s="341"/>
    </row>
    <row r="14" spans="1:65" ht="40.5" customHeight="1" x14ac:dyDescent="0.35">
      <c r="A14" s="331" t="s">
        <v>242</v>
      </c>
      <c r="B14" s="329" t="s">
        <v>3</v>
      </c>
      <c r="C14" s="337">
        <v>0</v>
      </c>
      <c r="D14" s="337">
        <v>0</v>
      </c>
      <c r="E14" s="337">
        <v>0</v>
      </c>
      <c r="F14" s="337">
        <v>0</v>
      </c>
      <c r="G14" s="337">
        <v>0</v>
      </c>
      <c r="H14" s="337">
        <v>0</v>
      </c>
      <c r="I14" s="337">
        <v>0</v>
      </c>
      <c r="J14" s="337">
        <v>0</v>
      </c>
      <c r="K14" s="337">
        <v>0</v>
      </c>
      <c r="L14" s="337">
        <v>0</v>
      </c>
      <c r="M14" s="337">
        <v>0</v>
      </c>
      <c r="N14" s="337">
        <v>0</v>
      </c>
      <c r="O14" s="337">
        <v>0</v>
      </c>
      <c r="P14" s="337">
        <v>0</v>
      </c>
      <c r="Q14" s="332">
        <f>IF(Q13&gt;0,Q13,0)</f>
        <v>0</v>
      </c>
      <c r="R14" s="344"/>
      <c r="S14" s="342"/>
      <c r="T14" s="342"/>
      <c r="U14" s="342"/>
      <c r="V14" s="342"/>
      <c r="W14" s="342"/>
      <c r="X14" s="342"/>
      <c r="Y14" s="342"/>
      <c r="Z14" s="342"/>
      <c r="AA14" s="342"/>
      <c r="AB14" s="342"/>
      <c r="AC14" s="342"/>
      <c r="AD14" s="342"/>
      <c r="AE14" s="342"/>
      <c r="AF14" s="342"/>
      <c r="AG14" s="342"/>
      <c r="AH14" s="342"/>
      <c r="AI14" s="342"/>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0"/>
      <c r="BH14" s="340"/>
      <c r="BI14" s="340"/>
      <c r="BJ14" s="340"/>
      <c r="BK14" s="340"/>
      <c r="BL14" s="340"/>
      <c r="BM14" s="341"/>
    </row>
    <row r="15" spans="1:65" ht="18.75" customHeight="1" x14ac:dyDescent="0.35">
      <c r="A15" s="345"/>
      <c r="C15" s="16"/>
      <c r="D15" s="16"/>
      <c r="E15" s="16"/>
      <c r="F15" s="16"/>
      <c r="G15" s="16"/>
      <c r="H15" s="16"/>
      <c r="I15" s="16"/>
      <c r="J15" s="16"/>
      <c r="K15" s="16"/>
      <c r="L15" s="16"/>
      <c r="M15" s="16"/>
      <c r="N15" s="16"/>
      <c r="O15" s="16"/>
      <c r="P15" s="16"/>
      <c r="Q15" s="16"/>
      <c r="R15" s="346"/>
      <c r="S15" s="347"/>
      <c r="T15" s="347"/>
      <c r="U15" s="347"/>
      <c r="V15" s="347"/>
      <c r="W15" s="347"/>
      <c r="X15" s="347"/>
      <c r="Y15" s="347"/>
      <c r="Z15" s="347"/>
      <c r="AA15" s="347"/>
      <c r="AB15" s="347"/>
      <c r="AC15" s="347"/>
      <c r="AD15" s="347"/>
      <c r="AE15" s="347"/>
      <c r="AF15" s="347"/>
      <c r="AG15" s="347"/>
      <c r="AH15" s="347"/>
      <c r="AI15" s="347"/>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row>
    <row r="16" spans="1:65" ht="22.5" customHeight="1" x14ac:dyDescent="0.35">
      <c r="A16" s="348" t="s">
        <v>79</v>
      </c>
      <c r="B16" s="349"/>
      <c r="C16" s="651">
        <f>'5. Abikõlblik kulu'!C3</f>
        <v>0.04</v>
      </c>
      <c r="D16" s="642"/>
    </row>
    <row r="17" spans="1:4" ht="39" customHeight="1" x14ac:dyDescent="0.35">
      <c r="A17" s="314" t="s">
        <v>243</v>
      </c>
      <c r="B17" s="350" t="s">
        <v>3</v>
      </c>
      <c r="C17" s="641">
        <f>NPV(C16,C14:Q14)</f>
        <v>0</v>
      </c>
      <c r="D17" s="642"/>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pane xSplit="1" ySplit="2" topLeftCell="B3" activePane="bottomRight" state="frozen"/>
      <selection activeCell="R12" sqref="R12"/>
      <selection pane="topRight" activeCell="R12" sqref="R12"/>
      <selection pane="bottomLeft" activeCell="R12" sqref="R12"/>
      <selection pane="bottomRight" activeCell="R12" sqref="R12"/>
    </sheetView>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177</v>
      </c>
    </row>
    <row r="2" spans="1:16" s="241" customFormat="1" ht="21" customHeight="1" x14ac:dyDescent="0.35">
      <c r="A2" s="281"/>
      <c r="B2" s="282">
        <f>Esileht!B10</f>
        <v>2024</v>
      </c>
      <c r="C2" s="282">
        <f>B2+1</f>
        <v>2025</v>
      </c>
      <c r="D2" s="282">
        <f t="shared" ref="D2:K2" si="0">C2+1</f>
        <v>2026</v>
      </c>
      <c r="E2" s="282">
        <f t="shared" si="0"/>
        <v>2027</v>
      </c>
      <c r="F2" s="282">
        <f t="shared" si="0"/>
        <v>2028</v>
      </c>
      <c r="G2" s="282">
        <f t="shared" si="0"/>
        <v>2029</v>
      </c>
      <c r="H2" s="282">
        <f t="shared" si="0"/>
        <v>2030</v>
      </c>
      <c r="I2" s="282">
        <f t="shared" si="0"/>
        <v>2031</v>
      </c>
      <c r="J2" s="282">
        <f t="shared" si="0"/>
        <v>2032</v>
      </c>
      <c r="K2" s="282">
        <f t="shared" si="0"/>
        <v>2033</v>
      </c>
      <c r="L2" s="282">
        <f t="shared" ref="L2" si="1">K2+1</f>
        <v>2034</v>
      </c>
      <c r="M2" s="282">
        <f t="shared" ref="M2" si="2">L2+1</f>
        <v>2035</v>
      </c>
      <c r="N2" s="282">
        <f t="shared" ref="N2" si="3">M2+1</f>
        <v>2036</v>
      </c>
      <c r="O2" s="282">
        <f t="shared" ref="O2" si="4">N2+1</f>
        <v>2037</v>
      </c>
      <c r="P2" s="282">
        <f t="shared" ref="P2" si="5">O2+1</f>
        <v>2038</v>
      </c>
    </row>
    <row r="3" spans="1:16" ht="27.75" customHeight="1" x14ac:dyDescent="0.35">
      <c r="A3" s="274" t="s">
        <v>178</v>
      </c>
      <c r="B3" s="283">
        <v>0.33</v>
      </c>
      <c r="C3" s="283">
        <f>B3</f>
        <v>0.33</v>
      </c>
      <c r="D3" s="283">
        <f t="shared" ref="D3:P3" si="6">C3</f>
        <v>0.33</v>
      </c>
      <c r="E3" s="283">
        <f t="shared" si="6"/>
        <v>0.33</v>
      </c>
      <c r="F3" s="283">
        <f t="shared" si="6"/>
        <v>0.33</v>
      </c>
      <c r="G3" s="283">
        <f t="shared" si="6"/>
        <v>0.33</v>
      </c>
      <c r="H3" s="283">
        <f t="shared" si="6"/>
        <v>0.33</v>
      </c>
      <c r="I3" s="283">
        <f t="shared" si="6"/>
        <v>0.33</v>
      </c>
      <c r="J3" s="283">
        <f t="shared" si="6"/>
        <v>0.33</v>
      </c>
      <c r="K3" s="283">
        <f t="shared" si="6"/>
        <v>0.33</v>
      </c>
      <c r="L3" s="283">
        <f t="shared" si="6"/>
        <v>0.33</v>
      </c>
      <c r="M3" s="283">
        <f t="shared" si="6"/>
        <v>0.33</v>
      </c>
      <c r="N3" s="283">
        <f t="shared" si="6"/>
        <v>0.33</v>
      </c>
      <c r="O3" s="283">
        <f t="shared" si="6"/>
        <v>0.33</v>
      </c>
      <c r="P3" s="283">
        <f t="shared" si="6"/>
        <v>0.33</v>
      </c>
    </row>
    <row r="4" spans="1:16" ht="50.25" customHeight="1" x14ac:dyDescent="0.35">
      <c r="A4" s="274" t="s">
        <v>179</v>
      </c>
      <c r="B4" s="283">
        <v>8.0000000000000002E-3</v>
      </c>
      <c r="C4" s="283">
        <f>B4</f>
        <v>8.0000000000000002E-3</v>
      </c>
      <c r="D4" s="283">
        <f t="shared" ref="D4:P4" si="7">C4</f>
        <v>8.0000000000000002E-3</v>
      </c>
      <c r="E4" s="283">
        <f t="shared" si="7"/>
        <v>8.0000000000000002E-3</v>
      </c>
      <c r="F4" s="283">
        <f t="shared" si="7"/>
        <v>8.0000000000000002E-3</v>
      </c>
      <c r="G4" s="283">
        <f t="shared" si="7"/>
        <v>8.0000000000000002E-3</v>
      </c>
      <c r="H4" s="283">
        <f t="shared" si="7"/>
        <v>8.0000000000000002E-3</v>
      </c>
      <c r="I4" s="283">
        <f t="shared" si="7"/>
        <v>8.0000000000000002E-3</v>
      </c>
      <c r="J4" s="283">
        <f t="shared" si="7"/>
        <v>8.0000000000000002E-3</v>
      </c>
      <c r="K4" s="283">
        <f t="shared" si="7"/>
        <v>8.0000000000000002E-3</v>
      </c>
      <c r="L4" s="283">
        <f t="shared" si="7"/>
        <v>8.0000000000000002E-3</v>
      </c>
      <c r="M4" s="283">
        <f t="shared" si="7"/>
        <v>8.0000000000000002E-3</v>
      </c>
      <c r="N4" s="283">
        <f t="shared" si="7"/>
        <v>8.0000000000000002E-3</v>
      </c>
      <c r="O4" s="283">
        <f t="shared" si="7"/>
        <v>8.0000000000000002E-3</v>
      </c>
      <c r="P4" s="283">
        <f t="shared" si="7"/>
        <v>8.0000000000000002E-3</v>
      </c>
    </row>
    <row r="5" spans="1:16" s="241" customFormat="1" ht="24.75" customHeight="1" x14ac:dyDescent="0.35">
      <c r="A5" s="281" t="s">
        <v>180</v>
      </c>
      <c r="B5" s="284">
        <f>SUM(B3:B4)</f>
        <v>0.33800000000000002</v>
      </c>
      <c r="C5" s="284">
        <f>SUM(C3:C4)</f>
        <v>0.33800000000000002</v>
      </c>
      <c r="D5" s="284">
        <f t="shared" ref="D5:P5" si="8">SUM(D3:D4)</f>
        <v>0.33800000000000002</v>
      </c>
      <c r="E5" s="284">
        <f t="shared" si="8"/>
        <v>0.33800000000000002</v>
      </c>
      <c r="F5" s="284">
        <f t="shared" si="8"/>
        <v>0.33800000000000002</v>
      </c>
      <c r="G5" s="284">
        <f t="shared" si="8"/>
        <v>0.33800000000000002</v>
      </c>
      <c r="H5" s="284">
        <f t="shared" si="8"/>
        <v>0.33800000000000002</v>
      </c>
      <c r="I5" s="284">
        <f t="shared" si="8"/>
        <v>0.33800000000000002</v>
      </c>
      <c r="J5" s="284">
        <f t="shared" si="8"/>
        <v>0.33800000000000002</v>
      </c>
      <c r="K5" s="284">
        <f t="shared" si="8"/>
        <v>0.33800000000000002</v>
      </c>
      <c r="L5" s="284">
        <f t="shared" si="8"/>
        <v>0.33800000000000002</v>
      </c>
      <c r="M5" s="284">
        <f t="shared" si="8"/>
        <v>0.33800000000000002</v>
      </c>
      <c r="N5" s="284">
        <f t="shared" si="8"/>
        <v>0.33800000000000002</v>
      </c>
      <c r="O5" s="284">
        <f t="shared" si="8"/>
        <v>0.33800000000000002</v>
      </c>
      <c r="P5" s="284">
        <f t="shared" si="8"/>
        <v>0.33800000000000002</v>
      </c>
    </row>
    <row r="8" spans="1:16" ht="21.75" customHeight="1" x14ac:dyDescent="0.35">
      <c r="A8" s="312" t="s">
        <v>228</v>
      </c>
    </row>
    <row r="9" spans="1:16" ht="21.75" customHeight="1" x14ac:dyDescent="0.35">
      <c r="A9" s="313" t="s">
        <v>250</v>
      </c>
    </row>
    <row r="10" spans="1:16" ht="21.75" customHeight="1" x14ac:dyDescent="0.35">
      <c r="A10" s="313"/>
    </row>
    <row r="11" spans="1:16" ht="21.75" customHeight="1" x14ac:dyDescent="0.35">
      <c r="A11" s="313"/>
    </row>
    <row r="12" spans="1:16" ht="21.75" customHeight="1" x14ac:dyDescent="0.35">
      <c r="A12" s="313"/>
    </row>
    <row r="13" spans="1:16" ht="32.25" customHeight="1" x14ac:dyDescent="0.35">
      <c r="A13" s="312" t="s">
        <v>229</v>
      </c>
    </row>
    <row r="14" spans="1:16" ht="21.75" customHeight="1" x14ac:dyDescent="0.35">
      <c r="A14" s="313" t="s">
        <v>251</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election activeCell="R12" sqref="R12"/>
    </sheetView>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209</v>
      </c>
    </row>
    <row r="2" spans="1:2" ht="5.25" customHeight="1" x14ac:dyDescent="0.35"/>
    <row r="3" spans="1:2" ht="36" customHeight="1" x14ac:dyDescent="0.35">
      <c r="A3" s="250" t="s">
        <v>210</v>
      </c>
      <c r="B3" s="311" t="s">
        <v>211</v>
      </c>
    </row>
    <row r="4" spans="1:2" ht="17.25" customHeight="1" x14ac:dyDescent="0.35">
      <c r="A4" s="103" t="s">
        <v>212</v>
      </c>
      <c r="B4" s="72" t="s">
        <v>213</v>
      </c>
    </row>
    <row r="5" spans="1:2" ht="17.25" customHeight="1" x14ac:dyDescent="0.35">
      <c r="A5" s="103" t="s">
        <v>214</v>
      </c>
      <c r="B5" s="72">
        <v>30</v>
      </c>
    </row>
    <row r="6" spans="1:2" ht="17.25" customHeight="1" x14ac:dyDescent="0.35">
      <c r="A6" s="103" t="s">
        <v>215</v>
      </c>
      <c r="B6" s="72">
        <v>30</v>
      </c>
    </row>
    <row r="7" spans="1:2" ht="17.25" customHeight="1" x14ac:dyDescent="0.35">
      <c r="A7" s="103" t="s">
        <v>216</v>
      </c>
      <c r="B7" s="72" t="s">
        <v>217</v>
      </c>
    </row>
    <row r="8" spans="1:2" ht="17.25" customHeight="1" x14ac:dyDescent="0.35">
      <c r="A8" s="103" t="s">
        <v>218</v>
      </c>
      <c r="B8" s="72">
        <v>25</v>
      </c>
    </row>
    <row r="9" spans="1:2" ht="17.25" customHeight="1" x14ac:dyDescent="0.35">
      <c r="A9" s="103" t="s">
        <v>219</v>
      </c>
      <c r="B9" s="72" t="s">
        <v>217</v>
      </c>
    </row>
    <row r="10" spans="1:2" ht="17.25" customHeight="1" x14ac:dyDescent="0.35">
      <c r="A10" s="103" t="s">
        <v>220</v>
      </c>
      <c r="B10" s="72" t="s">
        <v>217</v>
      </c>
    </row>
    <row r="11" spans="1:2" ht="17.25" customHeight="1" x14ac:dyDescent="0.35">
      <c r="A11" s="103" t="s">
        <v>221</v>
      </c>
      <c r="B11" s="72" t="s">
        <v>222</v>
      </c>
    </row>
    <row r="12" spans="1:2" ht="17.25" customHeight="1" x14ac:dyDescent="0.35">
      <c r="A12" s="103" t="s">
        <v>223</v>
      </c>
      <c r="B12" s="72" t="s">
        <v>213</v>
      </c>
    </row>
    <row r="13" spans="1:2" ht="17.25" customHeight="1" x14ac:dyDescent="0.35">
      <c r="A13" s="103" t="s">
        <v>224</v>
      </c>
      <c r="B13" s="72" t="s">
        <v>225</v>
      </c>
    </row>
    <row r="14" spans="1:2" ht="17.25" customHeight="1" x14ac:dyDescent="0.35">
      <c r="A14" s="103" t="s">
        <v>226</v>
      </c>
      <c r="B14" s="72" t="s">
        <v>225</v>
      </c>
    </row>
    <row r="16" spans="1:2" ht="38.25" customHeight="1" x14ac:dyDescent="0.35">
      <c r="A16" s="652" t="s">
        <v>227</v>
      </c>
      <c r="B16" s="652"/>
    </row>
  </sheetData>
  <mergeCells count="1">
    <mergeCell ref="A16:B1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85" zoomScaleNormal="85" workbookViewId="0">
      <pane xSplit="3" ySplit="4" topLeftCell="D5" activePane="bottomRight" state="frozen"/>
      <selection pane="topRight" activeCell="D1" sqref="D1"/>
      <selection pane="bottomLeft" activeCell="A5" sqref="A5"/>
      <selection pane="bottomRight" activeCell="D34" sqref="D34"/>
    </sheetView>
  </sheetViews>
  <sheetFormatPr defaultColWidth="9.1796875" defaultRowHeight="14.5" outlineLevelCol="1" x14ac:dyDescent="0.35"/>
  <cols>
    <col min="1" max="1" width="6.1796875" style="480" customWidth="1"/>
    <col min="2" max="2" width="33.7265625" style="480" customWidth="1"/>
    <col min="3" max="3" width="10.453125" style="480" customWidth="1"/>
    <col min="4" max="4" width="12.7265625" style="480" customWidth="1"/>
    <col min="5" max="5" width="13" style="480" customWidth="1" outlineLevel="1"/>
    <col min="6" max="6" width="12.81640625" style="480" customWidth="1" outlineLevel="1"/>
    <col min="7" max="7" width="16.54296875" style="480" customWidth="1"/>
    <col min="8" max="8" width="16.7265625" style="480" customWidth="1"/>
    <col min="9" max="9" width="13" style="480" customWidth="1"/>
    <col min="10" max="16384" width="9.1796875" style="480"/>
  </cols>
  <sheetData>
    <row r="1" spans="1:14" x14ac:dyDescent="0.35">
      <c r="A1" s="479" t="s">
        <v>265</v>
      </c>
    </row>
    <row r="4" spans="1:14" x14ac:dyDescent="0.35">
      <c r="A4" s="481" t="s">
        <v>266</v>
      </c>
      <c r="B4" s="482"/>
      <c r="C4" s="482"/>
      <c r="D4" s="483"/>
      <c r="E4" s="482"/>
      <c r="F4" s="482"/>
      <c r="G4" s="482"/>
      <c r="H4" s="482"/>
      <c r="I4" s="484"/>
    </row>
    <row r="5" spans="1:14" ht="43.5" x14ac:dyDescent="0.35">
      <c r="A5" s="485"/>
      <c r="B5" s="486"/>
      <c r="C5" s="487" t="s">
        <v>267</v>
      </c>
      <c r="D5" s="488" t="s">
        <v>268</v>
      </c>
      <c r="E5" s="487" t="s">
        <v>269</v>
      </c>
      <c r="F5" s="487" t="s">
        <v>269</v>
      </c>
      <c r="G5" s="487" t="s">
        <v>270</v>
      </c>
      <c r="H5" s="487" t="s">
        <v>270</v>
      </c>
      <c r="I5" s="487" t="s">
        <v>271</v>
      </c>
    </row>
    <row r="6" spans="1:14" x14ac:dyDescent="0.35">
      <c r="A6" s="485"/>
      <c r="B6" s="486"/>
      <c r="C6" s="487" t="s">
        <v>272</v>
      </c>
      <c r="D6" s="488" t="s">
        <v>273</v>
      </c>
      <c r="E6" s="487" t="s">
        <v>272</v>
      </c>
      <c r="F6" s="487" t="s">
        <v>274</v>
      </c>
      <c r="G6" s="487" t="s">
        <v>272</v>
      </c>
      <c r="H6" s="487" t="s">
        <v>274</v>
      </c>
      <c r="I6" s="487"/>
    </row>
    <row r="7" spans="1:14" x14ac:dyDescent="0.35">
      <c r="A7" s="485">
        <v>1</v>
      </c>
      <c r="B7" s="486" t="s">
        <v>275</v>
      </c>
      <c r="C7" s="486" t="e">
        <f>#REF!</f>
        <v>#REF!</v>
      </c>
      <c r="D7" s="489">
        <f>Помещения!D57</f>
        <v>5892.9000000000033</v>
      </c>
      <c r="E7" s="489" t="e">
        <f>C7*D7</f>
        <v>#REF!</v>
      </c>
      <c r="F7" s="489" t="e">
        <f>E7*12</f>
        <v>#REF!</v>
      </c>
      <c r="G7" s="489" t="e">
        <f>E7*#REF!</f>
        <v>#REF!</v>
      </c>
      <c r="H7" s="489" t="e">
        <f>F7*#REF!</f>
        <v>#REF!</v>
      </c>
      <c r="I7" s="490" t="e">
        <f>F7/$F$12</f>
        <v>#REF!</v>
      </c>
    </row>
    <row r="8" spans="1:14" x14ac:dyDescent="0.35">
      <c r="A8" s="485">
        <v>2</v>
      </c>
      <c r="B8" s="486" t="s">
        <v>276</v>
      </c>
      <c r="C8" s="486" t="e">
        <f>(C11*D11+C10*D10+C9*D9)/SUM(D9:D11)</f>
        <v>#REF!</v>
      </c>
      <c r="D8" s="491">
        <f>Помещения!D52</f>
        <v>275.29999999999995</v>
      </c>
      <c r="E8" s="489" t="e">
        <f>C8*D8</f>
        <v>#REF!</v>
      </c>
      <c r="F8" s="489" t="e">
        <f>E8*12</f>
        <v>#REF!</v>
      </c>
      <c r="G8" s="489" t="e">
        <f>E8*#REF!</f>
        <v>#REF!</v>
      </c>
      <c r="H8" s="489" t="e">
        <f>F8*#REF!</f>
        <v>#REF!</v>
      </c>
      <c r="I8" s="490" t="e">
        <f>F8/$F$12</f>
        <v>#REF!</v>
      </c>
    </row>
    <row r="9" spans="1:14" ht="15" customHeight="1" x14ac:dyDescent="0.35">
      <c r="A9" s="492" t="s">
        <v>277</v>
      </c>
      <c r="B9" s="493" t="s">
        <v>264</v>
      </c>
      <c r="C9" s="486" t="e">
        <f>#REF!</f>
        <v>#REF!</v>
      </c>
      <c r="D9" s="489">
        <v>113.29999999999998</v>
      </c>
      <c r="E9" s="489" t="e">
        <f>C9*D9</f>
        <v>#REF!</v>
      </c>
      <c r="F9" s="489" t="e">
        <f>E9*12</f>
        <v>#REF!</v>
      </c>
      <c r="G9" s="489" t="e">
        <f>E9*#REF!</f>
        <v>#REF!</v>
      </c>
      <c r="H9" s="489" t="e">
        <f>F9*#REF!</f>
        <v>#REF!</v>
      </c>
      <c r="I9" s="494" t="e">
        <f>F9/$F$12</f>
        <v>#REF!</v>
      </c>
      <c r="K9" s="653"/>
      <c r="L9" s="653"/>
      <c r="M9" s="653"/>
      <c r="N9" s="653"/>
    </row>
    <row r="10" spans="1:14" ht="37.5" customHeight="1" x14ac:dyDescent="0.35">
      <c r="A10" s="492" t="s">
        <v>278</v>
      </c>
      <c r="B10" s="493" t="s">
        <v>279</v>
      </c>
      <c r="C10" s="486" t="e">
        <f>#REF!</f>
        <v>#REF!</v>
      </c>
      <c r="D10" s="486">
        <v>162</v>
      </c>
      <c r="E10" s="489" t="e">
        <f>C10*D10</f>
        <v>#REF!</v>
      </c>
      <c r="F10" s="489" t="e">
        <f>E10*12</f>
        <v>#REF!</v>
      </c>
      <c r="G10" s="489" t="e">
        <f>E10*#REF!</f>
        <v>#REF!</v>
      </c>
      <c r="H10" s="489" t="e">
        <f>F10*#REF!</f>
        <v>#REF!</v>
      </c>
      <c r="I10" s="494" t="e">
        <f>F10/$F$12</f>
        <v>#REF!</v>
      </c>
      <c r="K10" s="653"/>
      <c r="L10" s="653"/>
      <c r="M10" s="653"/>
      <c r="N10" s="653"/>
    </row>
    <row r="11" spans="1:14" x14ac:dyDescent="0.35">
      <c r="A11" s="492"/>
      <c r="B11" s="493"/>
      <c r="C11" s="486"/>
      <c r="D11" s="495"/>
      <c r="E11" s="489"/>
      <c r="F11" s="489"/>
      <c r="G11" s="489"/>
      <c r="H11" s="489"/>
      <c r="I11" s="494"/>
      <c r="K11" s="653"/>
      <c r="L11" s="653"/>
      <c r="M11" s="653"/>
      <c r="N11" s="653"/>
    </row>
    <row r="12" spans="1:14" x14ac:dyDescent="0.35">
      <c r="A12" s="485">
        <v>3</v>
      </c>
      <c r="B12" s="496" t="s">
        <v>280</v>
      </c>
      <c r="C12" s="486"/>
      <c r="D12" s="497">
        <f t="shared" ref="D12:I12" si="0">SUM(D7:D8)</f>
        <v>6168.2000000000035</v>
      </c>
      <c r="E12" s="497" t="e">
        <f t="shared" si="0"/>
        <v>#REF!</v>
      </c>
      <c r="F12" s="497" t="e">
        <f t="shared" si="0"/>
        <v>#REF!</v>
      </c>
      <c r="G12" s="497" t="e">
        <f t="shared" si="0"/>
        <v>#REF!</v>
      </c>
      <c r="H12" s="497" t="e">
        <f t="shared" si="0"/>
        <v>#REF!</v>
      </c>
      <c r="I12" s="498" t="e">
        <f t="shared" si="0"/>
        <v>#REF!</v>
      </c>
    </row>
    <row r="14" spans="1:14" x14ac:dyDescent="0.35">
      <c r="A14" s="499" t="s">
        <v>281</v>
      </c>
      <c r="B14" s="482"/>
      <c r="C14" s="482"/>
      <c r="D14" s="483"/>
      <c r="E14" s="482"/>
      <c r="F14" s="482"/>
      <c r="G14" s="482"/>
      <c r="H14" s="482"/>
      <c r="I14" s="484"/>
    </row>
    <row r="15" spans="1:14" ht="29" x14ac:dyDescent="0.35">
      <c r="A15" s="485"/>
      <c r="B15" s="486"/>
      <c r="C15" s="486"/>
      <c r="D15" s="486"/>
      <c r="E15" s="486"/>
      <c r="F15" s="486"/>
      <c r="G15" s="487" t="s">
        <v>282</v>
      </c>
      <c r="H15" s="487" t="s">
        <v>283</v>
      </c>
      <c r="I15" s="487" t="s">
        <v>271</v>
      </c>
    </row>
    <row r="16" spans="1:14" x14ac:dyDescent="0.35">
      <c r="A16" s="485">
        <v>4</v>
      </c>
      <c r="B16" s="486" t="e">
        <f>#REF!</f>
        <v>#REF!</v>
      </c>
      <c r="C16" s="486"/>
      <c r="D16" s="486"/>
      <c r="E16" s="486"/>
      <c r="F16" s="486"/>
      <c r="G16" s="489" t="e">
        <f>H16/12</f>
        <v>#REF!</v>
      </c>
      <c r="H16" s="489" t="e">
        <f>#REF!</f>
        <v>#REF!</v>
      </c>
      <c r="I16" s="500" t="e">
        <f t="shared" ref="I16:I23" si="1">H16/$H$25</f>
        <v>#REF!</v>
      </c>
    </row>
    <row r="17" spans="1:9" x14ac:dyDescent="0.35">
      <c r="A17" s="485">
        <v>5</v>
      </c>
      <c r="B17" s="486" t="e">
        <f>#REF!</f>
        <v>#REF!</v>
      </c>
      <c r="C17" s="486"/>
      <c r="D17" s="486"/>
      <c r="E17" s="486"/>
      <c r="F17" s="486"/>
      <c r="G17" s="489" t="e">
        <f t="shared" ref="G17:G23" si="2">H17/12</f>
        <v>#REF!</v>
      </c>
      <c r="H17" s="489" t="e">
        <f>#REF!</f>
        <v>#REF!</v>
      </c>
      <c r="I17" s="500" t="e">
        <f t="shared" si="1"/>
        <v>#REF!</v>
      </c>
    </row>
    <row r="18" spans="1:9" x14ac:dyDescent="0.35">
      <c r="A18" s="485">
        <v>6</v>
      </c>
      <c r="B18" s="486" t="e">
        <f>#REF!</f>
        <v>#REF!</v>
      </c>
      <c r="C18" s="486"/>
      <c r="D18" s="486"/>
      <c r="E18" s="486"/>
      <c r="F18" s="486"/>
      <c r="G18" s="489" t="e">
        <f t="shared" si="2"/>
        <v>#REF!</v>
      </c>
      <c r="H18" s="489" t="e">
        <f>#REF!</f>
        <v>#REF!</v>
      </c>
      <c r="I18" s="500" t="e">
        <f t="shared" si="1"/>
        <v>#REF!</v>
      </c>
    </row>
    <row r="19" spans="1:9" x14ac:dyDescent="0.35">
      <c r="A19" s="485">
        <v>7</v>
      </c>
      <c r="B19" s="486" t="e">
        <f>#REF!</f>
        <v>#REF!</v>
      </c>
      <c r="C19" s="486"/>
      <c r="D19" s="486"/>
      <c r="E19" s="486"/>
      <c r="F19" s="486"/>
      <c r="G19" s="489" t="e">
        <f t="shared" si="2"/>
        <v>#REF!</v>
      </c>
      <c r="H19" s="489" t="e">
        <f>#REF!</f>
        <v>#REF!</v>
      </c>
      <c r="I19" s="500" t="e">
        <f t="shared" si="1"/>
        <v>#REF!</v>
      </c>
    </row>
    <row r="20" spans="1:9" x14ac:dyDescent="0.35">
      <c r="A20" s="485">
        <v>8</v>
      </c>
      <c r="B20" s="486" t="e">
        <f>#REF!</f>
        <v>#REF!</v>
      </c>
      <c r="C20" s="486"/>
      <c r="D20" s="486"/>
      <c r="E20" s="486"/>
      <c r="F20" s="486"/>
      <c r="G20" s="489" t="e">
        <f t="shared" si="2"/>
        <v>#REF!</v>
      </c>
      <c r="H20" s="489" t="e">
        <f>#REF!</f>
        <v>#REF!</v>
      </c>
      <c r="I20" s="500" t="e">
        <f t="shared" si="1"/>
        <v>#REF!</v>
      </c>
    </row>
    <row r="21" spans="1:9" x14ac:dyDescent="0.35">
      <c r="A21" s="485">
        <v>9</v>
      </c>
      <c r="B21" s="486" t="e">
        <f>#REF!</f>
        <v>#REF!</v>
      </c>
      <c r="C21" s="486"/>
      <c r="D21" s="486"/>
      <c r="E21" s="486"/>
      <c r="F21" s="486"/>
      <c r="G21" s="489" t="e">
        <f t="shared" si="2"/>
        <v>#REF!</v>
      </c>
      <c r="H21" s="489" t="e">
        <f>#REF!</f>
        <v>#REF!</v>
      </c>
      <c r="I21" s="500" t="e">
        <f t="shared" si="1"/>
        <v>#REF!</v>
      </c>
    </row>
    <row r="22" spans="1:9" x14ac:dyDescent="0.35">
      <c r="A22" s="485">
        <v>10</v>
      </c>
      <c r="B22" s="486" t="e">
        <f>#REF!</f>
        <v>#REF!</v>
      </c>
      <c r="C22" s="486"/>
      <c r="D22" s="486"/>
      <c r="E22" s="486"/>
      <c r="F22" s="486"/>
      <c r="G22" s="489" t="e">
        <f t="shared" si="2"/>
        <v>#REF!</v>
      </c>
      <c r="H22" s="489" t="e">
        <f>#REF!</f>
        <v>#REF!</v>
      </c>
      <c r="I22" s="500" t="e">
        <f t="shared" si="1"/>
        <v>#REF!</v>
      </c>
    </row>
    <row r="23" spans="1:9" x14ac:dyDescent="0.35">
      <c r="A23" s="485">
        <v>11</v>
      </c>
      <c r="B23" s="489" t="e">
        <f>#REF!</f>
        <v>#REF!</v>
      </c>
      <c r="C23" s="486"/>
      <c r="D23" s="486"/>
      <c r="E23" s="486"/>
      <c r="F23" s="486"/>
      <c r="G23" s="489" t="e">
        <f t="shared" si="2"/>
        <v>#REF!</v>
      </c>
      <c r="H23" s="489" t="e">
        <f>#REF!</f>
        <v>#REF!</v>
      </c>
      <c r="I23" s="500" t="e">
        <f t="shared" si="1"/>
        <v>#REF!</v>
      </c>
    </row>
    <row r="24" spans="1:9" x14ac:dyDescent="0.35">
      <c r="A24" s="485"/>
      <c r="B24" s="486"/>
      <c r="C24" s="486"/>
      <c r="D24" s="486"/>
      <c r="E24" s="486"/>
      <c r="F24" s="486"/>
      <c r="G24" s="489"/>
      <c r="H24" s="489"/>
      <c r="I24" s="500"/>
    </row>
    <row r="25" spans="1:9" x14ac:dyDescent="0.35">
      <c r="A25" s="485">
        <v>12</v>
      </c>
      <c r="B25" s="496" t="s">
        <v>284</v>
      </c>
      <c r="C25" s="486"/>
      <c r="D25" s="486"/>
      <c r="E25" s="486"/>
      <c r="F25" s="486"/>
      <c r="G25" s="497" t="e">
        <f>SUM(G16:G24)</f>
        <v>#REF!</v>
      </c>
      <c r="H25" s="497" t="e">
        <f>SUM(H16:H24)</f>
        <v>#REF!</v>
      </c>
      <c r="I25" s="498" t="e">
        <f>SUM(I16:I24)</f>
        <v>#REF!</v>
      </c>
    </row>
    <row r="26" spans="1:9" x14ac:dyDescent="0.35">
      <c r="A26" s="501"/>
    </row>
    <row r="27" spans="1:9" x14ac:dyDescent="0.35">
      <c r="A27" s="485">
        <v>13</v>
      </c>
      <c r="B27" s="502" t="s">
        <v>285</v>
      </c>
      <c r="C27" s="503"/>
      <c r="D27" s="503"/>
      <c r="E27" s="503"/>
      <c r="F27" s="503"/>
      <c r="G27" s="504" t="e">
        <f>G12+G25</f>
        <v>#REF!</v>
      </c>
      <c r="H27" s="504" t="e">
        <f>H12+H25</f>
        <v>#REF!</v>
      </c>
      <c r="I27" s="505"/>
    </row>
    <row r="29" spans="1:9" x14ac:dyDescent="0.35">
      <c r="H29" s="506"/>
      <c r="I29" s="507"/>
    </row>
    <row r="30" spans="1:9" x14ac:dyDescent="0.35">
      <c r="H30" s="507"/>
      <c r="I30" s="508"/>
    </row>
    <row r="32" spans="1:9" hidden="1" x14ac:dyDescent="0.35">
      <c r="B32" s="480" t="str">
        <f>"max: "&amp;Помещения!C27</f>
        <v xml:space="preserve">max: </v>
      </c>
    </row>
  </sheetData>
  <mergeCells count="1">
    <mergeCell ref="K9:N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85" zoomScaleNormal="85" workbookViewId="0">
      <selection activeCell="O71" sqref="O71"/>
    </sheetView>
  </sheetViews>
  <sheetFormatPr defaultColWidth="9.1796875" defaultRowHeight="14.5" x14ac:dyDescent="0.35"/>
  <cols>
    <col min="1" max="1" width="37.1796875" style="443" customWidth="1"/>
    <col min="2" max="2" width="12" style="443" hidden="1" customWidth="1"/>
    <col min="3" max="3" width="20" style="443" customWidth="1"/>
    <col min="4" max="4" width="18.453125" style="443" customWidth="1"/>
    <col min="5" max="5" width="16" style="443" customWidth="1"/>
    <col min="6" max="6" width="15.7265625" style="443" customWidth="1"/>
    <col min="7" max="7" width="13.54296875" style="443" customWidth="1"/>
    <col min="8" max="16384" width="9.1796875" style="443"/>
  </cols>
  <sheetData>
    <row r="1" spans="1:9" x14ac:dyDescent="0.35">
      <c r="A1" s="444" t="s">
        <v>300</v>
      </c>
    </row>
    <row r="3" spans="1:9" hidden="1" x14ac:dyDescent="0.35">
      <c r="A3" s="444"/>
      <c r="C3" s="445"/>
      <c r="D3" s="445"/>
      <c r="E3" s="445"/>
      <c r="F3" s="445"/>
      <c r="G3" s="445"/>
    </row>
    <row r="4" spans="1:9" hidden="1" x14ac:dyDescent="0.35"/>
    <row r="5" spans="1:9" ht="15" hidden="1" customHeight="1" x14ac:dyDescent="0.35">
      <c r="A5" s="444"/>
      <c r="H5" s="446"/>
      <c r="I5" s="446"/>
    </row>
    <row r="6" spans="1:9" hidden="1" x14ac:dyDescent="0.35">
      <c r="H6" s="446"/>
      <c r="I6" s="446"/>
    </row>
    <row r="7" spans="1:9" hidden="1" x14ac:dyDescent="0.35">
      <c r="A7" s="448"/>
      <c r="B7" s="448"/>
      <c r="C7" s="448"/>
      <c r="H7" s="446"/>
      <c r="I7" s="446"/>
    </row>
    <row r="8" spans="1:9" hidden="1" x14ac:dyDescent="0.35"/>
    <row r="9" spans="1:9" hidden="1" x14ac:dyDescent="0.35"/>
    <row r="10" spans="1:9" hidden="1" x14ac:dyDescent="0.35"/>
    <row r="11" spans="1:9" hidden="1" x14ac:dyDescent="0.35"/>
    <row r="12" spans="1:9" hidden="1" x14ac:dyDescent="0.35">
      <c r="A12" s="449"/>
      <c r="B12" s="449"/>
      <c r="C12" s="449"/>
    </row>
    <row r="13" spans="1:9" hidden="1" x14ac:dyDescent="0.35">
      <c r="A13" s="450"/>
      <c r="B13" s="451"/>
      <c r="C13" s="451"/>
    </row>
    <row r="14" spans="1:9" hidden="1" x14ac:dyDescent="0.35">
      <c r="A14" s="450"/>
      <c r="B14" s="451"/>
      <c r="C14" s="451"/>
    </row>
    <row r="15" spans="1:9" hidden="1" x14ac:dyDescent="0.35">
      <c r="A15" s="450"/>
      <c r="B15" s="451"/>
      <c r="C15" s="451"/>
    </row>
    <row r="16" spans="1:9" ht="29.25" hidden="1" customHeight="1" x14ac:dyDescent="0.35">
      <c r="A16" s="452"/>
      <c r="B16" s="453"/>
      <c r="C16" s="451"/>
    </row>
    <row r="17" spans="1:4" hidden="1" x14ac:dyDescent="0.35"/>
    <row r="18" spans="1:4" hidden="1" x14ac:dyDescent="0.35">
      <c r="A18" s="444"/>
    </row>
    <row r="19" spans="1:4" hidden="1" x14ac:dyDescent="0.35"/>
    <row r="20" spans="1:4" hidden="1" x14ac:dyDescent="0.35">
      <c r="A20" s="448"/>
      <c r="B20" s="448"/>
      <c r="C20" s="448"/>
      <c r="D20" s="454"/>
    </row>
    <row r="21" spans="1:4" hidden="1" x14ac:dyDescent="0.35">
      <c r="D21" s="455"/>
    </row>
    <row r="22" spans="1:4" hidden="1" x14ac:dyDescent="0.35">
      <c r="D22" s="455"/>
    </row>
    <row r="23" spans="1:4" hidden="1" x14ac:dyDescent="0.35">
      <c r="D23" s="455"/>
    </row>
    <row r="24" spans="1:4" hidden="1" x14ac:dyDescent="0.35"/>
    <row r="25" spans="1:4" hidden="1" x14ac:dyDescent="0.35"/>
    <row r="26" spans="1:4" hidden="1" x14ac:dyDescent="0.35">
      <c r="A26" s="450"/>
      <c r="B26" s="451"/>
      <c r="C26" s="451"/>
    </row>
    <row r="27" spans="1:4" hidden="1" x14ac:dyDescent="0.35">
      <c r="A27" s="450"/>
      <c r="B27" s="451"/>
      <c r="C27" s="451"/>
    </row>
    <row r="28" spans="1:4" hidden="1" x14ac:dyDescent="0.35">
      <c r="A28" s="450"/>
      <c r="B28" s="451"/>
      <c r="C28" s="451"/>
    </row>
    <row r="29" spans="1:4" hidden="1" x14ac:dyDescent="0.35">
      <c r="A29" s="444"/>
      <c r="B29" s="451"/>
      <c r="C29" s="451"/>
      <c r="D29" s="451"/>
    </row>
    <row r="30" spans="1:4" hidden="1" x14ac:dyDescent="0.35">
      <c r="A30" s="450"/>
      <c r="B30" s="451"/>
      <c r="C30" s="451"/>
    </row>
    <row r="31" spans="1:4" hidden="1" x14ac:dyDescent="0.35">
      <c r="A31" s="448"/>
      <c r="B31" s="448"/>
      <c r="C31" s="448"/>
    </row>
    <row r="32" spans="1:4" hidden="1" x14ac:dyDescent="0.35">
      <c r="B32" s="451"/>
      <c r="C32" s="451"/>
    </row>
    <row r="33" spans="1:11" hidden="1" x14ac:dyDescent="0.35">
      <c r="A33" s="450"/>
      <c r="B33" s="451"/>
      <c r="C33" s="451"/>
    </row>
    <row r="34" spans="1:11" hidden="1" x14ac:dyDescent="0.35"/>
    <row r="35" spans="1:11" hidden="1" x14ac:dyDescent="0.35">
      <c r="A35" s="450"/>
      <c r="B35" s="451"/>
      <c r="C35" s="451"/>
    </row>
    <row r="36" spans="1:11" hidden="1" x14ac:dyDescent="0.35">
      <c r="A36" s="450"/>
      <c r="B36" s="451"/>
      <c r="C36" s="451"/>
    </row>
    <row r="37" spans="1:11" hidden="1" x14ac:dyDescent="0.35"/>
    <row r="38" spans="1:11" ht="15" hidden="1" customHeight="1" x14ac:dyDescent="0.35">
      <c r="A38" s="444"/>
    </row>
    <row r="39" spans="1:11" ht="50.25" hidden="1" customHeight="1" x14ac:dyDescent="0.35">
      <c r="B39" s="456"/>
      <c r="C39" s="457"/>
      <c r="D39" s="457"/>
      <c r="E39" s="457"/>
      <c r="F39" s="457"/>
    </row>
    <row r="40" spans="1:11" hidden="1" x14ac:dyDescent="0.35">
      <c r="F40" s="445"/>
    </row>
    <row r="41" spans="1:11" hidden="1" x14ac:dyDescent="0.35">
      <c r="A41" s="458"/>
      <c r="F41" s="445"/>
    </row>
    <row r="42" spans="1:11" hidden="1" x14ac:dyDescent="0.35">
      <c r="F42" s="445"/>
    </row>
    <row r="43" spans="1:11" hidden="1" x14ac:dyDescent="0.35">
      <c r="E43" s="445"/>
      <c r="F43" s="459"/>
    </row>
    <row r="44" spans="1:11" hidden="1" x14ac:dyDescent="0.35">
      <c r="A44" s="450"/>
      <c r="B44" s="451"/>
      <c r="F44" s="460"/>
    </row>
    <row r="45" spans="1:11" hidden="1" x14ac:dyDescent="0.35">
      <c r="A45" s="450"/>
      <c r="B45" s="451"/>
      <c r="F45" s="460"/>
    </row>
    <row r="46" spans="1:11" hidden="1" x14ac:dyDescent="0.35">
      <c r="C46" s="445"/>
    </row>
    <row r="47" spans="1:11" hidden="1" x14ac:dyDescent="0.35">
      <c r="C47" s="445"/>
      <c r="I47" s="447"/>
      <c r="J47" s="447"/>
      <c r="K47" s="447"/>
    </row>
    <row r="48" spans="1:11" hidden="1" x14ac:dyDescent="0.35">
      <c r="A48" s="461"/>
      <c r="B48" s="462"/>
      <c r="C48" s="463"/>
      <c r="D48" s="463"/>
      <c r="E48" s="463"/>
      <c r="F48" s="463"/>
      <c r="G48" s="463"/>
      <c r="I48" s="464"/>
      <c r="J48" s="464"/>
    </row>
    <row r="49" spans="1:10" x14ac:dyDescent="0.35">
      <c r="A49" s="465"/>
      <c r="B49"/>
      <c r="C49" s="466"/>
      <c r="D49" s="466"/>
      <c r="E49" s="466"/>
      <c r="F49"/>
      <c r="G49"/>
    </row>
    <row r="50" spans="1:10" x14ac:dyDescent="0.35">
      <c r="A50" s="465" t="s">
        <v>292</v>
      </c>
      <c r="B50"/>
      <c r="C50" s="466"/>
      <c r="D50" s="466"/>
      <c r="E50" s="466"/>
      <c r="F50"/>
      <c r="G50"/>
    </row>
    <row r="51" spans="1:10" ht="29" x14ac:dyDescent="0.35">
      <c r="A51" s="467"/>
      <c r="B51" s="468"/>
      <c r="C51" s="469" t="s">
        <v>293</v>
      </c>
      <c r="D51" s="468" t="s">
        <v>294</v>
      </c>
      <c r="E51" s="468"/>
      <c r="F51" s="468" t="s">
        <v>295</v>
      </c>
      <c r="G51" s="468"/>
    </row>
    <row r="52" spans="1:10" x14ac:dyDescent="0.35">
      <c r="A52" s="470" t="s">
        <v>288</v>
      </c>
      <c r="B52" s="470"/>
      <c r="C52" s="531">
        <f>SUM(C53:C56)</f>
        <v>744.00000000000011</v>
      </c>
      <c r="D52" s="531">
        <f>SUM(D53:D56)</f>
        <v>275.29999999999995</v>
      </c>
      <c r="E52" s="532">
        <f t="shared" ref="E52:E55" si="0">D52/C52</f>
        <v>0.37002688172042997</v>
      </c>
      <c r="F52" s="531">
        <f>C52-D52</f>
        <v>468.70000000000016</v>
      </c>
      <c r="G52" s="533">
        <f>F52/C52</f>
        <v>0.62997311827957003</v>
      </c>
      <c r="H52" s="471"/>
    </row>
    <row r="53" spans="1:10" ht="15" customHeight="1" x14ac:dyDescent="0.35">
      <c r="A53" s="472" t="s">
        <v>289</v>
      </c>
      <c r="B53" s="467"/>
      <c r="C53" s="473">
        <v>265.20000000000005</v>
      </c>
      <c r="D53" s="478">
        <v>162</v>
      </c>
      <c r="E53" s="534">
        <f t="shared" si="0"/>
        <v>0.61085972850678727</v>
      </c>
      <c r="F53" s="473">
        <f t="shared" ref="F53:F55" si="1">C53-D53</f>
        <v>103.20000000000005</v>
      </c>
      <c r="G53" s="535">
        <f t="shared" ref="G53:G55" si="2">F53/C53</f>
        <v>0.38914027149321279</v>
      </c>
    </row>
    <row r="54" spans="1:10" x14ac:dyDescent="0.35">
      <c r="A54" s="472" t="s">
        <v>290</v>
      </c>
      <c r="B54" s="467"/>
      <c r="C54" s="473">
        <v>268.70000000000005</v>
      </c>
      <c r="D54" s="478">
        <v>113.29999999999998</v>
      </c>
      <c r="E54" s="534">
        <f t="shared" si="0"/>
        <v>0.4216598436918495</v>
      </c>
      <c r="F54" s="473">
        <f t="shared" si="1"/>
        <v>155.40000000000006</v>
      </c>
      <c r="G54" s="535">
        <f t="shared" si="2"/>
        <v>0.5783401563081505</v>
      </c>
    </row>
    <row r="55" spans="1:10" x14ac:dyDescent="0.35">
      <c r="A55" s="472" t="s">
        <v>291</v>
      </c>
      <c r="B55" s="467"/>
      <c r="C55" s="536">
        <v>210.1</v>
      </c>
      <c r="D55" s="478"/>
      <c r="E55" s="534">
        <f t="shared" si="0"/>
        <v>0</v>
      </c>
      <c r="F55" s="473">
        <f t="shared" si="1"/>
        <v>210.1</v>
      </c>
      <c r="G55" s="535">
        <f t="shared" si="2"/>
        <v>1</v>
      </c>
    </row>
    <row r="56" spans="1:10" x14ac:dyDescent="0.35">
      <c r="A56" s="472"/>
      <c r="B56" s="467"/>
      <c r="C56" s="536"/>
      <c r="D56" s="467"/>
      <c r="E56" s="534"/>
      <c r="F56" s="473"/>
      <c r="G56" s="535"/>
    </row>
    <row r="57" spans="1:10" x14ac:dyDescent="0.35">
      <c r="A57" s="470" t="s">
        <v>258</v>
      </c>
      <c r="B57" s="470"/>
      <c r="C57" s="531">
        <v>5892.9000000000033</v>
      </c>
      <c r="D57" s="531">
        <v>5892.9000000000033</v>
      </c>
      <c r="E57" s="532">
        <f>[4]Помещения!E56</f>
        <v>0</v>
      </c>
      <c r="F57" s="531">
        <f t="shared" ref="F57:F58" si="3">C57-D57</f>
        <v>0</v>
      </c>
      <c r="G57" s="537">
        <f t="shared" ref="G57:G58" si="4">F57/C57</f>
        <v>0</v>
      </c>
    </row>
    <row r="58" spans="1:10" x14ac:dyDescent="0.35">
      <c r="A58" s="474" t="s">
        <v>259</v>
      </c>
      <c r="B58" s="475"/>
      <c r="C58" s="476">
        <f>C52+C57</f>
        <v>6636.9000000000033</v>
      </c>
      <c r="D58" s="476">
        <f>D52+D57</f>
        <v>6168.2000000000035</v>
      </c>
      <c r="E58" s="538">
        <f t="shared" ref="E58" si="5">D58/C58</f>
        <v>0.92937968027241635</v>
      </c>
      <c r="F58" s="476">
        <f t="shared" si="3"/>
        <v>468.69999999999982</v>
      </c>
      <c r="G58" s="539">
        <f t="shared" si="4"/>
        <v>7.0620319727583605E-2</v>
      </c>
    </row>
    <row r="59" spans="1:10" x14ac:dyDescent="0.35">
      <c r="A59"/>
      <c r="B59"/>
      <c r="C59" s="466"/>
      <c r="D59"/>
      <c r="E59"/>
      <c r="F59"/>
      <c r="G59"/>
    </row>
    <row r="60" spans="1:10" x14ac:dyDescent="0.35">
      <c r="A60" s="465" t="s">
        <v>299</v>
      </c>
      <c r="B60"/>
      <c r="C60" s="466"/>
      <c r="D60" s="466"/>
      <c r="E60" s="466"/>
      <c r="F60"/>
      <c r="G60"/>
    </row>
    <row r="61" spans="1:10" ht="29" x14ac:dyDescent="0.35">
      <c r="A61" s="467"/>
      <c r="B61" s="468"/>
      <c r="C61" s="469" t="s">
        <v>296</v>
      </c>
      <c r="D61" s="468" t="s">
        <v>297</v>
      </c>
      <c r="E61" s="468"/>
      <c r="F61" s="468" t="s">
        <v>298</v>
      </c>
      <c r="G61" s="468"/>
    </row>
    <row r="62" spans="1:10" x14ac:dyDescent="0.35">
      <c r="A62" s="470" t="s">
        <v>288</v>
      </c>
      <c r="B62" s="470"/>
      <c r="C62" s="531">
        <f>SUM(C63:C66)</f>
        <v>2981.8010000000008</v>
      </c>
      <c r="D62" s="531">
        <f>SUM(D63:D66)</f>
        <v>1155.664</v>
      </c>
      <c r="E62" s="538">
        <f t="shared" ref="E62:E68" si="6">D62/C62</f>
        <v>0.38757247717067628</v>
      </c>
      <c r="F62" s="531">
        <f>C62-D62</f>
        <v>1826.1370000000009</v>
      </c>
      <c r="G62" s="537">
        <f>F62/C62</f>
        <v>0.61242752282932378</v>
      </c>
      <c r="I62" s="477"/>
      <c r="J62" s="477"/>
    </row>
    <row r="63" spans="1:10" x14ac:dyDescent="0.35">
      <c r="A63" s="472" t="s">
        <v>289</v>
      </c>
      <c r="B63" s="467"/>
      <c r="C63" s="473">
        <f>C53*4.56</f>
        <v>1209.3120000000001</v>
      </c>
      <c r="D63" s="478">
        <f>D53*4.56</f>
        <v>738.71999999999991</v>
      </c>
      <c r="E63" s="540">
        <f t="shared" si="6"/>
        <v>0.61085972850678716</v>
      </c>
      <c r="F63" s="473">
        <f t="shared" ref="F63:F68" si="7">C63-D63</f>
        <v>470.59200000000021</v>
      </c>
      <c r="G63" s="541">
        <f t="shared" ref="G63:G68" si="8">F63/C63</f>
        <v>0.38914027149321279</v>
      </c>
    </row>
    <row r="64" spans="1:10" x14ac:dyDescent="0.35">
      <c r="A64" s="472" t="s">
        <v>290</v>
      </c>
      <c r="B64" s="467"/>
      <c r="C64" s="473">
        <f>C54*(8.24-4.56)</f>
        <v>988.81600000000037</v>
      </c>
      <c r="D64" s="478">
        <f>D54*(8.24-4.56)</f>
        <v>416.94400000000002</v>
      </c>
      <c r="E64" s="540">
        <f t="shared" si="6"/>
        <v>0.4216598436918495</v>
      </c>
      <c r="F64" s="473">
        <f t="shared" si="7"/>
        <v>571.8720000000003</v>
      </c>
      <c r="G64" s="541">
        <f t="shared" si="8"/>
        <v>0.57834015630815039</v>
      </c>
    </row>
    <row r="65" spans="1:7" x14ac:dyDescent="0.35">
      <c r="A65" s="472" t="s">
        <v>291</v>
      </c>
      <c r="B65" s="467"/>
      <c r="C65" s="473">
        <f>C55*(11.97-8.24)</f>
        <v>783.67300000000012</v>
      </c>
      <c r="D65" s="478">
        <f>D55*(11.97-8.24)</f>
        <v>0</v>
      </c>
      <c r="E65" s="540">
        <f t="shared" si="6"/>
        <v>0</v>
      </c>
      <c r="F65" s="473">
        <f t="shared" si="7"/>
        <v>783.67300000000012</v>
      </c>
      <c r="G65" s="541">
        <f t="shared" si="8"/>
        <v>1</v>
      </c>
    </row>
    <row r="66" spans="1:7" x14ac:dyDescent="0.35">
      <c r="A66" s="472"/>
      <c r="B66" s="467"/>
      <c r="C66" s="536"/>
      <c r="D66" s="467"/>
      <c r="E66" s="540"/>
      <c r="F66" s="473"/>
      <c r="G66" s="541"/>
    </row>
    <row r="67" spans="1:7" x14ac:dyDescent="0.35">
      <c r="A67" s="470" t="s">
        <v>258</v>
      </c>
      <c r="B67" s="470"/>
      <c r="C67" s="531">
        <f>C57*(9.8-0.6)</f>
        <v>54214.680000000037</v>
      </c>
      <c r="D67" s="531">
        <f>D57*(9.8-0.6)</f>
        <v>54214.680000000037</v>
      </c>
      <c r="E67" s="538">
        <f t="shared" si="6"/>
        <v>1</v>
      </c>
      <c r="F67" s="531">
        <f t="shared" si="7"/>
        <v>0</v>
      </c>
      <c r="G67" s="537">
        <f t="shared" si="8"/>
        <v>0</v>
      </c>
    </row>
    <row r="68" spans="1:7" x14ac:dyDescent="0.35">
      <c r="A68" s="474" t="s">
        <v>259</v>
      </c>
      <c r="B68" s="475"/>
      <c r="C68" s="476">
        <f>C62+C67</f>
        <v>57196.481000000036</v>
      </c>
      <c r="D68" s="476">
        <f>D62+D67</f>
        <v>55370.344000000034</v>
      </c>
      <c r="E68" s="542">
        <f t="shared" si="6"/>
        <v>0.96807256376489315</v>
      </c>
      <c r="F68" s="476">
        <f t="shared" si="7"/>
        <v>1826.1370000000024</v>
      </c>
      <c r="G68" s="543">
        <f t="shared" si="8"/>
        <v>3.1927436235106861E-2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8"/>
  <sheetViews>
    <sheetView showGridLines="0" workbookViewId="0">
      <selection activeCell="B19" sqref="B19:C19"/>
    </sheetView>
  </sheetViews>
  <sheetFormatPr defaultColWidth="9.1796875" defaultRowHeight="14.5" x14ac:dyDescent="0.35"/>
  <cols>
    <col min="1" max="1" width="20.1796875" style="279" customWidth="1"/>
    <col min="2" max="2" width="13.54296875" style="271" customWidth="1"/>
    <col min="3" max="3" width="46.1796875" style="70" customWidth="1"/>
    <col min="4" max="4" width="3.81640625" style="70" customWidth="1"/>
    <col min="5" max="16384" width="9.1796875" style="70"/>
  </cols>
  <sheetData>
    <row r="1" spans="1:4" ht="26.25" customHeight="1" x14ac:dyDescent="0.35">
      <c r="A1" s="270" t="s">
        <v>159</v>
      </c>
      <c r="D1" s="268"/>
    </row>
    <row r="3" spans="1:4" ht="63" customHeight="1" x14ac:dyDescent="0.35">
      <c r="A3" s="272" t="s">
        <v>160</v>
      </c>
      <c r="B3" s="564"/>
      <c r="C3" s="564"/>
    </row>
    <row r="4" spans="1:4" x14ac:dyDescent="0.35">
      <c r="A4" s="273"/>
    </row>
    <row r="5" spans="1:4" ht="42" customHeight="1" x14ac:dyDescent="0.35">
      <c r="A5" s="272" t="s">
        <v>161</v>
      </c>
      <c r="B5" s="565"/>
      <c r="C5" s="565"/>
    </row>
    <row r="6" spans="1:4" ht="23.25" customHeight="1" x14ac:dyDescent="0.35">
      <c r="A6" s="272" t="s">
        <v>162</v>
      </c>
      <c r="B6" s="565"/>
      <c r="C6" s="565"/>
    </row>
    <row r="7" spans="1:4" ht="23.25" customHeight="1" x14ac:dyDescent="0.35">
      <c r="A7" s="272" t="s">
        <v>163</v>
      </c>
      <c r="B7" s="566"/>
      <c r="C7" s="566"/>
    </row>
    <row r="8" spans="1:4" ht="23.25" customHeight="1" x14ac:dyDescent="0.35">
      <c r="A8" s="272" t="s">
        <v>164</v>
      </c>
      <c r="B8" s="567"/>
      <c r="C8" s="567"/>
    </row>
    <row r="9" spans="1:4" x14ac:dyDescent="0.35">
      <c r="A9" s="273"/>
    </row>
    <row r="10" spans="1:4" ht="33.75" customHeight="1" x14ac:dyDescent="0.35">
      <c r="A10" s="272" t="s">
        <v>165</v>
      </c>
      <c r="B10" s="275">
        <v>2024</v>
      </c>
      <c r="C10" s="276"/>
    </row>
    <row r="11" spans="1:4" ht="35.25" customHeight="1" x14ac:dyDescent="0.35">
      <c r="A11" s="272" t="s">
        <v>166</v>
      </c>
      <c r="B11" s="275">
        <v>2038</v>
      </c>
      <c r="C11" s="276"/>
    </row>
    <row r="12" spans="1:4" ht="36" customHeight="1" x14ac:dyDescent="0.35">
      <c r="A12" s="272" t="s">
        <v>167</v>
      </c>
      <c r="B12" s="277">
        <f>IF(B11&gt;0,B11-B10+1,"")</f>
        <v>15</v>
      </c>
      <c r="C12" s="278" t="s">
        <v>80</v>
      </c>
    </row>
    <row r="13" spans="1:4" ht="81" customHeight="1" x14ac:dyDescent="0.35">
      <c r="A13" s="272" t="s">
        <v>168</v>
      </c>
      <c r="B13" s="568" t="s">
        <v>255</v>
      </c>
      <c r="C13" s="569"/>
    </row>
    <row r="14" spans="1:4" x14ac:dyDescent="0.35">
      <c r="A14" s="273"/>
    </row>
    <row r="15" spans="1:4" ht="20.25" customHeight="1" x14ac:dyDescent="0.35">
      <c r="A15" s="279" t="s">
        <v>169</v>
      </c>
    </row>
    <row r="16" spans="1:4" ht="24.75" customHeight="1" x14ac:dyDescent="0.35">
      <c r="A16" s="272" t="s">
        <v>170</v>
      </c>
      <c r="B16" s="561"/>
      <c r="C16" s="561"/>
    </row>
    <row r="17" spans="1:3" ht="24.75" customHeight="1" x14ac:dyDescent="0.35">
      <c r="A17" s="272" t="s">
        <v>171</v>
      </c>
      <c r="B17" s="561"/>
      <c r="C17" s="561"/>
    </row>
    <row r="18" spans="1:3" x14ac:dyDescent="0.35">
      <c r="A18" s="280"/>
      <c r="B18" s="562"/>
      <c r="C18" s="562"/>
    </row>
    <row r="19" spans="1:3" ht="36.75" customHeight="1" x14ac:dyDescent="0.35">
      <c r="A19" s="272" t="s">
        <v>230</v>
      </c>
      <c r="B19" s="563">
        <v>45047</v>
      </c>
      <c r="C19" s="563"/>
    </row>
    <row r="20" spans="1:3" x14ac:dyDescent="0.35">
      <c r="A20" s="273"/>
    </row>
    <row r="21" spans="1:3" x14ac:dyDescent="0.35">
      <c r="A21" s="273"/>
    </row>
    <row r="22" spans="1:3" x14ac:dyDescent="0.35">
      <c r="A22" s="273"/>
    </row>
    <row r="23" spans="1:3" x14ac:dyDescent="0.35">
      <c r="A23" s="273"/>
    </row>
    <row r="24" spans="1:3" x14ac:dyDescent="0.35">
      <c r="A24" s="273"/>
    </row>
    <row r="25" spans="1:3" x14ac:dyDescent="0.35">
      <c r="A25" s="273"/>
    </row>
    <row r="26" spans="1:3" x14ac:dyDescent="0.35">
      <c r="A26" s="273"/>
    </row>
    <row r="27" spans="1:3" x14ac:dyDescent="0.35">
      <c r="A27" s="273"/>
    </row>
    <row r="28" spans="1:3" x14ac:dyDescent="0.35">
      <c r="A28" s="273"/>
    </row>
    <row r="29" spans="1:3" x14ac:dyDescent="0.35">
      <c r="A29" s="273"/>
    </row>
    <row r="30" spans="1:3" x14ac:dyDescent="0.35">
      <c r="A30" s="273"/>
    </row>
    <row r="31" spans="1:3" x14ac:dyDescent="0.35">
      <c r="A31" s="273"/>
    </row>
    <row r="32" spans="1:3" x14ac:dyDescent="0.35">
      <c r="A32" s="273"/>
    </row>
    <row r="33" spans="1:1" x14ac:dyDescent="0.35">
      <c r="A33" s="273"/>
    </row>
    <row r="34" spans="1:1" x14ac:dyDescent="0.35">
      <c r="A34" s="273"/>
    </row>
    <row r="35" spans="1:1" x14ac:dyDescent="0.35">
      <c r="A35" s="273"/>
    </row>
    <row r="36" spans="1:1" x14ac:dyDescent="0.35">
      <c r="A36" s="273"/>
    </row>
    <row r="37" spans="1:1" x14ac:dyDescent="0.35">
      <c r="A37" s="273"/>
    </row>
    <row r="38" spans="1:1" x14ac:dyDescent="0.35">
      <c r="A38" s="273"/>
    </row>
    <row r="39" spans="1:1" x14ac:dyDescent="0.35">
      <c r="A39" s="273"/>
    </row>
    <row r="40" spans="1:1" x14ac:dyDescent="0.35">
      <c r="A40" s="273"/>
    </row>
    <row r="41" spans="1:1" x14ac:dyDescent="0.35">
      <c r="A41" s="273"/>
    </row>
    <row r="42" spans="1:1" x14ac:dyDescent="0.35">
      <c r="A42" s="273"/>
    </row>
    <row r="43" spans="1:1" x14ac:dyDescent="0.35">
      <c r="A43" s="273"/>
    </row>
    <row r="44" spans="1:1" x14ac:dyDescent="0.35">
      <c r="A44" s="273"/>
    </row>
    <row r="45" spans="1:1" x14ac:dyDescent="0.35">
      <c r="A45" s="273"/>
    </row>
    <row r="46" spans="1:1" x14ac:dyDescent="0.35">
      <c r="A46" s="273"/>
    </row>
    <row r="47" spans="1:1" x14ac:dyDescent="0.35">
      <c r="A47" s="273"/>
    </row>
    <row r="48" spans="1:1" x14ac:dyDescent="0.35">
      <c r="A48" s="273"/>
    </row>
  </sheetData>
  <mergeCells count="10">
    <mergeCell ref="B16:C16"/>
    <mergeCell ref="B17:C17"/>
    <mergeCell ref="B18:C18"/>
    <mergeCell ref="B19:C19"/>
    <mergeCell ref="B3:C3"/>
    <mergeCell ref="B5:C5"/>
    <mergeCell ref="B6:C6"/>
    <mergeCell ref="B7:C7"/>
    <mergeCell ref="B8:C8"/>
    <mergeCell ref="B13:C13"/>
  </mergeCells>
  <pageMargins left="0.9055118110236221" right="0.70866141732283472" top="0.74803149606299213" bottom="0.74803149606299213" header="0.31496062992125984" footer="0.31496062992125984"/>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59"/>
  <sheetViews>
    <sheetView showGridLines="0" zoomScale="85" zoomScaleNormal="85" workbookViewId="0">
      <pane xSplit="3" ySplit="2" topLeftCell="D3" activePane="bottomRight" state="frozen"/>
      <selection pane="topRight" activeCell="D1" sqref="D1"/>
      <selection pane="bottomLeft" activeCell="A3" sqref="A3"/>
      <selection pane="bottomRight" activeCell="J63" sqref="J63"/>
    </sheetView>
  </sheetViews>
  <sheetFormatPr defaultColWidth="9.1796875" defaultRowHeight="14.5" outlineLevelCol="1" x14ac:dyDescent="0.35"/>
  <cols>
    <col min="1" max="1" width="16.1796875" style="70" customWidth="1"/>
    <col min="2" max="2" width="46.1796875" style="71" customWidth="1"/>
    <col min="3" max="3" width="6.81640625" style="1" customWidth="1"/>
    <col min="4" max="6" width="12.26953125" style="1" customWidth="1"/>
    <col min="7" max="9" width="12.26953125" style="1" hidden="1" customWidth="1" outlineLevel="1"/>
    <col min="10" max="10" width="16.453125" style="2" customWidth="1" collapsed="1"/>
    <col min="11" max="11" width="9.1796875" style="1"/>
    <col min="12" max="12" width="13" style="1" customWidth="1"/>
    <col min="13" max="13" width="14.26953125" style="70" customWidth="1"/>
    <col min="14" max="14" width="14" style="70" customWidth="1"/>
    <col min="15" max="15" width="15.26953125" style="70" customWidth="1"/>
    <col min="16" max="16384" width="9.1796875" style="70"/>
  </cols>
  <sheetData>
    <row r="1" spans="1:15" ht="25.5" customHeight="1" x14ac:dyDescent="0.35">
      <c r="A1" s="98" t="s">
        <v>74</v>
      </c>
      <c r="D1" s="571" t="s">
        <v>75</v>
      </c>
      <c r="E1" s="571"/>
      <c r="F1" s="571"/>
      <c r="G1" s="571"/>
      <c r="H1" s="571"/>
      <c r="I1" s="571"/>
      <c r="L1" s="130" t="s">
        <v>172</v>
      </c>
      <c r="M1" s="1"/>
      <c r="N1" s="1"/>
      <c r="O1" s="1"/>
    </row>
    <row r="2" spans="1:15" ht="42" customHeight="1" x14ac:dyDescent="0.35">
      <c r="A2" s="82"/>
      <c r="B2" s="88"/>
      <c r="C2" s="75" t="s">
        <v>2</v>
      </c>
      <c r="D2" s="83">
        <f>Esileht!B10</f>
        <v>2024</v>
      </c>
      <c r="E2" s="83">
        <f>D2+1</f>
        <v>2025</v>
      </c>
      <c r="F2" s="83">
        <f t="shared" ref="F2:I2" si="0">E2+1</f>
        <v>2026</v>
      </c>
      <c r="G2" s="83">
        <f t="shared" si="0"/>
        <v>2027</v>
      </c>
      <c r="H2" s="83">
        <f t="shared" si="0"/>
        <v>2028</v>
      </c>
      <c r="I2" s="83">
        <f t="shared" si="0"/>
        <v>2029</v>
      </c>
      <c r="J2" s="83" t="s">
        <v>71</v>
      </c>
      <c r="L2" s="99" t="s">
        <v>69</v>
      </c>
      <c r="M2" s="131" t="s">
        <v>109</v>
      </c>
      <c r="N2" s="131" t="s">
        <v>110</v>
      </c>
      <c r="O2" s="131" t="s">
        <v>173</v>
      </c>
    </row>
    <row r="3" spans="1:15" ht="3.75" customHeight="1" x14ac:dyDescent="0.35">
      <c r="A3" s="84"/>
      <c r="B3" s="89"/>
      <c r="C3" s="85"/>
      <c r="D3" s="86"/>
      <c r="E3" s="86"/>
      <c r="F3" s="86"/>
      <c r="G3" s="86"/>
      <c r="H3" s="86"/>
      <c r="I3" s="86"/>
      <c r="J3" s="87"/>
      <c r="L3" s="91"/>
      <c r="M3" s="74"/>
      <c r="N3" s="74"/>
      <c r="O3" s="134"/>
    </row>
    <row r="4" spans="1:15" ht="21" customHeight="1" x14ac:dyDescent="0.35">
      <c r="A4" s="573" t="s">
        <v>120</v>
      </c>
      <c r="B4" s="574"/>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575" t="s">
        <v>253</v>
      </c>
      <c r="B6" s="576"/>
      <c r="C6" s="76" t="s">
        <v>3</v>
      </c>
      <c r="D6" s="92"/>
      <c r="E6" s="92"/>
      <c r="F6" s="92"/>
      <c r="G6" s="92"/>
      <c r="H6" s="92"/>
      <c r="I6" s="92"/>
      <c r="J6" s="93">
        <f>SUM(D6:I6)</f>
        <v>0</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26.25" customHeight="1" x14ac:dyDescent="0.35">
      <c r="A8" s="572" t="s">
        <v>252</v>
      </c>
      <c r="B8" s="352"/>
      <c r="C8" s="76" t="s">
        <v>3</v>
      </c>
      <c r="D8" s="92"/>
      <c r="E8" s="92"/>
      <c r="F8" s="92"/>
      <c r="G8" s="92"/>
      <c r="H8" s="92"/>
      <c r="I8" s="92"/>
      <c r="J8" s="93">
        <f>SUM(D8:I8)</f>
        <v>0</v>
      </c>
      <c r="L8" s="72"/>
      <c r="M8" s="72"/>
      <c r="N8" s="72"/>
      <c r="O8" s="132">
        <f>IF(M8=$M$48,N8+L8-1,N8+L8)</f>
        <v>0</v>
      </c>
    </row>
    <row r="9" spans="1:15" ht="24.75" customHeight="1" x14ac:dyDescent="0.35">
      <c r="A9" s="572"/>
      <c r="B9" s="509"/>
      <c r="C9" s="76" t="s">
        <v>3</v>
      </c>
      <c r="D9" s="92"/>
      <c r="E9" s="92"/>
      <c r="F9" s="92"/>
      <c r="G9" s="92"/>
      <c r="H9" s="92"/>
      <c r="I9" s="92"/>
      <c r="J9" s="93">
        <f t="shared" ref="J9:J12" si="2">SUM(D9:I9)</f>
        <v>0</v>
      </c>
      <c r="L9" s="72"/>
      <c r="M9" s="72"/>
      <c r="N9" s="72"/>
      <c r="O9" s="132">
        <f>IF(M9=$M$48,N9+L9-1,N9+L9)</f>
        <v>0</v>
      </c>
    </row>
    <row r="10" spans="1:15" ht="78.75" customHeight="1" x14ac:dyDescent="0.35">
      <c r="A10" s="572"/>
      <c r="B10" s="354"/>
      <c r="C10" s="76" t="s">
        <v>3</v>
      </c>
      <c r="D10" s="92"/>
      <c r="E10" s="92"/>
      <c r="F10" s="92"/>
      <c r="G10" s="92"/>
      <c r="H10" s="92"/>
      <c r="I10" s="92"/>
      <c r="J10" s="93">
        <f t="shared" si="2"/>
        <v>0</v>
      </c>
      <c r="L10" s="72"/>
      <c r="M10" s="72"/>
      <c r="N10" s="72"/>
      <c r="O10" s="132">
        <f>IF(M10=$M$48,N10+L10-1,N10+L10)</f>
        <v>0</v>
      </c>
    </row>
    <row r="11" spans="1:15" ht="64.5" customHeight="1" x14ac:dyDescent="0.35">
      <c r="A11" s="572"/>
      <c r="B11" s="354"/>
      <c r="C11" s="76" t="s">
        <v>3</v>
      </c>
      <c r="D11" s="92"/>
      <c r="E11" s="92"/>
      <c r="F11" s="92"/>
      <c r="G11" s="92"/>
      <c r="H11" s="92"/>
      <c r="I11" s="92"/>
      <c r="J11" s="93">
        <f t="shared" si="2"/>
        <v>0</v>
      </c>
      <c r="L11" s="72"/>
      <c r="M11" s="72"/>
      <c r="N11" s="72"/>
      <c r="O11" s="132">
        <f>IF(M11=$M$48,N11+L11-1,N11+L11)</f>
        <v>0</v>
      </c>
    </row>
    <row r="12" spans="1:15" ht="36.75" customHeight="1" x14ac:dyDescent="0.35">
      <c r="A12" s="572"/>
      <c r="B12" s="354"/>
      <c r="C12" s="76" t="s">
        <v>3</v>
      </c>
      <c r="D12" s="92"/>
      <c r="E12" s="92"/>
      <c r="F12" s="92"/>
      <c r="G12" s="92"/>
      <c r="H12" s="92"/>
      <c r="I12" s="92"/>
      <c r="J12" s="93">
        <f t="shared" si="2"/>
        <v>0</v>
      </c>
      <c r="L12" s="72"/>
      <c r="M12" s="72"/>
      <c r="N12" s="72"/>
      <c r="O12" s="132">
        <f>IF(M12=$M$48,N12+L12-1,N12+L12)</f>
        <v>0</v>
      </c>
    </row>
    <row r="13" spans="1:15" ht="18" customHeight="1" x14ac:dyDescent="0.35">
      <c r="A13" s="570" t="s">
        <v>147</v>
      </c>
      <c r="B13" s="570"/>
      <c r="C13" s="77" t="s">
        <v>3</v>
      </c>
      <c r="D13" s="93">
        <f t="shared" ref="D13:I13" si="3">SUBTOTAL(9,D8:D12)</f>
        <v>0</v>
      </c>
      <c r="E13" s="93">
        <f t="shared" si="3"/>
        <v>0</v>
      </c>
      <c r="F13" s="93">
        <f t="shared" si="3"/>
        <v>0</v>
      </c>
      <c r="G13" s="93">
        <f t="shared" si="3"/>
        <v>0</v>
      </c>
      <c r="H13" s="93">
        <f t="shared" si="3"/>
        <v>0</v>
      </c>
      <c r="I13" s="93">
        <f t="shared" si="3"/>
        <v>0</v>
      </c>
      <c r="J13" s="93">
        <f t="shared" ref="J13" si="4">SUM(D13:I13)</f>
        <v>0</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customHeight="1" x14ac:dyDescent="0.35">
      <c r="A15" s="575" t="s">
        <v>309</v>
      </c>
      <c r="B15" s="576"/>
      <c r="C15" s="76" t="s">
        <v>3</v>
      </c>
      <c r="D15" s="92"/>
      <c r="E15" s="92"/>
      <c r="F15" s="92"/>
      <c r="G15" s="92"/>
      <c r="H15" s="92"/>
      <c r="I15" s="92"/>
      <c r="J15" s="93">
        <f>SUM(D15:I15)</f>
        <v>0</v>
      </c>
      <c r="L15" s="72">
        <v>13</v>
      </c>
      <c r="M15" s="72" t="s">
        <v>111</v>
      </c>
      <c r="N15" s="72">
        <v>2025</v>
      </c>
      <c r="O15" s="132">
        <f>IF(M15=$M$48,N15+L15-1,N15+L15)</f>
        <v>2037</v>
      </c>
    </row>
    <row r="16" spans="1:15" ht="3.75" customHeight="1" x14ac:dyDescent="0.35">
      <c r="A16" s="73"/>
      <c r="B16" s="90"/>
      <c r="C16" s="74"/>
      <c r="D16" s="94"/>
      <c r="E16" s="94"/>
      <c r="F16" s="94"/>
      <c r="G16" s="94"/>
      <c r="H16" s="94"/>
      <c r="I16" s="94"/>
      <c r="J16" s="96"/>
      <c r="L16" s="4"/>
      <c r="M16" s="74"/>
      <c r="N16" s="74"/>
      <c r="O16" s="134"/>
    </row>
    <row r="17" spans="1:15" ht="21" customHeight="1" x14ac:dyDescent="0.35">
      <c r="A17" s="575" t="s">
        <v>254</v>
      </c>
      <c r="B17" s="576"/>
      <c r="C17" s="76" t="s">
        <v>3</v>
      </c>
      <c r="D17" s="92"/>
      <c r="E17" s="92"/>
      <c r="F17" s="92"/>
      <c r="G17" s="92"/>
      <c r="H17" s="92"/>
      <c r="I17" s="92"/>
      <c r="J17" s="93">
        <f>SUM(D17:I17)</f>
        <v>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581" t="s">
        <v>70</v>
      </c>
      <c r="B19" s="582"/>
      <c r="C19" s="79" t="s">
        <v>3</v>
      </c>
      <c r="D19" s="97">
        <f t="shared" ref="D19:I19" si="5">SUBTOTAL(9,D4:D17)</f>
        <v>0</v>
      </c>
      <c r="E19" s="97">
        <f t="shared" si="5"/>
        <v>0</v>
      </c>
      <c r="F19" s="97">
        <f t="shared" si="5"/>
        <v>0</v>
      </c>
      <c r="G19" s="97">
        <f t="shared" si="5"/>
        <v>0</v>
      </c>
      <c r="H19" s="97">
        <f t="shared" si="5"/>
        <v>0</v>
      </c>
      <c r="I19" s="97">
        <f t="shared" si="5"/>
        <v>0</v>
      </c>
      <c r="J19" s="97">
        <f>SUM(D19:I19)</f>
        <v>0</v>
      </c>
      <c r="K19" s="80"/>
      <c r="L19" s="577" t="s">
        <v>119</v>
      </c>
      <c r="M19" s="578"/>
      <c r="N19" s="579"/>
      <c r="O19" s="133">
        <f>MAX(O5:O17)</f>
        <v>2037</v>
      </c>
    </row>
    <row r="20" spans="1:15" ht="3.75" customHeight="1" x14ac:dyDescent="0.35">
      <c r="A20" s="73"/>
      <c r="B20" s="90"/>
      <c r="C20" s="74"/>
      <c r="D20" s="18"/>
      <c r="E20" s="18"/>
      <c r="F20" s="18"/>
      <c r="G20" s="18"/>
      <c r="H20" s="18"/>
      <c r="I20" s="18"/>
      <c r="J20" s="78"/>
      <c r="L20" s="4"/>
      <c r="M20" s="74"/>
      <c r="N20" s="74"/>
      <c r="O20" s="134"/>
    </row>
    <row r="21" spans="1:15" ht="29.25" customHeight="1" x14ac:dyDescent="0.35">
      <c r="A21" s="23"/>
      <c r="L21" s="583" t="s">
        <v>174</v>
      </c>
      <c r="M21" s="583"/>
      <c r="N21" s="583"/>
      <c r="O21" s="72">
        <f>IF(O19&lt;=Esileht!B11,0,O19-Esileht!B11)</f>
        <v>0</v>
      </c>
    </row>
    <row r="22" spans="1:15" ht="8.25" customHeight="1" x14ac:dyDescent="0.35">
      <c r="A22" s="1"/>
    </row>
    <row r="23" spans="1:15" ht="22.5" customHeight="1" x14ac:dyDescent="0.35">
      <c r="A23" s="98" t="s">
        <v>73</v>
      </c>
    </row>
    <row r="24" spans="1:15" ht="28.5" customHeight="1" x14ac:dyDescent="0.35">
      <c r="A24" s="82"/>
      <c r="B24" s="88"/>
      <c r="C24" s="75" t="s">
        <v>2</v>
      </c>
      <c r="D24" s="83">
        <f>D2</f>
        <v>2024</v>
      </c>
      <c r="E24" s="83">
        <f>D24+1</f>
        <v>2025</v>
      </c>
      <c r="F24" s="83">
        <f t="shared" ref="F24" si="6">E24+1</f>
        <v>2026</v>
      </c>
      <c r="G24" s="83">
        <f t="shared" ref="G24" si="7">F24+1</f>
        <v>2027</v>
      </c>
      <c r="H24" s="83">
        <f t="shared" ref="H24" si="8">G24+1</f>
        <v>2028</v>
      </c>
      <c r="I24" s="83">
        <f t="shared" ref="I24" si="9">H24+1</f>
        <v>2029</v>
      </c>
      <c r="J24" s="83" t="s">
        <v>71</v>
      </c>
    </row>
    <row r="25" spans="1:15" ht="3.75" customHeight="1" x14ac:dyDescent="0.35">
      <c r="A25" s="84"/>
      <c r="B25" s="89"/>
      <c r="C25" s="85"/>
      <c r="D25" s="86"/>
      <c r="E25" s="86"/>
      <c r="F25" s="86"/>
      <c r="G25" s="86"/>
      <c r="H25" s="86"/>
      <c r="I25" s="86"/>
      <c r="J25" s="87"/>
    </row>
    <row r="26" spans="1:15" ht="21" customHeight="1" x14ac:dyDescent="0.35">
      <c r="A26" s="573" t="s">
        <v>120</v>
      </c>
      <c r="B26" s="574"/>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575" t="s">
        <v>121</v>
      </c>
      <c r="B28" s="576"/>
      <c r="C28" s="76" t="s">
        <v>3</v>
      </c>
      <c r="D28" s="92"/>
      <c r="E28" s="92"/>
      <c r="F28" s="92"/>
      <c r="G28" s="92"/>
      <c r="H28" s="92"/>
      <c r="I28" s="92"/>
      <c r="J28" s="93">
        <f>SUM(D28:I28)</f>
        <v>0</v>
      </c>
    </row>
    <row r="29" spans="1:15" ht="3.75" customHeight="1" x14ac:dyDescent="0.35">
      <c r="A29" s="73"/>
      <c r="B29" s="90"/>
      <c r="C29" s="74"/>
      <c r="D29" s="94"/>
      <c r="E29" s="94"/>
      <c r="F29" s="94"/>
      <c r="G29" s="94"/>
      <c r="H29" s="94"/>
      <c r="I29" s="94"/>
      <c r="J29" s="95"/>
    </row>
    <row r="30" spans="1:15" x14ac:dyDescent="0.35">
      <c r="A30" s="572" t="str">
        <f>A8</f>
        <v>3. Ehitamine</v>
      </c>
      <c r="B30" s="135">
        <f>B8</f>
        <v>0</v>
      </c>
      <c r="C30" s="76" t="s">
        <v>3</v>
      </c>
      <c r="D30" s="92"/>
      <c r="E30" s="92">
        <f>E8</f>
        <v>0</v>
      </c>
      <c r="F30" s="92"/>
      <c r="G30" s="92"/>
      <c r="H30" s="92"/>
      <c r="I30" s="92"/>
      <c r="J30" s="93">
        <f>SUM(D30:I30)</f>
        <v>0</v>
      </c>
    </row>
    <row r="31" spans="1:15" ht="31.5" customHeight="1" x14ac:dyDescent="0.35">
      <c r="A31" s="572"/>
      <c r="B31" s="135">
        <f>B9</f>
        <v>0</v>
      </c>
      <c r="C31" s="76" t="s">
        <v>3</v>
      </c>
      <c r="D31" s="92"/>
      <c r="E31" s="92">
        <f>E9</f>
        <v>0</v>
      </c>
      <c r="F31" s="92"/>
      <c r="G31" s="92"/>
      <c r="H31" s="92"/>
      <c r="I31" s="92"/>
      <c r="J31" s="93">
        <f t="shared" ref="J31:J34" si="11">SUM(D31:I31)</f>
        <v>0</v>
      </c>
    </row>
    <row r="32" spans="1:15" ht="80.25" hidden="1" customHeight="1" x14ac:dyDescent="0.35">
      <c r="A32" s="572"/>
      <c r="B32" s="135">
        <f>B10</f>
        <v>0</v>
      </c>
      <c r="C32" s="76" t="s">
        <v>3</v>
      </c>
      <c r="D32" s="92"/>
      <c r="E32" s="92"/>
      <c r="F32" s="92"/>
      <c r="G32" s="92"/>
      <c r="H32" s="92"/>
      <c r="I32" s="92"/>
      <c r="J32" s="93">
        <f t="shared" si="11"/>
        <v>0</v>
      </c>
    </row>
    <row r="33" spans="1:13" ht="62.25" hidden="1" customHeight="1" x14ac:dyDescent="0.35">
      <c r="A33" s="572"/>
      <c r="B33" s="135">
        <f>B11</f>
        <v>0</v>
      </c>
      <c r="C33" s="76" t="s">
        <v>3</v>
      </c>
      <c r="D33" s="92"/>
      <c r="E33" s="92"/>
      <c r="F33" s="92"/>
      <c r="G33" s="92"/>
      <c r="H33" s="92"/>
      <c r="I33" s="92"/>
      <c r="J33" s="93">
        <f t="shared" si="11"/>
        <v>0</v>
      </c>
    </row>
    <row r="34" spans="1:13" ht="35.25" hidden="1" customHeight="1" x14ac:dyDescent="0.35">
      <c r="A34" s="572"/>
      <c r="B34" s="135">
        <f>B12</f>
        <v>0</v>
      </c>
      <c r="C34" s="76" t="s">
        <v>3</v>
      </c>
      <c r="D34" s="92"/>
      <c r="E34" s="92"/>
      <c r="F34" s="92"/>
      <c r="G34" s="92"/>
      <c r="H34" s="92"/>
      <c r="I34" s="92"/>
      <c r="J34" s="93">
        <f t="shared" si="11"/>
        <v>0</v>
      </c>
    </row>
    <row r="35" spans="1:13" ht="16.5" customHeight="1" x14ac:dyDescent="0.35">
      <c r="A35" s="570" t="str">
        <f>A13</f>
        <v>3. Inkubaatori või tootearenduskeskuse arendamise kulud kokku</v>
      </c>
      <c r="B35" s="570"/>
      <c r="C35" s="77" t="s">
        <v>3</v>
      </c>
      <c r="D35" s="93">
        <f t="shared" ref="D35:I35" si="12">SUBTOTAL(9,D30:D34)</f>
        <v>0</v>
      </c>
      <c r="E35" s="93">
        <f t="shared" si="12"/>
        <v>0</v>
      </c>
      <c r="F35" s="93">
        <f t="shared" si="12"/>
        <v>0</v>
      </c>
      <c r="G35" s="93">
        <f t="shared" si="12"/>
        <v>0</v>
      </c>
      <c r="H35" s="93">
        <f t="shared" si="12"/>
        <v>0</v>
      </c>
      <c r="I35" s="93">
        <f t="shared" si="12"/>
        <v>0</v>
      </c>
      <c r="J35" s="93">
        <f t="shared" ref="J35" si="13">SUM(D35:I35)</f>
        <v>0</v>
      </c>
    </row>
    <row r="36" spans="1:13" ht="3.75" customHeight="1" x14ac:dyDescent="0.35">
      <c r="A36" s="73"/>
      <c r="B36" s="90"/>
      <c r="C36" s="74"/>
      <c r="D36" s="94"/>
      <c r="E36" s="94"/>
      <c r="F36" s="94"/>
      <c r="G36" s="94"/>
      <c r="H36" s="94"/>
      <c r="I36" s="94"/>
      <c r="J36" s="95"/>
    </row>
    <row r="37" spans="1:13" ht="21" customHeight="1" x14ac:dyDescent="0.35">
      <c r="A37" s="575" t="str">
        <f>A15</f>
        <v>Seadmed</v>
      </c>
      <c r="B37" s="576"/>
      <c r="C37" s="76" t="s">
        <v>3</v>
      </c>
      <c r="D37" s="92"/>
      <c r="E37" s="92">
        <f>E15</f>
        <v>0</v>
      </c>
      <c r="F37" s="92"/>
      <c r="G37" s="92"/>
      <c r="H37" s="92"/>
      <c r="I37" s="92"/>
      <c r="J37" s="93">
        <f>SUM(D37:I37)</f>
        <v>0</v>
      </c>
    </row>
    <row r="38" spans="1:13" ht="3.75" customHeight="1" x14ac:dyDescent="0.35">
      <c r="A38" s="73"/>
      <c r="B38" s="90"/>
      <c r="C38" s="74"/>
      <c r="D38" s="94"/>
      <c r="E38" s="94"/>
      <c r="F38" s="94"/>
      <c r="G38" s="94"/>
      <c r="H38" s="94"/>
      <c r="I38" s="94"/>
      <c r="J38" s="96"/>
    </row>
    <row r="39" spans="1:13" ht="21" customHeight="1" x14ac:dyDescent="0.35">
      <c r="A39" s="575" t="str">
        <f>A17</f>
        <v>4. Struktuuritoetuse andmisest avalikkuse teavitamine</v>
      </c>
      <c r="B39" s="576"/>
      <c r="C39" s="76" t="s">
        <v>3</v>
      </c>
      <c r="D39" s="92"/>
      <c r="E39" s="92"/>
      <c r="F39" s="92"/>
      <c r="G39" s="92"/>
      <c r="H39" s="92"/>
      <c r="I39" s="92"/>
      <c r="J39" s="93">
        <f>SUM(D39:I39)</f>
        <v>0</v>
      </c>
    </row>
    <row r="40" spans="1:13" ht="3.75" customHeight="1" x14ac:dyDescent="0.35">
      <c r="A40" s="73"/>
      <c r="B40" s="90"/>
      <c r="C40" s="74"/>
      <c r="D40" s="94"/>
      <c r="E40" s="94"/>
      <c r="F40" s="94"/>
      <c r="G40" s="94"/>
      <c r="H40" s="94"/>
      <c r="I40" s="94"/>
      <c r="J40" s="96"/>
    </row>
    <row r="41" spans="1:13" ht="19.5" customHeight="1" x14ac:dyDescent="0.35">
      <c r="A41" s="581" t="s">
        <v>72</v>
      </c>
      <c r="B41" s="582"/>
      <c r="C41" s="79" t="s">
        <v>3</v>
      </c>
      <c r="D41" s="97">
        <f t="shared" ref="D41:I41" si="14">SUBTOTAL(9,D26:D39)</f>
        <v>0</v>
      </c>
      <c r="E41" s="97">
        <f t="shared" si="14"/>
        <v>0</v>
      </c>
      <c r="F41" s="97">
        <f t="shared" si="14"/>
        <v>0</v>
      </c>
      <c r="G41" s="97">
        <f t="shared" si="14"/>
        <v>0</v>
      </c>
      <c r="H41" s="97">
        <f t="shared" si="14"/>
        <v>0</v>
      </c>
      <c r="I41" s="97">
        <f t="shared" si="14"/>
        <v>0</v>
      </c>
      <c r="J41" s="97">
        <f>SUM(D41:I41)</f>
        <v>0</v>
      </c>
      <c r="K41" s="136" t="str">
        <f>IF(J19&gt;0,J41/J19,"")</f>
        <v/>
      </c>
    </row>
    <row r="42" spans="1:13" ht="3.75" customHeight="1" x14ac:dyDescent="0.35">
      <c r="A42" s="73"/>
      <c r="B42" s="90"/>
      <c r="C42" s="74"/>
      <c r="D42" s="18"/>
      <c r="E42" s="18"/>
      <c r="F42" s="18"/>
      <c r="G42" s="18"/>
      <c r="H42" s="18"/>
      <c r="I42" s="18"/>
      <c r="J42" s="78"/>
    </row>
    <row r="43" spans="1:13" x14ac:dyDescent="0.35">
      <c r="A43" s="23"/>
      <c r="K43" s="100"/>
    </row>
    <row r="44" spans="1:13" ht="19.5" customHeight="1" x14ac:dyDescent="0.35">
      <c r="A44" s="580" t="s">
        <v>78</v>
      </c>
      <c r="B44" s="580"/>
      <c r="C44" s="76" t="s">
        <v>3</v>
      </c>
      <c r="D44" s="118">
        <f t="shared" ref="D44:I44" si="15">D19-D41</f>
        <v>0</v>
      </c>
      <c r="E44" s="118">
        <f t="shared" si="15"/>
        <v>0</v>
      </c>
      <c r="F44" s="118">
        <f t="shared" si="15"/>
        <v>0</v>
      </c>
      <c r="G44" s="118">
        <f t="shared" si="15"/>
        <v>0</v>
      </c>
      <c r="H44" s="118">
        <f t="shared" si="15"/>
        <v>0</v>
      </c>
      <c r="I44" s="118">
        <f t="shared" si="15"/>
        <v>0</v>
      </c>
      <c r="J44" s="119">
        <f>SUM(D44:I44)</f>
        <v>0</v>
      </c>
      <c r="K44" s="137" t="str">
        <f>IF(J19&gt;0,J44/J19,"")</f>
        <v/>
      </c>
    </row>
    <row r="48" spans="1:13" hidden="1" x14ac:dyDescent="0.35">
      <c r="M48" s="103" t="s">
        <v>111</v>
      </c>
    </row>
    <row r="49" spans="13:13" hidden="1" x14ac:dyDescent="0.35">
      <c r="M49" s="103" t="s">
        <v>112</v>
      </c>
    </row>
    <row r="50" spans="13:13" hidden="1" x14ac:dyDescent="0.35">
      <c r="M50" s="103" t="s">
        <v>4</v>
      </c>
    </row>
    <row r="51" spans="13:13" hidden="1" x14ac:dyDescent="0.35">
      <c r="M51" s="103" t="s">
        <v>113</v>
      </c>
    </row>
    <row r="52" spans="13:13" hidden="1" x14ac:dyDescent="0.35">
      <c r="M52" s="103" t="s">
        <v>5</v>
      </c>
    </row>
    <row r="53" spans="13:13" hidden="1" x14ac:dyDescent="0.35">
      <c r="M53" s="103" t="s">
        <v>6</v>
      </c>
    </row>
    <row r="54" spans="13:13" hidden="1" x14ac:dyDescent="0.35">
      <c r="M54" s="103" t="s">
        <v>7</v>
      </c>
    </row>
    <row r="55" spans="13:13" hidden="1" x14ac:dyDescent="0.35">
      <c r="M55" s="103" t="s">
        <v>114</v>
      </c>
    </row>
    <row r="56" spans="13:13" hidden="1" x14ac:dyDescent="0.35">
      <c r="M56" s="103" t="s">
        <v>115</v>
      </c>
    </row>
    <row r="57" spans="13:13" hidden="1" x14ac:dyDescent="0.35">
      <c r="M57" s="103" t="s">
        <v>116</v>
      </c>
    </row>
    <row r="58" spans="13:13" hidden="1" x14ac:dyDescent="0.35">
      <c r="M58" s="103" t="s">
        <v>117</v>
      </c>
    </row>
    <row r="59" spans="13:13" hidden="1" x14ac:dyDescent="0.35">
      <c r="M59" s="103" t="s">
        <v>118</v>
      </c>
    </row>
  </sheetData>
  <mergeCells count="18">
    <mergeCell ref="L19:N19"/>
    <mergeCell ref="A15:B15"/>
    <mergeCell ref="A44:B44"/>
    <mergeCell ref="A19:B19"/>
    <mergeCell ref="A26:B26"/>
    <mergeCell ref="A37:B37"/>
    <mergeCell ref="A39:B39"/>
    <mergeCell ref="A41:B41"/>
    <mergeCell ref="A17:B17"/>
    <mergeCell ref="A28:B28"/>
    <mergeCell ref="A30:A34"/>
    <mergeCell ref="A35:B35"/>
    <mergeCell ref="L21:N21"/>
    <mergeCell ref="A13:B13"/>
    <mergeCell ref="D1:I1"/>
    <mergeCell ref="A8:A12"/>
    <mergeCell ref="A4:B4"/>
    <mergeCell ref="A6:B6"/>
  </mergeCells>
  <dataValidations count="3">
    <dataValidation type="whole" operator="greaterThanOrEqual" allowBlank="1" showInputMessage="1" showErrorMessage="1" error="Aastate arv peab olema vähemalt 1" promptTitle="Vara kasulik eluiga" prompt="Aastate arv peab olema vähemalt 1" sqref="L15 L17 L4:L6 L8:L12">
      <formula1>1</formula1>
    </dataValidation>
    <dataValidation type="whole" allowBlank="1" showInputMessage="1" showErrorMessage="1" error="Aastanumber on väljaspool projektiperioodi" sqref="N20 N4:N18">
      <formula1>$D$2</formula1>
      <formula2>$I$2</formula2>
    </dataValidation>
    <dataValidation type="list" allowBlank="1" showInputMessage="1" showErrorMessage="1" prompt="Vali kuu rippmenüüst" sqref="M20 M4:M18">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588"/>
  <sheetViews>
    <sheetView showGridLines="0" tabSelected="1" zoomScaleNormal="100" workbookViewId="0">
      <pane xSplit="3" ySplit="4" topLeftCell="D57" activePane="bottomRight" state="frozen"/>
      <selection pane="topRight" activeCell="D1" sqref="D1"/>
      <selection pane="bottomLeft" activeCell="A5" sqref="A5"/>
      <selection pane="bottomRight" activeCell="F88" sqref="F88"/>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ht="22.5" customHeight="1" x14ac:dyDescent="0.35">
      <c r="A1" s="145" t="s">
        <v>150</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0"/>
      <c r="T2" s="150"/>
    </row>
    <row r="3" spans="1:20" s="152" customFormat="1" ht="18" customHeight="1" x14ac:dyDescent="0.35">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 si="2">Q3+1</f>
        <v>2038</v>
      </c>
      <c r="S3" s="285" t="str">
        <f>IF(R3=Esileht!B11,"OK","Prognoosiperioodi viimane aasta ei kattu esilehel näidatud arvestusperioodi lõpuaastaga")</f>
        <v>OK</v>
      </c>
      <c r="T3" s="150"/>
    </row>
    <row r="4" spans="1:20" ht="4.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39</v>
      </c>
      <c r="B5" s="165"/>
      <c r="C5" s="166" t="s">
        <v>2</v>
      </c>
      <c r="D5" s="168"/>
      <c r="E5" s="168"/>
      <c r="F5" s="168"/>
      <c r="G5" s="168"/>
      <c r="H5" s="168"/>
      <c r="I5" s="168"/>
      <c r="J5" s="168"/>
      <c r="K5" s="168"/>
      <c r="L5" s="168"/>
      <c r="M5" s="168"/>
      <c r="N5" s="168"/>
      <c r="O5" s="168"/>
      <c r="P5" s="168"/>
      <c r="Q5" s="168"/>
      <c r="R5" s="169"/>
      <c r="S5" s="163"/>
      <c r="T5" s="163"/>
    </row>
    <row r="6" spans="1:20" ht="4.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584" t="s">
        <v>327</v>
      </c>
      <c r="B7" s="513" t="s">
        <v>148</v>
      </c>
      <c r="C7" s="514" t="s">
        <v>263</v>
      </c>
      <c r="D7" s="171"/>
      <c r="E7" s="171"/>
      <c r="F7" s="171">
        <f>Eeldused_muugi!F6*250</f>
        <v>18750</v>
      </c>
      <c r="G7" s="171">
        <f>Eeldused_muugi!G6*250</f>
        <v>25000</v>
      </c>
      <c r="H7" s="171">
        <f>Eeldused_muugi!H6*250</f>
        <v>32500</v>
      </c>
      <c r="I7" s="171">
        <f>Eeldused_muugi!I6*250</f>
        <v>37500</v>
      </c>
      <c r="J7" s="171">
        <f>Eeldused_muugi!J6*250</f>
        <v>37500</v>
      </c>
      <c r="K7" s="171">
        <f>Eeldused_muugi!K6*250</f>
        <v>37500</v>
      </c>
      <c r="L7" s="171">
        <f>Eeldused_muugi!L6*250</f>
        <v>37500</v>
      </c>
      <c r="M7" s="171">
        <f>Eeldused_muugi!M6*250</f>
        <v>37500</v>
      </c>
      <c r="N7" s="171">
        <f>Eeldused_muugi!N6*250</f>
        <v>37500</v>
      </c>
      <c r="O7" s="171">
        <f>Eeldused_muugi!O6*250</f>
        <v>37500</v>
      </c>
      <c r="P7" s="171">
        <f>Eeldused_muugi!P6*250</f>
        <v>37500</v>
      </c>
      <c r="Q7" s="171">
        <f>Eeldused_muugi!Q6*250</f>
        <v>37500</v>
      </c>
      <c r="R7" s="171">
        <f>Eeldused_muugi!R6*250</f>
        <v>37500</v>
      </c>
      <c r="S7" s="163"/>
      <c r="T7" s="163"/>
    </row>
    <row r="8" spans="1:20" ht="15.75" customHeight="1" x14ac:dyDescent="0.35">
      <c r="A8" s="584"/>
      <c r="B8" s="513" t="s">
        <v>0</v>
      </c>
      <c r="C8" s="514" t="s">
        <v>286</v>
      </c>
      <c r="D8" s="171"/>
      <c r="E8" s="171"/>
      <c r="F8" s="547">
        <v>4.5</v>
      </c>
      <c r="G8" s="547">
        <f>F8</f>
        <v>4.5</v>
      </c>
      <c r="H8" s="547">
        <f t="shared" ref="H8:R8" si="3">G8</f>
        <v>4.5</v>
      </c>
      <c r="I8" s="547">
        <f t="shared" si="3"/>
        <v>4.5</v>
      </c>
      <c r="J8" s="547">
        <f t="shared" si="3"/>
        <v>4.5</v>
      </c>
      <c r="K8" s="547">
        <f t="shared" si="3"/>
        <v>4.5</v>
      </c>
      <c r="L8" s="547">
        <f t="shared" si="3"/>
        <v>4.5</v>
      </c>
      <c r="M8" s="547">
        <f t="shared" si="3"/>
        <v>4.5</v>
      </c>
      <c r="N8" s="547">
        <f t="shared" si="3"/>
        <v>4.5</v>
      </c>
      <c r="O8" s="547">
        <f t="shared" si="3"/>
        <v>4.5</v>
      </c>
      <c r="P8" s="547">
        <f t="shared" si="3"/>
        <v>4.5</v>
      </c>
      <c r="Q8" s="547">
        <f t="shared" si="3"/>
        <v>4.5</v>
      </c>
      <c r="R8" s="547">
        <f t="shared" si="3"/>
        <v>4.5</v>
      </c>
      <c r="S8" s="163"/>
      <c r="T8" s="163"/>
    </row>
    <row r="9" spans="1:20" ht="15.75" customHeight="1" x14ac:dyDescent="0.35">
      <c r="A9" s="584"/>
      <c r="B9" s="515" t="s">
        <v>1</v>
      </c>
      <c r="C9" s="516" t="s">
        <v>3</v>
      </c>
      <c r="D9" s="172">
        <f t="shared" ref="D9:L9" si="4">D7*D8</f>
        <v>0</v>
      </c>
      <c r="E9" s="172">
        <f t="shared" si="4"/>
        <v>0</v>
      </c>
      <c r="F9" s="172">
        <f t="shared" si="4"/>
        <v>84375</v>
      </c>
      <c r="G9" s="172">
        <f t="shared" si="4"/>
        <v>112500</v>
      </c>
      <c r="H9" s="172">
        <f t="shared" si="4"/>
        <v>146250</v>
      </c>
      <c r="I9" s="172">
        <f t="shared" si="4"/>
        <v>168750</v>
      </c>
      <c r="J9" s="172">
        <f t="shared" si="4"/>
        <v>168750</v>
      </c>
      <c r="K9" s="172">
        <f t="shared" si="4"/>
        <v>168750</v>
      </c>
      <c r="L9" s="172">
        <f t="shared" si="4"/>
        <v>168750</v>
      </c>
      <c r="M9" s="172">
        <f t="shared" ref="M9" si="5">M7*M8</f>
        <v>168750</v>
      </c>
      <c r="N9" s="172">
        <f t="shared" ref="N9" si="6">N7*N8</f>
        <v>168750</v>
      </c>
      <c r="O9" s="172">
        <f t="shared" ref="O9" si="7">O7*O8</f>
        <v>168750</v>
      </c>
      <c r="P9" s="172">
        <f t="shared" ref="P9" si="8">P7*P8</f>
        <v>168750</v>
      </c>
      <c r="Q9" s="172">
        <f t="shared" ref="Q9" si="9">Q7*Q8</f>
        <v>168750</v>
      </c>
      <c r="R9" s="172">
        <f t="shared" ref="R9" si="10">R7*R8</f>
        <v>168750</v>
      </c>
      <c r="S9" s="163"/>
      <c r="T9" s="163"/>
    </row>
    <row r="10" spans="1:20" ht="4.5" hidden="1" customHeight="1" x14ac:dyDescent="0.35">
      <c r="A10" s="517"/>
      <c r="B10" s="518"/>
      <c r="C10" s="519"/>
      <c r="D10" s="174"/>
      <c r="E10" s="174"/>
      <c r="F10" s="174"/>
      <c r="G10" s="174"/>
      <c r="H10" s="174"/>
      <c r="I10" s="174"/>
      <c r="J10" s="174"/>
      <c r="K10" s="174"/>
      <c r="L10" s="174"/>
      <c r="M10" s="174"/>
      <c r="N10" s="174"/>
      <c r="O10" s="174"/>
      <c r="P10" s="174"/>
      <c r="Q10" s="174"/>
      <c r="R10" s="175"/>
      <c r="S10" s="163"/>
      <c r="T10" s="163"/>
    </row>
    <row r="11" spans="1:20" hidden="1" x14ac:dyDescent="0.35">
      <c r="A11" s="584"/>
      <c r="B11" s="513" t="s">
        <v>56</v>
      </c>
      <c r="C11" s="514" t="s">
        <v>263</v>
      </c>
      <c r="D11" s="171"/>
      <c r="E11" s="171"/>
      <c r="F11" s="171"/>
      <c r="G11" s="171"/>
      <c r="H11" s="171"/>
      <c r="I11" s="171"/>
      <c r="J11" s="171"/>
      <c r="K11" s="171"/>
      <c r="L11" s="171"/>
      <c r="M11" s="171"/>
      <c r="N11" s="171"/>
      <c r="O11" s="171"/>
      <c r="P11" s="171"/>
      <c r="Q11" s="171"/>
      <c r="R11" s="171"/>
      <c r="S11" s="163"/>
      <c r="T11" s="163"/>
    </row>
    <row r="12" spans="1:20" hidden="1" x14ac:dyDescent="0.35">
      <c r="A12" s="584"/>
      <c r="B12" s="513" t="s">
        <v>0</v>
      </c>
      <c r="C12" s="514" t="s">
        <v>286</v>
      </c>
      <c r="D12" s="171"/>
      <c r="E12" s="171"/>
      <c r="F12" s="171"/>
      <c r="G12" s="171"/>
      <c r="H12" s="171"/>
      <c r="I12" s="171"/>
      <c r="J12" s="171"/>
      <c r="K12" s="171"/>
      <c r="L12" s="171"/>
      <c r="M12" s="171"/>
      <c r="N12" s="171"/>
      <c r="O12" s="171"/>
      <c r="P12" s="171"/>
      <c r="Q12" s="171"/>
      <c r="R12" s="171"/>
      <c r="S12" s="163"/>
      <c r="T12" s="163"/>
    </row>
    <row r="13" spans="1:20" hidden="1" x14ac:dyDescent="0.35">
      <c r="A13" s="584"/>
      <c r="B13" s="515" t="s">
        <v>1</v>
      </c>
      <c r="C13" s="516" t="s">
        <v>3</v>
      </c>
      <c r="D13" s="172">
        <f t="shared" ref="D13:L13" si="11">D11*D12</f>
        <v>0</v>
      </c>
      <c r="E13" s="172">
        <f t="shared" si="11"/>
        <v>0</v>
      </c>
      <c r="F13" s="172">
        <f t="shared" si="11"/>
        <v>0</v>
      </c>
      <c r="G13" s="172">
        <f t="shared" si="11"/>
        <v>0</v>
      </c>
      <c r="H13" s="172">
        <f t="shared" si="11"/>
        <v>0</v>
      </c>
      <c r="I13" s="172">
        <f t="shared" si="11"/>
        <v>0</v>
      </c>
      <c r="J13" s="172">
        <f t="shared" si="11"/>
        <v>0</v>
      </c>
      <c r="K13" s="172">
        <f t="shared" si="11"/>
        <v>0</v>
      </c>
      <c r="L13" s="172">
        <f t="shared" si="11"/>
        <v>0</v>
      </c>
      <c r="M13" s="172">
        <f t="shared" ref="M13" si="12">M11*M12</f>
        <v>0</v>
      </c>
      <c r="N13" s="172">
        <f t="shared" ref="N13" si="13">N11*N12</f>
        <v>0</v>
      </c>
      <c r="O13" s="172">
        <f t="shared" ref="O13" si="14">O11*O12</f>
        <v>0</v>
      </c>
      <c r="P13" s="172">
        <f t="shared" ref="P13" si="15">P11*P12</f>
        <v>0</v>
      </c>
      <c r="Q13" s="172">
        <f t="shared" ref="Q13" si="16">Q11*Q12</f>
        <v>0</v>
      </c>
      <c r="R13" s="172">
        <f t="shared" ref="R13" si="17">R11*R12</f>
        <v>0</v>
      </c>
      <c r="S13" s="163"/>
      <c r="T13" s="163"/>
    </row>
    <row r="14" spans="1:20" ht="4.5" customHeight="1" x14ac:dyDescent="0.35">
      <c r="A14" s="517"/>
      <c r="B14" s="518"/>
      <c r="C14" s="519"/>
      <c r="D14" s="174"/>
      <c r="E14" s="174"/>
      <c r="F14" s="174"/>
      <c r="G14" s="174"/>
      <c r="H14" s="174"/>
      <c r="I14" s="174"/>
      <c r="J14" s="174"/>
      <c r="K14" s="174"/>
      <c r="L14" s="174"/>
      <c r="M14" s="174"/>
      <c r="N14" s="174"/>
      <c r="O14" s="174"/>
      <c r="P14" s="174"/>
      <c r="Q14" s="174"/>
      <c r="R14" s="175"/>
      <c r="S14" s="163"/>
      <c r="T14" s="163"/>
    </row>
    <row r="15" spans="1:20" hidden="1" x14ac:dyDescent="0.35">
      <c r="A15" s="584" t="s">
        <v>9</v>
      </c>
      <c r="B15" s="513" t="s">
        <v>57</v>
      </c>
      <c r="C15" s="514"/>
      <c r="D15" s="171"/>
      <c r="E15" s="171"/>
      <c r="F15" s="171"/>
      <c r="G15" s="171"/>
      <c r="H15" s="171"/>
      <c r="I15" s="171"/>
      <c r="J15" s="171"/>
      <c r="K15" s="171"/>
      <c r="L15" s="171"/>
      <c r="M15" s="171"/>
      <c r="N15" s="171"/>
      <c r="O15" s="171"/>
      <c r="P15" s="171"/>
      <c r="Q15" s="171"/>
      <c r="R15" s="171"/>
      <c r="S15" s="163"/>
      <c r="T15" s="163"/>
    </row>
    <row r="16" spans="1:20" hidden="1" x14ac:dyDescent="0.35">
      <c r="A16" s="584"/>
      <c r="B16" s="513" t="s">
        <v>0</v>
      </c>
      <c r="C16" s="514" t="s">
        <v>3</v>
      </c>
      <c r="D16" s="171"/>
      <c r="E16" s="171"/>
      <c r="F16" s="171"/>
      <c r="G16" s="171"/>
      <c r="H16" s="171"/>
      <c r="I16" s="171"/>
      <c r="J16" s="171"/>
      <c r="K16" s="171"/>
      <c r="L16" s="171"/>
      <c r="M16" s="171"/>
      <c r="N16" s="171"/>
      <c r="O16" s="171"/>
      <c r="P16" s="171"/>
      <c r="Q16" s="171"/>
      <c r="R16" s="171"/>
      <c r="S16" s="163"/>
      <c r="T16" s="163"/>
    </row>
    <row r="17" spans="1:20" hidden="1" x14ac:dyDescent="0.35">
      <c r="A17" s="584"/>
      <c r="B17" s="515" t="s">
        <v>1</v>
      </c>
      <c r="C17" s="516" t="s">
        <v>3</v>
      </c>
      <c r="D17" s="172">
        <f t="shared" ref="D17:L17" si="18">D15*D16</f>
        <v>0</v>
      </c>
      <c r="E17" s="172">
        <f t="shared" si="18"/>
        <v>0</v>
      </c>
      <c r="F17" s="172">
        <f t="shared" si="18"/>
        <v>0</v>
      </c>
      <c r="G17" s="172">
        <f t="shared" si="18"/>
        <v>0</v>
      </c>
      <c r="H17" s="172">
        <f t="shared" si="18"/>
        <v>0</v>
      </c>
      <c r="I17" s="172">
        <f t="shared" si="18"/>
        <v>0</v>
      </c>
      <c r="J17" s="172">
        <f t="shared" si="18"/>
        <v>0</v>
      </c>
      <c r="K17" s="172">
        <f t="shared" si="18"/>
        <v>0</v>
      </c>
      <c r="L17" s="172">
        <f t="shared" si="18"/>
        <v>0</v>
      </c>
      <c r="M17" s="172">
        <f t="shared" ref="M17" si="19">M15*M16</f>
        <v>0</v>
      </c>
      <c r="N17" s="172">
        <f t="shared" ref="N17" si="20">N15*N16</f>
        <v>0</v>
      </c>
      <c r="O17" s="172">
        <f t="shared" ref="O17" si="21">O15*O16</f>
        <v>0</v>
      </c>
      <c r="P17" s="172">
        <f t="shared" ref="P17" si="22">P15*P16</f>
        <v>0</v>
      </c>
      <c r="Q17" s="172">
        <f t="shared" ref="Q17" si="23">Q15*Q16</f>
        <v>0</v>
      </c>
      <c r="R17" s="172">
        <f t="shared" ref="R17" si="24">R15*R16</f>
        <v>0</v>
      </c>
      <c r="S17" s="163"/>
      <c r="T17" s="163"/>
    </row>
    <row r="18" spans="1:20" ht="4.5" hidden="1" customHeight="1" x14ac:dyDescent="0.35">
      <c r="A18" s="517"/>
      <c r="B18" s="518"/>
      <c r="C18" s="519"/>
      <c r="D18" s="174"/>
      <c r="E18" s="174"/>
      <c r="F18" s="174"/>
      <c r="G18" s="174"/>
      <c r="H18" s="174"/>
      <c r="I18" s="174"/>
      <c r="J18" s="174"/>
      <c r="K18" s="174"/>
      <c r="L18" s="174"/>
      <c r="M18" s="174"/>
      <c r="N18" s="174"/>
      <c r="O18" s="174"/>
      <c r="P18" s="174"/>
      <c r="Q18" s="174"/>
      <c r="R18" s="175"/>
      <c r="S18" s="163"/>
      <c r="T18" s="163"/>
    </row>
    <row r="19" spans="1:20" hidden="1" x14ac:dyDescent="0.35">
      <c r="A19" s="584" t="s">
        <v>10</v>
      </c>
      <c r="B19" s="513" t="s">
        <v>58</v>
      </c>
      <c r="C19" s="514"/>
      <c r="D19" s="171"/>
      <c r="E19" s="171"/>
      <c r="F19" s="171"/>
      <c r="G19" s="171"/>
      <c r="H19" s="171"/>
      <c r="I19" s="171"/>
      <c r="J19" s="171"/>
      <c r="K19" s="171"/>
      <c r="L19" s="171"/>
      <c r="M19" s="171"/>
      <c r="N19" s="171"/>
      <c r="O19" s="171"/>
      <c r="P19" s="171"/>
      <c r="Q19" s="171"/>
      <c r="R19" s="171"/>
      <c r="S19" s="163"/>
      <c r="T19" s="163"/>
    </row>
    <row r="20" spans="1:20" hidden="1" x14ac:dyDescent="0.35">
      <c r="A20" s="584"/>
      <c r="B20" s="513" t="s">
        <v>0</v>
      </c>
      <c r="C20" s="514" t="s">
        <v>3</v>
      </c>
      <c r="D20" s="171"/>
      <c r="E20" s="171"/>
      <c r="F20" s="171"/>
      <c r="G20" s="171"/>
      <c r="H20" s="171"/>
      <c r="I20" s="171"/>
      <c r="J20" s="171"/>
      <c r="K20" s="171"/>
      <c r="L20" s="171"/>
      <c r="M20" s="171"/>
      <c r="N20" s="171"/>
      <c r="O20" s="171"/>
      <c r="P20" s="171"/>
      <c r="Q20" s="171"/>
      <c r="R20" s="171"/>
      <c r="S20" s="163"/>
      <c r="T20" s="163"/>
    </row>
    <row r="21" spans="1:20" hidden="1" x14ac:dyDescent="0.35">
      <c r="A21" s="584"/>
      <c r="B21" s="515" t="s">
        <v>1</v>
      </c>
      <c r="C21" s="516" t="s">
        <v>3</v>
      </c>
      <c r="D21" s="172">
        <f t="shared" ref="D21:L21" si="25">D19*D20</f>
        <v>0</v>
      </c>
      <c r="E21" s="172">
        <f t="shared" si="25"/>
        <v>0</v>
      </c>
      <c r="F21" s="172">
        <f t="shared" si="25"/>
        <v>0</v>
      </c>
      <c r="G21" s="172">
        <f t="shared" si="25"/>
        <v>0</v>
      </c>
      <c r="H21" s="172">
        <f t="shared" si="25"/>
        <v>0</v>
      </c>
      <c r="I21" s="172">
        <f t="shared" si="25"/>
        <v>0</v>
      </c>
      <c r="J21" s="172">
        <f t="shared" si="25"/>
        <v>0</v>
      </c>
      <c r="K21" s="172">
        <f t="shared" si="25"/>
        <v>0</v>
      </c>
      <c r="L21" s="172">
        <f t="shared" si="25"/>
        <v>0</v>
      </c>
      <c r="M21" s="172">
        <f t="shared" ref="M21" si="26">M19*M20</f>
        <v>0</v>
      </c>
      <c r="N21" s="172">
        <f t="shared" ref="N21" si="27">N19*N20</f>
        <v>0</v>
      </c>
      <c r="O21" s="172">
        <f t="shared" ref="O21" si="28">O19*O20</f>
        <v>0</v>
      </c>
      <c r="P21" s="172">
        <f t="shared" ref="P21" si="29">P19*P20</f>
        <v>0</v>
      </c>
      <c r="Q21" s="172">
        <f t="shared" ref="Q21" si="30">Q19*Q20</f>
        <v>0</v>
      </c>
      <c r="R21" s="172">
        <f t="shared" ref="R21" si="31">R19*R20</f>
        <v>0</v>
      </c>
      <c r="S21" s="163"/>
      <c r="T21" s="163"/>
    </row>
    <row r="22" spans="1:20" ht="4.5" hidden="1" customHeight="1" x14ac:dyDescent="0.35">
      <c r="A22" s="517"/>
      <c r="B22" s="518"/>
      <c r="C22" s="519"/>
      <c r="D22" s="174"/>
      <c r="E22" s="174"/>
      <c r="F22" s="174"/>
      <c r="G22" s="174"/>
      <c r="H22" s="174"/>
      <c r="I22" s="174"/>
      <c r="J22" s="174"/>
      <c r="K22" s="174"/>
      <c r="L22" s="174"/>
      <c r="M22" s="174"/>
      <c r="N22" s="174"/>
      <c r="O22" s="174"/>
      <c r="P22" s="174"/>
      <c r="Q22" s="174"/>
      <c r="R22" s="175"/>
      <c r="S22" s="163"/>
      <c r="T22" s="163"/>
    </row>
    <row r="23" spans="1:20" hidden="1" x14ac:dyDescent="0.35">
      <c r="A23" s="584" t="s">
        <v>11</v>
      </c>
      <c r="B23" s="513" t="s">
        <v>59</v>
      </c>
      <c r="C23" s="514"/>
      <c r="D23" s="171"/>
      <c r="E23" s="171"/>
      <c r="F23" s="171"/>
      <c r="G23" s="171"/>
      <c r="H23" s="171"/>
      <c r="I23" s="171"/>
      <c r="J23" s="171"/>
      <c r="K23" s="171"/>
      <c r="L23" s="171"/>
      <c r="M23" s="171"/>
      <c r="N23" s="171"/>
      <c r="O23" s="171"/>
      <c r="P23" s="171"/>
      <c r="Q23" s="171"/>
      <c r="R23" s="171"/>
      <c r="S23" s="163"/>
      <c r="T23" s="163"/>
    </row>
    <row r="24" spans="1:20" hidden="1" x14ac:dyDescent="0.35">
      <c r="A24" s="584"/>
      <c r="B24" s="513" t="s">
        <v>0</v>
      </c>
      <c r="C24" s="514" t="s">
        <v>3</v>
      </c>
      <c r="D24" s="171"/>
      <c r="E24" s="171"/>
      <c r="F24" s="171"/>
      <c r="G24" s="171"/>
      <c r="H24" s="171"/>
      <c r="I24" s="171"/>
      <c r="J24" s="171"/>
      <c r="K24" s="171"/>
      <c r="L24" s="171"/>
      <c r="M24" s="171"/>
      <c r="N24" s="171"/>
      <c r="O24" s="171"/>
      <c r="P24" s="171"/>
      <c r="Q24" s="171"/>
      <c r="R24" s="171"/>
      <c r="S24" s="163"/>
      <c r="T24" s="163"/>
    </row>
    <row r="25" spans="1:20" hidden="1" x14ac:dyDescent="0.35">
      <c r="A25" s="584"/>
      <c r="B25" s="515" t="s">
        <v>1</v>
      </c>
      <c r="C25" s="516" t="s">
        <v>3</v>
      </c>
      <c r="D25" s="172">
        <f t="shared" ref="D25:L25" si="32">D23*D24</f>
        <v>0</v>
      </c>
      <c r="E25" s="172">
        <f t="shared" si="32"/>
        <v>0</v>
      </c>
      <c r="F25" s="172">
        <f t="shared" si="32"/>
        <v>0</v>
      </c>
      <c r="G25" s="172">
        <f t="shared" si="32"/>
        <v>0</v>
      </c>
      <c r="H25" s="172">
        <f t="shared" si="32"/>
        <v>0</v>
      </c>
      <c r="I25" s="172">
        <f t="shared" si="32"/>
        <v>0</v>
      </c>
      <c r="J25" s="172">
        <f t="shared" si="32"/>
        <v>0</v>
      </c>
      <c r="K25" s="172">
        <f t="shared" si="32"/>
        <v>0</v>
      </c>
      <c r="L25" s="172">
        <f t="shared" si="32"/>
        <v>0</v>
      </c>
      <c r="M25" s="172">
        <f t="shared" ref="M25" si="33">M23*M24</f>
        <v>0</v>
      </c>
      <c r="N25" s="172">
        <f t="shared" ref="N25" si="34">N23*N24</f>
        <v>0</v>
      </c>
      <c r="O25" s="172">
        <f t="shared" ref="O25" si="35">O23*O24</f>
        <v>0</v>
      </c>
      <c r="P25" s="172">
        <f t="shared" ref="P25" si="36">P23*P24</f>
        <v>0</v>
      </c>
      <c r="Q25" s="172">
        <f t="shared" ref="Q25" si="37">Q23*Q24</f>
        <v>0</v>
      </c>
      <c r="R25" s="172">
        <f t="shared" ref="R25" si="38">R23*R24</f>
        <v>0</v>
      </c>
      <c r="S25" s="163"/>
      <c r="T25" s="163"/>
    </row>
    <row r="26" spans="1:20" ht="4.5" customHeight="1" x14ac:dyDescent="0.35">
      <c r="A26" s="517"/>
      <c r="B26" s="518"/>
      <c r="C26" s="519"/>
      <c r="D26" s="174"/>
      <c r="E26" s="174"/>
      <c r="F26" s="174"/>
      <c r="G26" s="174"/>
      <c r="H26" s="174"/>
      <c r="I26" s="174"/>
      <c r="J26" s="174"/>
      <c r="K26" s="174"/>
      <c r="L26" s="174"/>
      <c r="M26" s="174"/>
      <c r="N26" s="174"/>
      <c r="O26" s="174"/>
      <c r="P26" s="174"/>
      <c r="Q26" s="174"/>
      <c r="R26" s="175"/>
      <c r="S26" s="163"/>
      <c r="T26" s="163"/>
    </row>
    <row r="27" spans="1:20" hidden="1" outlineLevel="1" x14ac:dyDescent="0.35">
      <c r="A27" s="584" t="s">
        <v>12</v>
      </c>
      <c r="B27" s="513" t="s">
        <v>60</v>
      </c>
      <c r="C27" s="514"/>
      <c r="D27" s="171"/>
      <c r="E27" s="171"/>
      <c r="F27" s="171"/>
      <c r="G27" s="171"/>
      <c r="H27" s="171"/>
      <c r="I27" s="171"/>
      <c r="J27" s="171"/>
      <c r="K27" s="171"/>
      <c r="L27" s="171"/>
      <c r="M27" s="171"/>
      <c r="N27" s="171"/>
      <c r="O27" s="171"/>
      <c r="P27" s="171"/>
      <c r="Q27" s="171"/>
      <c r="R27" s="171"/>
      <c r="S27" s="163"/>
      <c r="T27" s="163"/>
    </row>
    <row r="28" spans="1:20" hidden="1" outlineLevel="1" x14ac:dyDescent="0.35">
      <c r="A28" s="584"/>
      <c r="B28" s="513" t="s">
        <v>0</v>
      </c>
      <c r="C28" s="514" t="s">
        <v>3</v>
      </c>
      <c r="D28" s="171"/>
      <c r="E28" s="171"/>
      <c r="F28" s="171"/>
      <c r="G28" s="171"/>
      <c r="H28" s="171"/>
      <c r="I28" s="171"/>
      <c r="J28" s="171"/>
      <c r="K28" s="171"/>
      <c r="L28" s="171"/>
      <c r="M28" s="171"/>
      <c r="N28" s="171"/>
      <c r="O28" s="171"/>
      <c r="P28" s="171"/>
      <c r="Q28" s="171"/>
      <c r="R28" s="171"/>
      <c r="S28" s="163"/>
      <c r="T28" s="163"/>
    </row>
    <row r="29" spans="1:20" hidden="1" outlineLevel="1" x14ac:dyDescent="0.35">
      <c r="A29" s="584"/>
      <c r="B29" s="515" t="s">
        <v>1</v>
      </c>
      <c r="C29" s="516" t="s">
        <v>3</v>
      </c>
      <c r="D29" s="172">
        <f t="shared" ref="D29:L29" si="39">D27*D28</f>
        <v>0</v>
      </c>
      <c r="E29" s="172">
        <f t="shared" si="39"/>
        <v>0</v>
      </c>
      <c r="F29" s="172">
        <f t="shared" si="39"/>
        <v>0</v>
      </c>
      <c r="G29" s="172">
        <f t="shared" si="39"/>
        <v>0</v>
      </c>
      <c r="H29" s="172">
        <f t="shared" si="39"/>
        <v>0</v>
      </c>
      <c r="I29" s="172">
        <f t="shared" si="39"/>
        <v>0</v>
      </c>
      <c r="J29" s="172">
        <f t="shared" si="39"/>
        <v>0</v>
      </c>
      <c r="K29" s="172">
        <f t="shared" si="39"/>
        <v>0</v>
      </c>
      <c r="L29" s="172">
        <f t="shared" si="39"/>
        <v>0</v>
      </c>
      <c r="M29" s="172">
        <f t="shared" ref="M29" si="40">M27*M28</f>
        <v>0</v>
      </c>
      <c r="N29" s="172">
        <f t="shared" ref="N29" si="41">N27*N28</f>
        <v>0</v>
      </c>
      <c r="O29" s="172">
        <f t="shared" ref="O29" si="42">O27*O28</f>
        <v>0</v>
      </c>
      <c r="P29" s="172">
        <f t="shared" ref="P29" si="43">P27*P28</f>
        <v>0</v>
      </c>
      <c r="Q29" s="172">
        <f t="shared" ref="Q29" si="44">Q27*Q28</f>
        <v>0</v>
      </c>
      <c r="R29" s="172">
        <f t="shared" ref="R29" si="45">R27*R28</f>
        <v>0</v>
      </c>
      <c r="S29" s="163"/>
      <c r="T29" s="163"/>
    </row>
    <row r="30" spans="1:20" ht="4.5" hidden="1" customHeight="1" outlineLevel="1" x14ac:dyDescent="0.35">
      <c r="A30" s="517"/>
      <c r="B30" s="518"/>
      <c r="C30" s="519"/>
      <c r="D30" s="174"/>
      <c r="E30" s="174"/>
      <c r="F30" s="174"/>
      <c r="G30" s="174"/>
      <c r="H30" s="174"/>
      <c r="I30" s="174"/>
      <c r="J30" s="174"/>
      <c r="K30" s="174"/>
      <c r="L30" s="174"/>
      <c r="M30" s="174"/>
      <c r="N30" s="174"/>
      <c r="O30" s="174"/>
      <c r="P30" s="174"/>
      <c r="Q30" s="174"/>
      <c r="R30" s="175"/>
      <c r="S30" s="163"/>
      <c r="T30" s="163"/>
    </row>
    <row r="31" spans="1:20" hidden="1" outlineLevel="1" x14ac:dyDescent="0.35">
      <c r="A31" s="584" t="s">
        <v>13</v>
      </c>
      <c r="B31" s="513" t="s">
        <v>61</v>
      </c>
      <c r="C31" s="514"/>
      <c r="D31" s="171"/>
      <c r="E31" s="171"/>
      <c r="F31" s="171"/>
      <c r="G31" s="171"/>
      <c r="H31" s="171"/>
      <c r="I31" s="171"/>
      <c r="J31" s="171"/>
      <c r="K31" s="171"/>
      <c r="L31" s="171"/>
      <c r="M31" s="171"/>
      <c r="N31" s="171"/>
      <c r="O31" s="171"/>
      <c r="P31" s="171"/>
      <c r="Q31" s="171"/>
      <c r="R31" s="171"/>
      <c r="S31" s="163"/>
      <c r="T31" s="163"/>
    </row>
    <row r="32" spans="1:20" hidden="1" outlineLevel="1" x14ac:dyDescent="0.35">
      <c r="A32" s="584"/>
      <c r="B32" s="513" t="s">
        <v>0</v>
      </c>
      <c r="C32" s="514" t="s">
        <v>3</v>
      </c>
      <c r="D32" s="171"/>
      <c r="E32" s="171"/>
      <c r="F32" s="171"/>
      <c r="G32" s="171"/>
      <c r="H32" s="171"/>
      <c r="I32" s="171"/>
      <c r="J32" s="171"/>
      <c r="K32" s="171"/>
      <c r="L32" s="171"/>
      <c r="M32" s="171"/>
      <c r="N32" s="171"/>
      <c r="O32" s="171"/>
      <c r="P32" s="171"/>
      <c r="Q32" s="171"/>
      <c r="R32" s="171"/>
      <c r="S32" s="163"/>
      <c r="T32" s="163"/>
    </row>
    <row r="33" spans="1:20" hidden="1" outlineLevel="1" x14ac:dyDescent="0.35">
      <c r="A33" s="584"/>
      <c r="B33" s="515" t="s">
        <v>1</v>
      </c>
      <c r="C33" s="516" t="s">
        <v>3</v>
      </c>
      <c r="D33" s="172">
        <f t="shared" ref="D33:L33" si="46">D31*D32</f>
        <v>0</v>
      </c>
      <c r="E33" s="172">
        <f t="shared" si="46"/>
        <v>0</v>
      </c>
      <c r="F33" s="172">
        <f t="shared" si="46"/>
        <v>0</v>
      </c>
      <c r="G33" s="172">
        <f t="shared" si="46"/>
        <v>0</v>
      </c>
      <c r="H33" s="172">
        <f t="shared" si="46"/>
        <v>0</v>
      </c>
      <c r="I33" s="172">
        <f t="shared" si="46"/>
        <v>0</v>
      </c>
      <c r="J33" s="172">
        <f t="shared" si="46"/>
        <v>0</v>
      </c>
      <c r="K33" s="172">
        <f t="shared" si="46"/>
        <v>0</v>
      </c>
      <c r="L33" s="172">
        <f t="shared" si="46"/>
        <v>0</v>
      </c>
      <c r="M33" s="172">
        <f t="shared" ref="M33" si="47">M31*M32</f>
        <v>0</v>
      </c>
      <c r="N33" s="172">
        <f t="shared" ref="N33" si="48">N31*N32</f>
        <v>0</v>
      </c>
      <c r="O33" s="172">
        <f t="shared" ref="O33" si="49">O31*O32</f>
        <v>0</v>
      </c>
      <c r="P33" s="172">
        <f t="shared" ref="P33" si="50">P31*P32</f>
        <v>0</v>
      </c>
      <c r="Q33" s="172">
        <f t="shared" ref="Q33" si="51">Q31*Q32</f>
        <v>0</v>
      </c>
      <c r="R33" s="172">
        <f t="shared" ref="R33" si="52">R31*R32</f>
        <v>0</v>
      </c>
      <c r="S33" s="163"/>
      <c r="T33" s="163"/>
    </row>
    <row r="34" spans="1:20" ht="4.5" hidden="1" customHeight="1" outlineLevel="1" x14ac:dyDescent="0.35">
      <c r="A34" s="517"/>
      <c r="B34" s="518"/>
      <c r="C34" s="519"/>
      <c r="D34" s="174"/>
      <c r="E34" s="174"/>
      <c r="F34" s="174"/>
      <c r="G34" s="174"/>
      <c r="H34" s="174"/>
      <c r="I34" s="174"/>
      <c r="J34" s="174"/>
      <c r="K34" s="174"/>
      <c r="L34" s="174"/>
      <c r="M34" s="174"/>
      <c r="N34" s="174"/>
      <c r="O34" s="174"/>
      <c r="P34" s="174"/>
      <c r="Q34" s="174"/>
      <c r="R34" s="175"/>
      <c r="S34" s="163"/>
      <c r="T34" s="163"/>
    </row>
    <row r="35" spans="1:20" hidden="1" outlineLevel="1" x14ac:dyDescent="0.35">
      <c r="A35" s="584" t="s">
        <v>14</v>
      </c>
      <c r="B35" s="513" t="s">
        <v>62</v>
      </c>
      <c r="C35" s="514"/>
      <c r="D35" s="171"/>
      <c r="E35" s="171"/>
      <c r="F35" s="171"/>
      <c r="G35" s="171"/>
      <c r="H35" s="171"/>
      <c r="I35" s="171"/>
      <c r="J35" s="171"/>
      <c r="K35" s="171"/>
      <c r="L35" s="171"/>
      <c r="M35" s="171"/>
      <c r="N35" s="171"/>
      <c r="O35" s="171"/>
      <c r="P35" s="171"/>
      <c r="Q35" s="171"/>
      <c r="R35" s="171"/>
      <c r="S35" s="163"/>
      <c r="T35" s="163"/>
    </row>
    <row r="36" spans="1:20" hidden="1" outlineLevel="1" x14ac:dyDescent="0.35">
      <c r="A36" s="584"/>
      <c r="B36" s="513" t="s">
        <v>0</v>
      </c>
      <c r="C36" s="514" t="s">
        <v>3</v>
      </c>
      <c r="D36" s="171"/>
      <c r="E36" s="171"/>
      <c r="F36" s="171"/>
      <c r="G36" s="171"/>
      <c r="H36" s="171"/>
      <c r="I36" s="171"/>
      <c r="J36" s="171"/>
      <c r="K36" s="171"/>
      <c r="L36" s="171"/>
      <c r="M36" s="171"/>
      <c r="N36" s="171"/>
      <c r="O36" s="171"/>
      <c r="P36" s="171"/>
      <c r="Q36" s="171"/>
      <c r="R36" s="171"/>
      <c r="S36" s="163"/>
      <c r="T36" s="163"/>
    </row>
    <row r="37" spans="1:20" hidden="1" outlineLevel="1" x14ac:dyDescent="0.35">
      <c r="A37" s="584"/>
      <c r="B37" s="515" t="s">
        <v>1</v>
      </c>
      <c r="C37" s="516" t="s">
        <v>3</v>
      </c>
      <c r="D37" s="172">
        <f t="shared" ref="D37:L37" si="53">D35*D36</f>
        <v>0</v>
      </c>
      <c r="E37" s="172">
        <f t="shared" si="53"/>
        <v>0</v>
      </c>
      <c r="F37" s="172">
        <f t="shared" si="53"/>
        <v>0</v>
      </c>
      <c r="G37" s="172">
        <f t="shared" si="53"/>
        <v>0</v>
      </c>
      <c r="H37" s="172">
        <f t="shared" si="53"/>
        <v>0</v>
      </c>
      <c r="I37" s="172">
        <f t="shared" si="53"/>
        <v>0</v>
      </c>
      <c r="J37" s="172">
        <f t="shared" si="53"/>
        <v>0</v>
      </c>
      <c r="K37" s="172">
        <f t="shared" si="53"/>
        <v>0</v>
      </c>
      <c r="L37" s="172">
        <f t="shared" si="53"/>
        <v>0</v>
      </c>
      <c r="M37" s="172">
        <f t="shared" ref="M37" si="54">M35*M36</f>
        <v>0</v>
      </c>
      <c r="N37" s="172">
        <f t="shared" ref="N37" si="55">N35*N36</f>
        <v>0</v>
      </c>
      <c r="O37" s="172">
        <f t="shared" ref="O37" si="56">O35*O36</f>
        <v>0</v>
      </c>
      <c r="P37" s="172">
        <f t="shared" ref="P37" si="57">P35*P36</f>
        <v>0</v>
      </c>
      <c r="Q37" s="172">
        <f t="shared" ref="Q37" si="58">Q35*Q36</f>
        <v>0</v>
      </c>
      <c r="R37" s="172">
        <f t="shared" ref="R37" si="59">R35*R36</f>
        <v>0</v>
      </c>
      <c r="S37" s="163"/>
      <c r="T37" s="163"/>
    </row>
    <row r="38" spans="1:20" ht="4.5" hidden="1" customHeight="1" outlineLevel="1" x14ac:dyDescent="0.35">
      <c r="A38" s="517"/>
      <c r="B38" s="518"/>
      <c r="C38" s="519"/>
      <c r="D38" s="174"/>
      <c r="E38" s="174"/>
      <c r="F38" s="174"/>
      <c r="G38" s="174"/>
      <c r="H38" s="174"/>
      <c r="I38" s="174"/>
      <c r="J38" s="174"/>
      <c r="K38" s="174"/>
      <c r="L38" s="174"/>
      <c r="M38" s="174"/>
      <c r="N38" s="174"/>
      <c r="O38" s="174"/>
      <c r="P38" s="174"/>
      <c r="Q38" s="174"/>
      <c r="R38" s="175"/>
      <c r="S38" s="163"/>
      <c r="T38" s="163"/>
    </row>
    <row r="39" spans="1:20" hidden="1" outlineLevel="1" x14ac:dyDescent="0.35">
      <c r="A39" s="584" t="s">
        <v>15</v>
      </c>
      <c r="B39" s="513" t="s">
        <v>63</v>
      </c>
      <c r="C39" s="514"/>
      <c r="D39" s="171"/>
      <c r="E39" s="171"/>
      <c r="F39" s="171"/>
      <c r="G39" s="171"/>
      <c r="H39" s="171"/>
      <c r="I39" s="171"/>
      <c r="J39" s="171"/>
      <c r="K39" s="171"/>
      <c r="L39" s="171"/>
      <c r="M39" s="171"/>
      <c r="N39" s="171"/>
      <c r="O39" s="171"/>
      <c r="P39" s="171"/>
      <c r="Q39" s="171"/>
      <c r="R39" s="171"/>
      <c r="S39" s="163"/>
      <c r="T39" s="163"/>
    </row>
    <row r="40" spans="1:20" hidden="1" outlineLevel="1" x14ac:dyDescent="0.35">
      <c r="A40" s="584"/>
      <c r="B40" s="513" t="s">
        <v>0</v>
      </c>
      <c r="C40" s="514" t="s">
        <v>3</v>
      </c>
      <c r="D40" s="171"/>
      <c r="E40" s="171"/>
      <c r="F40" s="171"/>
      <c r="G40" s="171"/>
      <c r="H40" s="171"/>
      <c r="I40" s="171"/>
      <c r="J40" s="171"/>
      <c r="K40" s="171"/>
      <c r="L40" s="171"/>
      <c r="M40" s="171"/>
      <c r="N40" s="171"/>
      <c r="O40" s="171"/>
      <c r="P40" s="171"/>
      <c r="Q40" s="171"/>
      <c r="R40" s="171"/>
      <c r="S40" s="163"/>
      <c r="T40" s="163"/>
    </row>
    <row r="41" spans="1:20" hidden="1" outlineLevel="1" x14ac:dyDescent="0.35">
      <c r="A41" s="584"/>
      <c r="B41" s="515" t="s">
        <v>1</v>
      </c>
      <c r="C41" s="516" t="s">
        <v>3</v>
      </c>
      <c r="D41" s="172">
        <f t="shared" ref="D41:L41" si="60">D39*D40</f>
        <v>0</v>
      </c>
      <c r="E41" s="172">
        <f t="shared" si="60"/>
        <v>0</v>
      </c>
      <c r="F41" s="172">
        <f t="shared" si="60"/>
        <v>0</v>
      </c>
      <c r="G41" s="172">
        <f t="shared" si="60"/>
        <v>0</v>
      </c>
      <c r="H41" s="172">
        <f t="shared" si="60"/>
        <v>0</v>
      </c>
      <c r="I41" s="172">
        <f t="shared" si="60"/>
        <v>0</v>
      </c>
      <c r="J41" s="172">
        <f t="shared" si="60"/>
        <v>0</v>
      </c>
      <c r="K41" s="172">
        <f t="shared" si="60"/>
        <v>0</v>
      </c>
      <c r="L41" s="172">
        <f t="shared" si="60"/>
        <v>0</v>
      </c>
      <c r="M41" s="172">
        <f t="shared" ref="M41" si="61">M39*M40</f>
        <v>0</v>
      </c>
      <c r="N41" s="172">
        <f t="shared" ref="N41" si="62">N39*N40</f>
        <v>0</v>
      </c>
      <c r="O41" s="172">
        <f t="shared" ref="O41" si="63">O39*O40</f>
        <v>0</v>
      </c>
      <c r="P41" s="172">
        <f t="shared" ref="P41" si="64">P39*P40</f>
        <v>0</v>
      </c>
      <c r="Q41" s="172">
        <f t="shared" ref="Q41" si="65">Q39*Q40</f>
        <v>0</v>
      </c>
      <c r="R41" s="172">
        <f t="shared" ref="R41" si="66">R39*R40</f>
        <v>0</v>
      </c>
      <c r="S41" s="163"/>
      <c r="T41" s="163"/>
    </row>
    <row r="42" spans="1:20" ht="4.5" hidden="1" customHeight="1" outlineLevel="1" x14ac:dyDescent="0.35">
      <c r="A42" s="517"/>
      <c r="B42" s="518"/>
      <c r="C42" s="519"/>
      <c r="D42" s="174"/>
      <c r="E42" s="174"/>
      <c r="F42" s="174"/>
      <c r="G42" s="174"/>
      <c r="H42" s="174"/>
      <c r="I42" s="174"/>
      <c r="J42" s="174"/>
      <c r="K42" s="174"/>
      <c r="L42" s="174"/>
      <c r="M42" s="174"/>
      <c r="N42" s="174"/>
      <c r="O42" s="174"/>
      <c r="P42" s="174"/>
      <c r="Q42" s="174"/>
      <c r="R42" s="175"/>
      <c r="S42" s="163"/>
      <c r="T42" s="163"/>
    </row>
    <row r="43" spans="1:20" hidden="1" outlineLevel="1" x14ac:dyDescent="0.35">
      <c r="A43" s="584" t="s">
        <v>16</v>
      </c>
      <c r="B43" s="513" t="s">
        <v>64</v>
      </c>
      <c r="C43" s="514"/>
      <c r="D43" s="171"/>
      <c r="E43" s="171"/>
      <c r="F43" s="171"/>
      <c r="G43" s="171"/>
      <c r="H43" s="171"/>
      <c r="I43" s="171"/>
      <c r="J43" s="171"/>
      <c r="K43" s="171"/>
      <c r="L43" s="171"/>
      <c r="M43" s="171"/>
      <c r="N43" s="171"/>
      <c r="O43" s="171"/>
      <c r="P43" s="171"/>
      <c r="Q43" s="171"/>
      <c r="R43" s="171"/>
      <c r="S43" s="163"/>
      <c r="T43" s="163"/>
    </row>
    <row r="44" spans="1:20" hidden="1" outlineLevel="1" x14ac:dyDescent="0.35">
      <c r="A44" s="584"/>
      <c r="B44" s="513" t="s">
        <v>0</v>
      </c>
      <c r="C44" s="514" t="s">
        <v>3</v>
      </c>
      <c r="D44" s="171"/>
      <c r="E44" s="171"/>
      <c r="F44" s="171"/>
      <c r="G44" s="171"/>
      <c r="H44" s="171"/>
      <c r="I44" s="171"/>
      <c r="J44" s="171"/>
      <c r="K44" s="171"/>
      <c r="L44" s="171"/>
      <c r="M44" s="171"/>
      <c r="N44" s="171"/>
      <c r="O44" s="171"/>
      <c r="P44" s="171"/>
      <c r="Q44" s="171"/>
      <c r="R44" s="171"/>
      <c r="S44" s="163"/>
      <c r="T44" s="163"/>
    </row>
    <row r="45" spans="1:20" hidden="1" outlineLevel="1" x14ac:dyDescent="0.35">
      <c r="A45" s="584"/>
      <c r="B45" s="515" t="s">
        <v>1</v>
      </c>
      <c r="C45" s="516" t="s">
        <v>3</v>
      </c>
      <c r="D45" s="172">
        <f t="shared" ref="D45:L45" si="67">D43*D44</f>
        <v>0</v>
      </c>
      <c r="E45" s="172">
        <f t="shared" si="67"/>
        <v>0</v>
      </c>
      <c r="F45" s="172">
        <f t="shared" si="67"/>
        <v>0</v>
      </c>
      <c r="G45" s="172">
        <f t="shared" si="67"/>
        <v>0</v>
      </c>
      <c r="H45" s="172">
        <f t="shared" si="67"/>
        <v>0</v>
      </c>
      <c r="I45" s="172">
        <f t="shared" si="67"/>
        <v>0</v>
      </c>
      <c r="J45" s="172">
        <f t="shared" si="67"/>
        <v>0</v>
      </c>
      <c r="K45" s="172">
        <f t="shared" si="67"/>
        <v>0</v>
      </c>
      <c r="L45" s="172">
        <f t="shared" si="67"/>
        <v>0</v>
      </c>
      <c r="M45" s="172">
        <f t="shared" ref="M45" si="68">M43*M44</f>
        <v>0</v>
      </c>
      <c r="N45" s="172">
        <f t="shared" ref="N45" si="69">N43*N44</f>
        <v>0</v>
      </c>
      <c r="O45" s="172">
        <f t="shared" ref="O45" si="70">O43*O44</f>
        <v>0</v>
      </c>
      <c r="P45" s="172">
        <f t="shared" ref="P45" si="71">P43*P44</f>
        <v>0</v>
      </c>
      <c r="Q45" s="172">
        <f t="shared" ref="Q45" si="72">Q43*Q44</f>
        <v>0</v>
      </c>
      <c r="R45" s="172">
        <f t="shared" ref="R45" si="73">R43*R44</f>
        <v>0</v>
      </c>
      <c r="S45" s="163"/>
      <c r="T45" s="163"/>
    </row>
    <row r="46" spans="1:20" ht="12" hidden="1" customHeight="1" outlineLevel="1" x14ac:dyDescent="0.35">
      <c r="A46" s="517"/>
      <c r="B46" s="518"/>
      <c r="C46" s="519"/>
      <c r="D46" s="174"/>
      <c r="E46" s="174"/>
      <c r="F46" s="174"/>
      <c r="G46" s="174"/>
      <c r="H46" s="174"/>
      <c r="I46" s="174"/>
      <c r="J46" s="174"/>
      <c r="K46" s="174"/>
      <c r="L46" s="174"/>
      <c r="M46" s="174"/>
      <c r="N46" s="174"/>
      <c r="O46" s="174"/>
      <c r="P46" s="174"/>
      <c r="Q46" s="174"/>
      <c r="R46" s="175"/>
      <c r="S46" s="163"/>
      <c r="T46" s="163"/>
    </row>
    <row r="47" spans="1:20" ht="30" hidden="1" customHeight="1" outlineLevel="1" x14ac:dyDescent="0.35">
      <c r="A47" s="585"/>
      <c r="B47" s="586"/>
      <c r="C47" s="516" t="s">
        <v>3</v>
      </c>
      <c r="D47" s="171"/>
      <c r="E47" s="171"/>
      <c r="F47" s="171"/>
      <c r="G47" s="171"/>
      <c r="H47" s="171"/>
      <c r="I47" s="171"/>
      <c r="J47" s="171"/>
      <c r="K47" s="171"/>
      <c r="L47" s="171"/>
      <c r="M47" s="171"/>
      <c r="N47" s="171"/>
      <c r="O47" s="171"/>
      <c r="P47" s="171"/>
      <c r="Q47" s="171"/>
      <c r="R47" s="171"/>
      <c r="S47" s="163"/>
      <c r="T47" s="163"/>
    </row>
    <row r="48" spans="1:20" ht="19.5" hidden="1" customHeight="1" outlineLevel="1" x14ac:dyDescent="0.35">
      <c r="A48" s="585"/>
      <c r="B48" s="586"/>
      <c r="C48" s="516" t="s">
        <v>3</v>
      </c>
      <c r="D48" s="171"/>
      <c r="E48" s="171"/>
      <c r="F48" s="171"/>
      <c r="G48" s="171"/>
      <c r="H48" s="171"/>
      <c r="I48" s="171"/>
      <c r="J48" s="171"/>
      <c r="K48" s="171"/>
      <c r="L48" s="171"/>
      <c r="M48" s="171"/>
      <c r="N48" s="171"/>
      <c r="O48" s="171"/>
      <c r="P48" s="171"/>
      <c r="Q48" s="171"/>
      <c r="R48" s="171"/>
      <c r="S48" s="163"/>
      <c r="T48" s="163"/>
    </row>
    <row r="49" spans="1:21" ht="18.75" hidden="1" customHeight="1" outlineLevel="1" x14ac:dyDescent="0.35">
      <c r="A49" s="585" t="s">
        <v>149</v>
      </c>
      <c r="B49" s="586"/>
      <c r="C49" s="516" t="s">
        <v>3</v>
      </c>
      <c r="D49" s="171"/>
      <c r="E49" s="171"/>
      <c r="F49" s="171"/>
      <c r="G49" s="171"/>
      <c r="H49" s="171"/>
      <c r="I49" s="171"/>
      <c r="J49" s="171"/>
      <c r="K49" s="171"/>
      <c r="L49" s="171"/>
      <c r="M49" s="171"/>
      <c r="N49" s="171"/>
      <c r="O49" s="171"/>
      <c r="P49" s="171"/>
      <c r="Q49" s="171"/>
      <c r="R49" s="171"/>
      <c r="S49" s="163"/>
      <c r="T49" s="163"/>
    </row>
    <row r="50" spans="1:21" ht="18.75" hidden="1" customHeight="1" outlineLevel="1" x14ac:dyDescent="0.35">
      <c r="A50" s="585" t="s">
        <v>149</v>
      </c>
      <c r="B50" s="586"/>
      <c r="C50" s="516" t="s">
        <v>3</v>
      </c>
      <c r="D50" s="171"/>
      <c r="E50" s="171"/>
      <c r="F50" s="171"/>
      <c r="G50" s="171"/>
      <c r="H50" s="171"/>
      <c r="I50" s="171"/>
      <c r="J50" s="171"/>
      <c r="K50" s="171"/>
      <c r="L50" s="171"/>
      <c r="M50" s="171"/>
      <c r="N50" s="171"/>
      <c r="O50" s="171"/>
      <c r="P50" s="171"/>
      <c r="Q50" s="171"/>
      <c r="R50" s="171"/>
      <c r="S50" s="163"/>
      <c r="T50" s="163"/>
    </row>
    <row r="51" spans="1:21" ht="18.75" hidden="1" customHeight="1" outlineLevel="1" x14ac:dyDescent="0.35">
      <c r="A51" s="585" t="s">
        <v>149</v>
      </c>
      <c r="B51" s="586"/>
      <c r="C51" s="516" t="s">
        <v>3</v>
      </c>
      <c r="D51" s="171"/>
      <c r="E51" s="171"/>
      <c r="F51" s="171"/>
      <c r="G51" s="171"/>
      <c r="H51" s="171"/>
      <c r="I51" s="171"/>
      <c r="J51" s="171"/>
      <c r="K51" s="171"/>
      <c r="L51" s="171"/>
      <c r="M51" s="171"/>
      <c r="N51" s="171"/>
      <c r="O51" s="171"/>
      <c r="P51" s="171"/>
      <c r="Q51" s="171"/>
      <c r="R51" s="171"/>
      <c r="S51" s="163"/>
      <c r="T51" s="163"/>
    </row>
    <row r="52" spans="1:21" ht="4.5" hidden="1" customHeight="1" outlineLevel="1" x14ac:dyDescent="0.35">
      <c r="A52" s="520"/>
      <c r="B52" s="521"/>
      <c r="C52" s="522"/>
      <c r="D52" s="160"/>
      <c r="E52" s="160"/>
      <c r="F52" s="160"/>
      <c r="G52" s="160"/>
      <c r="H52" s="160"/>
      <c r="I52" s="160"/>
      <c r="J52" s="160"/>
      <c r="K52" s="160"/>
      <c r="L52" s="160"/>
      <c r="M52" s="160"/>
      <c r="N52" s="160"/>
      <c r="O52" s="160"/>
      <c r="P52" s="160"/>
      <c r="Q52" s="160"/>
      <c r="R52" s="170"/>
      <c r="S52" s="163"/>
      <c r="T52" s="163"/>
    </row>
    <row r="53" spans="1:21" s="179" customFormat="1" ht="21" customHeight="1" collapsed="1" x14ac:dyDescent="0.35">
      <c r="A53" s="595" t="s">
        <v>8</v>
      </c>
      <c r="B53" s="596"/>
      <c r="C53" s="523" t="s">
        <v>3</v>
      </c>
      <c r="D53" s="177">
        <f t="shared" ref="D53:L53" si="74">D9+D13+D17+D21+D25+D29+D33+D37+D41+D45+D47+D48+D49+D50+D51</f>
        <v>0</v>
      </c>
      <c r="E53" s="177">
        <f t="shared" si="74"/>
        <v>0</v>
      </c>
      <c r="F53" s="177">
        <f t="shared" si="74"/>
        <v>84375</v>
      </c>
      <c r="G53" s="177">
        <f t="shared" si="74"/>
        <v>112500</v>
      </c>
      <c r="H53" s="177">
        <f t="shared" si="74"/>
        <v>146250</v>
      </c>
      <c r="I53" s="177">
        <f t="shared" si="74"/>
        <v>168750</v>
      </c>
      <c r="J53" s="177">
        <f t="shared" si="74"/>
        <v>168750</v>
      </c>
      <c r="K53" s="177">
        <f t="shared" si="74"/>
        <v>168750</v>
      </c>
      <c r="L53" s="177">
        <f t="shared" si="74"/>
        <v>168750</v>
      </c>
      <c r="M53" s="177">
        <f t="shared" ref="M53:R53" si="75">M9+M13+M17+M21+M25+M29+M33+M37+M41+M45+M47+M48+M49+M50+M51</f>
        <v>168750</v>
      </c>
      <c r="N53" s="177">
        <f t="shared" si="75"/>
        <v>168750</v>
      </c>
      <c r="O53" s="177">
        <f t="shared" si="75"/>
        <v>168750</v>
      </c>
      <c r="P53" s="177">
        <f t="shared" si="75"/>
        <v>168750</v>
      </c>
      <c r="Q53" s="177">
        <f t="shared" si="75"/>
        <v>168750</v>
      </c>
      <c r="R53" s="177">
        <f t="shared" si="75"/>
        <v>168750</v>
      </c>
      <c r="S53" s="178"/>
      <c r="T53" s="178"/>
    </row>
    <row r="54" spans="1:21" ht="4.5" customHeight="1" x14ac:dyDescent="0.35">
      <c r="A54" s="520"/>
      <c r="B54" s="521"/>
      <c r="C54" s="522"/>
      <c r="D54" s="160"/>
      <c r="E54" s="160"/>
      <c r="F54" s="160"/>
      <c r="G54" s="160"/>
      <c r="H54" s="160"/>
      <c r="I54" s="160"/>
      <c r="J54" s="160"/>
      <c r="K54" s="160"/>
      <c r="L54" s="160"/>
      <c r="M54" s="160"/>
      <c r="N54" s="160"/>
      <c r="O54" s="160"/>
      <c r="P54" s="160"/>
      <c r="Q54" s="160"/>
      <c r="R54" s="170"/>
      <c r="S54" s="163"/>
      <c r="T54" s="163"/>
    </row>
    <row r="55" spans="1:21" ht="9" customHeight="1" x14ac:dyDescent="0.35">
      <c r="A55" s="524"/>
      <c r="B55" s="525"/>
      <c r="C55" s="526"/>
      <c r="D55" s="163"/>
      <c r="E55" s="163"/>
      <c r="F55" s="163"/>
      <c r="G55" s="163"/>
      <c r="H55" s="163"/>
      <c r="I55" s="163"/>
      <c r="J55" s="163"/>
      <c r="K55" s="163"/>
      <c r="L55" s="163"/>
      <c r="M55" s="163"/>
      <c r="N55" s="163"/>
      <c r="O55" s="163"/>
      <c r="P55" s="163"/>
      <c r="Q55" s="163"/>
      <c r="R55" s="163"/>
      <c r="S55" s="163"/>
      <c r="T55" s="163"/>
    </row>
    <row r="56" spans="1:21" ht="15.5" x14ac:dyDescent="0.35">
      <c r="A56" s="527" t="s">
        <v>17</v>
      </c>
      <c r="B56" s="525"/>
      <c r="C56" s="526"/>
      <c r="D56" s="510"/>
      <c r="E56" s="163"/>
      <c r="F56" s="163"/>
      <c r="G56" s="163"/>
      <c r="H56" s="163"/>
      <c r="I56" s="163"/>
      <c r="J56" s="163"/>
      <c r="K56" s="163"/>
      <c r="L56" s="163"/>
      <c r="M56" s="163"/>
      <c r="N56" s="163"/>
      <c r="O56" s="163"/>
      <c r="P56" s="163"/>
      <c r="Q56" s="163"/>
      <c r="R56" s="163"/>
      <c r="S56" s="163"/>
      <c r="T56" s="163"/>
    </row>
    <row r="57" spans="1:21" ht="4.5" customHeight="1" x14ac:dyDescent="0.35">
      <c r="A57" s="520"/>
      <c r="B57" s="521"/>
      <c r="C57" s="522"/>
      <c r="D57" s="160"/>
      <c r="E57" s="160"/>
      <c r="F57" s="160"/>
      <c r="G57" s="160"/>
      <c r="H57" s="160"/>
      <c r="I57" s="160"/>
      <c r="J57" s="160"/>
      <c r="K57" s="160"/>
      <c r="L57" s="160"/>
      <c r="M57" s="160"/>
      <c r="N57" s="160"/>
      <c r="O57" s="160"/>
      <c r="P57" s="160"/>
      <c r="Q57" s="160"/>
      <c r="R57" s="170"/>
      <c r="S57" s="163"/>
      <c r="T57" s="163"/>
    </row>
    <row r="58" spans="1:21" x14ac:dyDescent="0.35">
      <c r="A58" s="584" t="s">
        <v>18</v>
      </c>
      <c r="B58" s="513" t="s">
        <v>313</v>
      </c>
      <c r="C58" s="514" t="s">
        <v>3</v>
      </c>
      <c r="D58" s="171"/>
      <c r="E58" s="171"/>
      <c r="F58" s="171">
        <f>1100*12*1</f>
        <v>13200</v>
      </c>
      <c r="G58" s="171">
        <f>F58</f>
        <v>13200</v>
      </c>
      <c r="H58" s="171">
        <f t="shared" ref="H58:R58" si="76">G58</f>
        <v>13200</v>
      </c>
      <c r="I58" s="171">
        <f>1450*12</f>
        <v>17400</v>
      </c>
      <c r="J58" s="171">
        <f t="shared" si="76"/>
        <v>17400</v>
      </c>
      <c r="K58" s="171">
        <f t="shared" si="76"/>
        <v>17400</v>
      </c>
      <c r="L58" s="171">
        <f t="shared" si="76"/>
        <v>17400</v>
      </c>
      <c r="M58" s="171">
        <f t="shared" si="76"/>
        <v>17400</v>
      </c>
      <c r="N58" s="171">
        <f t="shared" si="76"/>
        <v>17400</v>
      </c>
      <c r="O58" s="171">
        <f t="shared" si="76"/>
        <v>17400</v>
      </c>
      <c r="P58" s="171">
        <f t="shared" si="76"/>
        <v>17400</v>
      </c>
      <c r="Q58" s="171">
        <f t="shared" si="76"/>
        <v>17400</v>
      </c>
      <c r="R58" s="171">
        <f t="shared" si="76"/>
        <v>17400</v>
      </c>
      <c r="S58" s="182"/>
      <c r="T58" s="182"/>
      <c r="U58" s="183"/>
    </row>
    <row r="59" spans="1:21" x14ac:dyDescent="0.35">
      <c r="A59" s="584"/>
      <c r="B59" s="513" t="s">
        <v>312</v>
      </c>
      <c r="C59" s="514" t="s">
        <v>3</v>
      </c>
      <c r="D59" s="171"/>
      <c r="E59" s="171"/>
      <c r="F59" s="171">
        <f>900*12*0.5</f>
        <v>5400</v>
      </c>
      <c r="G59" s="171">
        <f>900*12*1</f>
        <v>10800</v>
      </c>
      <c r="H59" s="171">
        <f t="shared" ref="H59:R59" si="77">G59</f>
        <v>10800</v>
      </c>
      <c r="I59" s="171">
        <f>1200*12</f>
        <v>14400</v>
      </c>
      <c r="J59" s="171">
        <f t="shared" si="77"/>
        <v>14400</v>
      </c>
      <c r="K59" s="171">
        <f t="shared" si="77"/>
        <v>14400</v>
      </c>
      <c r="L59" s="171">
        <f t="shared" si="77"/>
        <v>14400</v>
      </c>
      <c r="M59" s="171">
        <f t="shared" si="77"/>
        <v>14400</v>
      </c>
      <c r="N59" s="171">
        <f t="shared" si="77"/>
        <v>14400</v>
      </c>
      <c r="O59" s="171">
        <f t="shared" si="77"/>
        <v>14400</v>
      </c>
      <c r="P59" s="171">
        <f t="shared" si="77"/>
        <v>14400</v>
      </c>
      <c r="Q59" s="171">
        <f t="shared" si="77"/>
        <v>14400</v>
      </c>
      <c r="R59" s="171">
        <f t="shared" si="77"/>
        <v>14400</v>
      </c>
      <c r="S59" s="182"/>
      <c r="T59" s="182"/>
      <c r="U59" s="183"/>
    </row>
    <row r="60" spans="1:21" x14ac:dyDescent="0.35">
      <c r="A60" s="584"/>
      <c r="B60" s="513" t="s">
        <v>19</v>
      </c>
      <c r="C60" s="514" t="s">
        <v>3</v>
      </c>
      <c r="D60" s="171"/>
      <c r="E60" s="171"/>
      <c r="F60" s="171">
        <f>900*12*0.5</f>
        <v>5400</v>
      </c>
      <c r="G60" s="171">
        <f>900*12*1</f>
        <v>10800</v>
      </c>
      <c r="H60" s="171">
        <f>900*12*1</f>
        <v>10800</v>
      </c>
      <c r="I60" s="171">
        <f>950*12*1</f>
        <v>11400</v>
      </c>
      <c r="J60" s="171">
        <f>I60</f>
        <v>11400</v>
      </c>
      <c r="K60" s="171">
        <f t="shared" ref="K60:K61" si="78">J60</f>
        <v>11400</v>
      </c>
      <c r="L60" s="171">
        <f t="shared" ref="L60:L61" si="79">K60</f>
        <v>11400</v>
      </c>
      <c r="M60" s="171">
        <f t="shared" ref="M60:M61" si="80">L60</f>
        <v>11400</v>
      </c>
      <c r="N60" s="171">
        <f t="shared" ref="N60:N61" si="81">M60</f>
        <v>11400</v>
      </c>
      <c r="O60" s="171">
        <f t="shared" ref="O60:O61" si="82">N60</f>
        <v>11400</v>
      </c>
      <c r="P60" s="171">
        <f t="shared" ref="P60:P61" si="83">O60</f>
        <v>11400</v>
      </c>
      <c r="Q60" s="171">
        <f t="shared" ref="Q60:Q61" si="84">P60</f>
        <v>11400</v>
      </c>
      <c r="R60" s="171">
        <f t="shared" ref="R60:R61" si="85">Q60</f>
        <v>11400</v>
      </c>
      <c r="S60" s="182"/>
      <c r="T60" s="182"/>
      <c r="U60" s="183"/>
    </row>
    <row r="61" spans="1:21" x14ac:dyDescent="0.35">
      <c r="A61" s="584"/>
      <c r="B61" s="513" t="s">
        <v>20</v>
      </c>
      <c r="C61" s="514" t="s">
        <v>3</v>
      </c>
      <c r="D61" s="171"/>
      <c r="E61" s="171"/>
      <c r="F61" s="171"/>
      <c r="G61" s="171"/>
      <c r="H61" s="171">
        <f>1200*12*1</f>
        <v>14400</v>
      </c>
      <c r="I61" s="171">
        <f>1200*12*1</f>
        <v>14400</v>
      </c>
      <c r="J61" s="171">
        <f>I61</f>
        <v>14400</v>
      </c>
      <c r="K61" s="171">
        <f t="shared" si="78"/>
        <v>14400</v>
      </c>
      <c r="L61" s="171">
        <f t="shared" si="79"/>
        <v>14400</v>
      </c>
      <c r="M61" s="171">
        <f t="shared" si="80"/>
        <v>14400</v>
      </c>
      <c r="N61" s="171">
        <f t="shared" si="81"/>
        <v>14400</v>
      </c>
      <c r="O61" s="171">
        <f t="shared" si="82"/>
        <v>14400</v>
      </c>
      <c r="P61" s="171">
        <f t="shared" si="83"/>
        <v>14400</v>
      </c>
      <c r="Q61" s="171">
        <f t="shared" si="84"/>
        <v>14400</v>
      </c>
      <c r="R61" s="171">
        <f t="shared" si="85"/>
        <v>14400</v>
      </c>
      <c r="S61" s="182"/>
      <c r="T61" s="182"/>
      <c r="U61" s="183"/>
    </row>
    <row r="62" spans="1:21" x14ac:dyDescent="0.35">
      <c r="A62" s="584"/>
      <c r="B62" s="513"/>
      <c r="C62" s="514" t="s">
        <v>3</v>
      </c>
      <c r="D62" s="171"/>
      <c r="E62" s="171"/>
      <c r="F62" s="171"/>
      <c r="G62" s="171"/>
      <c r="H62" s="171"/>
      <c r="I62" s="171"/>
      <c r="J62" s="171"/>
      <c r="K62" s="171"/>
      <c r="L62" s="171"/>
      <c r="M62" s="171"/>
      <c r="N62" s="171"/>
      <c r="O62" s="171"/>
      <c r="P62" s="171"/>
      <c r="Q62" s="171"/>
      <c r="R62" s="171"/>
      <c r="S62" s="182"/>
      <c r="T62" s="182"/>
      <c r="U62" s="183"/>
    </row>
    <row r="63" spans="1:21" hidden="1" x14ac:dyDescent="0.35">
      <c r="A63" s="584"/>
      <c r="B63" s="513" t="s">
        <v>21</v>
      </c>
      <c r="C63" s="514" t="s">
        <v>3</v>
      </c>
      <c r="D63" s="171"/>
      <c r="E63" s="171"/>
      <c r="F63" s="171"/>
      <c r="G63" s="171"/>
      <c r="H63" s="171"/>
      <c r="I63" s="171"/>
      <c r="J63" s="171"/>
      <c r="K63" s="171"/>
      <c r="L63" s="171"/>
      <c r="M63" s="171"/>
      <c r="N63" s="171"/>
      <c r="O63" s="171"/>
      <c r="P63" s="171"/>
      <c r="Q63" s="171"/>
      <c r="R63" s="171"/>
      <c r="S63" s="182"/>
      <c r="T63" s="182"/>
      <c r="U63" s="183"/>
    </row>
    <row r="64" spans="1:21" hidden="1" x14ac:dyDescent="0.35">
      <c r="A64" s="584"/>
      <c r="B64" s="513" t="s">
        <v>22</v>
      </c>
      <c r="C64" s="514" t="s">
        <v>3</v>
      </c>
      <c r="D64" s="171"/>
      <c r="E64" s="171"/>
      <c r="F64" s="171"/>
      <c r="G64" s="171"/>
      <c r="H64" s="171"/>
      <c r="I64" s="171"/>
      <c r="J64" s="171"/>
      <c r="K64" s="171"/>
      <c r="L64" s="171"/>
      <c r="M64" s="171"/>
      <c r="N64" s="171"/>
      <c r="O64" s="171"/>
      <c r="P64" s="171"/>
      <c r="Q64" s="171"/>
      <c r="R64" s="171"/>
      <c r="S64" s="182"/>
      <c r="T64" s="182"/>
      <c r="U64" s="183"/>
    </row>
    <row r="65" spans="1:21" hidden="1" x14ac:dyDescent="0.35">
      <c r="A65" s="584"/>
      <c r="B65" s="513" t="s">
        <v>23</v>
      </c>
      <c r="C65" s="514" t="s">
        <v>3</v>
      </c>
      <c r="D65" s="171"/>
      <c r="E65" s="171"/>
      <c r="F65" s="171"/>
      <c r="G65" s="171"/>
      <c r="H65" s="171"/>
      <c r="I65" s="171"/>
      <c r="J65" s="171"/>
      <c r="K65" s="171"/>
      <c r="L65" s="171"/>
      <c r="M65" s="171"/>
      <c r="N65" s="171"/>
      <c r="O65" s="171"/>
      <c r="P65" s="171"/>
      <c r="Q65" s="171"/>
      <c r="R65" s="171"/>
      <c r="S65" s="182"/>
      <c r="T65" s="182"/>
      <c r="U65" s="183"/>
    </row>
    <row r="66" spans="1:21" hidden="1" x14ac:dyDescent="0.35">
      <c r="A66" s="584"/>
      <c r="B66" s="513" t="s">
        <v>24</v>
      </c>
      <c r="C66" s="514" t="s">
        <v>3</v>
      </c>
      <c r="D66" s="171"/>
      <c r="E66" s="171"/>
      <c r="F66" s="171"/>
      <c r="G66" s="171"/>
      <c r="H66" s="171"/>
      <c r="I66" s="171"/>
      <c r="J66" s="171"/>
      <c r="K66" s="171"/>
      <c r="L66" s="171"/>
      <c r="M66" s="171"/>
      <c r="N66" s="171"/>
      <c r="O66" s="171"/>
      <c r="P66" s="171"/>
      <c r="Q66" s="171"/>
      <c r="R66" s="171"/>
      <c r="S66" s="182"/>
      <c r="T66" s="182"/>
      <c r="U66" s="183"/>
    </row>
    <row r="67" spans="1:21" ht="15.75" hidden="1" customHeight="1" x14ac:dyDescent="0.35">
      <c r="A67" s="584"/>
      <c r="B67" s="513" t="s">
        <v>25</v>
      </c>
      <c r="C67" s="514"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35">
      <c r="A68" s="584"/>
      <c r="B68" s="513" t="s">
        <v>310</v>
      </c>
      <c r="C68" s="514"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35">
      <c r="A69" s="584"/>
      <c r="B69" s="513" t="s">
        <v>310</v>
      </c>
      <c r="C69" s="514"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35">
      <c r="A70" s="584"/>
      <c r="B70" s="513" t="s">
        <v>311</v>
      </c>
      <c r="C70" s="514"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35">
      <c r="A71" s="584"/>
      <c r="B71" s="513" t="s">
        <v>47</v>
      </c>
      <c r="C71" s="514"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35">
      <c r="A72" s="584"/>
      <c r="B72" s="513" t="s">
        <v>48</v>
      </c>
      <c r="C72" s="514"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35">
      <c r="A73" s="584"/>
      <c r="B73" s="513" t="s">
        <v>49</v>
      </c>
      <c r="C73" s="514"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35">
      <c r="A74" s="584"/>
      <c r="B74" s="513" t="s">
        <v>50</v>
      </c>
      <c r="C74" s="514"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35">
      <c r="A75" s="584"/>
      <c r="B75" s="513" t="s">
        <v>51</v>
      </c>
      <c r="C75" s="514"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35">
      <c r="A76" s="584"/>
      <c r="B76" s="513" t="s">
        <v>52</v>
      </c>
      <c r="C76" s="514"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35">
      <c r="A77" s="584"/>
      <c r="B77" s="513" t="s">
        <v>53</v>
      </c>
      <c r="C77" s="514" t="s">
        <v>3</v>
      </c>
      <c r="D77" s="171"/>
      <c r="E77" s="171"/>
      <c r="F77" s="171"/>
      <c r="G77" s="171"/>
      <c r="H77" s="171"/>
      <c r="I77" s="171"/>
      <c r="J77" s="171"/>
      <c r="K77" s="171"/>
      <c r="L77" s="171"/>
      <c r="M77" s="171"/>
      <c r="N77" s="171"/>
      <c r="O77" s="171"/>
      <c r="P77" s="171"/>
      <c r="Q77" s="171"/>
      <c r="R77" s="171"/>
      <c r="S77" s="182"/>
      <c r="T77" s="182"/>
      <c r="U77" s="183"/>
    </row>
    <row r="78" spans="1:21" collapsed="1" x14ac:dyDescent="0.35">
      <c r="A78" s="584"/>
      <c r="B78" s="513" t="s">
        <v>27</v>
      </c>
      <c r="C78" s="514" t="s">
        <v>3</v>
      </c>
      <c r="D78" s="184">
        <f t="shared" ref="D78:M78" si="86">SUM(D58:D77)</f>
        <v>0</v>
      </c>
      <c r="E78" s="184">
        <f t="shared" si="86"/>
        <v>0</v>
      </c>
      <c r="F78" s="184">
        <f t="shared" si="86"/>
        <v>24000</v>
      </c>
      <c r="G78" s="184">
        <f t="shared" si="86"/>
        <v>34800</v>
      </c>
      <c r="H78" s="184">
        <f t="shared" si="86"/>
        <v>49200</v>
      </c>
      <c r="I78" s="184">
        <f t="shared" si="86"/>
        <v>57600</v>
      </c>
      <c r="J78" s="184">
        <f t="shared" si="86"/>
        <v>57600</v>
      </c>
      <c r="K78" s="184">
        <f t="shared" si="86"/>
        <v>57600</v>
      </c>
      <c r="L78" s="184">
        <f t="shared" si="86"/>
        <v>57600</v>
      </c>
      <c r="M78" s="184">
        <f t="shared" si="86"/>
        <v>57600</v>
      </c>
      <c r="N78" s="184">
        <f t="shared" ref="N78:R78" si="87">SUM(N58:N77)</f>
        <v>57600</v>
      </c>
      <c r="O78" s="184">
        <f t="shared" si="87"/>
        <v>57600</v>
      </c>
      <c r="P78" s="184">
        <f t="shared" si="87"/>
        <v>57600</v>
      </c>
      <c r="Q78" s="184">
        <f t="shared" si="87"/>
        <v>57600</v>
      </c>
      <c r="R78" s="184">
        <f t="shared" si="87"/>
        <v>57600</v>
      </c>
      <c r="S78" s="182"/>
      <c r="T78" s="182"/>
      <c r="U78" s="183"/>
    </row>
    <row r="79" spans="1:21" x14ac:dyDescent="0.35">
      <c r="A79" s="584"/>
      <c r="B79" s="513" t="s">
        <v>26</v>
      </c>
      <c r="C79" s="528"/>
      <c r="D79" s="184">
        <f>D78*Maksumäärad!B5</f>
        <v>0</v>
      </c>
      <c r="E79" s="184">
        <f>E78*Maksumäärad!C5</f>
        <v>0</v>
      </c>
      <c r="F79" s="184">
        <f>F78*Maksumäärad!D5</f>
        <v>8112.0000000000009</v>
      </c>
      <c r="G79" s="184">
        <f>G78*Maksumäärad!E5</f>
        <v>11762.400000000001</v>
      </c>
      <c r="H79" s="184">
        <f>H78*Maksumäärad!F5</f>
        <v>16629.600000000002</v>
      </c>
      <c r="I79" s="184">
        <f>I78*Maksumäärad!G5</f>
        <v>19468.800000000003</v>
      </c>
      <c r="J79" s="184">
        <f>J78*Maksumäärad!H5</f>
        <v>19468.800000000003</v>
      </c>
      <c r="K79" s="184">
        <f>K78*Maksumäärad!I5</f>
        <v>19468.800000000003</v>
      </c>
      <c r="L79" s="184">
        <f>L78*Maksumäärad!J5</f>
        <v>19468.800000000003</v>
      </c>
      <c r="M79" s="184">
        <f>M78*Maksumäärad!K5</f>
        <v>19468.800000000003</v>
      </c>
      <c r="N79" s="184">
        <f>N78*Maksumäärad!L5</f>
        <v>19468.800000000003</v>
      </c>
      <c r="O79" s="184">
        <f>O78*Maksumäärad!M5</f>
        <v>19468.800000000003</v>
      </c>
      <c r="P79" s="184">
        <f>P78*Maksumäärad!N5</f>
        <v>19468.800000000003</v>
      </c>
      <c r="Q79" s="184">
        <f>Q78*Maksumäärad!O5</f>
        <v>19468.800000000003</v>
      </c>
      <c r="R79" s="184">
        <f>R78*Maksumäärad!P5</f>
        <v>19468.800000000003</v>
      </c>
      <c r="S79" s="182"/>
      <c r="T79" s="182"/>
      <c r="U79" s="183"/>
    </row>
    <row r="80" spans="1:21" x14ac:dyDescent="0.35">
      <c r="A80" s="588" t="s">
        <v>28</v>
      </c>
      <c r="B80" s="589"/>
      <c r="C80" s="529"/>
      <c r="D80" s="185">
        <f t="shared" ref="D80:M80" si="88">SUM(D78:D79)</f>
        <v>0</v>
      </c>
      <c r="E80" s="185">
        <f t="shared" si="88"/>
        <v>0</v>
      </c>
      <c r="F80" s="185">
        <f t="shared" si="88"/>
        <v>32112</v>
      </c>
      <c r="G80" s="185">
        <f t="shared" si="88"/>
        <v>46562.400000000001</v>
      </c>
      <c r="H80" s="185">
        <f t="shared" si="88"/>
        <v>65829.600000000006</v>
      </c>
      <c r="I80" s="185">
        <f t="shared" si="88"/>
        <v>77068.800000000003</v>
      </c>
      <c r="J80" s="185">
        <f t="shared" si="88"/>
        <v>77068.800000000003</v>
      </c>
      <c r="K80" s="185">
        <f t="shared" si="88"/>
        <v>77068.800000000003</v>
      </c>
      <c r="L80" s="185">
        <f t="shared" si="88"/>
        <v>77068.800000000003</v>
      </c>
      <c r="M80" s="185">
        <f t="shared" si="88"/>
        <v>77068.800000000003</v>
      </c>
      <c r="N80" s="185">
        <f t="shared" ref="N80:R80" si="89">SUM(N78:N79)</f>
        <v>77068.800000000003</v>
      </c>
      <c r="O80" s="185">
        <f t="shared" si="89"/>
        <v>77068.800000000003</v>
      </c>
      <c r="P80" s="185">
        <f t="shared" si="89"/>
        <v>77068.800000000003</v>
      </c>
      <c r="Q80" s="185">
        <f t="shared" si="89"/>
        <v>77068.800000000003</v>
      </c>
      <c r="R80" s="185">
        <f t="shared" si="89"/>
        <v>77068.800000000003</v>
      </c>
      <c r="S80" s="182"/>
      <c r="T80" s="182"/>
      <c r="U80" s="183"/>
    </row>
    <row r="81" spans="1:21" ht="4.5" customHeight="1" x14ac:dyDescent="0.35">
      <c r="A81" s="520"/>
      <c r="B81" s="521"/>
      <c r="C81" s="522"/>
      <c r="D81" s="186"/>
      <c r="E81" s="186"/>
      <c r="F81" s="186"/>
      <c r="G81" s="186"/>
      <c r="H81" s="186"/>
      <c r="I81" s="186"/>
      <c r="J81" s="186"/>
      <c r="K81" s="186"/>
      <c r="L81" s="186"/>
      <c r="M81" s="186"/>
      <c r="N81" s="186"/>
      <c r="O81" s="186"/>
      <c r="P81" s="186"/>
      <c r="Q81" s="186"/>
      <c r="R81" s="187"/>
      <c r="S81" s="182"/>
      <c r="T81" s="182"/>
      <c r="U81" s="183"/>
    </row>
    <row r="82" spans="1:21" x14ac:dyDescent="0.35">
      <c r="A82" s="584" t="s">
        <v>328</v>
      </c>
      <c r="B82" s="513" t="s">
        <v>329</v>
      </c>
      <c r="C82" s="514" t="s">
        <v>3</v>
      </c>
      <c r="D82" s="171"/>
      <c r="E82" s="171"/>
      <c r="F82" s="171">
        <f>F9*Eeldused_muugi!F7</f>
        <v>33750</v>
      </c>
      <c r="G82" s="171">
        <f>G9*Eeldused_muugi!G7</f>
        <v>45000</v>
      </c>
      <c r="H82" s="171">
        <f>H9*Eeldused_muugi!H7</f>
        <v>58500</v>
      </c>
      <c r="I82" s="171">
        <f>I9*Eeldused_muugi!I7</f>
        <v>67500</v>
      </c>
      <c r="J82" s="171">
        <f>J9*Eeldused_muugi!J7</f>
        <v>67500</v>
      </c>
      <c r="K82" s="171">
        <f>K9*Eeldused_muugi!K7</f>
        <v>67500</v>
      </c>
      <c r="L82" s="171">
        <f>L9*Eeldused_muugi!L7</f>
        <v>67500</v>
      </c>
      <c r="M82" s="171">
        <f>M9*Eeldused_muugi!M7</f>
        <v>67500</v>
      </c>
      <c r="N82" s="171">
        <f>N9*Eeldused_muugi!N7</f>
        <v>67500</v>
      </c>
      <c r="O82" s="171">
        <f>O9*Eeldused_muugi!O7</f>
        <v>67500</v>
      </c>
      <c r="P82" s="171">
        <f>P9*Eeldused_muugi!P7</f>
        <v>67500</v>
      </c>
      <c r="Q82" s="171">
        <f>Q9*Eeldused_muugi!Q7</f>
        <v>67500</v>
      </c>
      <c r="R82" s="171">
        <f>R9*Eeldused_muugi!R7</f>
        <v>67500</v>
      </c>
      <c r="S82" s="182"/>
      <c r="T82" s="182"/>
      <c r="U82" s="183"/>
    </row>
    <row r="83" spans="1:21" x14ac:dyDescent="0.35">
      <c r="A83" s="584"/>
      <c r="B83" s="513" t="s">
        <v>330</v>
      </c>
      <c r="C83" s="514" t="s">
        <v>3</v>
      </c>
      <c r="D83" s="171"/>
      <c r="E83" s="171"/>
      <c r="F83" s="171">
        <f>Eeldused_muugi!F8*Eeldused_muugi!F10*12</f>
        <v>7950</v>
      </c>
      <c r="G83" s="171">
        <f>Eeldused_muugi!G8*Eeldused_muugi!G10*12</f>
        <v>8347.5</v>
      </c>
      <c r="H83" s="171">
        <f>Eeldused_muugi!H8*Eeldused_muugi!H10*12</f>
        <v>8347.5</v>
      </c>
      <c r="I83" s="171">
        <f>Eeldused_muugi!I8*Eeldused_muugi!I10*12</f>
        <v>8347.5</v>
      </c>
      <c r="J83" s="171">
        <f>Eeldused_muugi!J8*Eeldused_muugi!J10*12</f>
        <v>8347.5</v>
      </c>
      <c r="K83" s="171">
        <f>Eeldused_muugi!K8*Eeldused_muugi!K10*12</f>
        <v>8347.5</v>
      </c>
      <c r="L83" s="171">
        <f>Eeldused_muugi!L8*Eeldused_muugi!L10*12</f>
        <v>8347.5</v>
      </c>
      <c r="M83" s="171">
        <f>Eeldused_muugi!M8*Eeldused_muugi!M10*12</f>
        <v>8347.5</v>
      </c>
      <c r="N83" s="171">
        <f>Eeldused_muugi!N8*Eeldused_muugi!N10*12</f>
        <v>8347.5</v>
      </c>
      <c r="O83" s="171">
        <f>Eeldused_muugi!O8*Eeldused_muugi!O10*12</f>
        <v>8347.5</v>
      </c>
      <c r="P83" s="171">
        <f>Eeldused_muugi!P8*Eeldused_muugi!P10*12</f>
        <v>8347.5</v>
      </c>
      <c r="Q83" s="171">
        <f>Eeldused_muugi!Q8*Eeldused_muugi!Q10*12</f>
        <v>8347.5</v>
      </c>
      <c r="R83" s="171">
        <f>Eeldused_muugi!R8*Eeldused_muugi!R10*12</f>
        <v>8347.5</v>
      </c>
      <c r="S83" s="182"/>
      <c r="T83" s="182"/>
      <c r="U83" s="183"/>
    </row>
    <row r="84" spans="1:21" x14ac:dyDescent="0.35">
      <c r="A84" s="584"/>
      <c r="B84" s="513" t="s">
        <v>331</v>
      </c>
      <c r="C84" s="514" t="s">
        <v>3</v>
      </c>
      <c r="D84" s="171"/>
      <c r="E84" s="171"/>
      <c r="F84" s="171">
        <f>Eeldused_muugi!F15*Eeldused_muugi!F9/1000*Eeldused_muugi!F16</f>
        <v>1514.6769599999993</v>
      </c>
      <c r="G84" s="171">
        <f>Eeldused_muugi!G15*Eeldused_muugi!G9/1000*Eeldused_muugi!G16</f>
        <v>1514.6769599999993</v>
      </c>
      <c r="H84" s="171">
        <f>Eeldused_muugi!H15*Eeldused_muugi!H9/1000*Eeldused_muugi!H16</f>
        <v>1514.6769599999993</v>
      </c>
      <c r="I84" s="171">
        <f>Eeldused_muugi!I15*Eeldused_muugi!I9/1000*Eeldused_muugi!I16</f>
        <v>1514.6769599999993</v>
      </c>
      <c r="J84" s="171">
        <f>Eeldused_muugi!J15*Eeldused_muugi!J9/1000*Eeldused_muugi!J16</f>
        <v>1514.6769599999993</v>
      </c>
      <c r="K84" s="171">
        <f>Eeldused_muugi!K15*Eeldused_muugi!K9/1000*Eeldused_muugi!K16</f>
        <v>1514.6769599999993</v>
      </c>
      <c r="L84" s="171">
        <f>Eeldused_muugi!L15*Eeldused_muugi!L9/1000*Eeldused_muugi!L16</f>
        <v>1514.6769599999993</v>
      </c>
      <c r="M84" s="171">
        <f>Eeldused_muugi!M15*Eeldused_muugi!M9/1000*Eeldused_muugi!M16</f>
        <v>1514.6769599999993</v>
      </c>
      <c r="N84" s="171">
        <f>Eeldused_muugi!N15*Eeldused_muugi!N9/1000*Eeldused_muugi!N16</f>
        <v>1514.6769599999993</v>
      </c>
      <c r="O84" s="171">
        <f>Eeldused_muugi!O15*Eeldused_muugi!O9/1000*Eeldused_muugi!O16</f>
        <v>1514.6769599999993</v>
      </c>
      <c r="P84" s="171">
        <f>Eeldused_muugi!P15*Eeldused_muugi!P9/1000*Eeldused_muugi!P16</f>
        <v>1514.6769599999993</v>
      </c>
      <c r="Q84" s="171">
        <f>Eeldused_muugi!Q15*Eeldused_muugi!Q9/1000*Eeldused_muugi!Q16</f>
        <v>1514.6769599999993</v>
      </c>
      <c r="R84" s="171">
        <f>Eeldused_muugi!R15*Eeldused_muugi!R9/1000*Eeldused_muugi!R16</f>
        <v>1514.6769599999993</v>
      </c>
      <c r="S84" s="182"/>
      <c r="T84" s="182"/>
      <c r="U84" s="183"/>
    </row>
    <row r="85" spans="1:21" x14ac:dyDescent="0.35">
      <c r="A85" s="584"/>
      <c r="B85" s="513" t="s">
        <v>29</v>
      </c>
      <c r="C85" s="514" t="s">
        <v>3</v>
      </c>
      <c r="D85" s="171"/>
      <c r="E85" s="171"/>
      <c r="F85" s="171">
        <f>Eeldused_muugi!F17*Eeldused_muugi!F18*F7</f>
        <v>3948.75</v>
      </c>
      <c r="G85" s="171">
        <f>Eeldused_muugi!G17*Eeldused_muugi!G18*G7</f>
        <v>5265</v>
      </c>
      <c r="H85" s="171">
        <f>Eeldused_muugi!H17*Eeldused_muugi!H18*H7</f>
        <v>6844.5</v>
      </c>
      <c r="I85" s="171">
        <f>Eeldused_muugi!I17*Eeldused_muugi!I18*I7</f>
        <v>7897.5</v>
      </c>
      <c r="J85" s="171">
        <f>Eeldused_muugi!J17*Eeldused_muugi!J18*J7</f>
        <v>7897.5</v>
      </c>
      <c r="K85" s="171">
        <f>Eeldused_muugi!K17*Eeldused_muugi!K18*K7</f>
        <v>7897.5</v>
      </c>
      <c r="L85" s="171">
        <f>Eeldused_muugi!L17*Eeldused_muugi!L18*L7</f>
        <v>7897.5</v>
      </c>
      <c r="M85" s="171">
        <f>Eeldused_muugi!M17*Eeldused_muugi!M18*M7</f>
        <v>7897.5</v>
      </c>
      <c r="N85" s="171">
        <f>Eeldused_muugi!N17*Eeldused_muugi!N18*N7</f>
        <v>7897.5</v>
      </c>
      <c r="O85" s="171">
        <f>Eeldused_muugi!O17*Eeldused_muugi!O18*O7</f>
        <v>7897.5</v>
      </c>
      <c r="P85" s="171">
        <f>Eeldused_muugi!P17*Eeldused_muugi!P18*P7</f>
        <v>7897.5</v>
      </c>
      <c r="Q85" s="171">
        <f>Eeldused_muugi!Q17*Eeldused_muugi!Q18*Q7</f>
        <v>7897.5</v>
      </c>
      <c r="R85" s="171">
        <f>Eeldused_muugi!R17*Eeldused_muugi!R18*R7</f>
        <v>7897.5</v>
      </c>
      <c r="S85" s="182"/>
      <c r="T85" s="182"/>
      <c r="U85" s="183"/>
    </row>
    <row r="86" spans="1:21" x14ac:dyDescent="0.35">
      <c r="A86" s="584"/>
      <c r="B86" s="513" t="s">
        <v>257</v>
      </c>
      <c r="C86" s="514" t="s">
        <v>3</v>
      </c>
      <c r="D86" s="171"/>
      <c r="E86" s="171"/>
      <c r="F86" s="171">
        <f>Eeldused_muugi!F11*Eeldused_muugi!F12*F7</f>
        <v>1068.75</v>
      </c>
      <c r="G86" s="171">
        <f>Eeldused_muugi!G11*Eeldused_muugi!G12*G7</f>
        <v>1424.9999999999998</v>
      </c>
      <c r="H86" s="171">
        <f>Eeldused_muugi!H11*Eeldused_muugi!H12*H7</f>
        <v>1852.4999999999998</v>
      </c>
      <c r="I86" s="171">
        <f>Eeldused_muugi!I11*Eeldused_muugi!I12*I7</f>
        <v>2137.5</v>
      </c>
      <c r="J86" s="171">
        <f>Eeldused_muugi!J11*Eeldused_muugi!J12*J7</f>
        <v>2137.5</v>
      </c>
      <c r="K86" s="171">
        <f>Eeldused_muugi!K11*Eeldused_muugi!K12*K7</f>
        <v>2137.5</v>
      </c>
      <c r="L86" s="171">
        <f>Eeldused_muugi!L11*Eeldused_muugi!L12*L7</f>
        <v>2137.5</v>
      </c>
      <c r="M86" s="171">
        <f>Eeldused_muugi!M11*Eeldused_muugi!M12*M7</f>
        <v>2137.5</v>
      </c>
      <c r="N86" s="171">
        <f>Eeldused_muugi!N11*Eeldused_muugi!N12*N7</f>
        <v>2137.5</v>
      </c>
      <c r="O86" s="171">
        <f>Eeldused_muugi!O11*Eeldused_muugi!O12*O7</f>
        <v>2137.5</v>
      </c>
      <c r="P86" s="171">
        <f>Eeldused_muugi!P11*Eeldused_muugi!P12*P7</f>
        <v>2137.5</v>
      </c>
      <c r="Q86" s="171">
        <f>Eeldused_muugi!Q11*Eeldused_muugi!Q12*Q7</f>
        <v>2137.5</v>
      </c>
      <c r="R86" s="171">
        <f>Eeldused_muugi!R11*Eeldused_muugi!R12*R7</f>
        <v>2137.5</v>
      </c>
      <c r="S86" s="182"/>
      <c r="T86" s="182"/>
      <c r="U86" s="183"/>
    </row>
    <row r="87" spans="1:21" x14ac:dyDescent="0.35">
      <c r="A87" s="584"/>
      <c r="B87" s="513" t="s">
        <v>332</v>
      </c>
      <c r="C87" s="514" t="s">
        <v>3</v>
      </c>
      <c r="D87" s="171"/>
      <c r="E87" s="171"/>
      <c r="F87" s="171">
        <f>Eeldused_muugi!F13*Eeldused_muugi!F14*F7</f>
        <v>1312.5000000000002</v>
      </c>
      <c r="G87" s="171">
        <f>Eeldused_muugi!G13*Eeldused_muugi!G14*G7</f>
        <v>1750.0000000000002</v>
      </c>
      <c r="H87" s="171">
        <f>Eeldused_muugi!H13*Eeldused_muugi!H14*H7</f>
        <v>2275</v>
      </c>
      <c r="I87" s="171">
        <f>Eeldused_muugi!I13*Eeldused_muugi!I14*I7</f>
        <v>2625.0000000000005</v>
      </c>
      <c r="J87" s="171">
        <f>Eeldused_muugi!J13*Eeldused_muugi!J14*J7</f>
        <v>2625.0000000000005</v>
      </c>
      <c r="K87" s="171">
        <f>Eeldused_muugi!K13*Eeldused_muugi!K14*K7</f>
        <v>2625.0000000000005</v>
      </c>
      <c r="L87" s="171">
        <f>Eeldused_muugi!L13*Eeldused_muugi!L14*L7</f>
        <v>2625.0000000000005</v>
      </c>
      <c r="M87" s="171">
        <f>Eeldused_muugi!M13*Eeldused_muugi!M14*M7</f>
        <v>2625.0000000000005</v>
      </c>
      <c r="N87" s="171">
        <f>Eeldused_muugi!N13*Eeldused_muugi!N14*N7</f>
        <v>2625.0000000000005</v>
      </c>
      <c r="O87" s="171">
        <f>Eeldused_muugi!O13*Eeldused_muugi!O14*O7</f>
        <v>2625.0000000000005</v>
      </c>
      <c r="P87" s="171">
        <f>Eeldused_muugi!P13*Eeldused_muugi!P14*P7</f>
        <v>2625.0000000000005</v>
      </c>
      <c r="Q87" s="171">
        <f>Eeldused_muugi!Q13*Eeldused_muugi!Q14*Q7</f>
        <v>2625.0000000000005</v>
      </c>
      <c r="R87" s="171">
        <f>Eeldused_muugi!R13*Eeldused_muugi!R14*R7</f>
        <v>2625.0000000000005</v>
      </c>
      <c r="S87" s="182"/>
      <c r="T87" s="182"/>
      <c r="U87" s="183"/>
    </row>
    <row r="88" spans="1:21" x14ac:dyDescent="0.35">
      <c r="A88" s="584"/>
      <c r="B88" s="513" t="s">
        <v>307</v>
      </c>
      <c r="C88" s="514" t="s">
        <v>3</v>
      </c>
      <c r="D88" s="171"/>
      <c r="E88" s="171"/>
      <c r="F88" s="171">
        <v>2000</v>
      </c>
      <c r="G88" s="171">
        <f>F88</f>
        <v>2000</v>
      </c>
      <c r="H88" s="171">
        <f t="shared" ref="H88:R88" si="90">G88</f>
        <v>2000</v>
      </c>
      <c r="I88" s="171">
        <f t="shared" si="90"/>
        <v>2000</v>
      </c>
      <c r="J88" s="171">
        <f t="shared" si="90"/>
        <v>2000</v>
      </c>
      <c r="K88" s="171">
        <f t="shared" si="90"/>
        <v>2000</v>
      </c>
      <c r="L88" s="171">
        <f t="shared" si="90"/>
        <v>2000</v>
      </c>
      <c r="M88" s="171">
        <f t="shared" si="90"/>
        <v>2000</v>
      </c>
      <c r="N88" s="171">
        <f t="shared" si="90"/>
        <v>2000</v>
      </c>
      <c r="O88" s="171">
        <f t="shared" si="90"/>
        <v>2000</v>
      </c>
      <c r="P88" s="171">
        <f t="shared" si="90"/>
        <v>2000</v>
      </c>
      <c r="Q88" s="171">
        <f t="shared" si="90"/>
        <v>2000</v>
      </c>
      <c r="R88" s="171">
        <f t="shared" si="90"/>
        <v>2000</v>
      </c>
      <c r="S88" s="182"/>
      <c r="T88" s="182"/>
      <c r="U88" s="183"/>
    </row>
    <row r="89" spans="1:21" x14ac:dyDescent="0.35">
      <c r="A89" s="584"/>
      <c r="B89" s="513"/>
      <c r="C89" s="514" t="s">
        <v>3</v>
      </c>
      <c r="D89" s="171"/>
      <c r="E89" s="171"/>
      <c r="F89" s="171"/>
      <c r="G89" s="171"/>
      <c r="H89" s="171"/>
      <c r="I89" s="171"/>
      <c r="J89" s="171"/>
      <c r="K89" s="171"/>
      <c r="L89" s="171"/>
      <c r="M89" s="171"/>
      <c r="N89" s="171"/>
      <c r="O89" s="171"/>
      <c r="P89" s="171"/>
      <c r="Q89" s="171"/>
      <c r="R89" s="171"/>
      <c r="S89" s="182"/>
      <c r="T89" s="182"/>
      <c r="U89" s="183"/>
    </row>
    <row r="90" spans="1:21" hidden="1" x14ac:dyDescent="0.35">
      <c r="A90" s="584"/>
      <c r="B90" s="513" t="s">
        <v>54</v>
      </c>
      <c r="C90" s="514" t="s">
        <v>3</v>
      </c>
      <c r="D90" s="171"/>
      <c r="E90" s="171"/>
      <c r="F90" s="171"/>
      <c r="G90" s="171"/>
      <c r="H90" s="171"/>
      <c r="I90" s="171"/>
      <c r="J90" s="171"/>
      <c r="K90" s="171"/>
      <c r="L90" s="171"/>
      <c r="M90" s="171"/>
      <c r="N90" s="171"/>
      <c r="O90" s="171"/>
      <c r="P90" s="171"/>
      <c r="Q90" s="171"/>
      <c r="R90" s="171"/>
      <c r="S90" s="182"/>
      <c r="T90" s="182"/>
      <c r="U90" s="183"/>
    </row>
    <row r="91" spans="1:21" hidden="1" x14ac:dyDescent="0.35">
      <c r="A91" s="584"/>
      <c r="B91" s="513" t="s">
        <v>55</v>
      </c>
      <c r="C91" s="514" t="s">
        <v>3</v>
      </c>
      <c r="D91" s="171"/>
      <c r="E91" s="171"/>
      <c r="F91" s="171"/>
      <c r="G91" s="171"/>
      <c r="H91" s="171"/>
      <c r="I91" s="171"/>
      <c r="J91" s="171"/>
      <c r="K91" s="171"/>
      <c r="L91" s="171"/>
      <c r="M91" s="171"/>
      <c r="N91" s="171"/>
      <c r="O91" s="171"/>
      <c r="P91" s="171"/>
      <c r="Q91" s="171"/>
      <c r="R91" s="171"/>
      <c r="S91" s="182"/>
      <c r="T91" s="182"/>
      <c r="U91" s="183"/>
    </row>
    <row r="92" spans="1:21" ht="29.25" customHeight="1" x14ac:dyDescent="0.35">
      <c r="A92" s="590" t="s">
        <v>333</v>
      </c>
      <c r="B92" s="591"/>
      <c r="C92" s="529"/>
      <c r="D92" s="185">
        <f t="shared" ref="D92:R92" si="91">SUM(D82:D91)</f>
        <v>0</v>
      </c>
      <c r="E92" s="185">
        <f t="shared" si="91"/>
        <v>0</v>
      </c>
      <c r="F92" s="185">
        <f t="shared" si="91"/>
        <v>51544.676959999997</v>
      </c>
      <c r="G92" s="185">
        <f t="shared" si="91"/>
        <v>65302.176959999997</v>
      </c>
      <c r="H92" s="185">
        <f t="shared" si="91"/>
        <v>81334.176959999997</v>
      </c>
      <c r="I92" s="185">
        <f t="shared" si="91"/>
        <v>92022.176959999997</v>
      </c>
      <c r="J92" s="185">
        <f t="shared" si="91"/>
        <v>92022.176959999997</v>
      </c>
      <c r="K92" s="185">
        <f t="shared" si="91"/>
        <v>92022.176959999997</v>
      </c>
      <c r="L92" s="185">
        <f t="shared" si="91"/>
        <v>92022.176959999997</v>
      </c>
      <c r="M92" s="185">
        <f t="shared" si="91"/>
        <v>92022.176959999997</v>
      </c>
      <c r="N92" s="185">
        <f t="shared" si="91"/>
        <v>92022.176959999997</v>
      </c>
      <c r="O92" s="185">
        <f t="shared" si="91"/>
        <v>92022.176959999997</v>
      </c>
      <c r="P92" s="185">
        <f t="shared" si="91"/>
        <v>92022.176959999997</v>
      </c>
      <c r="Q92" s="185">
        <f t="shared" si="91"/>
        <v>92022.176959999997</v>
      </c>
      <c r="R92" s="185">
        <f t="shared" si="91"/>
        <v>92022.176959999997</v>
      </c>
      <c r="S92" s="182"/>
      <c r="T92" s="182"/>
      <c r="U92" s="183"/>
    </row>
    <row r="93" spans="1:21" ht="4.5" customHeight="1" x14ac:dyDescent="0.35">
      <c r="A93" s="520"/>
      <c r="B93" s="521"/>
      <c r="C93" s="522"/>
      <c r="D93" s="186"/>
      <c r="E93" s="186"/>
      <c r="F93" s="186"/>
      <c r="G93" s="186"/>
      <c r="H93" s="186"/>
      <c r="I93" s="186"/>
      <c r="J93" s="186"/>
      <c r="K93" s="186"/>
      <c r="L93" s="186"/>
      <c r="M93" s="186"/>
      <c r="N93" s="186"/>
      <c r="O93" s="186"/>
      <c r="P93" s="186"/>
      <c r="Q93" s="186"/>
      <c r="R93" s="187"/>
      <c r="S93" s="182"/>
      <c r="T93" s="182"/>
      <c r="U93" s="183"/>
    </row>
    <row r="94" spans="1:21" hidden="1" x14ac:dyDescent="0.35">
      <c r="A94" s="592"/>
      <c r="B94" s="513"/>
      <c r="C94" s="514" t="s">
        <v>3</v>
      </c>
      <c r="D94" s="171"/>
      <c r="E94" s="171"/>
      <c r="F94" s="171"/>
      <c r="G94" s="171"/>
      <c r="H94" s="171"/>
      <c r="I94" s="171"/>
      <c r="J94" s="171"/>
      <c r="K94" s="171"/>
      <c r="L94" s="171"/>
      <c r="M94" s="171"/>
      <c r="N94" s="171"/>
      <c r="O94" s="171"/>
      <c r="P94" s="171"/>
      <c r="Q94" s="171"/>
      <c r="R94" s="171"/>
      <c r="S94" s="182"/>
      <c r="T94" s="182"/>
      <c r="U94" s="183"/>
    </row>
    <row r="95" spans="1:21" hidden="1" x14ac:dyDescent="0.35">
      <c r="A95" s="593"/>
      <c r="B95" s="513"/>
      <c r="C95" s="514" t="s">
        <v>3</v>
      </c>
      <c r="D95" s="171"/>
      <c r="E95" s="171"/>
      <c r="F95" s="171"/>
      <c r="G95" s="171"/>
      <c r="H95" s="171"/>
      <c r="I95" s="171"/>
      <c r="J95" s="171"/>
      <c r="K95" s="171"/>
      <c r="L95" s="171"/>
      <c r="M95" s="171"/>
      <c r="N95" s="171"/>
      <c r="O95" s="171"/>
      <c r="P95" s="171"/>
      <c r="Q95" s="171"/>
      <c r="R95" s="171"/>
      <c r="S95" s="182"/>
      <c r="T95" s="182"/>
      <c r="U95" s="183"/>
    </row>
    <row r="96" spans="1:21" hidden="1" x14ac:dyDescent="0.35">
      <c r="A96" s="593"/>
      <c r="B96" s="513"/>
      <c r="C96" s="514" t="s">
        <v>3</v>
      </c>
      <c r="D96" s="171"/>
      <c r="E96" s="171"/>
      <c r="F96" s="171"/>
      <c r="G96" s="171"/>
      <c r="H96" s="171"/>
      <c r="I96" s="171"/>
      <c r="J96" s="171"/>
      <c r="K96" s="171"/>
      <c r="L96" s="171"/>
      <c r="M96" s="171"/>
      <c r="N96" s="171"/>
      <c r="O96" s="171"/>
      <c r="P96" s="171"/>
      <c r="Q96" s="171"/>
      <c r="R96" s="171"/>
      <c r="S96" s="182"/>
      <c r="T96" s="182"/>
      <c r="U96" s="183"/>
    </row>
    <row r="97" spans="1:21" hidden="1" x14ac:dyDescent="0.35">
      <c r="A97" s="593"/>
      <c r="B97" s="513"/>
      <c r="C97" s="514" t="s">
        <v>3</v>
      </c>
      <c r="D97" s="171"/>
      <c r="E97" s="171"/>
      <c r="F97" s="171"/>
      <c r="G97" s="171"/>
      <c r="H97" s="171"/>
      <c r="I97" s="171"/>
      <c r="J97" s="171"/>
      <c r="K97" s="171"/>
      <c r="L97" s="171"/>
      <c r="M97" s="171"/>
      <c r="N97" s="171"/>
      <c r="O97" s="171"/>
      <c r="P97" s="171"/>
      <c r="Q97" s="171"/>
      <c r="R97" s="171"/>
      <c r="S97" s="182"/>
      <c r="T97" s="182"/>
      <c r="U97" s="183"/>
    </row>
    <row r="98" spans="1:21" hidden="1" x14ac:dyDescent="0.35">
      <c r="A98" s="593"/>
      <c r="B98" s="513" t="s">
        <v>30</v>
      </c>
      <c r="C98" s="514"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35">
      <c r="A99" s="593"/>
      <c r="B99" s="513" t="s">
        <v>31</v>
      </c>
      <c r="C99" s="514"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35">
      <c r="A100" s="593"/>
      <c r="B100" s="513" t="s">
        <v>32</v>
      </c>
      <c r="C100" s="514"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35">
      <c r="A101" s="593"/>
      <c r="B101" s="513" t="s">
        <v>33</v>
      </c>
      <c r="C101" s="514"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35">
      <c r="A102" s="593"/>
      <c r="B102" s="513" t="s">
        <v>34</v>
      </c>
      <c r="C102" s="514"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35">
      <c r="A103" s="594"/>
      <c r="B103" s="513" t="s">
        <v>35</v>
      </c>
      <c r="C103" s="514"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hidden="1" collapsed="1" x14ac:dyDescent="0.35">
      <c r="A104" s="588"/>
      <c r="B104" s="589"/>
      <c r="C104" s="529"/>
      <c r="D104" s="185">
        <f t="shared" ref="D104:R104" si="92">SUM(D94:D103)</f>
        <v>0</v>
      </c>
      <c r="E104" s="185">
        <f t="shared" si="92"/>
        <v>0</v>
      </c>
      <c r="F104" s="185">
        <f t="shared" si="92"/>
        <v>0</v>
      </c>
      <c r="G104" s="185">
        <f t="shared" si="92"/>
        <v>0</v>
      </c>
      <c r="H104" s="185">
        <f t="shared" si="92"/>
        <v>0</v>
      </c>
      <c r="I104" s="185">
        <f t="shared" si="92"/>
        <v>0</v>
      </c>
      <c r="J104" s="185">
        <f t="shared" si="92"/>
        <v>0</v>
      </c>
      <c r="K104" s="185">
        <f t="shared" si="92"/>
        <v>0</v>
      </c>
      <c r="L104" s="185">
        <f t="shared" si="92"/>
        <v>0</v>
      </c>
      <c r="M104" s="185">
        <f t="shared" si="92"/>
        <v>0</v>
      </c>
      <c r="N104" s="185">
        <f t="shared" si="92"/>
        <v>0</v>
      </c>
      <c r="O104" s="185">
        <f t="shared" si="92"/>
        <v>0</v>
      </c>
      <c r="P104" s="185">
        <f t="shared" si="92"/>
        <v>0</v>
      </c>
      <c r="Q104" s="185">
        <f t="shared" si="92"/>
        <v>0</v>
      </c>
      <c r="R104" s="185">
        <f t="shared" si="92"/>
        <v>0</v>
      </c>
      <c r="S104" s="188"/>
      <c r="T104" s="188"/>
      <c r="U104" s="189"/>
    </row>
    <row r="105" spans="1:21" ht="4.5" hidden="1" customHeight="1" x14ac:dyDescent="0.35">
      <c r="A105" s="520"/>
      <c r="B105" s="521"/>
      <c r="C105" s="522"/>
      <c r="D105" s="186"/>
      <c r="E105" s="186"/>
      <c r="F105" s="186"/>
      <c r="G105" s="186"/>
      <c r="H105" s="186"/>
      <c r="I105" s="186"/>
      <c r="J105" s="186"/>
      <c r="K105" s="186"/>
      <c r="L105" s="186"/>
      <c r="M105" s="186"/>
      <c r="N105" s="186"/>
      <c r="O105" s="186"/>
      <c r="P105" s="186"/>
      <c r="Q105" s="186"/>
      <c r="R105" s="187"/>
      <c r="S105" s="182"/>
      <c r="T105" s="182"/>
      <c r="U105" s="183"/>
    </row>
    <row r="106" spans="1:21" ht="16.5" hidden="1" customHeight="1" x14ac:dyDescent="0.35">
      <c r="A106" s="587"/>
      <c r="B106" s="587"/>
      <c r="C106" s="514" t="s">
        <v>3</v>
      </c>
      <c r="D106" s="171"/>
      <c r="E106" s="171"/>
      <c r="F106" s="171"/>
      <c r="G106" s="171"/>
      <c r="H106" s="171"/>
      <c r="I106" s="171"/>
      <c r="J106" s="171"/>
      <c r="K106" s="171"/>
      <c r="L106" s="171"/>
      <c r="M106" s="171"/>
      <c r="N106" s="171"/>
      <c r="O106" s="171"/>
      <c r="P106" s="171"/>
      <c r="Q106" s="171"/>
      <c r="R106" s="171"/>
      <c r="S106" s="182"/>
      <c r="T106" s="182"/>
      <c r="U106" s="183"/>
    </row>
    <row r="107" spans="1:21" ht="16.5" hidden="1" customHeight="1" x14ac:dyDescent="0.35">
      <c r="A107" s="587"/>
      <c r="B107" s="587"/>
      <c r="C107" s="514" t="s">
        <v>3</v>
      </c>
      <c r="D107" s="171"/>
      <c r="E107" s="171"/>
      <c r="F107" s="171"/>
      <c r="G107" s="171"/>
      <c r="H107" s="171"/>
      <c r="I107" s="171"/>
      <c r="J107" s="171"/>
      <c r="K107" s="171"/>
      <c r="L107" s="171"/>
      <c r="M107" s="171"/>
      <c r="N107" s="171"/>
      <c r="O107" s="171"/>
      <c r="P107" s="171"/>
      <c r="Q107" s="171"/>
      <c r="R107" s="171"/>
      <c r="S107" s="182"/>
      <c r="T107" s="182"/>
      <c r="U107" s="183"/>
    </row>
    <row r="108" spans="1:21" ht="16.5" hidden="1" customHeight="1" x14ac:dyDescent="0.35">
      <c r="A108" s="587" t="e">
        <f>Eeldused_muugi!#REF!</f>
        <v>#REF!</v>
      </c>
      <c r="B108" s="587"/>
      <c r="C108" s="514" t="s">
        <v>3</v>
      </c>
      <c r="D108" s="171"/>
      <c r="E108" s="171"/>
      <c r="F108" s="171"/>
      <c r="G108" s="171"/>
      <c r="H108" s="171"/>
      <c r="I108" s="171"/>
      <c r="J108" s="171"/>
      <c r="K108" s="171"/>
      <c r="L108" s="171"/>
      <c r="M108" s="171"/>
      <c r="N108" s="171"/>
      <c r="O108" s="171"/>
      <c r="P108" s="171"/>
      <c r="Q108" s="171"/>
      <c r="R108" s="171"/>
      <c r="S108" s="182"/>
      <c r="T108" s="182"/>
      <c r="U108" s="183"/>
    </row>
    <row r="109" spans="1:21" ht="16.5" hidden="1" customHeight="1" x14ac:dyDescent="0.35">
      <c r="A109" s="587" t="s">
        <v>40</v>
      </c>
      <c r="B109" s="587"/>
      <c r="C109" s="514" t="s">
        <v>3</v>
      </c>
      <c r="D109" s="171"/>
      <c r="E109" s="171"/>
      <c r="F109" s="171"/>
      <c r="G109" s="171"/>
      <c r="H109" s="171"/>
      <c r="I109" s="171"/>
      <c r="J109" s="171"/>
      <c r="K109" s="171"/>
      <c r="L109" s="171"/>
      <c r="M109" s="171"/>
      <c r="N109" s="171"/>
      <c r="O109" s="171"/>
      <c r="P109" s="171"/>
      <c r="Q109" s="171"/>
      <c r="R109" s="171"/>
      <c r="S109" s="182"/>
      <c r="T109" s="182"/>
      <c r="U109" s="183"/>
    </row>
    <row r="110" spans="1:21" ht="16.5" hidden="1" customHeight="1" x14ac:dyDescent="0.35">
      <c r="A110" s="587" t="s">
        <v>41</v>
      </c>
      <c r="B110" s="587"/>
      <c r="C110" s="514"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35">
      <c r="A111" s="587" t="s">
        <v>42</v>
      </c>
      <c r="B111" s="587"/>
      <c r="C111" s="514"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35">
      <c r="A112" s="587" t="s">
        <v>43</v>
      </c>
      <c r="B112" s="587"/>
      <c r="C112" s="514"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35">
      <c r="A113" s="587" t="s">
        <v>44</v>
      </c>
      <c r="B113" s="587"/>
      <c r="C113" s="514"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35">
      <c r="A114" s="587" t="s">
        <v>45</v>
      </c>
      <c r="B114" s="587"/>
      <c r="C114" s="514"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35">
      <c r="A115" s="587" t="s">
        <v>46</v>
      </c>
      <c r="B115" s="587"/>
      <c r="C115" s="514"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hidden="1" collapsed="1" x14ac:dyDescent="0.35">
      <c r="A116" s="588" t="s">
        <v>36</v>
      </c>
      <c r="B116" s="589"/>
      <c r="C116" s="523" t="s">
        <v>3</v>
      </c>
      <c r="D116" s="185">
        <f t="shared" ref="D116:R116" si="93">SUM(D106:D115)</f>
        <v>0</v>
      </c>
      <c r="E116" s="185">
        <f t="shared" ref="E116:L116" si="94">SUM(E106:E115)</f>
        <v>0</v>
      </c>
      <c r="F116" s="185">
        <f t="shared" si="94"/>
        <v>0</v>
      </c>
      <c r="G116" s="185">
        <f t="shared" si="94"/>
        <v>0</v>
      </c>
      <c r="H116" s="185">
        <f t="shared" si="94"/>
        <v>0</v>
      </c>
      <c r="I116" s="185">
        <f t="shared" si="94"/>
        <v>0</v>
      </c>
      <c r="J116" s="185">
        <f t="shared" si="94"/>
        <v>0</v>
      </c>
      <c r="K116" s="185">
        <f t="shared" si="94"/>
        <v>0</v>
      </c>
      <c r="L116" s="185">
        <f t="shared" si="94"/>
        <v>0</v>
      </c>
      <c r="M116" s="185">
        <f t="shared" si="93"/>
        <v>0</v>
      </c>
      <c r="N116" s="185">
        <f t="shared" si="93"/>
        <v>0</v>
      </c>
      <c r="O116" s="185">
        <f t="shared" si="93"/>
        <v>0</v>
      </c>
      <c r="P116" s="185">
        <f t="shared" si="93"/>
        <v>0</v>
      </c>
      <c r="Q116" s="185">
        <f t="shared" si="93"/>
        <v>0</v>
      </c>
      <c r="R116" s="185">
        <f t="shared" si="93"/>
        <v>0</v>
      </c>
      <c r="S116" s="188"/>
      <c r="T116" s="188"/>
      <c r="U116" s="189"/>
    </row>
    <row r="117" spans="1:21" ht="4.5" customHeight="1" x14ac:dyDescent="0.35">
      <c r="A117" s="520"/>
      <c r="B117" s="521"/>
      <c r="C117" s="522"/>
      <c r="D117" s="186"/>
      <c r="E117" s="186"/>
      <c r="F117" s="186"/>
      <c r="G117" s="186"/>
      <c r="H117" s="186"/>
      <c r="I117" s="186"/>
      <c r="J117" s="186"/>
      <c r="K117" s="186"/>
      <c r="L117" s="186"/>
      <c r="M117" s="186"/>
      <c r="N117" s="186"/>
      <c r="O117" s="186"/>
      <c r="P117" s="186"/>
      <c r="Q117" s="186"/>
      <c r="R117" s="187"/>
      <c r="S117" s="182"/>
      <c r="T117" s="182"/>
      <c r="U117" s="183"/>
    </row>
    <row r="118" spans="1:21" s="179" customFormat="1" ht="20.25" customHeight="1" x14ac:dyDescent="0.35">
      <c r="A118" s="599" t="s">
        <v>37</v>
      </c>
      <c r="B118" s="600"/>
      <c r="C118" s="530" t="s">
        <v>3</v>
      </c>
      <c r="D118" s="177">
        <f t="shared" ref="D118:R118" si="95">D80+D92+D104+D116</f>
        <v>0</v>
      </c>
      <c r="E118" s="177">
        <f t="shared" ref="E118:L118" si="96">E80+E92+E104+E116</f>
        <v>0</v>
      </c>
      <c r="F118" s="177">
        <f t="shared" si="96"/>
        <v>83656.676959999997</v>
      </c>
      <c r="G118" s="177">
        <f t="shared" si="96"/>
        <v>111864.57696000001</v>
      </c>
      <c r="H118" s="177">
        <f t="shared" si="96"/>
        <v>147163.77695999999</v>
      </c>
      <c r="I118" s="177">
        <f t="shared" si="96"/>
        <v>169090.97696</v>
      </c>
      <c r="J118" s="177">
        <f t="shared" si="96"/>
        <v>169090.97696</v>
      </c>
      <c r="K118" s="177">
        <f t="shared" si="96"/>
        <v>169090.97696</v>
      </c>
      <c r="L118" s="177">
        <f t="shared" si="96"/>
        <v>169090.97696</v>
      </c>
      <c r="M118" s="177">
        <f t="shared" si="95"/>
        <v>169090.97696</v>
      </c>
      <c r="N118" s="177">
        <f t="shared" si="95"/>
        <v>169090.97696</v>
      </c>
      <c r="O118" s="177">
        <f t="shared" si="95"/>
        <v>169090.97696</v>
      </c>
      <c r="P118" s="177">
        <f t="shared" si="95"/>
        <v>169090.97696</v>
      </c>
      <c r="Q118" s="177">
        <f t="shared" si="95"/>
        <v>169090.97696</v>
      </c>
      <c r="R118" s="177">
        <f t="shared" si="95"/>
        <v>169090.97696</v>
      </c>
      <c r="S118" s="191"/>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35">
      <c r="A121" s="597" t="s">
        <v>38</v>
      </c>
      <c r="B121" s="598"/>
      <c r="C121" s="196" t="s">
        <v>3</v>
      </c>
      <c r="D121" s="197">
        <f t="shared" ref="D121:R121" si="97">D53-D118</f>
        <v>0</v>
      </c>
      <c r="E121" s="197">
        <f t="shared" si="97"/>
        <v>0</v>
      </c>
      <c r="F121" s="197">
        <f t="shared" si="97"/>
        <v>718.32304000000295</v>
      </c>
      <c r="G121" s="197">
        <f t="shared" si="97"/>
        <v>635.42303999999422</v>
      </c>
      <c r="H121" s="197">
        <f t="shared" si="97"/>
        <v>-913.77695999998832</v>
      </c>
      <c r="I121" s="197">
        <f t="shared" si="97"/>
        <v>-340.97695999999996</v>
      </c>
      <c r="J121" s="197">
        <f t="shared" si="97"/>
        <v>-340.97695999999996</v>
      </c>
      <c r="K121" s="197">
        <f t="shared" si="97"/>
        <v>-340.97695999999996</v>
      </c>
      <c r="L121" s="197">
        <f t="shared" si="97"/>
        <v>-340.97695999999996</v>
      </c>
      <c r="M121" s="197">
        <f t="shared" si="97"/>
        <v>-340.97695999999996</v>
      </c>
      <c r="N121" s="197">
        <f t="shared" si="97"/>
        <v>-340.97695999999996</v>
      </c>
      <c r="O121" s="197">
        <f t="shared" si="97"/>
        <v>-340.97695999999996</v>
      </c>
      <c r="P121" s="197">
        <f t="shared" si="97"/>
        <v>-340.97695999999996</v>
      </c>
      <c r="Q121" s="197">
        <f t="shared" si="97"/>
        <v>-340.97695999999996</v>
      </c>
      <c r="R121" s="197">
        <f t="shared" si="97"/>
        <v>-340.97695999999996</v>
      </c>
      <c r="S121" s="191"/>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ht="16.5" customHeight="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6.5" customHeight="1" x14ac:dyDescent="0.35">
      <c r="A124" s="597" t="s">
        <v>181</v>
      </c>
      <c r="B124" s="598"/>
      <c r="C124" s="196" t="s">
        <v>3</v>
      </c>
      <c r="D124" s="197">
        <f>D121</f>
        <v>0</v>
      </c>
      <c r="E124" s="197">
        <f>D124+E121</f>
        <v>0</v>
      </c>
      <c r="F124" s="197">
        <f t="shared" ref="F124:P124" si="98">E124+F121</f>
        <v>718.32304000000295</v>
      </c>
      <c r="G124" s="197">
        <f t="shared" si="98"/>
        <v>1353.7460799999972</v>
      </c>
      <c r="H124" s="197">
        <f t="shared" si="98"/>
        <v>439.96912000000884</v>
      </c>
      <c r="I124" s="197">
        <f t="shared" si="98"/>
        <v>98.99216000000888</v>
      </c>
      <c r="J124" s="197">
        <f t="shared" si="98"/>
        <v>-241.98479999999108</v>
      </c>
      <c r="K124" s="197">
        <f t="shared" si="98"/>
        <v>-582.96175999999105</v>
      </c>
      <c r="L124" s="197">
        <f t="shared" si="98"/>
        <v>-923.93871999999101</v>
      </c>
      <c r="M124" s="197">
        <f t="shared" si="98"/>
        <v>-1264.915679999991</v>
      </c>
      <c r="N124" s="197">
        <f t="shared" si="98"/>
        <v>-1605.8926399999909</v>
      </c>
      <c r="O124" s="197">
        <f t="shared" si="98"/>
        <v>-1946.8695999999909</v>
      </c>
      <c r="P124" s="197">
        <f t="shared" si="98"/>
        <v>-2287.8465599999909</v>
      </c>
      <c r="Q124" s="197">
        <f t="shared" ref="Q124" si="99">P124+Q121</f>
        <v>-2628.8235199999908</v>
      </c>
      <c r="R124" s="197">
        <f t="shared" ref="R124" si="100">Q124+R121</f>
        <v>-2969.8004799999908</v>
      </c>
      <c r="S124" s="182"/>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ht="16.5" customHeight="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sheetProtection insertColumns="0" insertRows="0" deleteColumns="0" deleteRows="0"/>
  <mergeCells count="36">
    <mergeCell ref="A124:B124"/>
    <mergeCell ref="A118:B118"/>
    <mergeCell ref="A121:B121"/>
    <mergeCell ref="A112:B112"/>
    <mergeCell ref="A113:B113"/>
    <mergeCell ref="A114:B114"/>
    <mergeCell ref="A115:B115"/>
    <mergeCell ref="A116:B116"/>
    <mergeCell ref="A53:B53"/>
    <mergeCell ref="A106:B106"/>
    <mergeCell ref="A107:B107"/>
    <mergeCell ref="A108:B108"/>
    <mergeCell ref="A109:B109"/>
    <mergeCell ref="A58:A79"/>
    <mergeCell ref="A110:B110"/>
    <mergeCell ref="A111:B111"/>
    <mergeCell ref="A82:A91"/>
    <mergeCell ref="A80:B80"/>
    <mergeCell ref="A92:B92"/>
    <mergeCell ref="A94:A103"/>
    <mergeCell ref="A104:B104"/>
    <mergeCell ref="A47:B47"/>
    <mergeCell ref="A48:B48"/>
    <mergeCell ref="A49:B49"/>
    <mergeCell ref="A50:B50"/>
    <mergeCell ref="A51:B51"/>
    <mergeCell ref="A31:A33"/>
    <mergeCell ref="A35:A37"/>
    <mergeCell ref="A39:A41"/>
    <mergeCell ref="A43:A45"/>
    <mergeCell ref="A7:A9"/>
    <mergeCell ref="A11:A13"/>
    <mergeCell ref="A15:A17"/>
    <mergeCell ref="A19:A21"/>
    <mergeCell ref="A23:A25"/>
    <mergeCell ref="A27:A29"/>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588"/>
  <sheetViews>
    <sheetView showGridLines="0" zoomScaleNormal="100" workbookViewId="0">
      <pane xSplit="3" ySplit="4" topLeftCell="D90" activePane="bottomRight" state="frozen"/>
      <selection activeCell="BA126" sqref="BA126"/>
      <selection pane="topRight" activeCell="BA126" sqref="BA126"/>
      <selection pane="bottomLeft" activeCell="BA126" sqref="BA126"/>
      <selection pane="bottomRight" activeCell="A109" sqref="A109:B109"/>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s="200" customFormat="1" ht="22.5" customHeight="1" x14ac:dyDescent="0.35">
      <c r="A1" s="198" t="s">
        <v>76</v>
      </c>
      <c r="B1" s="199"/>
    </row>
    <row r="2" spans="1:20" s="200" customFormat="1" ht="7.5" customHeight="1" x14ac:dyDescent="0.35">
      <c r="A2" s="201"/>
      <c r="B2" s="202"/>
      <c r="C2" s="203"/>
      <c r="D2" s="204"/>
      <c r="E2" s="204"/>
      <c r="F2" s="204"/>
      <c r="G2" s="204"/>
      <c r="H2" s="204"/>
      <c r="I2" s="204"/>
      <c r="J2" s="204"/>
      <c r="K2" s="204"/>
      <c r="L2" s="204"/>
      <c r="M2" s="204"/>
      <c r="N2" s="204"/>
      <c r="O2" s="204"/>
      <c r="P2" s="204"/>
      <c r="Q2" s="204"/>
      <c r="R2" s="204"/>
      <c r="S2" s="203"/>
      <c r="T2" s="203"/>
    </row>
    <row r="3" spans="1:20" s="200" customFormat="1" ht="18" customHeight="1" x14ac:dyDescent="0.35">
      <c r="A3" s="205"/>
      <c r="B3" s="206"/>
      <c r="C3" s="207"/>
      <c r="D3" s="208">
        <f>'2. Tulud-kulud projektiga'!D3</f>
        <v>2024</v>
      </c>
      <c r="E3" s="208">
        <f>D3+1</f>
        <v>2025</v>
      </c>
      <c r="F3" s="208">
        <f t="shared" ref="F3:P3" si="0">E3+1</f>
        <v>2026</v>
      </c>
      <c r="G3" s="208">
        <f t="shared" si="0"/>
        <v>2027</v>
      </c>
      <c r="H3" s="208">
        <f t="shared" si="0"/>
        <v>2028</v>
      </c>
      <c r="I3" s="208">
        <f t="shared" si="0"/>
        <v>2029</v>
      </c>
      <c r="J3" s="208">
        <f t="shared" si="0"/>
        <v>2030</v>
      </c>
      <c r="K3" s="208">
        <f t="shared" si="0"/>
        <v>2031</v>
      </c>
      <c r="L3" s="208">
        <f t="shared" si="0"/>
        <v>2032</v>
      </c>
      <c r="M3" s="208">
        <f t="shared" si="0"/>
        <v>2033</v>
      </c>
      <c r="N3" s="208">
        <f t="shared" si="0"/>
        <v>2034</v>
      </c>
      <c r="O3" s="208">
        <f t="shared" si="0"/>
        <v>2035</v>
      </c>
      <c r="P3" s="208">
        <f t="shared" si="0"/>
        <v>2036</v>
      </c>
      <c r="Q3" s="208">
        <f t="shared" ref="Q3" si="1">P3+1</f>
        <v>2037</v>
      </c>
      <c r="R3" s="208">
        <f t="shared" ref="R3" si="2">Q3+1</f>
        <v>2038</v>
      </c>
      <c r="S3" s="203"/>
      <c r="T3" s="203"/>
    </row>
    <row r="4" spans="1:20" ht="5.2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39</v>
      </c>
      <c r="B5" s="165"/>
      <c r="C5" s="166" t="s">
        <v>2</v>
      </c>
      <c r="D5" s="168"/>
      <c r="E5" s="168"/>
      <c r="F5" s="168"/>
      <c r="G5" s="168"/>
      <c r="H5" s="168"/>
      <c r="I5" s="168"/>
      <c r="J5" s="168"/>
      <c r="K5" s="168"/>
      <c r="L5" s="168"/>
      <c r="M5" s="168"/>
      <c r="N5" s="168"/>
      <c r="O5" s="168"/>
      <c r="P5" s="168"/>
      <c r="Q5" s="168"/>
      <c r="R5" s="169"/>
      <c r="S5" s="163"/>
      <c r="T5" s="163"/>
    </row>
    <row r="6" spans="1:20" ht="5.2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601" t="str">
        <f>'2. Tulud-kulud projektiga'!A7:A9</f>
        <v>Kohviku teenuste müük</v>
      </c>
      <c r="B7" s="209" t="str">
        <f>'2. Tulud-kulud projektiga'!B7</f>
        <v>Ühik 1</v>
      </c>
      <c r="C7" s="210" t="str">
        <f>'2. Tulud-kulud projektiga'!C7</f>
        <v>m2</v>
      </c>
      <c r="D7" s="171"/>
      <c r="E7" s="171"/>
      <c r="F7" s="171"/>
      <c r="G7" s="171"/>
      <c r="H7" s="171"/>
      <c r="I7" s="171"/>
      <c r="J7" s="171"/>
      <c r="K7" s="171"/>
      <c r="L7" s="171"/>
      <c r="M7" s="171"/>
      <c r="N7" s="171"/>
      <c r="O7" s="171"/>
      <c r="P7" s="171"/>
      <c r="Q7" s="171"/>
      <c r="R7" s="171"/>
      <c r="S7" s="163"/>
      <c r="T7" s="163"/>
    </row>
    <row r="8" spans="1:20" ht="15.75" customHeight="1" x14ac:dyDescent="0.35">
      <c r="A8" s="601"/>
      <c r="B8" s="209" t="s">
        <v>0</v>
      </c>
      <c r="C8" s="210" t="s">
        <v>3</v>
      </c>
      <c r="D8" s="171"/>
      <c r="E8" s="171"/>
      <c r="F8" s="171"/>
      <c r="G8" s="171"/>
      <c r="H8" s="171"/>
      <c r="I8" s="171"/>
      <c r="J8" s="171"/>
      <c r="K8" s="171"/>
      <c r="L8" s="171"/>
      <c r="M8" s="171"/>
      <c r="N8" s="171"/>
      <c r="O8" s="171"/>
      <c r="P8" s="171"/>
      <c r="Q8" s="171"/>
      <c r="R8" s="171"/>
      <c r="S8" s="163"/>
      <c r="T8" s="163"/>
    </row>
    <row r="9" spans="1:20" ht="15.75" customHeight="1" x14ac:dyDescent="0.35">
      <c r="A9" s="601"/>
      <c r="B9" s="212" t="s">
        <v>1</v>
      </c>
      <c r="C9" s="213" t="s">
        <v>3</v>
      </c>
      <c r="D9" s="211">
        <f t="shared" ref="D9:R9" si="3">D7*D8</f>
        <v>0</v>
      </c>
      <c r="E9" s="211">
        <f t="shared" si="3"/>
        <v>0</v>
      </c>
      <c r="F9" s="211">
        <f t="shared" si="3"/>
        <v>0</v>
      </c>
      <c r="G9" s="211">
        <f t="shared" si="3"/>
        <v>0</v>
      </c>
      <c r="H9" s="211">
        <f t="shared" si="3"/>
        <v>0</v>
      </c>
      <c r="I9" s="211">
        <f t="shared" si="3"/>
        <v>0</v>
      </c>
      <c r="J9" s="211">
        <f t="shared" si="3"/>
        <v>0</v>
      </c>
      <c r="K9" s="211">
        <f t="shared" si="3"/>
        <v>0</v>
      </c>
      <c r="L9" s="211">
        <f t="shared" si="3"/>
        <v>0</v>
      </c>
      <c r="M9" s="211">
        <f t="shared" si="3"/>
        <v>0</v>
      </c>
      <c r="N9" s="211">
        <f t="shared" si="3"/>
        <v>0</v>
      </c>
      <c r="O9" s="211">
        <f t="shared" si="3"/>
        <v>0</v>
      </c>
      <c r="P9" s="211">
        <f t="shared" si="3"/>
        <v>0</v>
      </c>
      <c r="Q9" s="211">
        <f t="shared" ref="Q9" si="4">Q7*Q8</f>
        <v>0</v>
      </c>
      <c r="R9" s="211">
        <f t="shared" si="3"/>
        <v>0</v>
      </c>
      <c r="S9" s="163"/>
      <c r="T9" s="163"/>
    </row>
    <row r="10" spans="1:20" ht="5.25" customHeight="1" x14ac:dyDescent="0.35">
      <c r="A10" s="214"/>
      <c r="B10" s="173"/>
      <c r="C10" s="174"/>
      <c r="D10" s="174"/>
      <c r="E10" s="174"/>
      <c r="F10" s="174"/>
      <c r="G10" s="174"/>
      <c r="H10" s="174"/>
      <c r="I10" s="174"/>
      <c r="J10" s="174"/>
      <c r="K10" s="174"/>
      <c r="L10" s="174"/>
      <c r="M10" s="174"/>
      <c r="N10" s="174"/>
      <c r="O10" s="174"/>
      <c r="P10" s="174"/>
      <c r="Q10" s="174"/>
      <c r="R10" s="175"/>
      <c r="S10" s="163"/>
      <c r="T10" s="163"/>
    </row>
    <row r="11" spans="1:20" x14ac:dyDescent="0.35">
      <c r="A11" s="601">
        <f>'2. Tulud-kulud projektiga'!A11:A13</f>
        <v>0</v>
      </c>
      <c r="B11" s="209" t="str">
        <f>'2. Tulud-kulud projektiga'!B11</f>
        <v>Ühik 2</v>
      </c>
      <c r="C11" s="210" t="str">
        <f>'2. Tulud-kulud projektiga'!C11</f>
        <v>m2</v>
      </c>
      <c r="D11" s="171"/>
      <c r="E11" s="171"/>
      <c r="F11" s="171"/>
      <c r="G11" s="171"/>
      <c r="H11" s="171"/>
      <c r="I11" s="171"/>
      <c r="J11" s="171"/>
      <c r="K11" s="171"/>
      <c r="L11" s="171"/>
      <c r="M11" s="171"/>
      <c r="N11" s="171"/>
      <c r="O11" s="171"/>
      <c r="P11" s="171"/>
      <c r="Q11" s="171"/>
      <c r="R11" s="171"/>
      <c r="S11" s="163"/>
      <c r="T11" s="163"/>
    </row>
    <row r="12" spans="1:20" x14ac:dyDescent="0.35">
      <c r="A12" s="601"/>
      <c r="B12" s="209" t="s">
        <v>0</v>
      </c>
      <c r="C12" s="210" t="s">
        <v>3</v>
      </c>
      <c r="D12" s="171"/>
      <c r="E12" s="171"/>
      <c r="F12" s="171"/>
      <c r="G12" s="171"/>
      <c r="H12" s="171"/>
      <c r="I12" s="171"/>
      <c r="J12" s="171"/>
      <c r="K12" s="171"/>
      <c r="L12" s="171"/>
      <c r="M12" s="171"/>
      <c r="N12" s="171"/>
      <c r="O12" s="171"/>
      <c r="P12" s="171"/>
      <c r="Q12" s="171"/>
      <c r="R12" s="171"/>
      <c r="S12" s="163"/>
      <c r="T12" s="163"/>
    </row>
    <row r="13" spans="1:20" x14ac:dyDescent="0.35">
      <c r="A13" s="601"/>
      <c r="B13" s="212" t="s">
        <v>1</v>
      </c>
      <c r="C13" s="213" t="s">
        <v>3</v>
      </c>
      <c r="D13" s="211">
        <f t="shared" ref="D13:R13" si="5">D11*D12</f>
        <v>0</v>
      </c>
      <c r="E13" s="211">
        <f t="shared" si="5"/>
        <v>0</v>
      </c>
      <c r="F13" s="211">
        <f t="shared" si="5"/>
        <v>0</v>
      </c>
      <c r="G13" s="211">
        <f t="shared" si="5"/>
        <v>0</v>
      </c>
      <c r="H13" s="211">
        <f t="shared" si="5"/>
        <v>0</v>
      </c>
      <c r="I13" s="211">
        <f t="shared" si="5"/>
        <v>0</v>
      </c>
      <c r="J13" s="211">
        <f t="shared" si="5"/>
        <v>0</v>
      </c>
      <c r="K13" s="211">
        <f t="shared" si="5"/>
        <v>0</v>
      </c>
      <c r="L13" s="211">
        <f t="shared" si="5"/>
        <v>0</v>
      </c>
      <c r="M13" s="211">
        <f t="shared" si="5"/>
        <v>0</v>
      </c>
      <c r="N13" s="211">
        <f t="shared" si="5"/>
        <v>0</v>
      </c>
      <c r="O13" s="211">
        <f t="shared" si="5"/>
        <v>0</v>
      </c>
      <c r="P13" s="211">
        <f t="shared" si="5"/>
        <v>0</v>
      </c>
      <c r="Q13" s="211">
        <f t="shared" ref="Q13" si="6">Q11*Q12</f>
        <v>0</v>
      </c>
      <c r="R13" s="211">
        <f t="shared" si="5"/>
        <v>0</v>
      </c>
      <c r="S13" s="163"/>
      <c r="T13" s="163"/>
    </row>
    <row r="14" spans="1:20" ht="5.25" customHeight="1" x14ac:dyDescent="0.35">
      <c r="A14" s="214"/>
      <c r="B14" s="173"/>
      <c r="C14" s="174"/>
      <c r="D14" s="174"/>
      <c r="E14" s="174"/>
      <c r="F14" s="174"/>
      <c r="G14" s="174"/>
      <c r="H14" s="174"/>
      <c r="I14" s="174"/>
      <c r="J14" s="174"/>
      <c r="K14" s="174"/>
      <c r="L14" s="174"/>
      <c r="M14" s="174"/>
      <c r="N14" s="174"/>
      <c r="O14" s="174"/>
      <c r="P14" s="174"/>
      <c r="Q14" s="174"/>
      <c r="R14" s="175"/>
      <c r="S14" s="163"/>
      <c r="T14" s="163"/>
    </row>
    <row r="15" spans="1:20" x14ac:dyDescent="0.35">
      <c r="A15" s="601" t="str">
        <f>'2. Tulud-kulud projektiga'!A15:A17</f>
        <v>Toode/teenus 3</v>
      </c>
      <c r="B15" s="209" t="str">
        <f>'2. Tulud-kulud projektiga'!B15</f>
        <v>Ühik 3</v>
      </c>
      <c r="C15" s="210">
        <f>'2. Tulud-kulud projektiga'!C15</f>
        <v>0</v>
      </c>
      <c r="D15" s="171"/>
      <c r="E15" s="171"/>
      <c r="F15" s="171"/>
      <c r="G15" s="171"/>
      <c r="H15" s="171"/>
      <c r="I15" s="171"/>
      <c r="J15" s="171"/>
      <c r="K15" s="171"/>
      <c r="L15" s="171"/>
      <c r="M15" s="171"/>
      <c r="N15" s="171"/>
      <c r="O15" s="171"/>
      <c r="P15" s="171"/>
      <c r="Q15" s="171"/>
      <c r="R15" s="171"/>
      <c r="S15" s="163"/>
      <c r="T15" s="163"/>
    </row>
    <row r="16" spans="1:20" x14ac:dyDescent="0.35">
      <c r="A16" s="601"/>
      <c r="B16" s="209" t="s">
        <v>0</v>
      </c>
      <c r="C16" s="210" t="s">
        <v>3</v>
      </c>
      <c r="D16" s="171"/>
      <c r="E16" s="171"/>
      <c r="F16" s="171"/>
      <c r="G16" s="171"/>
      <c r="H16" s="171"/>
      <c r="I16" s="171"/>
      <c r="J16" s="171"/>
      <c r="K16" s="171"/>
      <c r="L16" s="171"/>
      <c r="M16" s="171"/>
      <c r="N16" s="171"/>
      <c r="O16" s="171"/>
      <c r="P16" s="171"/>
      <c r="Q16" s="171"/>
      <c r="R16" s="171"/>
      <c r="S16" s="163"/>
      <c r="T16" s="163"/>
    </row>
    <row r="17" spans="1:20" x14ac:dyDescent="0.35">
      <c r="A17" s="601"/>
      <c r="B17" s="212" t="s">
        <v>1</v>
      </c>
      <c r="C17" s="213" t="s">
        <v>3</v>
      </c>
      <c r="D17" s="211">
        <f t="shared" ref="D17:R17" si="7">D15*D16</f>
        <v>0</v>
      </c>
      <c r="E17" s="211">
        <f t="shared" si="7"/>
        <v>0</v>
      </c>
      <c r="F17" s="211">
        <f t="shared" si="7"/>
        <v>0</v>
      </c>
      <c r="G17" s="211">
        <f t="shared" si="7"/>
        <v>0</v>
      </c>
      <c r="H17" s="211">
        <f t="shared" si="7"/>
        <v>0</v>
      </c>
      <c r="I17" s="211">
        <f t="shared" si="7"/>
        <v>0</v>
      </c>
      <c r="J17" s="211">
        <f t="shared" si="7"/>
        <v>0</v>
      </c>
      <c r="K17" s="211">
        <f t="shared" si="7"/>
        <v>0</v>
      </c>
      <c r="L17" s="211">
        <f t="shared" si="7"/>
        <v>0</v>
      </c>
      <c r="M17" s="211">
        <f t="shared" si="7"/>
        <v>0</v>
      </c>
      <c r="N17" s="211">
        <f t="shared" si="7"/>
        <v>0</v>
      </c>
      <c r="O17" s="211">
        <f t="shared" si="7"/>
        <v>0</v>
      </c>
      <c r="P17" s="211">
        <f t="shared" si="7"/>
        <v>0</v>
      </c>
      <c r="Q17" s="211">
        <f t="shared" ref="Q17" si="8">Q15*Q16</f>
        <v>0</v>
      </c>
      <c r="R17" s="211">
        <f t="shared" si="7"/>
        <v>0</v>
      </c>
      <c r="S17" s="163"/>
      <c r="T17" s="163"/>
    </row>
    <row r="18" spans="1:20" ht="5.25" customHeight="1" x14ac:dyDescent="0.35">
      <c r="A18" s="214"/>
      <c r="B18" s="173"/>
      <c r="C18" s="174"/>
      <c r="D18" s="174"/>
      <c r="E18" s="174"/>
      <c r="F18" s="174"/>
      <c r="G18" s="174"/>
      <c r="H18" s="174"/>
      <c r="I18" s="174"/>
      <c r="J18" s="174"/>
      <c r="K18" s="174"/>
      <c r="L18" s="174"/>
      <c r="M18" s="174"/>
      <c r="N18" s="174"/>
      <c r="O18" s="174"/>
      <c r="P18" s="174"/>
      <c r="Q18" s="174"/>
      <c r="R18" s="175"/>
      <c r="S18" s="163"/>
      <c r="T18" s="163"/>
    </row>
    <row r="19" spans="1:20" x14ac:dyDescent="0.35">
      <c r="A19" s="601" t="str">
        <f>'2. Tulud-kulud projektiga'!A19:A21</f>
        <v>Toode/teenus 4</v>
      </c>
      <c r="B19" s="209" t="str">
        <f>'2. Tulud-kulud projektiga'!B19</f>
        <v>Ühik 4</v>
      </c>
      <c r="C19" s="210">
        <f>'2. Tulud-kulud projektiga'!C19</f>
        <v>0</v>
      </c>
      <c r="D19" s="171"/>
      <c r="E19" s="171"/>
      <c r="F19" s="171"/>
      <c r="G19" s="171"/>
      <c r="H19" s="171"/>
      <c r="I19" s="171"/>
      <c r="J19" s="171"/>
      <c r="K19" s="171"/>
      <c r="L19" s="171"/>
      <c r="M19" s="171"/>
      <c r="N19" s="171"/>
      <c r="O19" s="171"/>
      <c r="P19" s="171"/>
      <c r="Q19" s="171"/>
      <c r="R19" s="171"/>
      <c r="S19" s="163"/>
      <c r="T19" s="163"/>
    </row>
    <row r="20" spans="1:20" x14ac:dyDescent="0.35">
      <c r="A20" s="601"/>
      <c r="B20" s="209" t="s">
        <v>0</v>
      </c>
      <c r="C20" s="210" t="s">
        <v>3</v>
      </c>
      <c r="D20" s="171"/>
      <c r="E20" s="171"/>
      <c r="F20" s="171"/>
      <c r="G20" s="171"/>
      <c r="H20" s="171"/>
      <c r="I20" s="171"/>
      <c r="J20" s="171"/>
      <c r="K20" s="171"/>
      <c r="L20" s="171"/>
      <c r="M20" s="171"/>
      <c r="N20" s="171"/>
      <c r="O20" s="171"/>
      <c r="P20" s="171"/>
      <c r="Q20" s="171"/>
      <c r="R20" s="171"/>
      <c r="S20" s="163"/>
      <c r="T20" s="163"/>
    </row>
    <row r="21" spans="1:20" x14ac:dyDescent="0.35">
      <c r="A21" s="601"/>
      <c r="B21" s="212" t="s">
        <v>1</v>
      </c>
      <c r="C21" s="213" t="s">
        <v>3</v>
      </c>
      <c r="D21" s="211">
        <f t="shared" ref="D21:R21" si="9">D19*D20</f>
        <v>0</v>
      </c>
      <c r="E21" s="211">
        <f t="shared" si="9"/>
        <v>0</v>
      </c>
      <c r="F21" s="211">
        <f t="shared" si="9"/>
        <v>0</v>
      </c>
      <c r="G21" s="211">
        <f t="shared" si="9"/>
        <v>0</v>
      </c>
      <c r="H21" s="211">
        <f t="shared" si="9"/>
        <v>0</v>
      </c>
      <c r="I21" s="211">
        <f t="shared" si="9"/>
        <v>0</v>
      </c>
      <c r="J21" s="211">
        <f t="shared" si="9"/>
        <v>0</v>
      </c>
      <c r="K21" s="211">
        <f t="shared" si="9"/>
        <v>0</v>
      </c>
      <c r="L21" s="211">
        <f t="shared" si="9"/>
        <v>0</v>
      </c>
      <c r="M21" s="211">
        <f t="shared" si="9"/>
        <v>0</v>
      </c>
      <c r="N21" s="211">
        <f t="shared" si="9"/>
        <v>0</v>
      </c>
      <c r="O21" s="211">
        <f t="shared" si="9"/>
        <v>0</v>
      </c>
      <c r="P21" s="211">
        <f t="shared" si="9"/>
        <v>0</v>
      </c>
      <c r="Q21" s="211">
        <f t="shared" ref="Q21" si="10">Q19*Q20</f>
        <v>0</v>
      </c>
      <c r="R21" s="211">
        <f t="shared" si="9"/>
        <v>0</v>
      </c>
      <c r="S21" s="163"/>
      <c r="T21" s="163"/>
    </row>
    <row r="22" spans="1:20" ht="5.25" customHeight="1" x14ac:dyDescent="0.35">
      <c r="A22" s="214"/>
      <c r="B22" s="173"/>
      <c r="C22" s="174"/>
      <c r="D22" s="174"/>
      <c r="E22" s="174"/>
      <c r="F22" s="174"/>
      <c r="G22" s="174"/>
      <c r="H22" s="174"/>
      <c r="I22" s="174"/>
      <c r="J22" s="174"/>
      <c r="K22" s="174"/>
      <c r="L22" s="174"/>
      <c r="M22" s="174"/>
      <c r="N22" s="174"/>
      <c r="O22" s="174"/>
      <c r="P22" s="174"/>
      <c r="Q22" s="174"/>
      <c r="R22" s="175"/>
      <c r="S22" s="163"/>
      <c r="T22" s="163"/>
    </row>
    <row r="23" spans="1:20" x14ac:dyDescent="0.35">
      <c r="A23" s="601" t="str">
        <f>'2. Tulud-kulud projektiga'!A23:A25</f>
        <v>Toode/teenus 5</v>
      </c>
      <c r="B23" s="209" t="str">
        <f>'2. Tulud-kulud projektiga'!B23</f>
        <v>Ühik 5</v>
      </c>
      <c r="C23" s="210">
        <f>'2. Tulud-kulud projektiga'!C23</f>
        <v>0</v>
      </c>
      <c r="D23" s="171"/>
      <c r="E23" s="171"/>
      <c r="F23" s="171"/>
      <c r="G23" s="171"/>
      <c r="H23" s="171"/>
      <c r="I23" s="171"/>
      <c r="J23" s="171"/>
      <c r="K23" s="171"/>
      <c r="L23" s="171"/>
      <c r="M23" s="171"/>
      <c r="N23" s="171"/>
      <c r="O23" s="171"/>
      <c r="P23" s="171"/>
      <c r="Q23" s="171"/>
      <c r="R23" s="171"/>
      <c r="S23" s="163"/>
      <c r="T23" s="163"/>
    </row>
    <row r="24" spans="1:20" x14ac:dyDescent="0.35">
      <c r="A24" s="601"/>
      <c r="B24" s="209" t="s">
        <v>0</v>
      </c>
      <c r="C24" s="210" t="s">
        <v>3</v>
      </c>
      <c r="D24" s="171"/>
      <c r="E24" s="171"/>
      <c r="F24" s="171"/>
      <c r="G24" s="171"/>
      <c r="H24" s="171"/>
      <c r="I24" s="171"/>
      <c r="J24" s="171"/>
      <c r="K24" s="171"/>
      <c r="L24" s="171"/>
      <c r="M24" s="171"/>
      <c r="N24" s="171"/>
      <c r="O24" s="171"/>
      <c r="P24" s="171"/>
      <c r="Q24" s="171"/>
      <c r="R24" s="171"/>
      <c r="S24" s="163"/>
      <c r="T24" s="163"/>
    </row>
    <row r="25" spans="1:20" x14ac:dyDescent="0.35">
      <c r="A25" s="601"/>
      <c r="B25" s="212" t="s">
        <v>1</v>
      </c>
      <c r="C25" s="213" t="s">
        <v>3</v>
      </c>
      <c r="D25" s="211">
        <f t="shared" ref="D25:R25" si="11">D23*D24</f>
        <v>0</v>
      </c>
      <c r="E25" s="211">
        <f t="shared" si="11"/>
        <v>0</v>
      </c>
      <c r="F25" s="211">
        <f t="shared" si="11"/>
        <v>0</v>
      </c>
      <c r="G25" s="211">
        <f t="shared" si="11"/>
        <v>0</v>
      </c>
      <c r="H25" s="211">
        <f t="shared" si="11"/>
        <v>0</v>
      </c>
      <c r="I25" s="211">
        <f t="shared" si="11"/>
        <v>0</v>
      </c>
      <c r="J25" s="211">
        <f t="shared" si="11"/>
        <v>0</v>
      </c>
      <c r="K25" s="211">
        <f t="shared" si="11"/>
        <v>0</v>
      </c>
      <c r="L25" s="211">
        <f t="shared" si="11"/>
        <v>0</v>
      </c>
      <c r="M25" s="211">
        <f t="shared" si="11"/>
        <v>0</v>
      </c>
      <c r="N25" s="211">
        <f t="shared" si="11"/>
        <v>0</v>
      </c>
      <c r="O25" s="211">
        <f t="shared" si="11"/>
        <v>0</v>
      </c>
      <c r="P25" s="211">
        <f t="shared" si="11"/>
        <v>0</v>
      </c>
      <c r="Q25" s="211">
        <f t="shared" ref="Q25" si="12">Q23*Q24</f>
        <v>0</v>
      </c>
      <c r="R25" s="211">
        <f t="shared" si="11"/>
        <v>0</v>
      </c>
      <c r="S25" s="163"/>
      <c r="T25" s="163"/>
    </row>
    <row r="26" spans="1:20" ht="5.25" customHeight="1" x14ac:dyDescent="0.35">
      <c r="A26" s="214"/>
      <c r="B26" s="173"/>
      <c r="C26" s="174"/>
      <c r="D26" s="174"/>
      <c r="E26" s="174"/>
      <c r="F26" s="174"/>
      <c r="G26" s="174"/>
      <c r="H26" s="174"/>
      <c r="I26" s="174"/>
      <c r="J26" s="174"/>
      <c r="K26" s="174"/>
      <c r="L26" s="174"/>
      <c r="M26" s="174"/>
      <c r="N26" s="174"/>
      <c r="O26" s="174"/>
      <c r="P26" s="174"/>
      <c r="Q26" s="174"/>
      <c r="R26" s="175"/>
      <c r="S26" s="163"/>
      <c r="T26" s="163"/>
    </row>
    <row r="27" spans="1:20" hidden="1" outlineLevel="1" x14ac:dyDescent="0.35">
      <c r="A27" s="601" t="str">
        <f>'2. Tulud-kulud projektiga'!A27:A29</f>
        <v>Toode/teenus 6</v>
      </c>
      <c r="B27" s="209" t="str">
        <f>'2. Tulud-kulud projektiga'!B27</f>
        <v>Ühik 6</v>
      </c>
      <c r="C27" s="210">
        <f>'2. Tulud-kulud projektiga'!C27</f>
        <v>0</v>
      </c>
      <c r="D27" s="171"/>
      <c r="E27" s="171"/>
      <c r="F27" s="171"/>
      <c r="G27" s="171"/>
      <c r="H27" s="171"/>
      <c r="I27" s="171"/>
      <c r="J27" s="171"/>
      <c r="K27" s="171"/>
      <c r="L27" s="171"/>
      <c r="M27" s="171"/>
      <c r="N27" s="171"/>
      <c r="O27" s="171"/>
      <c r="P27" s="171"/>
      <c r="Q27" s="171"/>
      <c r="R27" s="171"/>
      <c r="S27" s="163"/>
      <c r="T27" s="163"/>
    </row>
    <row r="28" spans="1:20" hidden="1" outlineLevel="1" x14ac:dyDescent="0.35">
      <c r="A28" s="601"/>
      <c r="B28" s="209" t="s">
        <v>0</v>
      </c>
      <c r="C28" s="210" t="s">
        <v>3</v>
      </c>
      <c r="D28" s="171"/>
      <c r="E28" s="171"/>
      <c r="F28" s="171"/>
      <c r="G28" s="171"/>
      <c r="H28" s="171"/>
      <c r="I28" s="171"/>
      <c r="J28" s="171"/>
      <c r="K28" s="171"/>
      <c r="L28" s="171"/>
      <c r="M28" s="171"/>
      <c r="N28" s="171"/>
      <c r="O28" s="171"/>
      <c r="P28" s="171"/>
      <c r="Q28" s="171"/>
      <c r="R28" s="171"/>
      <c r="S28" s="163"/>
      <c r="T28" s="163"/>
    </row>
    <row r="29" spans="1:20" hidden="1" outlineLevel="1" x14ac:dyDescent="0.35">
      <c r="A29" s="601"/>
      <c r="B29" s="212" t="s">
        <v>1</v>
      </c>
      <c r="C29" s="213" t="s">
        <v>3</v>
      </c>
      <c r="D29" s="211">
        <f t="shared" ref="D29:R29" si="13">D27*D28</f>
        <v>0</v>
      </c>
      <c r="E29" s="211">
        <f t="shared" si="13"/>
        <v>0</v>
      </c>
      <c r="F29" s="211">
        <f t="shared" si="13"/>
        <v>0</v>
      </c>
      <c r="G29" s="211">
        <f t="shared" si="13"/>
        <v>0</v>
      </c>
      <c r="H29" s="211">
        <f t="shared" si="13"/>
        <v>0</v>
      </c>
      <c r="I29" s="211">
        <f t="shared" si="13"/>
        <v>0</v>
      </c>
      <c r="J29" s="211">
        <f t="shared" si="13"/>
        <v>0</v>
      </c>
      <c r="K29" s="211">
        <f t="shared" si="13"/>
        <v>0</v>
      </c>
      <c r="L29" s="211">
        <f t="shared" si="13"/>
        <v>0</v>
      </c>
      <c r="M29" s="211">
        <f t="shared" si="13"/>
        <v>0</v>
      </c>
      <c r="N29" s="211">
        <f t="shared" si="13"/>
        <v>0</v>
      </c>
      <c r="O29" s="211">
        <f t="shared" si="13"/>
        <v>0</v>
      </c>
      <c r="P29" s="211">
        <f t="shared" si="13"/>
        <v>0</v>
      </c>
      <c r="Q29" s="211">
        <f t="shared" ref="Q29" si="14">Q27*Q28</f>
        <v>0</v>
      </c>
      <c r="R29" s="211">
        <f t="shared" si="13"/>
        <v>0</v>
      </c>
      <c r="S29" s="163"/>
      <c r="T29" s="163"/>
    </row>
    <row r="30" spans="1:20" ht="5.25" hidden="1" customHeight="1" outlineLevel="1" x14ac:dyDescent="0.35">
      <c r="A30" s="214"/>
      <c r="B30" s="173"/>
      <c r="C30" s="174"/>
      <c r="D30" s="174"/>
      <c r="E30" s="174"/>
      <c r="F30" s="174"/>
      <c r="G30" s="174"/>
      <c r="H30" s="174"/>
      <c r="I30" s="174"/>
      <c r="J30" s="174"/>
      <c r="K30" s="174"/>
      <c r="L30" s="174"/>
      <c r="M30" s="174"/>
      <c r="N30" s="174"/>
      <c r="O30" s="174"/>
      <c r="P30" s="174"/>
      <c r="Q30" s="174"/>
      <c r="R30" s="175"/>
      <c r="S30" s="163"/>
      <c r="T30" s="163"/>
    </row>
    <row r="31" spans="1:20" hidden="1" outlineLevel="1" x14ac:dyDescent="0.35">
      <c r="A31" s="601" t="str">
        <f>'2. Tulud-kulud projektiga'!A31:A33</f>
        <v>Toode/teenus 7</v>
      </c>
      <c r="B31" s="209" t="str">
        <f>'2. Tulud-kulud projektiga'!B31</f>
        <v>Ühik 7</v>
      </c>
      <c r="C31" s="210">
        <f>'2. Tulud-kulud projektiga'!C31</f>
        <v>0</v>
      </c>
      <c r="D31" s="171"/>
      <c r="E31" s="171"/>
      <c r="F31" s="171"/>
      <c r="G31" s="171"/>
      <c r="H31" s="171"/>
      <c r="I31" s="171"/>
      <c r="J31" s="171"/>
      <c r="K31" s="171"/>
      <c r="L31" s="171"/>
      <c r="M31" s="171"/>
      <c r="N31" s="171"/>
      <c r="O31" s="171"/>
      <c r="P31" s="171"/>
      <c r="Q31" s="171"/>
      <c r="R31" s="171"/>
      <c r="S31" s="163"/>
      <c r="T31" s="163"/>
    </row>
    <row r="32" spans="1:20" hidden="1" outlineLevel="1" x14ac:dyDescent="0.35">
      <c r="A32" s="601"/>
      <c r="B32" s="209" t="s">
        <v>0</v>
      </c>
      <c r="C32" s="210" t="s">
        <v>3</v>
      </c>
      <c r="D32" s="171"/>
      <c r="E32" s="171"/>
      <c r="F32" s="171"/>
      <c r="G32" s="171"/>
      <c r="H32" s="171"/>
      <c r="I32" s="171"/>
      <c r="J32" s="171"/>
      <c r="K32" s="171"/>
      <c r="L32" s="171"/>
      <c r="M32" s="171"/>
      <c r="N32" s="171"/>
      <c r="O32" s="171"/>
      <c r="P32" s="171"/>
      <c r="Q32" s="171"/>
      <c r="R32" s="171"/>
      <c r="S32" s="163"/>
      <c r="T32" s="163"/>
    </row>
    <row r="33" spans="1:20" hidden="1" outlineLevel="1" x14ac:dyDescent="0.35">
      <c r="A33" s="601"/>
      <c r="B33" s="212" t="s">
        <v>1</v>
      </c>
      <c r="C33" s="213" t="s">
        <v>3</v>
      </c>
      <c r="D33" s="211">
        <f t="shared" ref="D33:R33" si="15">D31*D32</f>
        <v>0</v>
      </c>
      <c r="E33" s="211">
        <f t="shared" si="15"/>
        <v>0</v>
      </c>
      <c r="F33" s="211">
        <f t="shared" si="15"/>
        <v>0</v>
      </c>
      <c r="G33" s="211">
        <f t="shared" si="15"/>
        <v>0</v>
      </c>
      <c r="H33" s="211">
        <f t="shared" si="15"/>
        <v>0</v>
      </c>
      <c r="I33" s="211">
        <f t="shared" si="15"/>
        <v>0</v>
      </c>
      <c r="J33" s="211">
        <f t="shared" si="15"/>
        <v>0</v>
      </c>
      <c r="K33" s="211">
        <f t="shared" si="15"/>
        <v>0</v>
      </c>
      <c r="L33" s="211">
        <f t="shared" si="15"/>
        <v>0</v>
      </c>
      <c r="M33" s="211">
        <f t="shared" si="15"/>
        <v>0</v>
      </c>
      <c r="N33" s="211">
        <f t="shared" si="15"/>
        <v>0</v>
      </c>
      <c r="O33" s="211">
        <f t="shared" si="15"/>
        <v>0</v>
      </c>
      <c r="P33" s="211">
        <f t="shared" si="15"/>
        <v>0</v>
      </c>
      <c r="Q33" s="211">
        <f t="shared" ref="Q33" si="16">Q31*Q32</f>
        <v>0</v>
      </c>
      <c r="R33" s="211">
        <f t="shared" si="15"/>
        <v>0</v>
      </c>
      <c r="S33" s="163"/>
      <c r="T33" s="163"/>
    </row>
    <row r="34" spans="1:20" ht="5.25" hidden="1" customHeight="1" outlineLevel="1" x14ac:dyDescent="0.35">
      <c r="A34" s="214"/>
      <c r="B34" s="173"/>
      <c r="C34" s="174"/>
      <c r="D34" s="174"/>
      <c r="E34" s="174"/>
      <c r="F34" s="174"/>
      <c r="G34" s="174"/>
      <c r="H34" s="174"/>
      <c r="I34" s="174"/>
      <c r="J34" s="174"/>
      <c r="K34" s="174"/>
      <c r="L34" s="174"/>
      <c r="M34" s="174"/>
      <c r="N34" s="174"/>
      <c r="O34" s="174"/>
      <c r="P34" s="174"/>
      <c r="Q34" s="174"/>
      <c r="R34" s="175"/>
      <c r="S34" s="163"/>
      <c r="T34" s="163"/>
    </row>
    <row r="35" spans="1:20" hidden="1" outlineLevel="1" x14ac:dyDescent="0.35">
      <c r="A35" s="601" t="str">
        <f>'2. Tulud-kulud projektiga'!A35:A37</f>
        <v>Toode/teenus 8</v>
      </c>
      <c r="B35" s="209" t="str">
        <f>'2. Tulud-kulud projektiga'!B35</f>
        <v>Ühik 8</v>
      </c>
      <c r="C35" s="210">
        <f>'2. Tulud-kulud projektiga'!C35</f>
        <v>0</v>
      </c>
      <c r="D35" s="171"/>
      <c r="E35" s="171"/>
      <c r="F35" s="171"/>
      <c r="G35" s="171"/>
      <c r="H35" s="171"/>
      <c r="I35" s="171"/>
      <c r="J35" s="171"/>
      <c r="K35" s="171"/>
      <c r="L35" s="171"/>
      <c r="M35" s="171"/>
      <c r="N35" s="171"/>
      <c r="O35" s="171"/>
      <c r="P35" s="171"/>
      <c r="Q35" s="171"/>
      <c r="R35" s="171"/>
      <c r="S35" s="163"/>
      <c r="T35" s="163"/>
    </row>
    <row r="36" spans="1:20" hidden="1" outlineLevel="1" x14ac:dyDescent="0.35">
      <c r="A36" s="601"/>
      <c r="B36" s="209" t="s">
        <v>0</v>
      </c>
      <c r="C36" s="210" t="s">
        <v>3</v>
      </c>
      <c r="D36" s="171"/>
      <c r="E36" s="171"/>
      <c r="F36" s="171"/>
      <c r="G36" s="171"/>
      <c r="H36" s="171"/>
      <c r="I36" s="171"/>
      <c r="J36" s="171"/>
      <c r="K36" s="171"/>
      <c r="L36" s="171"/>
      <c r="M36" s="171"/>
      <c r="N36" s="171"/>
      <c r="O36" s="171"/>
      <c r="P36" s="171"/>
      <c r="Q36" s="171"/>
      <c r="R36" s="171"/>
      <c r="S36" s="163"/>
      <c r="T36" s="163"/>
    </row>
    <row r="37" spans="1:20" hidden="1" outlineLevel="1" x14ac:dyDescent="0.35">
      <c r="A37" s="601"/>
      <c r="B37" s="212" t="s">
        <v>1</v>
      </c>
      <c r="C37" s="213" t="s">
        <v>3</v>
      </c>
      <c r="D37" s="211">
        <f t="shared" ref="D37:R37" si="17">D35*D36</f>
        <v>0</v>
      </c>
      <c r="E37" s="211">
        <f t="shared" si="17"/>
        <v>0</v>
      </c>
      <c r="F37" s="211">
        <f t="shared" si="17"/>
        <v>0</v>
      </c>
      <c r="G37" s="211">
        <f t="shared" si="17"/>
        <v>0</v>
      </c>
      <c r="H37" s="211">
        <f t="shared" si="17"/>
        <v>0</v>
      </c>
      <c r="I37" s="211">
        <f t="shared" si="17"/>
        <v>0</v>
      </c>
      <c r="J37" s="211">
        <f t="shared" si="17"/>
        <v>0</v>
      </c>
      <c r="K37" s="211">
        <f t="shared" si="17"/>
        <v>0</v>
      </c>
      <c r="L37" s="211">
        <f t="shared" si="17"/>
        <v>0</v>
      </c>
      <c r="M37" s="211">
        <f t="shared" si="17"/>
        <v>0</v>
      </c>
      <c r="N37" s="211">
        <f t="shared" si="17"/>
        <v>0</v>
      </c>
      <c r="O37" s="211">
        <f t="shared" si="17"/>
        <v>0</v>
      </c>
      <c r="P37" s="211">
        <f t="shared" si="17"/>
        <v>0</v>
      </c>
      <c r="Q37" s="211">
        <f t="shared" ref="Q37" si="18">Q35*Q36</f>
        <v>0</v>
      </c>
      <c r="R37" s="211">
        <f t="shared" si="17"/>
        <v>0</v>
      </c>
      <c r="S37" s="163"/>
      <c r="T37" s="163"/>
    </row>
    <row r="38" spans="1:20" ht="5.25" hidden="1" customHeight="1" outlineLevel="1" x14ac:dyDescent="0.35">
      <c r="A38" s="214"/>
      <c r="B38" s="173"/>
      <c r="C38" s="174"/>
      <c r="D38" s="174"/>
      <c r="E38" s="174"/>
      <c r="F38" s="174"/>
      <c r="G38" s="174"/>
      <c r="H38" s="174"/>
      <c r="I38" s="174"/>
      <c r="J38" s="174"/>
      <c r="K38" s="174"/>
      <c r="L38" s="174"/>
      <c r="M38" s="174"/>
      <c r="N38" s="174"/>
      <c r="O38" s="174"/>
      <c r="P38" s="174"/>
      <c r="Q38" s="174"/>
      <c r="R38" s="175"/>
      <c r="S38" s="163"/>
      <c r="T38" s="163"/>
    </row>
    <row r="39" spans="1:20" hidden="1" outlineLevel="1" x14ac:dyDescent="0.35">
      <c r="A39" s="601" t="str">
        <f>'2. Tulud-kulud projektiga'!A39:A41</f>
        <v>Toode/teenus 9</v>
      </c>
      <c r="B39" s="209" t="str">
        <f>'2. Tulud-kulud projektiga'!B39</f>
        <v>Ühik 9</v>
      </c>
      <c r="C39" s="210">
        <f>'2. Tulud-kulud projektiga'!C39</f>
        <v>0</v>
      </c>
      <c r="D39" s="171"/>
      <c r="E39" s="171"/>
      <c r="F39" s="171"/>
      <c r="G39" s="171"/>
      <c r="H39" s="171"/>
      <c r="I39" s="171"/>
      <c r="J39" s="171"/>
      <c r="K39" s="171"/>
      <c r="L39" s="171"/>
      <c r="M39" s="171"/>
      <c r="N39" s="171"/>
      <c r="O39" s="171"/>
      <c r="P39" s="171"/>
      <c r="Q39" s="171"/>
      <c r="R39" s="171"/>
      <c r="S39" s="163"/>
      <c r="T39" s="163"/>
    </row>
    <row r="40" spans="1:20" hidden="1" outlineLevel="1" x14ac:dyDescent="0.35">
      <c r="A40" s="601"/>
      <c r="B40" s="209" t="s">
        <v>0</v>
      </c>
      <c r="C40" s="210" t="s">
        <v>3</v>
      </c>
      <c r="D40" s="171"/>
      <c r="E40" s="171"/>
      <c r="F40" s="171"/>
      <c r="G40" s="171"/>
      <c r="H40" s="171"/>
      <c r="I40" s="171"/>
      <c r="J40" s="171"/>
      <c r="K40" s="171"/>
      <c r="L40" s="171"/>
      <c r="M40" s="171"/>
      <c r="N40" s="171"/>
      <c r="O40" s="171"/>
      <c r="P40" s="171"/>
      <c r="Q40" s="171"/>
      <c r="R40" s="171"/>
      <c r="S40" s="163"/>
      <c r="T40" s="163"/>
    </row>
    <row r="41" spans="1:20" hidden="1" outlineLevel="1" x14ac:dyDescent="0.35">
      <c r="A41" s="601"/>
      <c r="B41" s="212" t="s">
        <v>1</v>
      </c>
      <c r="C41" s="213" t="s">
        <v>3</v>
      </c>
      <c r="D41" s="211">
        <f t="shared" ref="D41:R41" si="19">D39*D40</f>
        <v>0</v>
      </c>
      <c r="E41" s="211">
        <f t="shared" si="19"/>
        <v>0</v>
      </c>
      <c r="F41" s="211">
        <f t="shared" si="19"/>
        <v>0</v>
      </c>
      <c r="G41" s="211">
        <f t="shared" si="19"/>
        <v>0</v>
      </c>
      <c r="H41" s="211">
        <f t="shared" si="19"/>
        <v>0</v>
      </c>
      <c r="I41" s="211">
        <f t="shared" si="19"/>
        <v>0</v>
      </c>
      <c r="J41" s="211">
        <f t="shared" si="19"/>
        <v>0</v>
      </c>
      <c r="K41" s="211">
        <f t="shared" si="19"/>
        <v>0</v>
      </c>
      <c r="L41" s="211">
        <f t="shared" si="19"/>
        <v>0</v>
      </c>
      <c r="M41" s="211">
        <f t="shared" si="19"/>
        <v>0</v>
      </c>
      <c r="N41" s="211">
        <f t="shared" si="19"/>
        <v>0</v>
      </c>
      <c r="O41" s="211">
        <f t="shared" si="19"/>
        <v>0</v>
      </c>
      <c r="P41" s="211">
        <f t="shared" si="19"/>
        <v>0</v>
      </c>
      <c r="Q41" s="211">
        <f t="shared" ref="Q41" si="20">Q39*Q40</f>
        <v>0</v>
      </c>
      <c r="R41" s="211">
        <f t="shared" si="19"/>
        <v>0</v>
      </c>
      <c r="S41" s="163"/>
      <c r="T41" s="163"/>
    </row>
    <row r="42" spans="1:20" ht="5.25" hidden="1" customHeight="1" outlineLevel="1" x14ac:dyDescent="0.35">
      <c r="A42" s="214"/>
      <c r="B42" s="173"/>
      <c r="C42" s="174"/>
      <c r="D42" s="174"/>
      <c r="E42" s="174"/>
      <c r="F42" s="174"/>
      <c r="G42" s="174"/>
      <c r="H42" s="174"/>
      <c r="I42" s="174"/>
      <c r="J42" s="174"/>
      <c r="K42" s="174"/>
      <c r="L42" s="174"/>
      <c r="M42" s="174"/>
      <c r="N42" s="174"/>
      <c r="O42" s="174"/>
      <c r="P42" s="174"/>
      <c r="Q42" s="174"/>
      <c r="R42" s="175"/>
      <c r="S42" s="163"/>
      <c r="T42" s="163"/>
    </row>
    <row r="43" spans="1:20" hidden="1" outlineLevel="1" x14ac:dyDescent="0.35">
      <c r="A43" s="601" t="str">
        <f>'2. Tulud-kulud projektiga'!A43:A45</f>
        <v>Toode/teenus 10</v>
      </c>
      <c r="B43" s="209" t="str">
        <f>'2. Tulud-kulud projektiga'!B43</f>
        <v>Ühik 10</v>
      </c>
      <c r="C43" s="210">
        <f>'2. Tulud-kulud projektiga'!C43</f>
        <v>0</v>
      </c>
      <c r="D43" s="171"/>
      <c r="E43" s="171"/>
      <c r="F43" s="171"/>
      <c r="G43" s="171"/>
      <c r="H43" s="171"/>
      <c r="I43" s="171"/>
      <c r="J43" s="171"/>
      <c r="K43" s="171"/>
      <c r="L43" s="171"/>
      <c r="M43" s="171"/>
      <c r="N43" s="171"/>
      <c r="O43" s="171"/>
      <c r="P43" s="171"/>
      <c r="Q43" s="171"/>
      <c r="R43" s="171"/>
      <c r="S43" s="163"/>
      <c r="T43" s="163"/>
    </row>
    <row r="44" spans="1:20" hidden="1" outlineLevel="1" x14ac:dyDescent="0.35">
      <c r="A44" s="601"/>
      <c r="B44" s="209" t="s">
        <v>0</v>
      </c>
      <c r="C44" s="210" t="s">
        <v>3</v>
      </c>
      <c r="D44" s="171"/>
      <c r="E44" s="171"/>
      <c r="F44" s="171"/>
      <c r="G44" s="171"/>
      <c r="H44" s="171"/>
      <c r="I44" s="171"/>
      <c r="J44" s="171"/>
      <c r="K44" s="171"/>
      <c r="L44" s="171"/>
      <c r="M44" s="171"/>
      <c r="N44" s="171"/>
      <c r="O44" s="171"/>
      <c r="P44" s="171"/>
      <c r="Q44" s="171"/>
      <c r="R44" s="171"/>
      <c r="S44" s="163"/>
      <c r="T44" s="163"/>
    </row>
    <row r="45" spans="1:20" hidden="1" outlineLevel="1" x14ac:dyDescent="0.35">
      <c r="A45" s="601"/>
      <c r="B45" s="212" t="s">
        <v>1</v>
      </c>
      <c r="C45" s="213" t="s">
        <v>3</v>
      </c>
      <c r="D45" s="211">
        <f t="shared" ref="D45:R45" si="21">D43*D44</f>
        <v>0</v>
      </c>
      <c r="E45" s="211">
        <f t="shared" si="21"/>
        <v>0</v>
      </c>
      <c r="F45" s="211">
        <f t="shared" si="21"/>
        <v>0</v>
      </c>
      <c r="G45" s="211">
        <f t="shared" si="21"/>
        <v>0</v>
      </c>
      <c r="H45" s="211">
        <f t="shared" si="21"/>
        <v>0</v>
      </c>
      <c r="I45" s="211">
        <f t="shared" si="21"/>
        <v>0</v>
      </c>
      <c r="J45" s="211">
        <f t="shared" si="21"/>
        <v>0</v>
      </c>
      <c r="K45" s="211">
        <f t="shared" si="21"/>
        <v>0</v>
      </c>
      <c r="L45" s="211">
        <f t="shared" si="21"/>
        <v>0</v>
      </c>
      <c r="M45" s="211">
        <f t="shared" si="21"/>
        <v>0</v>
      </c>
      <c r="N45" s="211">
        <f t="shared" si="21"/>
        <v>0</v>
      </c>
      <c r="O45" s="211">
        <f t="shared" si="21"/>
        <v>0</v>
      </c>
      <c r="P45" s="211">
        <f t="shared" si="21"/>
        <v>0</v>
      </c>
      <c r="Q45" s="211">
        <f t="shared" ref="Q45" si="22">Q43*Q44</f>
        <v>0</v>
      </c>
      <c r="R45" s="211">
        <f t="shared" si="21"/>
        <v>0</v>
      </c>
      <c r="S45" s="163"/>
      <c r="T45" s="163"/>
    </row>
    <row r="46" spans="1:20" ht="12" customHeight="1" collapsed="1" x14ac:dyDescent="0.35">
      <c r="A46" s="176"/>
      <c r="B46" s="173"/>
      <c r="C46" s="174"/>
      <c r="D46" s="174"/>
      <c r="E46" s="174"/>
      <c r="F46" s="174"/>
      <c r="G46" s="174"/>
      <c r="H46" s="174"/>
      <c r="I46" s="174"/>
      <c r="J46" s="174"/>
      <c r="K46" s="174"/>
      <c r="L46" s="174"/>
      <c r="M46" s="174"/>
      <c r="N46" s="174"/>
      <c r="O46" s="174"/>
      <c r="P46" s="174"/>
      <c r="Q46" s="174"/>
      <c r="R46" s="175"/>
      <c r="S46" s="163"/>
      <c r="T46" s="163"/>
    </row>
    <row r="47" spans="1:20" ht="18.75" customHeight="1" x14ac:dyDescent="0.35">
      <c r="A47" s="604">
        <f>'2. Tulud-kulud projektiga'!A47:B47</f>
        <v>0</v>
      </c>
      <c r="B47" s="605"/>
      <c r="C47" s="213" t="s">
        <v>3</v>
      </c>
      <c r="D47" s="171"/>
      <c r="E47" s="171"/>
      <c r="F47" s="171"/>
      <c r="G47" s="171"/>
      <c r="H47" s="171"/>
      <c r="I47" s="171"/>
      <c r="J47" s="171"/>
      <c r="K47" s="171"/>
      <c r="L47" s="171"/>
      <c r="M47" s="171"/>
      <c r="N47" s="171"/>
      <c r="O47" s="171"/>
      <c r="P47" s="171"/>
      <c r="Q47" s="171"/>
      <c r="R47" s="171"/>
      <c r="S47" s="163"/>
      <c r="T47" s="163"/>
    </row>
    <row r="48" spans="1:20" ht="18.75" customHeight="1" x14ac:dyDescent="0.35">
      <c r="A48" s="604">
        <f>'2. Tulud-kulud projektiga'!A48:B48</f>
        <v>0</v>
      </c>
      <c r="B48" s="605"/>
      <c r="C48" s="213" t="s">
        <v>3</v>
      </c>
      <c r="D48" s="171"/>
      <c r="E48" s="171"/>
      <c r="F48" s="171"/>
      <c r="G48" s="171"/>
      <c r="H48" s="171"/>
      <c r="I48" s="171"/>
      <c r="J48" s="171"/>
      <c r="K48" s="171"/>
      <c r="L48" s="171"/>
      <c r="M48" s="171"/>
      <c r="N48" s="171"/>
      <c r="O48" s="171"/>
      <c r="P48" s="171"/>
      <c r="Q48" s="171"/>
      <c r="R48" s="171"/>
      <c r="S48" s="163"/>
      <c r="T48" s="163"/>
    </row>
    <row r="49" spans="1:21" ht="18.75" customHeight="1" x14ac:dyDescent="0.35">
      <c r="A49" s="604" t="str">
        <f>'2. Tulud-kulud projektiga'!A49:B49</f>
        <v>Muu tulu (nimetage)</v>
      </c>
      <c r="B49" s="605"/>
      <c r="C49" s="213" t="s">
        <v>3</v>
      </c>
      <c r="D49" s="171"/>
      <c r="E49" s="171"/>
      <c r="F49" s="171"/>
      <c r="G49" s="171"/>
      <c r="H49" s="171"/>
      <c r="I49" s="171"/>
      <c r="J49" s="171"/>
      <c r="K49" s="171"/>
      <c r="L49" s="171"/>
      <c r="M49" s="171"/>
      <c r="N49" s="171"/>
      <c r="O49" s="171"/>
      <c r="P49" s="171"/>
      <c r="Q49" s="171"/>
      <c r="R49" s="171"/>
      <c r="S49" s="163"/>
      <c r="T49" s="163"/>
    </row>
    <row r="50" spans="1:21" ht="18.75" customHeight="1" x14ac:dyDescent="0.35">
      <c r="A50" s="604" t="str">
        <f>'2. Tulud-kulud projektiga'!A50:B50</f>
        <v>Muu tulu (nimetage)</v>
      </c>
      <c r="B50" s="605"/>
      <c r="C50" s="213" t="s">
        <v>3</v>
      </c>
      <c r="D50" s="171"/>
      <c r="E50" s="171"/>
      <c r="F50" s="171"/>
      <c r="G50" s="171"/>
      <c r="H50" s="171"/>
      <c r="I50" s="171"/>
      <c r="J50" s="171"/>
      <c r="K50" s="171"/>
      <c r="L50" s="171"/>
      <c r="M50" s="171"/>
      <c r="N50" s="171"/>
      <c r="O50" s="171"/>
      <c r="P50" s="171"/>
      <c r="Q50" s="171"/>
      <c r="R50" s="171"/>
      <c r="S50" s="163"/>
      <c r="T50" s="163"/>
    </row>
    <row r="51" spans="1:21" ht="18.75" customHeight="1" x14ac:dyDescent="0.35">
      <c r="A51" s="604" t="str">
        <f>'2. Tulud-kulud projektiga'!A51:B51</f>
        <v>Muu tulu (nimetage)</v>
      </c>
      <c r="B51" s="605"/>
      <c r="C51" s="213" t="s">
        <v>3</v>
      </c>
      <c r="D51" s="171"/>
      <c r="E51" s="171"/>
      <c r="F51" s="171"/>
      <c r="G51" s="171"/>
      <c r="H51" s="171"/>
      <c r="I51" s="171"/>
      <c r="J51" s="171"/>
      <c r="K51" s="171"/>
      <c r="L51" s="171"/>
      <c r="M51" s="171"/>
      <c r="N51" s="171"/>
      <c r="O51" s="171"/>
      <c r="P51" s="171"/>
      <c r="Q51" s="171"/>
      <c r="R51" s="171"/>
      <c r="S51" s="16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79" customFormat="1" ht="21" customHeight="1" x14ac:dyDescent="0.35">
      <c r="A53" s="606" t="s">
        <v>8</v>
      </c>
      <c r="B53" s="607"/>
      <c r="C53" s="215" t="s">
        <v>3</v>
      </c>
      <c r="D53" s="216">
        <f t="shared" ref="D53:R53" si="23">D9+D13+D17+D21+D25+D29+D33+D37+D41+D45+D47+D48+D49+D50+D51</f>
        <v>0</v>
      </c>
      <c r="E53" s="216">
        <f t="shared" si="23"/>
        <v>0</v>
      </c>
      <c r="F53" s="216">
        <f t="shared" si="23"/>
        <v>0</v>
      </c>
      <c r="G53" s="216">
        <f t="shared" si="23"/>
        <v>0</v>
      </c>
      <c r="H53" s="216">
        <f t="shared" si="23"/>
        <v>0</v>
      </c>
      <c r="I53" s="216">
        <f t="shared" si="23"/>
        <v>0</v>
      </c>
      <c r="J53" s="216">
        <f t="shared" si="23"/>
        <v>0</v>
      </c>
      <c r="K53" s="216">
        <f t="shared" si="23"/>
        <v>0</v>
      </c>
      <c r="L53" s="216">
        <f t="shared" si="23"/>
        <v>0</v>
      </c>
      <c r="M53" s="216">
        <f t="shared" si="23"/>
        <v>0</v>
      </c>
      <c r="N53" s="216">
        <f t="shared" si="23"/>
        <v>0</v>
      </c>
      <c r="O53" s="216">
        <f t="shared" si="23"/>
        <v>0</v>
      </c>
      <c r="P53" s="216">
        <f t="shared" si="23"/>
        <v>0</v>
      </c>
      <c r="Q53" s="216">
        <f t="shared" ref="Q53" si="24">Q9+Q13+Q17+Q21+Q25+Q29+Q33+Q37+Q41+Q45+Q47+Q48+Q49+Q50+Q51</f>
        <v>0</v>
      </c>
      <c r="R53" s="216">
        <f t="shared" si="23"/>
        <v>0</v>
      </c>
      <c r="S53" s="178"/>
      <c r="T53" s="178"/>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0"/>
      <c r="C55" s="163"/>
      <c r="D55" s="163"/>
      <c r="E55" s="163"/>
      <c r="F55" s="163"/>
      <c r="G55" s="163"/>
      <c r="H55" s="163"/>
      <c r="I55" s="163"/>
      <c r="J55" s="163"/>
      <c r="K55" s="163"/>
      <c r="L55" s="163"/>
      <c r="M55" s="163"/>
      <c r="N55" s="163"/>
      <c r="O55" s="163"/>
      <c r="P55" s="163"/>
      <c r="Q55" s="163"/>
      <c r="R55" s="163"/>
      <c r="S55" s="163"/>
      <c r="T55" s="163"/>
    </row>
    <row r="56" spans="1:21" ht="15.5" x14ac:dyDescent="0.35">
      <c r="A56" s="181" t="s">
        <v>17</v>
      </c>
      <c r="B56" s="180"/>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x14ac:dyDescent="0.35">
      <c r="A58" s="601" t="str">
        <f>'2. Tulud-kulud projektiga'!A58:A79</f>
        <v>Tööjõukulud</v>
      </c>
      <c r="B58" s="209" t="str">
        <f>'2. Tulud-kulud projektiga'!B58</f>
        <v>Töötaja 1</v>
      </c>
      <c r="C58" s="210" t="s">
        <v>3</v>
      </c>
      <c r="D58" s="171"/>
      <c r="E58" s="171"/>
      <c r="F58" s="171"/>
      <c r="G58" s="171"/>
      <c r="H58" s="171"/>
      <c r="I58" s="171"/>
      <c r="J58" s="171"/>
      <c r="K58" s="171"/>
      <c r="L58" s="171"/>
      <c r="M58" s="171"/>
      <c r="N58" s="171"/>
      <c r="O58" s="171"/>
      <c r="P58" s="171"/>
      <c r="Q58" s="171"/>
      <c r="R58" s="171"/>
      <c r="S58" s="182"/>
      <c r="T58" s="182"/>
      <c r="U58" s="183"/>
    </row>
    <row r="59" spans="1:21" x14ac:dyDescent="0.35">
      <c r="A59" s="601"/>
      <c r="B59" s="209" t="str">
        <f>'2. Tulud-kulud projektiga'!B59</f>
        <v>Töötaja 2</v>
      </c>
      <c r="C59" s="210" t="s">
        <v>3</v>
      </c>
      <c r="D59" s="171"/>
      <c r="E59" s="171"/>
      <c r="F59" s="171"/>
      <c r="G59" s="171"/>
      <c r="H59" s="171"/>
      <c r="I59" s="171"/>
      <c r="J59" s="171"/>
      <c r="K59" s="171"/>
      <c r="L59" s="171"/>
      <c r="M59" s="171"/>
      <c r="N59" s="171"/>
      <c r="O59" s="171"/>
      <c r="P59" s="171"/>
      <c r="Q59" s="171"/>
      <c r="R59" s="171"/>
      <c r="S59" s="182"/>
      <c r="T59" s="182"/>
      <c r="U59" s="183"/>
    </row>
    <row r="60" spans="1:21" x14ac:dyDescent="0.35">
      <c r="A60" s="601"/>
      <c r="B60" s="209" t="str">
        <f>'2. Tulud-kulud projektiga'!B60</f>
        <v>Töötaja 3</v>
      </c>
      <c r="C60" s="210" t="s">
        <v>3</v>
      </c>
      <c r="D60" s="171"/>
      <c r="E60" s="171"/>
      <c r="F60" s="171"/>
      <c r="G60" s="171"/>
      <c r="H60" s="171"/>
      <c r="I60" s="171"/>
      <c r="J60" s="171"/>
      <c r="K60" s="171"/>
      <c r="L60" s="171"/>
      <c r="M60" s="171"/>
      <c r="N60" s="171"/>
      <c r="O60" s="171"/>
      <c r="P60" s="171"/>
      <c r="Q60" s="171"/>
      <c r="R60" s="171"/>
      <c r="S60" s="182"/>
      <c r="T60" s="182"/>
      <c r="U60" s="183"/>
    </row>
    <row r="61" spans="1:21" x14ac:dyDescent="0.35">
      <c r="A61" s="601"/>
      <c r="B61" s="209" t="str">
        <f>'2. Tulud-kulud projektiga'!B61</f>
        <v>Töötaja 4</v>
      </c>
      <c r="C61" s="210" t="s">
        <v>3</v>
      </c>
      <c r="D61" s="171"/>
      <c r="E61" s="171"/>
      <c r="F61" s="171"/>
      <c r="G61" s="171"/>
      <c r="H61" s="171"/>
      <c r="I61" s="171"/>
      <c r="J61" s="171"/>
      <c r="K61" s="171"/>
      <c r="L61" s="171"/>
      <c r="M61" s="171"/>
      <c r="N61" s="171"/>
      <c r="O61" s="171"/>
      <c r="P61" s="171"/>
      <c r="Q61" s="171"/>
      <c r="R61" s="171"/>
      <c r="S61" s="182"/>
      <c r="T61" s="182"/>
      <c r="U61" s="183"/>
    </row>
    <row r="62" spans="1:21" x14ac:dyDescent="0.35">
      <c r="A62" s="601"/>
      <c r="B62" s="209">
        <f>'2. Tulud-kulud projektiga'!B62</f>
        <v>0</v>
      </c>
      <c r="C62" s="210" t="s">
        <v>3</v>
      </c>
      <c r="D62" s="171"/>
      <c r="E62" s="171"/>
      <c r="F62" s="171"/>
      <c r="G62" s="171"/>
      <c r="H62" s="171"/>
      <c r="I62" s="171"/>
      <c r="J62" s="171"/>
      <c r="K62" s="171"/>
      <c r="L62" s="171"/>
      <c r="M62" s="171"/>
      <c r="N62" s="171"/>
      <c r="O62" s="171"/>
      <c r="P62" s="171"/>
      <c r="Q62" s="171"/>
      <c r="R62" s="171"/>
      <c r="S62" s="182"/>
      <c r="T62" s="182"/>
      <c r="U62" s="183"/>
    </row>
    <row r="63" spans="1:21" x14ac:dyDescent="0.35">
      <c r="A63" s="601"/>
      <c r="B63" s="209" t="str">
        <f>'2. Tulud-kulud projektiga'!B63</f>
        <v>Töötaja 6</v>
      </c>
      <c r="C63" s="210" t="s">
        <v>3</v>
      </c>
      <c r="D63" s="171"/>
      <c r="E63" s="171"/>
      <c r="F63" s="171"/>
      <c r="G63" s="171"/>
      <c r="H63" s="171"/>
      <c r="I63" s="171"/>
      <c r="J63" s="171"/>
      <c r="K63" s="171"/>
      <c r="L63" s="171"/>
      <c r="M63" s="171"/>
      <c r="N63" s="171"/>
      <c r="O63" s="171"/>
      <c r="P63" s="171"/>
      <c r="Q63" s="171"/>
      <c r="R63" s="171"/>
      <c r="S63" s="182"/>
      <c r="T63" s="182"/>
      <c r="U63" s="183"/>
    </row>
    <row r="64" spans="1:21" x14ac:dyDescent="0.35">
      <c r="A64" s="601"/>
      <c r="B64" s="209" t="str">
        <f>'2. Tulud-kulud projektiga'!B64</f>
        <v>Töötaja 7</v>
      </c>
      <c r="C64" s="210" t="s">
        <v>3</v>
      </c>
      <c r="D64" s="171"/>
      <c r="E64" s="171"/>
      <c r="F64" s="171"/>
      <c r="G64" s="171"/>
      <c r="H64" s="171"/>
      <c r="I64" s="171"/>
      <c r="J64" s="171"/>
      <c r="K64" s="171"/>
      <c r="L64" s="171"/>
      <c r="M64" s="171"/>
      <c r="N64" s="171"/>
      <c r="O64" s="171"/>
      <c r="P64" s="171"/>
      <c r="Q64" s="171"/>
      <c r="R64" s="171"/>
      <c r="S64" s="182"/>
      <c r="T64" s="182"/>
      <c r="U64" s="183"/>
    </row>
    <row r="65" spans="1:21" x14ac:dyDescent="0.35">
      <c r="A65" s="601"/>
      <c r="B65" s="209" t="str">
        <f>'2. Tulud-kulud projektiga'!B65</f>
        <v>Töötaja 8</v>
      </c>
      <c r="C65" s="210" t="s">
        <v>3</v>
      </c>
      <c r="D65" s="171"/>
      <c r="E65" s="171"/>
      <c r="F65" s="171"/>
      <c r="G65" s="171"/>
      <c r="H65" s="171"/>
      <c r="I65" s="171"/>
      <c r="J65" s="171"/>
      <c r="K65" s="171"/>
      <c r="L65" s="171"/>
      <c r="M65" s="171"/>
      <c r="N65" s="171"/>
      <c r="O65" s="171"/>
      <c r="P65" s="171"/>
      <c r="Q65" s="171"/>
      <c r="R65" s="171"/>
      <c r="S65" s="182"/>
      <c r="T65" s="182"/>
      <c r="U65" s="183"/>
    </row>
    <row r="66" spans="1:21" x14ac:dyDescent="0.35">
      <c r="A66" s="601"/>
      <c r="B66" s="209" t="str">
        <f>'2. Tulud-kulud projektiga'!B66</f>
        <v>Töötaja 9</v>
      </c>
      <c r="C66" s="210" t="s">
        <v>3</v>
      </c>
      <c r="D66" s="171"/>
      <c r="E66" s="171"/>
      <c r="F66" s="171"/>
      <c r="G66" s="171"/>
      <c r="H66" s="171"/>
      <c r="I66" s="171"/>
      <c r="J66" s="171"/>
      <c r="K66" s="171"/>
      <c r="L66" s="171"/>
      <c r="M66" s="171"/>
      <c r="N66" s="171"/>
      <c r="O66" s="171"/>
      <c r="P66" s="171"/>
      <c r="Q66" s="171"/>
      <c r="R66" s="171"/>
      <c r="S66" s="182"/>
      <c r="T66" s="182"/>
      <c r="U66" s="183"/>
    </row>
    <row r="67" spans="1:21" x14ac:dyDescent="0.35">
      <c r="A67" s="601"/>
      <c r="B67" s="209" t="str">
        <f>'2. Tulud-kulud projektiga'!B67</f>
        <v>Töötaja 10</v>
      </c>
      <c r="C67" s="210"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35">
      <c r="A68" s="601"/>
      <c r="B68" s="209" t="str">
        <f>'2. Tulud-kulud projektiga'!B68</f>
        <v>Töötaja 3 (0,5 ставки)</v>
      </c>
      <c r="C68" s="210"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35">
      <c r="A69" s="601"/>
      <c r="B69" s="209" t="str">
        <f>'2. Tulud-kulud projektiga'!B69</f>
        <v>Töötaja 3 (0,5 ставки)</v>
      </c>
      <c r="C69" s="210"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35">
      <c r="A70" s="601"/>
      <c r="B70" s="209" t="str">
        <f>'2. Tulud-kulud projektiga'!B70</f>
        <v>Töötaja 4 (0,5 ставки)</v>
      </c>
      <c r="C70" s="210"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35">
      <c r="A71" s="601"/>
      <c r="B71" s="209" t="str">
        <f>'2. Tulud-kulud projektiga'!B71</f>
        <v>Töötaja 14</v>
      </c>
      <c r="C71" s="210"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35">
      <c r="A72" s="601"/>
      <c r="B72" s="209" t="str">
        <f>'2. Tulud-kulud projektiga'!B72</f>
        <v>Töötaja 15</v>
      </c>
      <c r="C72" s="210"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35">
      <c r="A73" s="601"/>
      <c r="B73" s="209" t="str">
        <f>'2. Tulud-kulud projektiga'!B73</f>
        <v>Töötaja 16</v>
      </c>
      <c r="C73" s="210"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35">
      <c r="A74" s="601"/>
      <c r="B74" s="209" t="str">
        <f>'2. Tulud-kulud projektiga'!B74</f>
        <v>Töötaja 17</v>
      </c>
      <c r="C74" s="210"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35">
      <c r="A75" s="601"/>
      <c r="B75" s="209" t="str">
        <f>'2. Tulud-kulud projektiga'!B75</f>
        <v>Töötaja 18</v>
      </c>
      <c r="C75" s="210"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35">
      <c r="A76" s="601"/>
      <c r="B76" s="209" t="str">
        <f>'2. Tulud-kulud projektiga'!B76</f>
        <v>Töötaja 19</v>
      </c>
      <c r="C76" s="210"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35">
      <c r="A77" s="601"/>
      <c r="B77" s="209" t="str">
        <f>'2. Tulud-kulud projektiga'!B77</f>
        <v>Töötaja 20</v>
      </c>
      <c r="C77" s="210" t="s">
        <v>3</v>
      </c>
      <c r="D77" s="171"/>
      <c r="E77" s="171"/>
      <c r="F77" s="171"/>
      <c r="G77" s="171"/>
      <c r="H77" s="171"/>
      <c r="I77" s="171"/>
      <c r="J77" s="171"/>
      <c r="K77" s="171"/>
      <c r="L77" s="171"/>
      <c r="M77" s="171"/>
      <c r="N77" s="171"/>
      <c r="O77" s="171"/>
      <c r="P77" s="171"/>
      <c r="Q77" s="171"/>
      <c r="R77" s="171"/>
      <c r="S77" s="182"/>
      <c r="T77" s="182"/>
      <c r="U77" s="183"/>
    </row>
    <row r="78" spans="1:21" collapsed="1" x14ac:dyDescent="0.35">
      <c r="A78" s="601"/>
      <c r="B78" s="209" t="s">
        <v>27</v>
      </c>
      <c r="C78" s="210" t="s">
        <v>3</v>
      </c>
      <c r="D78" s="217">
        <f t="shared" ref="D78:R78" si="25">SUM(D58:D77)</f>
        <v>0</v>
      </c>
      <c r="E78" s="217">
        <f t="shared" si="25"/>
        <v>0</v>
      </c>
      <c r="F78" s="217">
        <f t="shared" si="25"/>
        <v>0</v>
      </c>
      <c r="G78" s="217">
        <f t="shared" si="25"/>
        <v>0</v>
      </c>
      <c r="H78" s="217">
        <f t="shared" si="25"/>
        <v>0</v>
      </c>
      <c r="I78" s="217">
        <f t="shared" si="25"/>
        <v>0</v>
      </c>
      <c r="J78" s="217">
        <f t="shared" si="25"/>
        <v>0</v>
      </c>
      <c r="K78" s="217">
        <f t="shared" si="25"/>
        <v>0</v>
      </c>
      <c r="L78" s="217">
        <f t="shared" si="25"/>
        <v>0</v>
      </c>
      <c r="M78" s="217">
        <f t="shared" si="25"/>
        <v>0</v>
      </c>
      <c r="N78" s="217">
        <f t="shared" si="25"/>
        <v>0</v>
      </c>
      <c r="O78" s="217">
        <f t="shared" si="25"/>
        <v>0</v>
      </c>
      <c r="P78" s="217">
        <f t="shared" si="25"/>
        <v>0</v>
      </c>
      <c r="Q78" s="217">
        <f t="shared" ref="Q78" si="26">SUM(Q58:Q77)</f>
        <v>0</v>
      </c>
      <c r="R78" s="217">
        <f t="shared" si="25"/>
        <v>0</v>
      </c>
      <c r="S78" s="182"/>
      <c r="T78" s="182"/>
      <c r="U78" s="183"/>
    </row>
    <row r="79" spans="1:21" x14ac:dyDescent="0.35">
      <c r="A79" s="601"/>
      <c r="B79" s="209" t="s">
        <v>26</v>
      </c>
      <c r="C79" s="218"/>
      <c r="D79" s="217">
        <f>D78*Maksumäärad!B5</f>
        <v>0</v>
      </c>
      <c r="E79" s="217">
        <f>E78*Maksumäärad!C5</f>
        <v>0</v>
      </c>
      <c r="F79" s="217">
        <f>F78*Maksumäärad!D5</f>
        <v>0</v>
      </c>
      <c r="G79" s="217">
        <f>G78*Maksumäärad!E5</f>
        <v>0</v>
      </c>
      <c r="H79" s="217">
        <f>H78*Maksumäärad!F5</f>
        <v>0</v>
      </c>
      <c r="I79" s="217">
        <f>I78*Maksumäärad!G5</f>
        <v>0</v>
      </c>
      <c r="J79" s="217">
        <f>J78*Maksumäärad!H5</f>
        <v>0</v>
      </c>
      <c r="K79" s="217">
        <f>K78*Maksumäärad!I5</f>
        <v>0</v>
      </c>
      <c r="L79" s="217">
        <f>L78*Maksumäärad!J5</f>
        <v>0</v>
      </c>
      <c r="M79" s="217">
        <f>M78*Maksumäärad!K5</f>
        <v>0</v>
      </c>
      <c r="N79" s="217">
        <f>N78*Maksumäärad!L5</f>
        <v>0</v>
      </c>
      <c r="O79" s="217">
        <f>O78*Maksumäärad!M5</f>
        <v>0</v>
      </c>
      <c r="P79" s="217">
        <f>P78*Maksumäärad!N5</f>
        <v>0</v>
      </c>
      <c r="Q79" s="217">
        <f>Q78*Maksumäärad!O5</f>
        <v>0</v>
      </c>
      <c r="R79" s="217">
        <f>R78*Maksumäärad!P5</f>
        <v>0</v>
      </c>
      <c r="S79" s="182"/>
      <c r="T79" s="182"/>
      <c r="U79" s="183"/>
    </row>
    <row r="80" spans="1:21" x14ac:dyDescent="0.35">
      <c r="A80" s="602" t="s">
        <v>28</v>
      </c>
      <c r="B80" s="603"/>
      <c r="C80" s="219"/>
      <c r="D80" s="220">
        <f t="shared" ref="D80:R80" si="27">SUM(D78:D79)</f>
        <v>0</v>
      </c>
      <c r="E80" s="220">
        <f t="shared" si="27"/>
        <v>0</v>
      </c>
      <c r="F80" s="220">
        <f t="shared" si="27"/>
        <v>0</v>
      </c>
      <c r="G80" s="220">
        <f t="shared" si="27"/>
        <v>0</v>
      </c>
      <c r="H80" s="220">
        <f t="shared" si="27"/>
        <v>0</v>
      </c>
      <c r="I80" s="220">
        <f t="shared" si="27"/>
        <v>0</v>
      </c>
      <c r="J80" s="220">
        <f t="shared" si="27"/>
        <v>0</v>
      </c>
      <c r="K80" s="220">
        <f t="shared" si="27"/>
        <v>0</v>
      </c>
      <c r="L80" s="220">
        <f t="shared" si="27"/>
        <v>0</v>
      </c>
      <c r="M80" s="220">
        <f t="shared" si="27"/>
        <v>0</v>
      </c>
      <c r="N80" s="220">
        <f t="shared" si="27"/>
        <v>0</v>
      </c>
      <c r="O80" s="220">
        <f t="shared" si="27"/>
        <v>0</v>
      </c>
      <c r="P80" s="220">
        <f t="shared" si="27"/>
        <v>0</v>
      </c>
      <c r="Q80" s="220">
        <f t="shared" ref="Q80" si="28">SUM(Q78:Q79)</f>
        <v>0</v>
      </c>
      <c r="R80" s="220">
        <f t="shared" si="27"/>
        <v>0</v>
      </c>
      <c r="S80" s="182"/>
      <c r="T80" s="182"/>
      <c r="U80" s="183"/>
    </row>
    <row r="81" spans="1:21" ht="4.5" customHeight="1" x14ac:dyDescent="0.35">
      <c r="A81" s="157"/>
      <c r="B81" s="158"/>
      <c r="C81" s="160"/>
      <c r="D81" s="186"/>
      <c r="E81" s="186"/>
      <c r="F81" s="186"/>
      <c r="G81" s="186"/>
      <c r="H81" s="186"/>
      <c r="I81" s="186"/>
      <c r="J81" s="186"/>
      <c r="K81" s="186"/>
      <c r="L81" s="186"/>
      <c r="M81" s="186"/>
      <c r="N81" s="186"/>
      <c r="O81" s="186"/>
      <c r="P81" s="186"/>
      <c r="Q81" s="186"/>
      <c r="R81" s="187"/>
      <c r="S81" s="182"/>
      <c r="T81" s="182"/>
      <c r="U81" s="183"/>
    </row>
    <row r="82" spans="1:21" x14ac:dyDescent="0.35">
      <c r="A82" s="601" t="str">
        <f>'2. Tulud-kulud projektiga'!A82:A91</f>
        <v>Kaubad, toore, materjal, teenused ja mitmesugused tegevuskulud</v>
      </c>
      <c r="B82" s="209" t="str">
        <f>'2. Tulud-kulud projektiga'!B82</f>
        <v>Toore</v>
      </c>
      <c r="C82" s="210" t="s">
        <v>3</v>
      </c>
      <c r="D82" s="171"/>
      <c r="E82" s="171"/>
      <c r="F82" s="171"/>
      <c r="G82" s="171"/>
      <c r="H82" s="171"/>
      <c r="I82" s="171"/>
      <c r="J82" s="171"/>
      <c r="K82" s="171"/>
      <c r="L82" s="171"/>
      <c r="M82" s="171"/>
      <c r="N82" s="171"/>
      <c r="O82" s="171"/>
      <c r="P82" s="171"/>
      <c r="Q82" s="171"/>
      <c r="R82" s="171"/>
      <c r="S82" s="182"/>
      <c r="T82" s="182"/>
      <c r="U82" s="183"/>
    </row>
    <row r="83" spans="1:21" x14ac:dyDescent="0.35">
      <c r="A83" s="601"/>
      <c r="B83" s="209" t="str">
        <f>'2. Tulud-kulud projektiga'!B83</f>
        <v>Üür</v>
      </c>
      <c r="C83" s="210" t="s">
        <v>3</v>
      </c>
      <c r="D83" s="171"/>
      <c r="E83" s="171"/>
      <c r="F83" s="171"/>
      <c r="G83" s="171"/>
      <c r="H83" s="171"/>
      <c r="I83" s="171"/>
      <c r="J83" s="171"/>
      <c r="K83" s="171"/>
      <c r="L83" s="171"/>
      <c r="M83" s="171"/>
      <c r="N83" s="171"/>
      <c r="O83" s="171"/>
      <c r="P83" s="171"/>
      <c r="Q83" s="171"/>
      <c r="R83" s="171"/>
      <c r="S83" s="182"/>
      <c r="T83" s="182"/>
      <c r="U83" s="183"/>
    </row>
    <row r="84" spans="1:21" x14ac:dyDescent="0.35">
      <c r="A84" s="601"/>
      <c r="B84" s="209" t="str">
        <f>'2. Tulud-kulud projektiga'!B84</f>
        <v>Küte</v>
      </c>
      <c r="C84" s="210" t="s">
        <v>3</v>
      </c>
      <c r="D84" s="171"/>
      <c r="E84" s="171"/>
      <c r="F84" s="171"/>
      <c r="G84" s="171"/>
      <c r="H84" s="171"/>
      <c r="I84" s="171"/>
      <c r="J84" s="171"/>
      <c r="K84" s="171"/>
      <c r="L84" s="171"/>
      <c r="M84" s="171"/>
      <c r="N84" s="171"/>
      <c r="O84" s="171"/>
      <c r="P84" s="171"/>
      <c r="Q84" s="171"/>
      <c r="R84" s="171"/>
      <c r="S84" s="182"/>
      <c r="T84" s="182"/>
      <c r="U84" s="183"/>
    </row>
    <row r="85" spans="1:21" x14ac:dyDescent="0.35">
      <c r="A85" s="601"/>
      <c r="B85" s="209" t="str">
        <f>'2. Tulud-kulud projektiga'!B85</f>
        <v>Elekter</v>
      </c>
      <c r="C85" s="210" t="s">
        <v>3</v>
      </c>
      <c r="D85" s="171"/>
      <c r="E85" s="171"/>
      <c r="F85" s="171"/>
      <c r="G85" s="171"/>
      <c r="H85" s="171"/>
      <c r="I85" s="171"/>
      <c r="J85" s="171"/>
      <c r="K85" s="171"/>
      <c r="L85" s="171"/>
      <c r="M85" s="171"/>
      <c r="N85" s="171"/>
      <c r="O85" s="171"/>
      <c r="P85" s="171"/>
      <c r="Q85" s="171"/>
      <c r="R85" s="171"/>
      <c r="S85" s="182"/>
      <c r="T85" s="182"/>
      <c r="U85" s="183"/>
    </row>
    <row r="86" spans="1:21" x14ac:dyDescent="0.35">
      <c r="A86" s="601"/>
      <c r="B86" s="209" t="str">
        <f>'2. Tulud-kulud projektiga'!B86</f>
        <v>Vesi ja kanalisatsioon</v>
      </c>
      <c r="C86" s="210" t="s">
        <v>3</v>
      </c>
      <c r="D86" s="171"/>
      <c r="E86" s="171"/>
      <c r="F86" s="171"/>
      <c r="G86" s="171"/>
      <c r="H86" s="171"/>
      <c r="I86" s="171"/>
      <c r="J86" s="171"/>
      <c r="K86" s="171"/>
      <c r="L86" s="171"/>
      <c r="M86" s="171"/>
      <c r="N86" s="171"/>
      <c r="O86" s="171"/>
      <c r="P86" s="171"/>
      <c r="Q86" s="171"/>
      <c r="R86" s="171"/>
      <c r="S86" s="182"/>
      <c r="T86" s="182"/>
      <c r="U86" s="183"/>
    </row>
    <row r="87" spans="1:21" x14ac:dyDescent="0.35">
      <c r="A87" s="601"/>
      <c r="B87" s="209" t="str">
        <f>'2. Tulud-kulud projektiga'!B87</f>
        <v>Vee soojendamine</v>
      </c>
      <c r="C87" s="210" t="s">
        <v>3</v>
      </c>
      <c r="D87" s="171"/>
      <c r="E87" s="171"/>
      <c r="F87" s="171"/>
      <c r="G87" s="171"/>
      <c r="H87" s="171"/>
      <c r="I87" s="171"/>
      <c r="J87" s="171"/>
      <c r="K87" s="171"/>
      <c r="L87" s="171"/>
      <c r="M87" s="171"/>
      <c r="N87" s="171"/>
      <c r="O87" s="171"/>
      <c r="P87" s="171"/>
      <c r="Q87" s="171"/>
      <c r="R87" s="171"/>
      <c r="S87" s="182"/>
      <c r="T87" s="182"/>
      <c r="U87" s="183"/>
    </row>
    <row r="88" spans="1:21" x14ac:dyDescent="0.35">
      <c r="A88" s="601"/>
      <c r="B88" s="209" t="str">
        <f>'2. Tulud-kulud projektiga'!B88</f>
        <v>Muud</v>
      </c>
      <c r="C88" s="210" t="s">
        <v>3</v>
      </c>
      <c r="D88" s="171"/>
      <c r="E88" s="171"/>
      <c r="F88" s="171"/>
      <c r="G88" s="171"/>
      <c r="H88" s="171"/>
      <c r="I88" s="171"/>
      <c r="J88" s="171"/>
      <c r="K88" s="171"/>
      <c r="L88" s="171"/>
      <c r="M88" s="171"/>
      <c r="N88" s="171"/>
      <c r="O88" s="171"/>
      <c r="P88" s="171"/>
      <c r="Q88" s="171"/>
      <c r="R88" s="171"/>
      <c r="S88" s="182"/>
      <c r="T88" s="182"/>
      <c r="U88" s="183"/>
    </row>
    <row r="89" spans="1:21" x14ac:dyDescent="0.35">
      <c r="A89" s="601"/>
      <c r="B89" s="209">
        <f>'2. Tulud-kulud projektiga'!B89</f>
        <v>0</v>
      </c>
      <c r="C89" s="210" t="s">
        <v>3</v>
      </c>
      <c r="D89" s="171"/>
      <c r="E89" s="171"/>
      <c r="F89" s="171"/>
      <c r="G89" s="171"/>
      <c r="H89" s="171"/>
      <c r="I89" s="171"/>
      <c r="J89" s="171"/>
      <c r="K89" s="171"/>
      <c r="L89" s="171"/>
      <c r="M89" s="171"/>
      <c r="N89" s="171"/>
      <c r="O89" s="171"/>
      <c r="P89" s="171"/>
      <c r="Q89" s="171"/>
      <c r="R89" s="171"/>
      <c r="S89" s="182"/>
      <c r="T89" s="182"/>
      <c r="U89" s="183"/>
    </row>
    <row r="90" spans="1:21" x14ac:dyDescent="0.35">
      <c r="A90" s="601"/>
      <c r="B90" s="209" t="str">
        <f>'2. Tulud-kulud projektiga'!B90</f>
        <v>Halduskulu 9</v>
      </c>
      <c r="C90" s="210" t="s">
        <v>3</v>
      </c>
      <c r="D90" s="171"/>
      <c r="E90" s="171"/>
      <c r="F90" s="171"/>
      <c r="G90" s="171"/>
      <c r="H90" s="171"/>
      <c r="I90" s="171"/>
      <c r="J90" s="171"/>
      <c r="K90" s="171"/>
      <c r="L90" s="171"/>
      <c r="M90" s="171"/>
      <c r="N90" s="171"/>
      <c r="O90" s="171"/>
      <c r="P90" s="171"/>
      <c r="Q90" s="171"/>
      <c r="R90" s="171"/>
      <c r="S90" s="182"/>
      <c r="T90" s="182"/>
      <c r="U90" s="183"/>
    </row>
    <row r="91" spans="1:21" x14ac:dyDescent="0.35">
      <c r="A91" s="601"/>
      <c r="B91" s="209" t="str">
        <f>'2. Tulud-kulud projektiga'!B91</f>
        <v>Halduskulu 10</v>
      </c>
      <c r="C91" s="210" t="s">
        <v>3</v>
      </c>
      <c r="D91" s="171"/>
      <c r="E91" s="171"/>
      <c r="F91" s="171"/>
      <c r="G91" s="171"/>
      <c r="H91" s="171"/>
      <c r="I91" s="171"/>
      <c r="J91" s="171"/>
      <c r="K91" s="171"/>
      <c r="L91" s="171"/>
      <c r="M91" s="171"/>
      <c r="N91" s="171"/>
      <c r="O91" s="171"/>
      <c r="P91" s="171"/>
      <c r="Q91" s="171"/>
      <c r="R91" s="171"/>
      <c r="S91" s="182"/>
      <c r="T91" s="182"/>
      <c r="U91" s="183"/>
    </row>
    <row r="92" spans="1:21" x14ac:dyDescent="0.35">
      <c r="A92" s="602" t="str">
        <f>'2. Tulud-kulud projektiga'!A92:B92</f>
        <v>Kaubad, toore, materjal, teenused ja mitmesugused tegevuskulud kokku</v>
      </c>
      <c r="B92" s="603"/>
      <c r="C92" s="219"/>
      <c r="D92" s="220">
        <f t="shared" ref="D92:R92" si="29">SUM(D82:D91)</f>
        <v>0</v>
      </c>
      <c r="E92" s="220">
        <f t="shared" si="29"/>
        <v>0</v>
      </c>
      <c r="F92" s="220">
        <f t="shared" si="29"/>
        <v>0</v>
      </c>
      <c r="G92" s="220">
        <f t="shared" si="29"/>
        <v>0</v>
      </c>
      <c r="H92" s="220">
        <f t="shared" si="29"/>
        <v>0</v>
      </c>
      <c r="I92" s="220">
        <f t="shared" si="29"/>
        <v>0</v>
      </c>
      <c r="J92" s="220">
        <f t="shared" si="29"/>
        <v>0</v>
      </c>
      <c r="K92" s="220">
        <f t="shared" si="29"/>
        <v>0</v>
      </c>
      <c r="L92" s="220">
        <f t="shared" si="29"/>
        <v>0</v>
      </c>
      <c r="M92" s="220">
        <f t="shared" si="29"/>
        <v>0</v>
      </c>
      <c r="N92" s="220">
        <f t="shared" si="29"/>
        <v>0</v>
      </c>
      <c r="O92" s="220">
        <f t="shared" si="29"/>
        <v>0</v>
      </c>
      <c r="P92" s="220">
        <f t="shared" si="29"/>
        <v>0</v>
      </c>
      <c r="Q92" s="220">
        <f t="shared" si="29"/>
        <v>0</v>
      </c>
      <c r="R92" s="220">
        <f t="shared" si="29"/>
        <v>0</v>
      </c>
      <c r="S92" s="182"/>
      <c r="T92" s="182"/>
      <c r="U92" s="183"/>
    </row>
    <row r="93" spans="1:21" ht="4.5" customHeight="1" x14ac:dyDescent="0.35">
      <c r="A93" s="157"/>
      <c r="B93" s="158"/>
      <c r="C93" s="160"/>
      <c r="D93" s="186"/>
      <c r="E93" s="186"/>
      <c r="F93" s="186"/>
      <c r="G93" s="186"/>
      <c r="H93" s="186"/>
      <c r="I93" s="186"/>
      <c r="J93" s="186"/>
      <c r="K93" s="186"/>
      <c r="L93" s="186"/>
      <c r="M93" s="186"/>
      <c r="N93" s="186"/>
      <c r="O93" s="186"/>
      <c r="P93" s="186"/>
      <c r="Q93" s="186"/>
      <c r="R93" s="187"/>
      <c r="S93" s="182"/>
      <c r="T93" s="182"/>
      <c r="U93" s="183"/>
    </row>
    <row r="94" spans="1:21" x14ac:dyDescent="0.35">
      <c r="A94" s="609">
        <f>'2. Tulud-kulud projektiga'!A94:A103</f>
        <v>0</v>
      </c>
      <c r="B94" s="209">
        <f>'2. Tulud-kulud projektiga'!B94</f>
        <v>0</v>
      </c>
      <c r="C94" s="210" t="s">
        <v>3</v>
      </c>
      <c r="D94" s="171"/>
      <c r="E94" s="171"/>
      <c r="F94" s="171"/>
      <c r="G94" s="171"/>
      <c r="H94" s="171"/>
      <c r="I94" s="171"/>
      <c r="J94" s="171"/>
      <c r="K94" s="171"/>
      <c r="L94" s="171"/>
      <c r="M94" s="171"/>
      <c r="N94" s="171"/>
      <c r="O94" s="171"/>
      <c r="P94" s="171"/>
      <c r="Q94" s="171"/>
      <c r="R94" s="171"/>
      <c r="S94" s="182"/>
      <c r="T94" s="182"/>
      <c r="U94" s="183"/>
    </row>
    <row r="95" spans="1:21" x14ac:dyDescent="0.35">
      <c r="A95" s="610"/>
      <c r="B95" s="209">
        <f>'2. Tulud-kulud projektiga'!B95</f>
        <v>0</v>
      </c>
      <c r="C95" s="210" t="s">
        <v>3</v>
      </c>
      <c r="D95" s="171"/>
      <c r="E95" s="171"/>
      <c r="F95" s="171"/>
      <c r="G95" s="171"/>
      <c r="H95" s="171"/>
      <c r="I95" s="171"/>
      <c r="J95" s="171"/>
      <c r="K95" s="171"/>
      <c r="L95" s="171"/>
      <c r="M95" s="171"/>
      <c r="N95" s="171"/>
      <c r="O95" s="171"/>
      <c r="P95" s="171"/>
      <c r="Q95" s="171"/>
      <c r="R95" s="171"/>
      <c r="S95" s="182"/>
      <c r="T95" s="182"/>
      <c r="U95" s="183"/>
    </row>
    <row r="96" spans="1:21" x14ac:dyDescent="0.35">
      <c r="A96" s="610"/>
      <c r="B96" s="209">
        <f>'2. Tulud-kulud projektiga'!B96</f>
        <v>0</v>
      </c>
      <c r="C96" s="210" t="s">
        <v>3</v>
      </c>
      <c r="D96" s="171"/>
      <c r="E96" s="171"/>
      <c r="F96" s="171"/>
      <c r="G96" s="171"/>
      <c r="H96" s="171"/>
      <c r="I96" s="171"/>
      <c r="J96" s="171"/>
      <c r="K96" s="171"/>
      <c r="L96" s="171"/>
      <c r="M96" s="171"/>
      <c r="N96" s="171"/>
      <c r="O96" s="171"/>
      <c r="P96" s="171"/>
      <c r="Q96" s="171"/>
      <c r="R96" s="171"/>
      <c r="S96" s="182"/>
      <c r="T96" s="182"/>
      <c r="U96" s="183"/>
    </row>
    <row r="97" spans="1:21" x14ac:dyDescent="0.35">
      <c r="A97" s="610"/>
      <c r="B97" s="209">
        <f>'2. Tulud-kulud projektiga'!B97</f>
        <v>0</v>
      </c>
      <c r="C97" s="210" t="s">
        <v>3</v>
      </c>
      <c r="D97" s="171"/>
      <c r="E97" s="171"/>
      <c r="F97" s="171"/>
      <c r="G97" s="171"/>
      <c r="H97" s="171"/>
      <c r="I97" s="171"/>
      <c r="J97" s="171"/>
      <c r="K97" s="171"/>
      <c r="L97" s="171"/>
      <c r="M97" s="171"/>
      <c r="N97" s="171"/>
      <c r="O97" s="171"/>
      <c r="P97" s="171"/>
      <c r="Q97" s="171"/>
      <c r="R97" s="171"/>
      <c r="S97" s="182"/>
      <c r="T97" s="182"/>
      <c r="U97" s="183"/>
    </row>
    <row r="98" spans="1:21" x14ac:dyDescent="0.35">
      <c r="A98" s="610"/>
      <c r="B98" s="209" t="str">
        <f>'2. Tulud-kulud projektiga'!B98</f>
        <v>Kulu 5</v>
      </c>
      <c r="C98" s="210"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35">
      <c r="A99" s="610"/>
      <c r="B99" s="209" t="str">
        <f>'2. Tulud-kulud projektiga'!B99</f>
        <v>Kulu 6</v>
      </c>
      <c r="C99" s="210"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35">
      <c r="A100" s="610"/>
      <c r="B100" s="209" t="str">
        <f>'2. Tulud-kulud projektiga'!B100</f>
        <v>Kulu 7</v>
      </c>
      <c r="C100" s="210"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35">
      <c r="A101" s="610"/>
      <c r="B101" s="209" t="str">
        <f>'2. Tulud-kulud projektiga'!B101</f>
        <v>Kulu 8</v>
      </c>
      <c r="C101" s="210"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35">
      <c r="A102" s="610"/>
      <c r="B102" s="209" t="str">
        <f>'2. Tulud-kulud projektiga'!B102</f>
        <v>Kulu 9</v>
      </c>
      <c r="C102" s="210"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35">
      <c r="A103" s="611"/>
      <c r="B103" s="209" t="str">
        <f>'2. Tulud-kulud projektiga'!B103</f>
        <v>Kulu 10</v>
      </c>
      <c r="C103" s="210"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collapsed="1" x14ac:dyDescent="0.35">
      <c r="A104" s="602">
        <f>'2. Tulud-kulud projektiga'!A104:B104</f>
        <v>0</v>
      </c>
      <c r="B104" s="603"/>
      <c r="C104" s="219"/>
      <c r="D104" s="220">
        <f t="shared" ref="D104:R104" si="30">SUM(D94:D103)</f>
        <v>0</v>
      </c>
      <c r="E104" s="220">
        <f t="shared" si="30"/>
        <v>0</v>
      </c>
      <c r="F104" s="220">
        <f t="shared" si="30"/>
        <v>0</v>
      </c>
      <c r="G104" s="220">
        <f t="shared" si="30"/>
        <v>0</v>
      </c>
      <c r="H104" s="220">
        <f t="shared" si="30"/>
        <v>0</v>
      </c>
      <c r="I104" s="220">
        <f t="shared" si="30"/>
        <v>0</v>
      </c>
      <c r="J104" s="220">
        <f t="shared" si="30"/>
        <v>0</v>
      </c>
      <c r="K104" s="220">
        <f t="shared" si="30"/>
        <v>0</v>
      </c>
      <c r="L104" s="220">
        <f t="shared" si="30"/>
        <v>0</v>
      </c>
      <c r="M104" s="220">
        <f t="shared" si="30"/>
        <v>0</v>
      </c>
      <c r="N104" s="220">
        <f t="shared" si="30"/>
        <v>0</v>
      </c>
      <c r="O104" s="220">
        <f t="shared" si="30"/>
        <v>0</v>
      </c>
      <c r="P104" s="220">
        <f t="shared" si="30"/>
        <v>0</v>
      </c>
      <c r="Q104" s="220">
        <f t="shared" si="30"/>
        <v>0</v>
      </c>
      <c r="R104" s="220">
        <f t="shared" si="30"/>
        <v>0</v>
      </c>
      <c r="S104" s="188"/>
      <c r="T104" s="188"/>
      <c r="U104" s="189"/>
    </row>
    <row r="105" spans="1:21" ht="4.5" customHeight="1" x14ac:dyDescent="0.35">
      <c r="A105" s="157"/>
      <c r="B105" s="158"/>
      <c r="C105" s="160"/>
      <c r="D105" s="186"/>
      <c r="E105" s="186"/>
      <c r="F105" s="186"/>
      <c r="G105" s="186"/>
      <c r="H105" s="186"/>
      <c r="I105" s="186"/>
      <c r="J105" s="186"/>
      <c r="K105" s="186"/>
      <c r="L105" s="186"/>
      <c r="M105" s="186"/>
      <c r="N105" s="186"/>
      <c r="O105" s="186"/>
      <c r="P105" s="186"/>
      <c r="Q105" s="186"/>
      <c r="R105" s="187"/>
      <c r="S105" s="182"/>
      <c r="T105" s="182"/>
      <c r="U105" s="183"/>
    </row>
    <row r="106" spans="1:21" ht="16.5" customHeight="1" x14ac:dyDescent="0.35">
      <c r="A106" s="608">
        <f>'2. Tulud-kulud projektiga'!A106:B106</f>
        <v>0</v>
      </c>
      <c r="B106" s="608"/>
      <c r="C106" s="210" t="s">
        <v>3</v>
      </c>
      <c r="D106" s="171"/>
      <c r="E106" s="171"/>
      <c r="F106" s="171"/>
      <c r="G106" s="171"/>
      <c r="H106" s="171"/>
      <c r="I106" s="171"/>
      <c r="J106" s="171"/>
      <c r="K106" s="171"/>
      <c r="L106" s="171"/>
      <c r="M106" s="171"/>
      <c r="N106" s="171"/>
      <c r="O106" s="171"/>
      <c r="P106" s="171"/>
      <c r="Q106" s="171"/>
      <c r="R106" s="171"/>
      <c r="S106" s="182"/>
      <c r="T106" s="182"/>
      <c r="U106" s="183"/>
    </row>
    <row r="107" spans="1:21" ht="16.5" customHeight="1" x14ac:dyDescent="0.35">
      <c r="A107" s="608">
        <f>'2. Tulud-kulud projektiga'!A107:B107</f>
        <v>0</v>
      </c>
      <c r="B107" s="608"/>
      <c r="C107" s="210" t="s">
        <v>3</v>
      </c>
      <c r="D107" s="171"/>
      <c r="E107" s="171"/>
      <c r="F107" s="171"/>
      <c r="G107" s="171"/>
      <c r="H107" s="171"/>
      <c r="I107" s="171"/>
      <c r="J107" s="171"/>
      <c r="K107" s="171"/>
      <c r="L107" s="171"/>
      <c r="M107" s="171"/>
      <c r="N107" s="171"/>
      <c r="O107" s="171"/>
      <c r="P107" s="171"/>
      <c r="Q107" s="171"/>
      <c r="R107" s="171"/>
      <c r="S107" s="182"/>
      <c r="T107" s="182"/>
      <c r="U107" s="183"/>
    </row>
    <row r="108" spans="1:21" ht="16.5" customHeight="1" x14ac:dyDescent="0.35">
      <c r="A108" s="608" t="e">
        <f>'2. Tulud-kulud projektiga'!A108:B108</f>
        <v>#REF!</v>
      </c>
      <c r="B108" s="608"/>
      <c r="C108" s="210" t="s">
        <v>3</v>
      </c>
      <c r="D108" s="171"/>
      <c r="E108" s="171"/>
      <c r="F108" s="171"/>
      <c r="G108" s="171"/>
      <c r="H108" s="171"/>
      <c r="I108" s="171"/>
      <c r="J108" s="171"/>
      <c r="K108" s="171"/>
      <c r="L108" s="171"/>
      <c r="M108" s="171"/>
      <c r="N108" s="171"/>
      <c r="O108" s="171"/>
      <c r="P108" s="171"/>
      <c r="Q108" s="171"/>
      <c r="R108" s="171"/>
      <c r="S108" s="182"/>
      <c r="T108" s="182"/>
      <c r="U108" s="183"/>
    </row>
    <row r="109" spans="1:21" ht="16.5" customHeight="1" x14ac:dyDescent="0.35">
      <c r="A109" s="608" t="str">
        <f>'2. Tulud-kulud projektiga'!A109:B109</f>
        <v>Muu kulu 4</v>
      </c>
      <c r="B109" s="608"/>
      <c r="C109" s="210" t="s">
        <v>3</v>
      </c>
      <c r="D109" s="171"/>
      <c r="E109" s="171"/>
      <c r="F109" s="171"/>
      <c r="G109" s="171"/>
      <c r="H109" s="171"/>
      <c r="I109" s="171"/>
      <c r="J109" s="171"/>
      <c r="K109" s="171"/>
      <c r="L109" s="171"/>
      <c r="M109" s="171"/>
      <c r="N109" s="171"/>
      <c r="O109" s="171"/>
      <c r="P109" s="171"/>
      <c r="Q109" s="171"/>
      <c r="R109" s="171"/>
      <c r="S109" s="182"/>
      <c r="T109" s="182"/>
      <c r="U109" s="183"/>
    </row>
    <row r="110" spans="1:21" ht="16.5" customHeight="1" x14ac:dyDescent="0.35">
      <c r="A110" s="608" t="str">
        <f>'2. Tulud-kulud projektiga'!A110:B110</f>
        <v>Muu kulu 5</v>
      </c>
      <c r="B110" s="608"/>
      <c r="C110" s="210"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35">
      <c r="A111" s="608" t="str">
        <f>'2. Tulud-kulud projektiga'!A111:B111</f>
        <v>Muu kulu 6</v>
      </c>
      <c r="B111" s="608"/>
      <c r="C111" s="210"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35">
      <c r="A112" s="608" t="str">
        <f>'2. Tulud-kulud projektiga'!A112:B112</f>
        <v>Muu kulu 7</v>
      </c>
      <c r="B112" s="608"/>
      <c r="C112" s="210"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35">
      <c r="A113" s="608" t="str">
        <f>'2. Tulud-kulud projektiga'!A113:B113</f>
        <v>Muu kulu 8</v>
      </c>
      <c r="B113" s="608"/>
      <c r="C113" s="210"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35">
      <c r="A114" s="608" t="str">
        <f>'2. Tulud-kulud projektiga'!A114:B114</f>
        <v>Muu kulu 9</v>
      </c>
      <c r="B114" s="608"/>
      <c r="C114" s="210"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35">
      <c r="A115" s="608" t="str">
        <f>'2. Tulud-kulud projektiga'!A115:B115</f>
        <v>Muu kulu 10</v>
      </c>
      <c r="B115" s="608"/>
      <c r="C115" s="210"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collapsed="1" x14ac:dyDescent="0.35">
      <c r="A116" s="602" t="str">
        <f>'2. Tulud-kulud projektiga'!A116:B116</f>
        <v>Muud kulud kokku</v>
      </c>
      <c r="B116" s="603"/>
      <c r="C116" s="215" t="s">
        <v>3</v>
      </c>
      <c r="D116" s="220">
        <f t="shared" ref="D116:R116" si="31">SUM(D106:D115)</f>
        <v>0</v>
      </c>
      <c r="E116" s="220">
        <f t="shared" si="31"/>
        <v>0</v>
      </c>
      <c r="F116" s="220">
        <f t="shared" si="31"/>
        <v>0</v>
      </c>
      <c r="G116" s="220">
        <f t="shared" si="31"/>
        <v>0</v>
      </c>
      <c r="H116" s="220">
        <f t="shared" si="31"/>
        <v>0</v>
      </c>
      <c r="I116" s="220">
        <f t="shared" si="31"/>
        <v>0</v>
      </c>
      <c r="J116" s="220">
        <f t="shared" si="31"/>
        <v>0</v>
      </c>
      <c r="K116" s="220">
        <f t="shared" si="31"/>
        <v>0</v>
      </c>
      <c r="L116" s="220">
        <f t="shared" si="31"/>
        <v>0</v>
      </c>
      <c r="M116" s="220">
        <f t="shared" si="31"/>
        <v>0</v>
      </c>
      <c r="N116" s="220">
        <f t="shared" si="31"/>
        <v>0</v>
      </c>
      <c r="O116" s="220">
        <f t="shared" si="31"/>
        <v>0</v>
      </c>
      <c r="P116" s="220">
        <f t="shared" si="31"/>
        <v>0</v>
      </c>
      <c r="Q116" s="220">
        <f t="shared" ref="Q116" si="32">SUM(Q106:Q115)</f>
        <v>0</v>
      </c>
      <c r="R116" s="220">
        <f t="shared" si="31"/>
        <v>0</v>
      </c>
      <c r="S116" s="188"/>
      <c r="T116" s="188"/>
      <c r="U116" s="189"/>
    </row>
    <row r="117" spans="1:21" ht="4.5" customHeight="1" x14ac:dyDescent="0.35">
      <c r="A117" s="157"/>
      <c r="B117" s="158"/>
      <c r="C117" s="160"/>
      <c r="D117" s="186"/>
      <c r="E117" s="186"/>
      <c r="F117" s="186"/>
      <c r="G117" s="186"/>
      <c r="H117" s="186"/>
      <c r="I117" s="186"/>
      <c r="J117" s="186"/>
      <c r="K117" s="186"/>
      <c r="L117" s="186"/>
      <c r="M117" s="186"/>
      <c r="N117" s="186"/>
      <c r="O117" s="186"/>
      <c r="P117" s="186"/>
      <c r="Q117" s="186"/>
      <c r="R117" s="187"/>
      <c r="S117" s="182"/>
      <c r="T117" s="182"/>
      <c r="U117" s="183"/>
    </row>
    <row r="118" spans="1:21" s="179" customFormat="1" ht="19.5" customHeight="1" x14ac:dyDescent="0.35">
      <c r="A118" s="612" t="s">
        <v>37</v>
      </c>
      <c r="B118" s="613"/>
      <c r="C118" s="221" t="s">
        <v>3</v>
      </c>
      <c r="D118" s="216">
        <f t="shared" ref="D118:R118" si="33">D80+D92+D104+D116</f>
        <v>0</v>
      </c>
      <c r="E118" s="216">
        <f t="shared" si="33"/>
        <v>0</v>
      </c>
      <c r="F118" s="216">
        <f t="shared" si="33"/>
        <v>0</v>
      </c>
      <c r="G118" s="216">
        <f t="shared" si="33"/>
        <v>0</v>
      </c>
      <c r="H118" s="216">
        <f t="shared" si="33"/>
        <v>0</v>
      </c>
      <c r="I118" s="216">
        <f t="shared" si="33"/>
        <v>0</v>
      </c>
      <c r="J118" s="216">
        <f t="shared" si="33"/>
        <v>0</v>
      </c>
      <c r="K118" s="216">
        <f t="shared" si="33"/>
        <v>0</v>
      </c>
      <c r="L118" s="216">
        <f t="shared" si="33"/>
        <v>0</v>
      </c>
      <c r="M118" s="216">
        <f t="shared" si="33"/>
        <v>0</v>
      </c>
      <c r="N118" s="216">
        <f t="shared" si="33"/>
        <v>0</v>
      </c>
      <c r="O118" s="216">
        <f t="shared" si="33"/>
        <v>0</v>
      </c>
      <c r="P118" s="216">
        <f t="shared" si="33"/>
        <v>0</v>
      </c>
      <c r="Q118" s="216">
        <f t="shared" ref="Q118" si="34">Q80+Q92+Q104+Q116</f>
        <v>0</v>
      </c>
      <c r="R118" s="216">
        <f t="shared" si="33"/>
        <v>0</v>
      </c>
      <c r="S118" s="191"/>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35">
      <c r="A121" s="597" t="s">
        <v>38</v>
      </c>
      <c r="B121" s="598"/>
      <c r="C121" s="196" t="s">
        <v>3</v>
      </c>
      <c r="D121" s="197">
        <f t="shared" ref="D121:R121" si="35">D53-D118</f>
        <v>0</v>
      </c>
      <c r="E121" s="197">
        <f t="shared" si="35"/>
        <v>0</v>
      </c>
      <c r="F121" s="197">
        <f t="shared" si="35"/>
        <v>0</v>
      </c>
      <c r="G121" s="197">
        <f t="shared" si="35"/>
        <v>0</v>
      </c>
      <c r="H121" s="197">
        <f t="shared" si="35"/>
        <v>0</v>
      </c>
      <c r="I121" s="197">
        <f t="shared" si="35"/>
        <v>0</v>
      </c>
      <c r="J121" s="197">
        <f t="shared" si="35"/>
        <v>0</v>
      </c>
      <c r="K121" s="197">
        <f t="shared" si="35"/>
        <v>0</v>
      </c>
      <c r="L121" s="197">
        <f t="shared" si="35"/>
        <v>0</v>
      </c>
      <c r="M121" s="197">
        <f t="shared" si="35"/>
        <v>0</v>
      </c>
      <c r="N121" s="197">
        <f t="shared" si="35"/>
        <v>0</v>
      </c>
      <c r="O121" s="197">
        <f t="shared" si="35"/>
        <v>0</v>
      </c>
      <c r="P121" s="197">
        <f t="shared" si="35"/>
        <v>0</v>
      </c>
      <c r="Q121" s="197">
        <f t="shared" ref="Q121" si="36">Q53-Q118</f>
        <v>0</v>
      </c>
      <c r="R121" s="197">
        <f t="shared" si="35"/>
        <v>0</v>
      </c>
      <c r="S121" s="191"/>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5.5" x14ac:dyDescent="0.35">
      <c r="A124" s="597" t="s">
        <v>181</v>
      </c>
      <c r="B124" s="598"/>
      <c r="C124" s="196" t="s">
        <v>3</v>
      </c>
      <c r="D124" s="197">
        <f>D121</f>
        <v>0</v>
      </c>
      <c r="E124" s="197">
        <f>D124+E121</f>
        <v>0</v>
      </c>
      <c r="F124" s="197">
        <f t="shared" ref="F124:P124" si="37">E124+F121</f>
        <v>0</v>
      </c>
      <c r="G124" s="197">
        <f t="shared" si="37"/>
        <v>0</v>
      </c>
      <c r="H124" s="197">
        <f t="shared" si="37"/>
        <v>0</v>
      </c>
      <c r="I124" s="197">
        <f t="shared" si="37"/>
        <v>0</v>
      </c>
      <c r="J124" s="197">
        <f t="shared" si="37"/>
        <v>0</v>
      </c>
      <c r="K124" s="197">
        <f t="shared" si="37"/>
        <v>0</v>
      </c>
      <c r="L124" s="197">
        <f t="shared" si="37"/>
        <v>0</v>
      </c>
      <c r="M124" s="197">
        <f t="shared" si="37"/>
        <v>0</v>
      </c>
      <c r="N124" s="197">
        <f t="shared" si="37"/>
        <v>0</v>
      </c>
      <c r="O124" s="197">
        <f t="shared" si="37"/>
        <v>0</v>
      </c>
      <c r="P124" s="197">
        <f t="shared" si="37"/>
        <v>0</v>
      </c>
      <c r="Q124" s="197">
        <f t="shared" ref="Q124" si="38">P124+Q121</f>
        <v>0</v>
      </c>
      <c r="R124" s="197">
        <f t="shared" ref="R124" si="39">Q124+R121</f>
        <v>0</v>
      </c>
      <c r="S124" s="182"/>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U582"/>
  <sheetViews>
    <sheetView showGridLines="0" zoomScaleNormal="100" workbookViewId="0">
      <pane xSplit="3" ySplit="4" topLeftCell="D125" activePane="bottomRight" state="frozen"/>
      <selection activeCell="AU65" sqref="AU65"/>
      <selection pane="topRight" activeCell="AU65" sqref="AU65"/>
      <selection pane="bottomLeft" activeCell="AU65" sqref="AU65"/>
      <selection pane="bottomRight" activeCell="F58" sqref="F58"/>
    </sheetView>
  </sheetViews>
  <sheetFormatPr defaultColWidth="9.1796875" defaultRowHeight="14.5" outlineLevelRow="1" x14ac:dyDescent="0.35"/>
  <cols>
    <col min="1" max="1" width="20.54296875" style="1" customWidth="1"/>
    <col min="2" max="2" width="19.453125" style="23" customWidth="1"/>
    <col min="3" max="3" width="7.453125" style="1" customWidth="1"/>
    <col min="4" max="18" width="10.26953125" style="1" customWidth="1"/>
    <col min="19" max="16384" width="9.1796875" style="1"/>
  </cols>
  <sheetData>
    <row r="1" spans="1:20" s="36" customFormat="1" ht="22.5" customHeight="1" x14ac:dyDescent="0.35">
      <c r="A1" s="37" t="s">
        <v>77</v>
      </c>
      <c r="B1" s="35"/>
    </row>
    <row r="2" spans="1:20" s="42" customFormat="1" ht="15.75" customHeight="1" x14ac:dyDescent="0.35">
      <c r="A2" s="38"/>
      <c r="B2" s="39"/>
      <c r="C2" s="40"/>
      <c r="D2" s="41"/>
      <c r="E2" s="41"/>
      <c r="F2" s="41"/>
      <c r="G2" s="41"/>
      <c r="H2" s="41"/>
      <c r="I2" s="41"/>
      <c r="J2" s="41"/>
      <c r="K2" s="41"/>
      <c r="L2" s="41"/>
      <c r="M2" s="41"/>
      <c r="N2" s="41"/>
      <c r="O2" s="41"/>
      <c r="P2" s="41"/>
      <c r="Q2" s="41"/>
      <c r="R2" s="41"/>
      <c r="S2" s="40"/>
      <c r="T2" s="40"/>
    </row>
    <row r="3" spans="1:20" s="42" customFormat="1" ht="18" customHeight="1" x14ac:dyDescent="0.35">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 si="3">Q3+1</f>
        <v>2038</v>
      </c>
      <c r="S3" s="40"/>
      <c r="T3" s="40"/>
    </row>
    <row r="4" spans="1:20" ht="4.5" customHeight="1" x14ac:dyDescent="0.35">
      <c r="A4" s="4"/>
      <c r="B4" s="25"/>
      <c r="C4" s="32"/>
      <c r="D4" s="33"/>
      <c r="E4" s="33"/>
      <c r="F4" s="33"/>
      <c r="G4" s="33"/>
      <c r="H4" s="33"/>
      <c r="I4" s="33"/>
      <c r="J4" s="33"/>
      <c r="K4" s="33"/>
      <c r="L4" s="33"/>
      <c r="M4" s="33"/>
      <c r="N4" s="33"/>
      <c r="O4" s="33"/>
      <c r="P4" s="33"/>
      <c r="Q4" s="33"/>
      <c r="R4" s="34"/>
      <c r="S4" s="7"/>
      <c r="T4" s="7"/>
    </row>
    <row r="5" spans="1:20" ht="18" customHeight="1" x14ac:dyDescent="0.35">
      <c r="A5" s="31" t="s">
        <v>66</v>
      </c>
      <c r="B5" s="27"/>
      <c r="C5" s="28" t="s">
        <v>2</v>
      </c>
      <c r="D5" s="29"/>
      <c r="E5" s="29"/>
      <c r="F5" s="29"/>
      <c r="G5" s="29"/>
      <c r="H5" s="29"/>
      <c r="I5" s="29"/>
      <c r="J5" s="29"/>
      <c r="K5" s="29"/>
      <c r="L5" s="29"/>
      <c r="M5" s="29"/>
      <c r="N5" s="29"/>
      <c r="O5" s="29"/>
      <c r="P5" s="29"/>
      <c r="Q5" s="29"/>
      <c r="R5" s="30"/>
      <c r="S5" s="7"/>
      <c r="T5" s="7"/>
    </row>
    <row r="6" spans="1:20" ht="4.5" customHeight="1" x14ac:dyDescent="0.35">
      <c r="A6" s="4"/>
      <c r="B6" s="25"/>
      <c r="C6" s="9"/>
      <c r="D6" s="9"/>
      <c r="E6" s="9"/>
      <c r="F6" s="9"/>
      <c r="G6" s="9"/>
      <c r="H6" s="9"/>
      <c r="I6" s="9"/>
      <c r="J6" s="9"/>
      <c r="K6" s="9"/>
      <c r="L6" s="9"/>
      <c r="M6" s="9"/>
      <c r="N6" s="9"/>
      <c r="O6" s="9"/>
      <c r="P6" s="9"/>
      <c r="Q6" s="9"/>
      <c r="R6" s="10"/>
      <c r="S6" s="7"/>
      <c r="T6" s="7"/>
    </row>
    <row r="7" spans="1:20" ht="15.75" customHeight="1" x14ac:dyDescent="0.35">
      <c r="A7" s="616" t="str">
        <f>'2. Tulud-kulud projektiga'!A7:A9</f>
        <v>Kohviku teenuste müük</v>
      </c>
      <c r="B7" s="50" t="str">
        <f>'2. Tulud-kulud projektiga'!B7</f>
        <v>Ühik 1</v>
      </c>
      <c r="C7" s="51" t="str">
        <f>'2. Tulud-kulud projektiga'!C7</f>
        <v>m2</v>
      </c>
      <c r="D7" s="11">
        <f>'2. Tulud-kulud projektiga'!D7-'3. Tulud-kulud projektita'!D7</f>
        <v>0</v>
      </c>
      <c r="E7" s="11">
        <f>'2. Tulud-kulud projektiga'!E7-'3. Tulud-kulud projektita'!E7</f>
        <v>0</v>
      </c>
      <c r="F7" s="11">
        <f>'2. Tulud-kulud projektiga'!F7-'3. Tulud-kulud projektita'!F7</f>
        <v>18750</v>
      </c>
      <c r="G7" s="11">
        <f>'2. Tulud-kulud projektiga'!G7-'3. Tulud-kulud projektita'!G7</f>
        <v>25000</v>
      </c>
      <c r="H7" s="11">
        <f>'2. Tulud-kulud projektiga'!H7-'3. Tulud-kulud projektita'!H7</f>
        <v>32500</v>
      </c>
      <c r="I7" s="11">
        <f>'2. Tulud-kulud projektiga'!I7-'3. Tulud-kulud projektita'!I7</f>
        <v>37500</v>
      </c>
      <c r="J7" s="11">
        <f>'2. Tulud-kulud projektiga'!J7-'3. Tulud-kulud projektita'!J7</f>
        <v>37500</v>
      </c>
      <c r="K7" s="11">
        <f>'2. Tulud-kulud projektiga'!K7-'3. Tulud-kulud projektita'!K7</f>
        <v>37500</v>
      </c>
      <c r="L7" s="11">
        <f>'2. Tulud-kulud projektiga'!L7-'3. Tulud-kulud projektita'!L7</f>
        <v>37500</v>
      </c>
      <c r="M7" s="11">
        <f>'2. Tulud-kulud projektiga'!M7-'3. Tulud-kulud projektita'!M7</f>
        <v>37500</v>
      </c>
      <c r="N7" s="11">
        <f>'2. Tulud-kulud projektiga'!N7-'3. Tulud-kulud projektita'!N7</f>
        <v>37500</v>
      </c>
      <c r="O7" s="11">
        <f>'2. Tulud-kulud projektiga'!O7-'3. Tulud-kulud projektita'!O7</f>
        <v>37500</v>
      </c>
      <c r="P7" s="11">
        <f>'2. Tulud-kulud projektiga'!P7-'3. Tulud-kulud projektita'!P7</f>
        <v>37500</v>
      </c>
      <c r="Q7" s="11">
        <f>'2. Tulud-kulud projektiga'!Q7-'3. Tulud-kulud projektita'!Q7</f>
        <v>37500</v>
      </c>
      <c r="R7" s="11">
        <f>'2. Tulud-kulud projektiga'!R7-'3. Tulud-kulud projektita'!R7</f>
        <v>37500</v>
      </c>
      <c r="S7" s="7"/>
      <c r="T7" s="7"/>
    </row>
    <row r="8" spans="1:20" ht="15.75" customHeight="1" x14ac:dyDescent="0.35">
      <c r="A8" s="616"/>
      <c r="B8" s="50" t="s">
        <v>0</v>
      </c>
      <c r="C8" s="51" t="s">
        <v>3</v>
      </c>
      <c r="D8" s="11">
        <f>'2. Tulud-kulud projektiga'!D8-'3. Tulud-kulud projektita'!D8</f>
        <v>0</v>
      </c>
      <c r="E8" s="11">
        <f>'2. Tulud-kulud projektiga'!E8-'3. Tulud-kulud projektita'!E8</f>
        <v>0</v>
      </c>
      <c r="F8" s="11">
        <f>'2. Tulud-kulud projektiga'!F8-'3. Tulud-kulud projektita'!F8</f>
        <v>4.5</v>
      </c>
      <c r="G8" s="11">
        <f>'2. Tulud-kulud projektiga'!G8-'3. Tulud-kulud projektita'!G8</f>
        <v>4.5</v>
      </c>
      <c r="H8" s="11">
        <f>'2. Tulud-kulud projektiga'!H8-'3. Tulud-kulud projektita'!H8</f>
        <v>4.5</v>
      </c>
      <c r="I8" s="11">
        <f>'2. Tulud-kulud projektiga'!I8-'3. Tulud-kulud projektita'!I8</f>
        <v>4.5</v>
      </c>
      <c r="J8" s="11">
        <f>'2. Tulud-kulud projektiga'!J8-'3. Tulud-kulud projektita'!J8</f>
        <v>4.5</v>
      </c>
      <c r="K8" s="11">
        <f>'2. Tulud-kulud projektiga'!K8-'3. Tulud-kulud projektita'!K8</f>
        <v>4.5</v>
      </c>
      <c r="L8" s="11">
        <f>'2. Tulud-kulud projektiga'!L8-'3. Tulud-kulud projektita'!L8</f>
        <v>4.5</v>
      </c>
      <c r="M8" s="11">
        <f>'2. Tulud-kulud projektiga'!M8-'3. Tulud-kulud projektita'!M8</f>
        <v>4.5</v>
      </c>
      <c r="N8" s="11">
        <f>'2. Tulud-kulud projektiga'!N8-'3. Tulud-kulud projektita'!N8</f>
        <v>4.5</v>
      </c>
      <c r="O8" s="11">
        <f>'2. Tulud-kulud projektiga'!O8-'3. Tulud-kulud projektita'!O8</f>
        <v>4.5</v>
      </c>
      <c r="P8" s="11">
        <f>'2. Tulud-kulud projektiga'!P8-'3. Tulud-kulud projektita'!P8</f>
        <v>4.5</v>
      </c>
      <c r="Q8" s="11">
        <f>'2. Tulud-kulud projektiga'!Q8-'3. Tulud-kulud projektita'!Q8</f>
        <v>4.5</v>
      </c>
      <c r="R8" s="11">
        <f>'2. Tulud-kulud projektiga'!R8-'3. Tulud-kulud projektita'!R8</f>
        <v>4.5</v>
      </c>
      <c r="S8" s="7"/>
      <c r="T8" s="7"/>
    </row>
    <row r="9" spans="1:20" ht="15.75" customHeight="1" x14ac:dyDescent="0.35">
      <c r="A9" s="616"/>
      <c r="B9" s="52" t="s">
        <v>1</v>
      </c>
      <c r="C9" s="53" t="s">
        <v>3</v>
      </c>
      <c r="D9" s="54">
        <f>'2. Tulud-kulud projektiga'!D9-'3. Tulud-kulud projektita'!D9</f>
        <v>0</v>
      </c>
      <c r="E9" s="54">
        <f>'2. Tulud-kulud projektiga'!E9-'3. Tulud-kulud projektita'!E9</f>
        <v>0</v>
      </c>
      <c r="F9" s="54">
        <f>'2. Tulud-kulud projektiga'!F9-'3. Tulud-kulud projektita'!F9</f>
        <v>84375</v>
      </c>
      <c r="G9" s="54">
        <f>'2. Tulud-kulud projektiga'!G9-'3. Tulud-kulud projektita'!G9</f>
        <v>112500</v>
      </c>
      <c r="H9" s="54">
        <f>'2. Tulud-kulud projektiga'!H9-'3. Tulud-kulud projektita'!H9</f>
        <v>146250</v>
      </c>
      <c r="I9" s="54">
        <f>'2. Tulud-kulud projektiga'!I9-'3. Tulud-kulud projektita'!I9</f>
        <v>168750</v>
      </c>
      <c r="J9" s="54">
        <f>'2. Tulud-kulud projektiga'!J9-'3. Tulud-kulud projektita'!J9</f>
        <v>168750</v>
      </c>
      <c r="K9" s="54">
        <f>'2. Tulud-kulud projektiga'!K9-'3. Tulud-kulud projektita'!K9</f>
        <v>168750</v>
      </c>
      <c r="L9" s="54">
        <f>'2. Tulud-kulud projektiga'!L9-'3. Tulud-kulud projektita'!L9</f>
        <v>168750</v>
      </c>
      <c r="M9" s="54">
        <f>'2. Tulud-kulud projektiga'!M9-'3. Tulud-kulud projektita'!M9</f>
        <v>168750</v>
      </c>
      <c r="N9" s="54">
        <f>'2. Tulud-kulud projektiga'!N9-'3. Tulud-kulud projektita'!N9</f>
        <v>168750</v>
      </c>
      <c r="O9" s="54">
        <f>'2. Tulud-kulud projektiga'!O9-'3. Tulud-kulud projektita'!O9</f>
        <v>168750</v>
      </c>
      <c r="P9" s="54">
        <f>'2. Tulud-kulud projektiga'!P9-'3. Tulud-kulud projektita'!P9</f>
        <v>168750</v>
      </c>
      <c r="Q9" s="54">
        <f>'2. Tulud-kulud projektiga'!Q9-'3. Tulud-kulud projektita'!Q9</f>
        <v>168750</v>
      </c>
      <c r="R9" s="54">
        <f>'2. Tulud-kulud projektiga'!R9-'3. Tulud-kulud projektita'!R9</f>
        <v>168750</v>
      </c>
      <c r="S9" s="7"/>
      <c r="T9" s="7"/>
    </row>
    <row r="10" spans="1:20" ht="4.5" customHeight="1" x14ac:dyDescent="0.35">
      <c r="A10" s="47"/>
      <c r="B10" s="26"/>
      <c r="C10" s="12"/>
      <c r="D10" s="12"/>
      <c r="E10" s="12"/>
      <c r="F10" s="12"/>
      <c r="G10" s="12"/>
      <c r="H10" s="12"/>
      <c r="I10" s="12"/>
      <c r="J10" s="12"/>
      <c r="K10" s="12"/>
      <c r="L10" s="12"/>
      <c r="M10" s="12"/>
      <c r="N10" s="12"/>
      <c r="O10" s="12"/>
      <c r="P10" s="12"/>
      <c r="Q10" s="12"/>
      <c r="R10" s="12"/>
      <c r="S10" s="7"/>
      <c r="T10" s="7"/>
    </row>
    <row r="11" spans="1:20" x14ac:dyDescent="0.35">
      <c r="A11" s="616">
        <f>'2. Tulud-kulud projektiga'!A11:A13</f>
        <v>0</v>
      </c>
      <c r="B11" s="50" t="str">
        <f>'2. Tulud-kulud projektiga'!B11</f>
        <v>Ühik 2</v>
      </c>
      <c r="C11" s="51" t="str">
        <f>'2. Tulud-kulud projektiga'!C11</f>
        <v>m2</v>
      </c>
      <c r="D11" s="11">
        <f>'2. Tulud-kulud projektiga'!D11-'3. Tulud-kulud projektita'!D11</f>
        <v>0</v>
      </c>
      <c r="E11" s="11">
        <f>'2. Tulud-kulud projektiga'!E11-'3. Tulud-kulud projektita'!E11</f>
        <v>0</v>
      </c>
      <c r="F11" s="11">
        <f>'2. Tulud-kulud projektiga'!F11-'3. Tulud-kulud projektita'!F11</f>
        <v>0</v>
      </c>
      <c r="G11" s="11">
        <f>'2. Tulud-kulud projektiga'!G11-'3. Tulud-kulud projektita'!G11</f>
        <v>0</v>
      </c>
      <c r="H11" s="11">
        <f>'2. Tulud-kulud projektiga'!H11-'3. Tulud-kulud projektita'!H11</f>
        <v>0</v>
      </c>
      <c r="I11" s="11">
        <f>'2. Tulud-kulud projektiga'!I11-'3. Tulud-kulud projektita'!I11</f>
        <v>0</v>
      </c>
      <c r="J11" s="11">
        <f>'2. Tulud-kulud projektiga'!J11-'3. Tulud-kulud projektita'!J11</f>
        <v>0</v>
      </c>
      <c r="K11" s="11">
        <f>'2. Tulud-kulud projektiga'!K11-'3. Tulud-kulud projektita'!K11</f>
        <v>0</v>
      </c>
      <c r="L11" s="11">
        <f>'2. Tulud-kulud projektiga'!L11-'3. Tulud-kulud projektita'!L11</f>
        <v>0</v>
      </c>
      <c r="M11" s="11">
        <f>'2. Tulud-kulud projektiga'!M11-'3. Tulud-kulud projektita'!M11</f>
        <v>0</v>
      </c>
      <c r="N11" s="11">
        <f>'2. Tulud-kulud projektiga'!N11-'3. Tulud-kulud projektita'!N11</f>
        <v>0</v>
      </c>
      <c r="O11" s="11">
        <f>'2. Tulud-kulud projektiga'!O11-'3. Tulud-kulud projektita'!O11</f>
        <v>0</v>
      </c>
      <c r="P11" s="11">
        <f>'2. Tulud-kulud projektiga'!P11-'3. Tulud-kulud projektita'!P11</f>
        <v>0</v>
      </c>
      <c r="Q11" s="11">
        <f>'2. Tulud-kulud projektiga'!Q11-'3. Tulud-kulud projektita'!Q11</f>
        <v>0</v>
      </c>
      <c r="R11" s="11">
        <f>'2. Tulud-kulud projektiga'!R11-'3. Tulud-kulud projektita'!R11</f>
        <v>0</v>
      </c>
      <c r="S11" s="7"/>
      <c r="T11" s="7"/>
    </row>
    <row r="12" spans="1:20" x14ac:dyDescent="0.35">
      <c r="A12" s="616"/>
      <c r="B12" s="50" t="s">
        <v>0</v>
      </c>
      <c r="C12" s="51" t="s">
        <v>3</v>
      </c>
      <c r="D12" s="11">
        <f>'2. Tulud-kulud projektiga'!D12-'3. Tulud-kulud projektita'!D12</f>
        <v>0</v>
      </c>
      <c r="E12" s="11">
        <f>'2. Tulud-kulud projektiga'!E12-'3. Tulud-kulud projektita'!E12</f>
        <v>0</v>
      </c>
      <c r="F12" s="11">
        <f>'2. Tulud-kulud projektiga'!F12-'3. Tulud-kulud projektita'!F12</f>
        <v>0</v>
      </c>
      <c r="G12" s="11">
        <f>'2. Tulud-kulud projektiga'!G12-'3. Tulud-kulud projektita'!G12</f>
        <v>0</v>
      </c>
      <c r="H12" s="11">
        <f>'2. Tulud-kulud projektiga'!H12-'3. Tulud-kulud projektita'!H12</f>
        <v>0</v>
      </c>
      <c r="I12" s="11">
        <f>'2. Tulud-kulud projektiga'!I12-'3. Tulud-kulud projektita'!I12</f>
        <v>0</v>
      </c>
      <c r="J12" s="11">
        <f>'2. Tulud-kulud projektiga'!J12-'3. Tulud-kulud projektita'!J12</f>
        <v>0</v>
      </c>
      <c r="K12" s="11">
        <f>'2. Tulud-kulud projektiga'!K12-'3. Tulud-kulud projektita'!K12</f>
        <v>0</v>
      </c>
      <c r="L12" s="11">
        <f>'2. Tulud-kulud projektiga'!L12-'3. Tulud-kulud projektita'!L12</f>
        <v>0</v>
      </c>
      <c r="M12" s="11">
        <f>'2. Tulud-kulud projektiga'!M12-'3. Tulud-kulud projektita'!M12</f>
        <v>0</v>
      </c>
      <c r="N12" s="11">
        <f>'2. Tulud-kulud projektiga'!N12-'3. Tulud-kulud projektita'!N12</f>
        <v>0</v>
      </c>
      <c r="O12" s="11">
        <f>'2. Tulud-kulud projektiga'!O12-'3. Tulud-kulud projektita'!O12</f>
        <v>0</v>
      </c>
      <c r="P12" s="11">
        <f>'2. Tulud-kulud projektiga'!P12-'3. Tulud-kulud projektita'!P12</f>
        <v>0</v>
      </c>
      <c r="Q12" s="11">
        <f>'2. Tulud-kulud projektiga'!Q12-'3. Tulud-kulud projektita'!Q12</f>
        <v>0</v>
      </c>
      <c r="R12" s="11">
        <f>'2. Tulud-kulud projektiga'!R12-'3. Tulud-kulud projektita'!R12</f>
        <v>0</v>
      </c>
      <c r="S12" s="7"/>
      <c r="T12" s="7"/>
    </row>
    <row r="13" spans="1:20" x14ac:dyDescent="0.35">
      <c r="A13" s="616"/>
      <c r="B13" s="52" t="s">
        <v>1</v>
      </c>
      <c r="C13" s="53" t="s">
        <v>3</v>
      </c>
      <c r="D13" s="54">
        <f>'2. Tulud-kulud projektiga'!D13-'3. Tulud-kulud projektita'!D13</f>
        <v>0</v>
      </c>
      <c r="E13" s="54">
        <f>'2. Tulud-kulud projektiga'!E13-'3. Tulud-kulud projektita'!E13</f>
        <v>0</v>
      </c>
      <c r="F13" s="54">
        <f>'2. Tulud-kulud projektiga'!F13-'3. Tulud-kulud projektita'!F13</f>
        <v>0</v>
      </c>
      <c r="G13" s="54">
        <f>'2. Tulud-kulud projektiga'!G13-'3. Tulud-kulud projektita'!G13</f>
        <v>0</v>
      </c>
      <c r="H13" s="54">
        <f>'2. Tulud-kulud projektiga'!H13-'3. Tulud-kulud projektita'!H13</f>
        <v>0</v>
      </c>
      <c r="I13" s="54">
        <f>'2. Tulud-kulud projektiga'!I13-'3. Tulud-kulud projektita'!I13</f>
        <v>0</v>
      </c>
      <c r="J13" s="54">
        <f>'2. Tulud-kulud projektiga'!J13-'3. Tulud-kulud projektita'!J13</f>
        <v>0</v>
      </c>
      <c r="K13" s="54">
        <f>'2. Tulud-kulud projektiga'!K13-'3. Tulud-kulud projektita'!K13</f>
        <v>0</v>
      </c>
      <c r="L13" s="54">
        <f>'2. Tulud-kulud projektiga'!L13-'3. Tulud-kulud projektita'!L13</f>
        <v>0</v>
      </c>
      <c r="M13" s="54">
        <f>'2. Tulud-kulud projektiga'!M13-'3. Tulud-kulud projektita'!M13</f>
        <v>0</v>
      </c>
      <c r="N13" s="54">
        <f>'2. Tulud-kulud projektiga'!N13-'3. Tulud-kulud projektita'!N13</f>
        <v>0</v>
      </c>
      <c r="O13" s="54">
        <f>'2. Tulud-kulud projektiga'!O13-'3. Tulud-kulud projektita'!O13</f>
        <v>0</v>
      </c>
      <c r="P13" s="54">
        <f>'2. Tulud-kulud projektiga'!P13-'3. Tulud-kulud projektita'!P13</f>
        <v>0</v>
      </c>
      <c r="Q13" s="54">
        <f>'2. Tulud-kulud projektiga'!Q13-'3. Tulud-kulud projektita'!Q13</f>
        <v>0</v>
      </c>
      <c r="R13" s="54">
        <f>'2. Tulud-kulud projektiga'!R13-'3. Tulud-kulud projektita'!R13</f>
        <v>0</v>
      </c>
      <c r="S13" s="7"/>
      <c r="T13" s="7"/>
    </row>
    <row r="14" spans="1:20" ht="4.5" customHeight="1" x14ac:dyDescent="0.35">
      <c r="A14" s="47"/>
      <c r="B14" s="26"/>
      <c r="C14" s="12"/>
      <c r="D14" s="12"/>
      <c r="E14" s="12"/>
      <c r="F14" s="12"/>
      <c r="G14" s="12"/>
      <c r="H14" s="12"/>
      <c r="I14" s="12"/>
      <c r="J14" s="12"/>
      <c r="K14" s="12"/>
      <c r="L14" s="12"/>
      <c r="M14" s="12"/>
      <c r="N14" s="12"/>
      <c r="O14" s="12"/>
      <c r="P14" s="12"/>
      <c r="Q14" s="12"/>
      <c r="R14" s="12"/>
      <c r="S14" s="7"/>
      <c r="T14" s="7"/>
    </row>
    <row r="15" spans="1:20" x14ac:dyDescent="0.35">
      <c r="A15" s="616" t="str">
        <f>'2. Tulud-kulud projektiga'!A15:A17</f>
        <v>Toode/teenus 3</v>
      </c>
      <c r="B15" s="50" t="str">
        <f>'2. Tulud-kulud projektiga'!B15</f>
        <v>Ühik 3</v>
      </c>
      <c r="C15" s="51">
        <f>'2. Tulud-kulud projektiga'!C15</f>
        <v>0</v>
      </c>
      <c r="D15" s="11">
        <f>'2. Tulud-kulud projektiga'!D15-'3. Tulud-kulud projektita'!D15</f>
        <v>0</v>
      </c>
      <c r="E15" s="11">
        <f>'2. Tulud-kulud projektiga'!E15-'3. Tulud-kulud projektita'!E15</f>
        <v>0</v>
      </c>
      <c r="F15" s="11">
        <f>'2. Tulud-kulud projektiga'!F15-'3. Tulud-kulud projektita'!F15</f>
        <v>0</v>
      </c>
      <c r="G15" s="11">
        <f>'2. Tulud-kulud projektiga'!G15-'3. Tulud-kulud projektita'!G15</f>
        <v>0</v>
      </c>
      <c r="H15" s="11">
        <f>'2. Tulud-kulud projektiga'!H15-'3. Tulud-kulud projektita'!H15</f>
        <v>0</v>
      </c>
      <c r="I15" s="11">
        <f>'2. Tulud-kulud projektiga'!I15-'3. Tulud-kulud projektita'!I15</f>
        <v>0</v>
      </c>
      <c r="J15" s="11">
        <f>'2. Tulud-kulud projektiga'!J15-'3. Tulud-kulud projektita'!J15</f>
        <v>0</v>
      </c>
      <c r="K15" s="11">
        <f>'2. Tulud-kulud projektiga'!K15-'3. Tulud-kulud projektita'!K15</f>
        <v>0</v>
      </c>
      <c r="L15" s="11">
        <f>'2. Tulud-kulud projektiga'!L15-'3. Tulud-kulud projektita'!L15</f>
        <v>0</v>
      </c>
      <c r="M15" s="11">
        <f>'2. Tulud-kulud projektiga'!M15-'3. Tulud-kulud projektita'!M15</f>
        <v>0</v>
      </c>
      <c r="N15" s="11">
        <f>'2. Tulud-kulud projektiga'!N15-'3. Tulud-kulud projektita'!N15</f>
        <v>0</v>
      </c>
      <c r="O15" s="11">
        <f>'2. Tulud-kulud projektiga'!O15-'3. Tulud-kulud projektita'!O15</f>
        <v>0</v>
      </c>
      <c r="P15" s="11">
        <f>'2. Tulud-kulud projektiga'!P15-'3. Tulud-kulud projektita'!P15</f>
        <v>0</v>
      </c>
      <c r="Q15" s="11">
        <f>'2. Tulud-kulud projektiga'!Q15-'3. Tulud-kulud projektita'!Q15</f>
        <v>0</v>
      </c>
      <c r="R15" s="11">
        <f>'2. Tulud-kulud projektiga'!R15-'3. Tulud-kulud projektita'!R15</f>
        <v>0</v>
      </c>
      <c r="S15" s="7"/>
      <c r="T15" s="7"/>
    </row>
    <row r="16" spans="1:20" x14ac:dyDescent="0.35">
      <c r="A16" s="616"/>
      <c r="B16" s="50" t="s">
        <v>0</v>
      </c>
      <c r="C16" s="51" t="s">
        <v>3</v>
      </c>
      <c r="D16" s="11">
        <f>'2. Tulud-kulud projektiga'!D16-'3. Tulud-kulud projektita'!D16</f>
        <v>0</v>
      </c>
      <c r="E16" s="11">
        <f>'2. Tulud-kulud projektiga'!E16-'3. Tulud-kulud projektita'!E16</f>
        <v>0</v>
      </c>
      <c r="F16" s="11">
        <f>'2. Tulud-kulud projektiga'!F16-'3. Tulud-kulud projektita'!F16</f>
        <v>0</v>
      </c>
      <c r="G16" s="11">
        <f>'2. Tulud-kulud projektiga'!G16-'3. Tulud-kulud projektita'!G16</f>
        <v>0</v>
      </c>
      <c r="H16" s="11">
        <f>'2. Tulud-kulud projektiga'!H16-'3. Tulud-kulud projektita'!H16</f>
        <v>0</v>
      </c>
      <c r="I16" s="11">
        <f>'2. Tulud-kulud projektiga'!I16-'3. Tulud-kulud projektita'!I16</f>
        <v>0</v>
      </c>
      <c r="J16" s="11">
        <f>'2. Tulud-kulud projektiga'!J16-'3. Tulud-kulud projektita'!J16</f>
        <v>0</v>
      </c>
      <c r="K16" s="11">
        <f>'2. Tulud-kulud projektiga'!K16-'3. Tulud-kulud projektita'!K16</f>
        <v>0</v>
      </c>
      <c r="L16" s="11">
        <f>'2. Tulud-kulud projektiga'!L16-'3. Tulud-kulud projektita'!L16</f>
        <v>0</v>
      </c>
      <c r="M16" s="11">
        <f>'2. Tulud-kulud projektiga'!M16-'3. Tulud-kulud projektita'!M16</f>
        <v>0</v>
      </c>
      <c r="N16" s="11">
        <f>'2. Tulud-kulud projektiga'!N16-'3. Tulud-kulud projektita'!N16</f>
        <v>0</v>
      </c>
      <c r="O16" s="11">
        <f>'2. Tulud-kulud projektiga'!O16-'3. Tulud-kulud projektita'!O16</f>
        <v>0</v>
      </c>
      <c r="P16" s="11">
        <f>'2. Tulud-kulud projektiga'!P16-'3. Tulud-kulud projektita'!P16</f>
        <v>0</v>
      </c>
      <c r="Q16" s="11">
        <f>'2. Tulud-kulud projektiga'!Q16-'3. Tulud-kulud projektita'!Q16</f>
        <v>0</v>
      </c>
      <c r="R16" s="11">
        <f>'2. Tulud-kulud projektiga'!R16-'3. Tulud-kulud projektita'!R16</f>
        <v>0</v>
      </c>
      <c r="S16" s="7"/>
      <c r="T16" s="7"/>
    </row>
    <row r="17" spans="1:20" x14ac:dyDescent="0.35">
      <c r="A17" s="616"/>
      <c r="B17" s="52" t="s">
        <v>1</v>
      </c>
      <c r="C17" s="53" t="s">
        <v>3</v>
      </c>
      <c r="D17" s="54">
        <f>'2. Tulud-kulud projektiga'!D17-'3. Tulud-kulud projektita'!D17</f>
        <v>0</v>
      </c>
      <c r="E17" s="54">
        <f>'2. Tulud-kulud projektiga'!E17-'3. Tulud-kulud projektita'!E17</f>
        <v>0</v>
      </c>
      <c r="F17" s="54">
        <f>'2. Tulud-kulud projektiga'!F17-'3. Tulud-kulud projektita'!F17</f>
        <v>0</v>
      </c>
      <c r="G17" s="54">
        <f>'2. Tulud-kulud projektiga'!G17-'3. Tulud-kulud projektita'!G17</f>
        <v>0</v>
      </c>
      <c r="H17" s="54">
        <f>'2. Tulud-kulud projektiga'!H17-'3. Tulud-kulud projektita'!H17</f>
        <v>0</v>
      </c>
      <c r="I17" s="54">
        <f>'2. Tulud-kulud projektiga'!I17-'3. Tulud-kulud projektita'!I17</f>
        <v>0</v>
      </c>
      <c r="J17" s="54">
        <f>'2. Tulud-kulud projektiga'!J17-'3. Tulud-kulud projektita'!J17</f>
        <v>0</v>
      </c>
      <c r="K17" s="54">
        <f>'2. Tulud-kulud projektiga'!K17-'3. Tulud-kulud projektita'!K17</f>
        <v>0</v>
      </c>
      <c r="L17" s="54">
        <f>'2. Tulud-kulud projektiga'!L17-'3. Tulud-kulud projektita'!L17</f>
        <v>0</v>
      </c>
      <c r="M17" s="54">
        <f>'2. Tulud-kulud projektiga'!M17-'3. Tulud-kulud projektita'!M17</f>
        <v>0</v>
      </c>
      <c r="N17" s="54">
        <f>'2. Tulud-kulud projektiga'!N17-'3. Tulud-kulud projektita'!N17</f>
        <v>0</v>
      </c>
      <c r="O17" s="54">
        <f>'2. Tulud-kulud projektiga'!O17-'3. Tulud-kulud projektita'!O17</f>
        <v>0</v>
      </c>
      <c r="P17" s="54">
        <f>'2. Tulud-kulud projektiga'!P17-'3. Tulud-kulud projektita'!P17</f>
        <v>0</v>
      </c>
      <c r="Q17" s="54">
        <f>'2. Tulud-kulud projektiga'!Q17-'3. Tulud-kulud projektita'!Q17</f>
        <v>0</v>
      </c>
      <c r="R17" s="54">
        <f>'2. Tulud-kulud projektiga'!R17-'3. Tulud-kulud projektita'!R17</f>
        <v>0</v>
      </c>
      <c r="S17" s="7"/>
      <c r="T17" s="7"/>
    </row>
    <row r="18" spans="1:20" ht="4.5" customHeight="1" x14ac:dyDescent="0.35">
      <c r="A18" s="47"/>
      <c r="B18" s="26"/>
      <c r="C18" s="12"/>
      <c r="D18" s="12"/>
      <c r="E18" s="12"/>
      <c r="F18" s="12"/>
      <c r="G18" s="12"/>
      <c r="H18" s="12"/>
      <c r="I18" s="12"/>
      <c r="J18" s="12"/>
      <c r="K18" s="12"/>
      <c r="L18" s="12"/>
      <c r="M18" s="12"/>
      <c r="N18" s="12"/>
      <c r="O18" s="12"/>
      <c r="P18" s="12"/>
      <c r="Q18" s="12"/>
      <c r="R18" s="12"/>
      <c r="S18" s="7"/>
      <c r="T18" s="7"/>
    </row>
    <row r="19" spans="1:20" x14ac:dyDescent="0.35">
      <c r="A19" s="616" t="str">
        <f>'2. Tulud-kulud projektiga'!A19:A21</f>
        <v>Toode/teenus 4</v>
      </c>
      <c r="B19" s="50" t="str">
        <f>'2. Tulud-kulud projektiga'!B19</f>
        <v>Ühik 4</v>
      </c>
      <c r="C19" s="51">
        <f>'2. Tulud-kulud projektiga'!C19</f>
        <v>0</v>
      </c>
      <c r="D19" s="11">
        <f>'2. Tulud-kulud projektiga'!D19-'3. Tulud-kulud projektita'!D19</f>
        <v>0</v>
      </c>
      <c r="E19" s="11">
        <f>'2. Tulud-kulud projektiga'!E19-'3. Tulud-kulud projektita'!E19</f>
        <v>0</v>
      </c>
      <c r="F19" s="11">
        <f>'2. Tulud-kulud projektiga'!F19-'3. Tulud-kulud projektita'!F19</f>
        <v>0</v>
      </c>
      <c r="G19" s="11">
        <f>'2. Tulud-kulud projektiga'!G19-'3. Tulud-kulud projektita'!G19</f>
        <v>0</v>
      </c>
      <c r="H19" s="11">
        <f>'2. Tulud-kulud projektiga'!H19-'3. Tulud-kulud projektita'!H19</f>
        <v>0</v>
      </c>
      <c r="I19" s="11">
        <f>'2. Tulud-kulud projektiga'!I19-'3. Tulud-kulud projektita'!I19</f>
        <v>0</v>
      </c>
      <c r="J19" s="11">
        <f>'2. Tulud-kulud projektiga'!J19-'3. Tulud-kulud projektita'!J19</f>
        <v>0</v>
      </c>
      <c r="K19" s="11">
        <f>'2. Tulud-kulud projektiga'!K19-'3. Tulud-kulud projektita'!K19</f>
        <v>0</v>
      </c>
      <c r="L19" s="11">
        <f>'2. Tulud-kulud projektiga'!L19-'3. Tulud-kulud projektita'!L19</f>
        <v>0</v>
      </c>
      <c r="M19" s="11">
        <f>'2. Tulud-kulud projektiga'!M19-'3. Tulud-kulud projektita'!M19</f>
        <v>0</v>
      </c>
      <c r="N19" s="11">
        <f>'2. Tulud-kulud projektiga'!N19-'3. Tulud-kulud projektita'!N19</f>
        <v>0</v>
      </c>
      <c r="O19" s="11">
        <f>'2. Tulud-kulud projektiga'!O19-'3. Tulud-kulud projektita'!O19</f>
        <v>0</v>
      </c>
      <c r="P19" s="11">
        <f>'2. Tulud-kulud projektiga'!P19-'3. Tulud-kulud projektita'!P19</f>
        <v>0</v>
      </c>
      <c r="Q19" s="11">
        <f>'2. Tulud-kulud projektiga'!Q19-'3. Tulud-kulud projektita'!Q19</f>
        <v>0</v>
      </c>
      <c r="R19" s="11">
        <f>'2. Tulud-kulud projektiga'!R19-'3. Tulud-kulud projektita'!R19</f>
        <v>0</v>
      </c>
      <c r="S19" s="7"/>
      <c r="T19" s="7"/>
    </row>
    <row r="20" spans="1:20" x14ac:dyDescent="0.35">
      <c r="A20" s="616"/>
      <c r="B20" s="50" t="s">
        <v>0</v>
      </c>
      <c r="C20" s="51" t="s">
        <v>3</v>
      </c>
      <c r="D20" s="11">
        <f>'2. Tulud-kulud projektiga'!D20-'3. Tulud-kulud projektita'!D20</f>
        <v>0</v>
      </c>
      <c r="E20" s="11">
        <f>'2. Tulud-kulud projektiga'!E20-'3. Tulud-kulud projektita'!E20</f>
        <v>0</v>
      </c>
      <c r="F20" s="11">
        <f>'2. Tulud-kulud projektiga'!F20-'3. Tulud-kulud projektita'!F20</f>
        <v>0</v>
      </c>
      <c r="G20" s="11">
        <f>'2. Tulud-kulud projektiga'!G20-'3. Tulud-kulud projektita'!G20</f>
        <v>0</v>
      </c>
      <c r="H20" s="11">
        <f>'2. Tulud-kulud projektiga'!H20-'3. Tulud-kulud projektita'!H20</f>
        <v>0</v>
      </c>
      <c r="I20" s="11">
        <f>'2. Tulud-kulud projektiga'!I20-'3. Tulud-kulud projektita'!I20</f>
        <v>0</v>
      </c>
      <c r="J20" s="11">
        <f>'2. Tulud-kulud projektiga'!J20-'3. Tulud-kulud projektita'!J20</f>
        <v>0</v>
      </c>
      <c r="K20" s="11">
        <f>'2. Tulud-kulud projektiga'!K20-'3. Tulud-kulud projektita'!K20</f>
        <v>0</v>
      </c>
      <c r="L20" s="11">
        <f>'2. Tulud-kulud projektiga'!L20-'3. Tulud-kulud projektita'!L20</f>
        <v>0</v>
      </c>
      <c r="M20" s="11">
        <f>'2. Tulud-kulud projektiga'!M20-'3. Tulud-kulud projektita'!M20</f>
        <v>0</v>
      </c>
      <c r="N20" s="11">
        <f>'2. Tulud-kulud projektiga'!N20-'3. Tulud-kulud projektita'!N20</f>
        <v>0</v>
      </c>
      <c r="O20" s="11">
        <f>'2. Tulud-kulud projektiga'!O20-'3. Tulud-kulud projektita'!O20</f>
        <v>0</v>
      </c>
      <c r="P20" s="11">
        <f>'2. Tulud-kulud projektiga'!P20-'3. Tulud-kulud projektita'!P20</f>
        <v>0</v>
      </c>
      <c r="Q20" s="11">
        <f>'2. Tulud-kulud projektiga'!Q20-'3. Tulud-kulud projektita'!Q20</f>
        <v>0</v>
      </c>
      <c r="R20" s="11">
        <f>'2. Tulud-kulud projektiga'!R20-'3. Tulud-kulud projektita'!R20</f>
        <v>0</v>
      </c>
      <c r="S20" s="7"/>
      <c r="T20" s="7"/>
    </row>
    <row r="21" spans="1:20" x14ac:dyDescent="0.35">
      <c r="A21" s="616"/>
      <c r="B21" s="52" t="s">
        <v>1</v>
      </c>
      <c r="C21" s="53" t="s">
        <v>3</v>
      </c>
      <c r="D21" s="54">
        <f>'2. Tulud-kulud projektiga'!D21-'3. Tulud-kulud projektita'!D21</f>
        <v>0</v>
      </c>
      <c r="E21" s="54">
        <f>'2. Tulud-kulud projektiga'!E21-'3. Tulud-kulud projektita'!E21</f>
        <v>0</v>
      </c>
      <c r="F21" s="54">
        <f>'2. Tulud-kulud projektiga'!F21-'3. Tulud-kulud projektita'!F21</f>
        <v>0</v>
      </c>
      <c r="G21" s="54">
        <f>'2. Tulud-kulud projektiga'!G21-'3. Tulud-kulud projektita'!G21</f>
        <v>0</v>
      </c>
      <c r="H21" s="54">
        <f>'2. Tulud-kulud projektiga'!H21-'3. Tulud-kulud projektita'!H21</f>
        <v>0</v>
      </c>
      <c r="I21" s="54">
        <f>'2. Tulud-kulud projektiga'!I21-'3. Tulud-kulud projektita'!I21</f>
        <v>0</v>
      </c>
      <c r="J21" s="54">
        <f>'2. Tulud-kulud projektiga'!J21-'3. Tulud-kulud projektita'!J21</f>
        <v>0</v>
      </c>
      <c r="K21" s="54">
        <f>'2. Tulud-kulud projektiga'!K21-'3. Tulud-kulud projektita'!K21</f>
        <v>0</v>
      </c>
      <c r="L21" s="54">
        <f>'2. Tulud-kulud projektiga'!L21-'3. Tulud-kulud projektita'!L21</f>
        <v>0</v>
      </c>
      <c r="M21" s="54">
        <f>'2. Tulud-kulud projektiga'!M21-'3. Tulud-kulud projektita'!M21</f>
        <v>0</v>
      </c>
      <c r="N21" s="54">
        <f>'2. Tulud-kulud projektiga'!N21-'3. Tulud-kulud projektita'!N21</f>
        <v>0</v>
      </c>
      <c r="O21" s="54">
        <f>'2. Tulud-kulud projektiga'!O21-'3. Tulud-kulud projektita'!O21</f>
        <v>0</v>
      </c>
      <c r="P21" s="54">
        <f>'2. Tulud-kulud projektiga'!P21-'3. Tulud-kulud projektita'!P21</f>
        <v>0</v>
      </c>
      <c r="Q21" s="54">
        <f>'2. Tulud-kulud projektiga'!Q21-'3. Tulud-kulud projektita'!Q21</f>
        <v>0</v>
      </c>
      <c r="R21" s="54">
        <f>'2. Tulud-kulud projektiga'!R21-'3. Tulud-kulud projektita'!R21</f>
        <v>0</v>
      </c>
      <c r="S21" s="7"/>
      <c r="T21" s="7"/>
    </row>
    <row r="22" spans="1:20" ht="4.5" customHeight="1" x14ac:dyDescent="0.35">
      <c r="A22" s="47"/>
      <c r="B22" s="26"/>
      <c r="C22" s="12"/>
      <c r="D22" s="12"/>
      <c r="E22" s="12"/>
      <c r="F22" s="12"/>
      <c r="G22" s="12"/>
      <c r="H22" s="12"/>
      <c r="I22" s="12"/>
      <c r="J22" s="12"/>
      <c r="K22" s="12"/>
      <c r="L22" s="12"/>
      <c r="M22" s="12"/>
      <c r="N22" s="12"/>
      <c r="O22" s="12"/>
      <c r="P22" s="12"/>
      <c r="Q22" s="12"/>
      <c r="R22" s="12"/>
      <c r="S22" s="7"/>
      <c r="T22" s="7"/>
    </row>
    <row r="23" spans="1:20" x14ac:dyDescent="0.35">
      <c r="A23" s="616" t="str">
        <f>'2. Tulud-kulud projektiga'!A23:A25</f>
        <v>Toode/teenus 5</v>
      </c>
      <c r="B23" s="50" t="str">
        <f>'2. Tulud-kulud projektiga'!B23</f>
        <v>Ühik 5</v>
      </c>
      <c r="C23" s="51">
        <f>'2. Tulud-kulud projektiga'!C23</f>
        <v>0</v>
      </c>
      <c r="D23" s="11">
        <f>'2. Tulud-kulud projektiga'!D23-'3. Tulud-kulud projektita'!D23</f>
        <v>0</v>
      </c>
      <c r="E23" s="11">
        <f>'2. Tulud-kulud projektiga'!E23-'3. Tulud-kulud projektita'!E23</f>
        <v>0</v>
      </c>
      <c r="F23" s="11">
        <f>'2. Tulud-kulud projektiga'!F23-'3. Tulud-kulud projektita'!F23</f>
        <v>0</v>
      </c>
      <c r="G23" s="11">
        <f>'2. Tulud-kulud projektiga'!G23-'3. Tulud-kulud projektita'!G23</f>
        <v>0</v>
      </c>
      <c r="H23" s="11">
        <f>'2. Tulud-kulud projektiga'!H23-'3. Tulud-kulud projektita'!H23</f>
        <v>0</v>
      </c>
      <c r="I23" s="11">
        <f>'2. Tulud-kulud projektiga'!I23-'3. Tulud-kulud projektita'!I23</f>
        <v>0</v>
      </c>
      <c r="J23" s="11">
        <f>'2. Tulud-kulud projektiga'!J23-'3. Tulud-kulud projektita'!J23</f>
        <v>0</v>
      </c>
      <c r="K23" s="11">
        <f>'2. Tulud-kulud projektiga'!K23-'3. Tulud-kulud projektita'!K23</f>
        <v>0</v>
      </c>
      <c r="L23" s="11">
        <f>'2. Tulud-kulud projektiga'!L23-'3. Tulud-kulud projektita'!L23</f>
        <v>0</v>
      </c>
      <c r="M23" s="11">
        <f>'2. Tulud-kulud projektiga'!M23-'3. Tulud-kulud projektita'!M23</f>
        <v>0</v>
      </c>
      <c r="N23" s="11">
        <f>'2. Tulud-kulud projektiga'!N23-'3. Tulud-kulud projektita'!N23</f>
        <v>0</v>
      </c>
      <c r="O23" s="11">
        <f>'2. Tulud-kulud projektiga'!O23-'3. Tulud-kulud projektita'!O23</f>
        <v>0</v>
      </c>
      <c r="P23" s="11">
        <f>'2. Tulud-kulud projektiga'!P23-'3. Tulud-kulud projektita'!P23</f>
        <v>0</v>
      </c>
      <c r="Q23" s="11">
        <f>'2. Tulud-kulud projektiga'!Q23-'3. Tulud-kulud projektita'!Q23</f>
        <v>0</v>
      </c>
      <c r="R23" s="11">
        <f>'2. Tulud-kulud projektiga'!R23-'3. Tulud-kulud projektita'!R23</f>
        <v>0</v>
      </c>
      <c r="S23" s="7"/>
      <c r="T23" s="7"/>
    </row>
    <row r="24" spans="1:20" x14ac:dyDescent="0.35">
      <c r="A24" s="616"/>
      <c r="B24" s="50" t="s">
        <v>0</v>
      </c>
      <c r="C24" s="51" t="s">
        <v>3</v>
      </c>
      <c r="D24" s="11">
        <f>'2. Tulud-kulud projektiga'!D24-'3. Tulud-kulud projektita'!D24</f>
        <v>0</v>
      </c>
      <c r="E24" s="11">
        <f>'2. Tulud-kulud projektiga'!E24-'3. Tulud-kulud projektita'!E24</f>
        <v>0</v>
      </c>
      <c r="F24" s="11">
        <f>'2. Tulud-kulud projektiga'!F24-'3. Tulud-kulud projektita'!F24</f>
        <v>0</v>
      </c>
      <c r="G24" s="11">
        <f>'2. Tulud-kulud projektiga'!G24-'3. Tulud-kulud projektita'!G24</f>
        <v>0</v>
      </c>
      <c r="H24" s="11">
        <f>'2. Tulud-kulud projektiga'!H24-'3. Tulud-kulud projektita'!H24</f>
        <v>0</v>
      </c>
      <c r="I24" s="11">
        <f>'2. Tulud-kulud projektiga'!I24-'3. Tulud-kulud projektita'!I24</f>
        <v>0</v>
      </c>
      <c r="J24" s="11">
        <f>'2. Tulud-kulud projektiga'!J24-'3. Tulud-kulud projektita'!J24</f>
        <v>0</v>
      </c>
      <c r="K24" s="11">
        <f>'2. Tulud-kulud projektiga'!K24-'3. Tulud-kulud projektita'!K24</f>
        <v>0</v>
      </c>
      <c r="L24" s="11">
        <f>'2. Tulud-kulud projektiga'!L24-'3. Tulud-kulud projektita'!L24</f>
        <v>0</v>
      </c>
      <c r="M24" s="11">
        <f>'2. Tulud-kulud projektiga'!M24-'3. Tulud-kulud projektita'!M24</f>
        <v>0</v>
      </c>
      <c r="N24" s="11">
        <f>'2. Tulud-kulud projektiga'!N24-'3. Tulud-kulud projektita'!N24</f>
        <v>0</v>
      </c>
      <c r="O24" s="11">
        <f>'2. Tulud-kulud projektiga'!O24-'3. Tulud-kulud projektita'!O24</f>
        <v>0</v>
      </c>
      <c r="P24" s="11">
        <f>'2. Tulud-kulud projektiga'!P24-'3. Tulud-kulud projektita'!P24</f>
        <v>0</v>
      </c>
      <c r="Q24" s="11">
        <f>'2. Tulud-kulud projektiga'!Q24-'3. Tulud-kulud projektita'!Q24</f>
        <v>0</v>
      </c>
      <c r="R24" s="11">
        <f>'2. Tulud-kulud projektiga'!R24-'3. Tulud-kulud projektita'!R24</f>
        <v>0</v>
      </c>
      <c r="S24" s="7"/>
      <c r="T24" s="7"/>
    </row>
    <row r="25" spans="1:20" x14ac:dyDescent="0.35">
      <c r="A25" s="616"/>
      <c r="B25" s="52" t="s">
        <v>1</v>
      </c>
      <c r="C25" s="53" t="s">
        <v>3</v>
      </c>
      <c r="D25" s="54">
        <f>'2. Tulud-kulud projektiga'!D25-'3. Tulud-kulud projektita'!D25</f>
        <v>0</v>
      </c>
      <c r="E25" s="54">
        <f>'2. Tulud-kulud projektiga'!E25-'3. Tulud-kulud projektita'!E25</f>
        <v>0</v>
      </c>
      <c r="F25" s="54">
        <f>'2. Tulud-kulud projektiga'!F25-'3. Tulud-kulud projektita'!F25</f>
        <v>0</v>
      </c>
      <c r="G25" s="54">
        <f>'2. Tulud-kulud projektiga'!G25-'3. Tulud-kulud projektita'!G25</f>
        <v>0</v>
      </c>
      <c r="H25" s="54">
        <f>'2. Tulud-kulud projektiga'!H25-'3. Tulud-kulud projektita'!H25</f>
        <v>0</v>
      </c>
      <c r="I25" s="54">
        <f>'2. Tulud-kulud projektiga'!I25-'3. Tulud-kulud projektita'!I25</f>
        <v>0</v>
      </c>
      <c r="J25" s="54">
        <f>'2. Tulud-kulud projektiga'!J25-'3. Tulud-kulud projektita'!J25</f>
        <v>0</v>
      </c>
      <c r="K25" s="54">
        <f>'2. Tulud-kulud projektiga'!K25-'3. Tulud-kulud projektita'!K25</f>
        <v>0</v>
      </c>
      <c r="L25" s="54">
        <f>'2. Tulud-kulud projektiga'!L25-'3. Tulud-kulud projektita'!L25</f>
        <v>0</v>
      </c>
      <c r="M25" s="54">
        <f>'2. Tulud-kulud projektiga'!M25-'3. Tulud-kulud projektita'!M25</f>
        <v>0</v>
      </c>
      <c r="N25" s="54">
        <f>'2. Tulud-kulud projektiga'!N25-'3. Tulud-kulud projektita'!N25</f>
        <v>0</v>
      </c>
      <c r="O25" s="54">
        <f>'2. Tulud-kulud projektiga'!O25-'3. Tulud-kulud projektita'!O25</f>
        <v>0</v>
      </c>
      <c r="P25" s="54">
        <f>'2. Tulud-kulud projektiga'!P25-'3. Tulud-kulud projektita'!P25</f>
        <v>0</v>
      </c>
      <c r="Q25" s="54">
        <f>'2. Tulud-kulud projektiga'!Q25-'3. Tulud-kulud projektita'!Q25</f>
        <v>0</v>
      </c>
      <c r="R25" s="54">
        <f>'2. Tulud-kulud projektiga'!R25-'3. Tulud-kulud projektita'!R25</f>
        <v>0</v>
      </c>
      <c r="S25" s="7"/>
      <c r="T25" s="7"/>
    </row>
    <row r="26" spans="1:20" ht="4.5" customHeight="1" x14ac:dyDescent="0.35">
      <c r="A26" s="47"/>
      <c r="B26" s="26"/>
      <c r="C26" s="12"/>
      <c r="D26" s="12"/>
      <c r="E26" s="12"/>
      <c r="F26" s="12"/>
      <c r="G26" s="12"/>
      <c r="H26" s="12"/>
      <c r="I26" s="12"/>
      <c r="J26" s="12"/>
      <c r="K26" s="12"/>
      <c r="L26" s="12"/>
      <c r="M26" s="12"/>
      <c r="N26" s="12"/>
      <c r="O26" s="12"/>
      <c r="P26" s="12"/>
      <c r="Q26" s="12"/>
      <c r="R26" s="12"/>
      <c r="S26" s="7"/>
      <c r="T26" s="7"/>
    </row>
    <row r="27" spans="1:20" hidden="1" outlineLevel="1" x14ac:dyDescent="0.35">
      <c r="A27" s="616" t="str">
        <f>'2. Tulud-kulud projektiga'!A27:A29</f>
        <v>Toode/teenus 6</v>
      </c>
      <c r="B27" s="50" t="str">
        <f>'2. Tulud-kulud projektiga'!B27</f>
        <v>Ühik 6</v>
      </c>
      <c r="C27" s="51">
        <f>'2. Tulud-kulud projektiga'!C27</f>
        <v>0</v>
      </c>
      <c r="D27" s="11">
        <f>'2. Tulud-kulud projektiga'!D27-'3. Tulud-kulud projektita'!D27</f>
        <v>0</v>
      </c>
      <c r="E27" s="11">
        <f>'2. Tulud-kulud projektiga'!E27-'3. Tulud-kulud projektita'!E27</f>
        <v>0</v>
      </c>
      <c r="F27" s="11">
        <f>'2. Tulud-kulud projektiga'!F27-'3. Tulud-kulud projektita'!F27</f>
        <v>0</v>
      </c>
      <c r="G27" s="11">
        <f>'2. Tulud-kulud projektiga'!G27-'3. Tulud-kulud projektita'!G27</f>
        <v>0</v>
      </c>
      <c r="H27" s="11">
        <f>'2. Tulud-kulud projektiga'!H27-'3. Tulud-kulud projektita'!H27</f>
        <v>0</v>
      </c>
      <c r="I27" s="11">
        <f>'2. Tulud-kulud projektiga'!I27-'3. Tulud-kulud projektita'!I27</f>
        <v>0</v>
      </c>
      <c r="J27" s="11">
        <f>'2. Tulud-kulud projektiga'!J27-'3. Tulud-kulud projektita'!J27</f>
        <v>0</v>
      </c>
      <c r="K27" s="11">
        <f>'2. Tulud-kulud projektiga'!K27-'3. Tulud-kulud projektita'!K27</f>
        <v>0</v>
      </c>
      <c r="L27" s="11">
        <f>'2. Tulud-kulud projektiga'!L27-'3. Tulud-kulud projektita'!L27</f>
        <v>0</v>
      </c>
      <c r="M27" s="11">
        <f>'2. Tulud-kulud projektiga'!M27-'3. Tulud-kulud projektita'!M27</f>
        <v>0</v>
      </c>
      <c r="N27" s="11">
        <f>'2. Tulud-kulud projektiga'!N27-'3. Tulud-kulud projektita'!N27</f>
        <v>0</v>
      </c>
      <c r="O27" s="11">
        <f>'2. Tulud-kulud projektiga'!O27-'3. Tulud-kulud projektita'!O27</f>
        <v>0</v>
      </c>
      <c r="P27" s="11">
        <f>'2. Tulud-kulud projektiga'!P27-'3. Tulud-kulud projektita'!P27</f>
        <v>0</v>
      </c>
      <c r="Q27" s="11">
        <f>'2. Tulud-kulud projektiga'!Q27-'3. Tulud-kulud projektita'!Q27</f>
        <v>0</v>
      </c>
      <c r="R27" s="11">
        <f>'2. Tulud-kulud projektiga'!R27-'3. Tulud-kulud projektita'!R27</f>
        <v>0</v>
      </c>
      <c r="S27" s="7"/>
      <c r="T27" s="7"/>
    </row>
    <row r="28" spans="1:20" hidden="1" outlineLevel="1" x14ac:dyDescent="0.35">
      <c r="A28" s="616"/>
      <c r="B28" s="50" t="s">
        <v>0</v>
      </c>
      <c r="C28" s="51" t="s">
        <v>3</v>
      </c>
      <c r="D28" s="11">
        <f>'2. Tulud-kulud projektiga'!D28-'3. Tulud-kulud projektita'!D28</f>
        <v>0</v>
      </c>
      <c r="E28" s="11">
        <f>'2. Tulud-kulud projektiga'!E28-'3. Tulud-kulud projektita'!E28</f>
        <v>0</v>
      </c>
      <c r="F28" s="11">
        <f>'2. Tulud-kulud projektiga'!F28-'3. Tulud-kulud projektita'!F28</f>
        <v>0</v>
      </c>
      <c r="G28" s="11">
        <f>'2. Tulud-kulud projektiga'!G28-'3. Tulud-kulud projektita'!G28</f>
        <v>0</v>
      </c>
      <c r="H28" s="11">
        <f>'2. Tulud-kulud projektiga'!H28-'3. Tulud-kulud projektita'!H28</f>
        <v>0</v>
      </c>
      <c r="I28" s="11">
        <f>'2. Tulud-kulud projektiga'!I28-'3. Tulud-kulud projektita'!I28</f>
        <v>0</v>
      </c>
      <c r="J28" s="11">
        <f>'2. Tulud-kulud projektiga'!J28-'3. Tulud-kulud projektita'!J28</f>
        <v>0</v>
      </c>
      <c r="K28" s="11">
        <f>'2. Tulud-kulud projektiga'!K28-'3. Tulud-kulud projektita'!K28</f>
        <v>0</v>
      </c>
      <c r="L28" s="11">
        <f>'2. Tulud-kulud projektiga'!L28-'3. Tulud-kulud projektita'!L28</f>
        <v>0</v>
      </c>
      <c r="M28" s="11">
        <f>'2. Tulud-kulud projektiga'!M28-'3. Tulud-kulud projektita'!M28</f>
        <v>0</v>
      </c>
      <c r="N28" s="11">
        <f>'2. Tulud-kulud projektiga'!N28-'3. Tulud-kulud projektita'!N28</f>
        <v>0</v>
      </c>
      <c r="O28" s="11">
        <f>'2. Tulud-kulud projektiga'!O28-'3. Tulud-kulud projektita'!O28</f>
        <v>0</v>
      </c>
      <c r="P28" s="11">
        <f>'2. Tulud-kulud projektiga'!P28-'3. Tulud-kulud projektita'!P28</f>
        <v>0</v>
      </c>
      <c r="Q28" s="11">
        <f>'2. Tulud-kulud projektiga'!Q28-'3. Tulud-kulud projektita'!Q28</f>
        <v>0</v>
      </c>
      <c r="R28" s="11">
        <f>'2. Tulud-kulud projektiga'!R28-'3. Tulud-kulud projektita'!R28</f>
        <v>0</v>
      </c>
      <c r="S28" s="7"/>
      <c r="T28" s="7"/>
    </row>
    <row r="29" spans="1:20" hidden="1" outlineLevel="1" x14ac:dyDescent="0.35">
      <c r="A29" s="616"/>
      <c r="B29" s="52" t="s">
        <v>1</v>
      </c>
      <c r="C29" s="53" t="s">
        <v>3</v>
      </c>
      <c r="D29" s="54">
        <f>'2. Tulud-kulud projektiga'!D29-'3. Tulud-kulud projektita'!D29</f>
        <v>0</v>
      </c>
      <c r="E29" s="54">
        <f>'2. Tulud-kulud projektiga'!E29-'3. Tulud-kulud projektita'!E29</f>
        <v>0</v>
      </c>
      <c r="F29" s="54">
        <f>'2. Tulud-kulud projektiga'!F29-'3. Tulud-kulud projektita'!F29</f>
        <v>0</v>
      </c>
      <c r="G29" s="54">
        <f>'2. Tulud-kulud projektiga'!G29-'3. Tulud-kulud projektita'!G29</f>
        <v>0</v>
      </c>
      <c r="H29" s="54">
        <f>'2. Tulud-kulud projektiga'!H29-'3. Tulud-kulud projektita'!H29</f>
        <v>0</v>
      </c>
      <c r="I29" s="54">
        <f>'2. Tulud-kulud projektiga'!I29-'3. Tulud-kulud projektita'!I29</f>
        <v>0</v>
      </c>
      <c r="J29" s="54">
        <f>'2. Tulud-kulud projektiga'!J29-'3. Tulud-kulud projektita'!J29</f>
        <v>0</v>
      </c>
      <c r="K29" s="54">
        <f>'2. Tulud-kulud projektiga'!K29-'3. Tulud-kulud projektita'!K29</f>
        <v>0</v>
      </c>
      <c r="L29" s="54">
        <f>'2. Tulud-kulud projektiga'!L29-'3. Tulud-kulud projektita'!L29</f>
        <v>0</v>
      </c>
      <c r="M29" s="54">
        <f>'2. Tulud-kulud projektiga'!M29-'3. Tulud-kulud projektita'!M29</f>
        <v>0</v>
      </c>
      <c r="N29" s="54">
        <f>'2. Tulud-kulud projektiga'!N29-'3. Tulud-kulud projektita'!N29</f>
        <v>0</v>
      </c>
      <c r="O29" s="54">
        <f>'2. Tulud-kulud projektiga'!O29-'3. Tulud-kulud projektita'!O29</f>
        <v>0</v>
      </c>
      <c r="P29" s="54">
        <f>'2. Tulud-kulud projektiga'!P29-'3. Tulud-kulud projektita'!P29</f>
        <v>0</v>
      </c>
      <c r="Q29" s="54">
        <f>'2. Tulud-kulud projektiga'!Q29-'3. Tulud-kulud projektita'!Q29</f>
        <v>0</v>
      </c>
      <c r="R29" s="54">
        <f>'2. Tulud-kulud projektiga'!R29-'3. Tulud-kulud projektita'!R29</f>
        <v>0</v>
      </c>
      <c r="S29" s="7"/>
      <c r="T29" s="7"/>
    </row>
    <row r="30" spans="1:20" ht="4.5" hidden="1" customHeight="1" outlineLevel="1" x14ac:dyDescent="0.35">
      <c r="A30" s="47"/>
      <c r="B30" s="26"/>
      <c r="C30" s="12"/>
      <c r="D30" s="12"/>
      <c r="E30" s="12"/>
      <c r="F30" s="12"/>
      <c r="G30" s="12"/>
      <c r="H30" s="12"/>
      <c r="I30" s="12"/>
      <c r="J30" s="12"/>
      <c r="K30" s="12"/>
      <c r="L30" s="12"/>
      <c r="M30" s="12"/>
      <c r="N30" s="12"/>
      <c r="O30" s="12"/>
      <c r="P30" s="12"/>
      <c r="Q30" s="12"/>
      <c r="R30" s="12"/>
      <c r="S30" s="7"/>
      <c r="T30" s="7"/>
    </row>
    <row r="31" spans="1:20" hidden="1" outlineLevel="1" x14ac:dyDescent="0.35">
      <c r="A31" s="616" t="str">
        <f>'2. Tulud-kulud projektiga'!A31:A33</f>
        <v>Toode/teenus 7</v>
      </c>
      <c r="B31" s="50" t="str">
        <f>'2. Tulud-kulud projektiga'!B31</f>
        <v>Ühik 7</v>
      </c>
      <c r="C31" s="51">
        <f>'2. Tulud-kulud projektiga'!C31</f>
        <v>0</v>
      </c>
      <c r="D31" s="11">
        <f>'2. Tulud-kulud projektiga'!D31-'3. Tulud-kulud projektita'!D31</f>
        <v>0</v>
      </c>
      <c r="E31" s="11">
        <f>'2. Tulud-kulud projektiga'!E31-'3. Tulud-kulud projektita'!E31</f>
        <v>0</v>
      </c>
      <c r="F31" s="11">
        <f>'2. Tulud-kulud projektiga'!F31-'3. Tulud-kulud projektita'!F31</f>
        <v>0</v>
      </c>
      <c r="G31" s="11">
        <f>'2. Tulud-kulud projektiga'!G31-'3. Tulud-kulud projektita'!G31</f>
        <v>0</v>
      </c>
      <c r="H31" s="11">
        <f>'2. Tulud-kulud projektiga'!H31-'3. Tulud-kulud projektita'!H31</f>
        <v>0</v>
      </c>
      <c r="I31" s="11">
        <f>'2. Tulud-kulud projektiga'!I31-'3. Tulud-kulud projektita'!I31</f>
        <v>0</v>
      </c>
      <c r="J31" s="11">
        <f>'2. Tulud-kulud projektiga'!J31-'3. Tulud-kulud projektita'!J31</f>
        <v>0</v>
      </c>
      <c r="K31" s="11">
        <f>'2. Tulud-kulud projektiga'!K31-'3. Tulud-kulud projektita'!K31</f>
        <v>0</v>
      </c>
      <c r="L31" s="11">
        <f>'2. Tulud-kulud projektiga'!L31-'3. Tulud-kulud projektita'!L31</f>
        <v>0</v>
      </c>
      <c r="M31" s="11">
        <f>'2. Tulud-kulud projektiga'!M31-'3. Tulud-kulud projektita'!M31</f>
        <v>0</v>
      </c>
      <c r="N31" s="11">
        <f>'2. Tulud-kulud projektiga'!N31-'3. Tulud-kulud projektita'!N31</f>
        <v>0</v>
      </c>
      <c r="O31" s="11">
        <f>'2. Tulud-kulud projektiga'!O31-'3. Tulud-kulud projektita'!O31</f>
        <v>0</v>
      </c>
      <c r="P31" s="11">
        <f>'2. Tulud-kulud projektiga'!P31-'3. Tulud-kulud projektita'!P31</f>
        <v>0</v>
      </c>
      <c r="Q31" s="11">
        <f>'2. Tulud-kulud projektiga'!Q31-'3. Tulud-kulud projektita'!Q31</f>
        <v>0</v>
      </c>
      <c r="R31" s="11">
        <f>'2. Tulud-kulud projektiga'!R31-'3. Tulud-kulud projektita'!R31</f>
        <v>0</v>
      </c>
      <c r="S31" s="7"/>
      <c r="T31" s="7"/>
    </row>
    <row r="32" spans="1:20" hidden="1" outlineLevel="1" x14ac:dyDescent="0.35">
      <c r="A32" s="616"/>
      <c r="B32" s="50" t="s">
        <v>0</v>
      </c>
      <c r="C32" s="51" t="s">
        <v>3</v>
      </c>
      <c r="D32" s="11">
        <f>'2. Tulud-kulud projektiga'!D32-'3. Tulud-kulud projektita'!D32</f>
        <v>0</v>
      </c>
      <c r="E32" s="11">
        <f>'2. Tulud-kulud projektiga'!E32-'3. Tulud-kulud projektita'!E32</f>
        <v>0</v>
      </c>
      <c r="F32" s="11">
        <f>'2. Tulud-kulud projektiga'!F32-'3. Tulud-kulud projektita'!F32</f>
        <v>0</v>
      </c>
      <c r="G32" s="11">
        <f>'2. Tulud-kulud projektiga'!G32-'3. Tulud-kulud projektita'!G32</f>
        <v>0</v>
      </c>
      <c r="H32" s="11">
        <f>'2. Tulud-kulud projektiga'!H32-'3. Tulud-kulud projektita'!H32</f>
        <v>0</v>
      </c>
      <c r="I32" s="11">
        <f>'2. Tulud-kulud projektiga'!I32-'3. Tulud-kulud projektita'!I32</f>
        <v>0</v>
      </c>
      <c r="J32" s="11">
        <f>'2. Tulud-kulud projektiga'!J32-'3. Tulud-kulud projektita'!J32</f>
        <v>0</v>
      </c>
      <c r="K32" s="11">
        <f>'2. Tulud-kulud projektiga'!K32-'3. Tulud-kulud projektita'!K32</f>
        <v>0</v>
      </c>
      <c r="L32" s="11">
        <f>'2. Tulud-kulud projektiga'!L32-'3. Tulud-kulud projektita'!L32</f>
        <v>0</v>
      </c>
      <c r="M32" s="11">
        <f>'2. Tulud-kulud projektiga'!M32-'3. Tulud-kulud projektita'!M32</f>
        <v>0</v>
      </c>
      <c r="N32" s="11">
        <f>'2. Tulud-kulud projektiga'!N32-'3. Tulud-kulud projektita'!N32</f>
        <v>0</v>
      </c>
      <c r="O32" s="11">
        <f>'2. Tulud-kulud projektiga'!O32-'3. Tulud-kulud projektita'!O32</f>
        <v>0</v>
      </c>
      <c r="P32" s="11">
        <f>'2. Tulud-kulud projektiga'!P32-'3. Tulud-kulud projektita'!P32</f>
        <v>0</v>
      </c>
      <c r="Q32" s="11">
        <f>'2. Tulud-kulud projektiga'!Q32-'3. Tulud-kulud projektita'!Q32</f>
        <v>0</v>
      </c>
      <c r="R32" s="11">
        <f>'2. Tulud-kulud projektiga'!R32-'3. Tulud-kulud projektita'!R32</f>
        <v>0</v>
      </c>
      <c r="S32" s="7"/>
      <c r="T32" s="7"/>
    </row>
    <row r="33" spans="1:20" hidden="1" outlineLevel="1" x14ac:dyDescent="0.35">
      <c r="A33" s="616"/>
      <c r="B33" s="52" t="s">
        <v>1</v>
      </c>
      <c r="C33" s="53" t="s">
        <v>3</v>
      </c>
      <c r="D33" s="54">
        <f>'2. Tulud-kulud projektiga'!D33-'3. Tulud-kulud projektita'!D33</f>
        <v>0</v>
      </c>
      <c r="E33" s="54">
        <f>'2. Tulud-kulud projektiga'!E33-'3. Tulud-kulud projektita'!E33</f>
        <v>0</v>
      </c>
      <c r="F33" s="54">
        <f>'2. Tulud-kulud projektiga'!F33-'3. Tulud-kulud projektita'!F33</f>
        <v>0</v>
      </c>
      <c r="G33" s="54">
        <f>'2. Tulud-kulud projektiga'!G33-'3. Tulud-kulud projektita'!G33</f>
        <v>0</v>
      </c>
      <c r="H33" s="54">
        <f>'2. Tulud-kulud projektiga'!H33-'3. Tulud-kulud projektita'!H33</f>
        <v>0</v>
      </c>
      <c r="I33" s="54">
        <f>'2. Tulud-kulud projektiga'!I33-'3. Tulud-kulud projektita'!I33</f>
        <v>0</v>
      </c>
      <c r="J33" s="54">
        <f>'2. Tulud-kulud projektiga'!J33-'3. Tulud-kulud projektita'!J33</f>
        <v>0</v>
      </c>
      <c r="K33" s="54">
        <f>'2. Tulud-kulud projektiga'!K33-'3. Tulud-kulud projektita'!K33</f>
        <v>0</v>
      </c>
      <c r="L33" s="54">
        <f>'2. Tulud-kulud projektiga'!L33-'3. Tulud-kulud projektita'!L33</f>
        <v>0</v>
      </c>
      <c r="M33" s="54">
        <f>'2. Tulud-kulud projektiga'!M33-'3. Tulud-kulud projektita'!M33</f>
        <v>0</v>
      </c>
      <c r="N33" s="54">
        <f>'2. Tulud-kulud projektiga'!N33-'3. Tulud-kulud projektita'!N33</f>
        <v>0</v>
      </c>
      <c r="O33" s="54">
        <f>'2. Tulud-kulud projektiga'!O33-'3. Tulud-kulud projektita'!O33</f>
        <v>0</v>
      </c>
      <c r="P33" s="54">
        <f>'2. Tulud-kulud projektiga'!P33-'3. Tulud-kulud projektita'!P33</f>
        <v>0</v>
      </c>
      <c r="Q33" s="54">
        <f>'2. Tulud-kulud projektiga'!Q33-'3. Tulud-kulud projektita'!Q33</f>
        <v>0</v>
      </c>
      <c r="R33" s="54">
        <f>'2. Tulud-kulud projektiga'!R33-'3. Tulud-kulud projektita'!R33</f>
        <v>0</v>
      </c>
      <c r="S33" s="7"/>
      <c r="T33" s="7"/>
    </row>
    <row r="34" spans="1:20" ht="4.5" hidden="1" customHeight="1" outlineLevel="1" x14ac:dyDescent="0.35">
      <c r="A34" s="47"/>
      <c r="B34" s="26"/>
      <c r="C34" s="12"/>
      <c r="D34" s="12"/>
      <c r="E34" s="12"/>
      <c r="F34" s="12"/>
      <c r="G34" s="12"/>
      <c r="H34" s="12"/>
      <c r="I34" s="12"/>
      <c r="J34" s="12"/>
      <c r="K34" s="12"/>
      <c r="L34" s="12"/>
      <c r="M34" s="12"/>
      <c r="N34" s="12"/>
      <c r="O34" s="12"/>
      <c r="P34" s="12"/>
      <c r="Q34" s="12"/>
      <c r="R34" s="12"/>
      <c r="S34" s="7"/>
      <c r="T34" s="7"/>
    </row>
    <row r="35" spans="1:20" hidden="1" outlineLevel="1" x14ac:dyDescent="0.35">
      <c r="A35" s="616" t="str">
        <f>'2. Tulud-kulud projektiga'!A35:A37</f>
        <v>Toode/teenus 8</v>
      </c>
      <c r="B35" s="50" t="str">
        <f>'2. Tulud-kulud projektiga'!B35</f>
        <v>Ühik 8</v>
      </c>
      <c r="C35" s="51">
        <f>'2. Tulud-kulud projektiga'!C35</f>
        <v>0</v>
      </c>
      <c r="D35" s="11">
        <f>'2. Tulud-kulud projektiga'!D35-'3. Tulud-kulud projektita'!D35</f>
        <v>0</v>
      </c>
      <c r="E35" s="11">
        <f>'2. Tulud-kulud projektiga'!E35-'3. Tulud-kulud projektita'!E35</f>
        <v>0</v>
      </c>
      <c r="F35" s="11">
        <f>'2. Tulud-kulud projektiga'!F35-'3. Tulud-kulud projektita'!F35</f>
        <v>0</v>
      </c>
      <c r="G35" s="11">
        <f>'2. Tulud-kulud projektiga'!G35-'3. Tulud-kulud projektita'!G35</f>
        <v>0</v>
      </c>
      <c r="H35" s="11">
        <f>'2. Tulud-kulud projektiga'!H35-'3. Tulud-kulud projektita'!H35</f>
        <v>0</v>
      </c>
      <c r="I35" s="11">
        <f>'2. Tulud-kulud projektiga'!I35-'3. Tulud-kulud projektita'!I35</f>
        <v>0</v>
      </c>
      <c r="J35" s="11">
        <f>'2. Tulud-kulud projektiga'!J35-'3. Tulud-kulud projektita'!J35</f>
        <v>0</v>
      </c>
      <c r="K35" s="11">
        <f>'2. Tulud-kulud projektiga'!K35-'3. Tulud-kulud projektita'!K35</f>
        <v>0</v>
      </c>
      <c r="L35" s="11">
        <f>'2. Tulud-kulud projektiga'!L35-'3. Tulud-kulud projektita'!L35</f>
        <v>0</v>
      </c>
      <c r="M35" s="11">
        <f>'2. Tulud-kulud projektiga'!M35-'3. Tulud-kulud projektita'!M35</f>
        <v>0</v>
      </c>
      <c r="N35" s="11">
        <f>'2. Tulud-kulud projektiga'!N35-'3. Tulud-kulud projektita'!N35</f>
        <v>0</v>
      </c>
      <c r="O35" s="11">
        <f>'2. Tulud-kulud projektiga'!O35-'3. Tulud-kulud projektita'!O35</f>
        <v>0</v>
      </c>
      <c r="P35" s="11">
        <f>'2. Tulud-kulud projektiga'!P35-'3. Tulud-kulud projektita'!P35</f>
        <v>0</v>
      </c>
      <c r="Q35" s="11">
        <f>'2. Tulud-kulud projektiga'!Q35-'3. Tulud-kulud projektita'!Q35</f>
        <v>0</v>
      </c>
      <c r="R35" s="11">
        <f>'2. Tulud-kulud projektiga'!R35-'3. Tulud-kulud projektita'!R35</f>
        <v>0</v>
      </c>
      <c r="S35" s="7"/>
      <c r="T35" s="7"/>
    </row>
    <row r="36" spans="1:20" hidden="1" outlineLevel="1" x14ac:dyDescent="0.35">
      <c r="A36" s="616"/>
      <c r="B36" s="50" t="s">
        <v>0</v>
      </c>
      <c r="C36" s="51" t="s">
        <v>3</v>
      </c>
      <c r="D36" s="11">
        <f>'2. Tulud-kulud projektiga'!D36-'3. Tulud-kulud projektita'!D36</f>
        <v>0</v>
      </c>
      <c r="E36" s="11">
        <f>'2. Tulud-kulud projektiga'!E36-'3. Tulud-kulud projektita'!E36</f>
        <v>0</v>
      </c>
      <c r="F36" s="11">
        <f>'2. Tulud-kulud projektiga'!F36-'3. Tulud-kulud projektita'!F36</f>
        <v>0</v>
      </c>
      <c r="G36" s="11">
        <f>'2. Tulud-kulud projektiga'!G36-'3. Tulud-kulud projektita'!G36</f>
        <v>0</v>
      </c>
      <c r="H36" s="11">
        <f>'2. Tulud-kulud projektiga'!H36-'3. Tulud-kulud projektita'!H36</f>
        <v>0</v>
      </c>
      <c r="I36" s="11">
        <f>'2. Tulud-kulud projektiga'!I36-'3. Tulud-kulud projektita'!I36</f>
        <v>0</v>
      </c>
      <c r="J36" s="11">
        <f>'2. Tulud-kulud projektiga'!J36-'3. Tulud-kulud projektita'!J36</f>
        <v>0</v>
      </c>
      <c r="K36" s="11">
        <f>'2. Tulud-kulud projektiga'!K36-'3. Tulud-kulud projektita'!K36</f>
        <v>0</v>
      </c>
      <c r="L36" s="11">
        <f>'2. Tulud-kulud projektiga'!L36-'3. Tulud-kulud projektita'!L36</f>
        <v>0</v>
      </c>
      <c r="M36" s="11">
        <f>'2. Tulud-kulud projektiga'!M36-'3. Tulud-kulud projektita'!M36</f>
        <v>0</v>
      </c>
      <c r="N36" s="11">
        <f>'2. Tulud-kulud projektiga'!N36-'3. Tulud-kulud projektita'!N36</f>
        <v>0</v>
      </c>
      <c r="O36" s="11">
        <f>'2. Tulud-kulud projektiga'!O36-'3. Tulud-kulud projektita'!O36</f>
        <v>0</v>
      </c>
      <c r="P36" s="11">
        <f>'2. Tulud-kulud projektiga'!P36-'3. Tulud-kulud projektita'!P36</f>
        <v>0</v>
      </c>
      <c r="Q36" s="11">
        <f>'2. Tulud-kulud projektiga'!Q36-'3. Tulud-kulud projektita'!Q36</f>
        <v>0</v>
      </c>
      <c r="R36" s="11">
        <f>'2. Tulud-kulud projektiga'!R36-'3. Tulud-kulud projektita'!R36</f>
        <v>0</v>
      </c>
      <c r="S36" s="7"/>
      <c r="T36" s="7"/>
    </row>
    <row r="37" spans="1:20" hidden="1" outlineLevel="1" x14ac:dyDescent="0.35">
      <c r="A37" s="616"/>
      <c r="B37" s="52" t="s">
        <v>1</v>
      </c>
      <c r="C37" s="53" t="s">
        <v>3</v>
      </c>
      <c r="D37" s="54">
        <f>'2. Tulud-kulud projektiga'!D37-'3. Tulud-kulud projektita'!D37</f>
        <v>0</v>
      </c>
      <c r="E37" s="54">
        <f>'2. Tulud-kulud projektiga'!E37-'3. Tulud-kulud projektita'!E37</f>
        <v>0</v>
      </c>
      <c r="F37" s="54">
        <f>'2. Tulud-kulud projektiga'!F37-'3. Tulud-kulud projektita'!F37</f>
        <v>0</v>
      </c>
      <c r="G37" s="54">
        <f>'2. Tulud-kulud projektiga'!G37-'3. Tulud-kulud projektita'!G37</f>
        <v>0</v>
      </c>
      <c r="H37" s="54">
        <f>'2. Tulud-kulud projektiga'!H37-'3. Tulud-kulud projektita'!H37</f>
        <v>0</v>
      </c>
      <c r="I37" s="54">
        <f>'2. Tulud-kulud projektiga'!I37-'3. Tulud-kulud projektita'!I37</f>
        <v>0</v>
      </c>
      <c r="J37" s="54">
        <f>'2. Tulud-kulud projektiga'!J37-'3. Tulud-kulud projektita'!J37</f>
        <v>0</v>
      </c>
      <c r="K37" s="54">
        <f>'2. Tulud-kulud projektiga'!K37-'3. Tulud-kulud projektita'!K37</f>
        <v>0</v>
      </c>
      <c r="L37" s="54">
        <f>'2. Tulud-kulud projektiga'!L37-'3. Tulud-kulud projektita'!L37</f>
        <v>0</v>
      </c>
      <c r="M37" s="54">
        <f>'2. Tulud-kulud projektiga'!M37-'3. Tulud-kulud projektita'!M37</f>
        <v>0</v>
      </c>
      <c r="N37" s="54">
        <f>'2. Tulud-kulud projektiga'!N37-'3. Tulud-kulud projektita'!N37</f>
        <v>0</v>
      </c>
      <c r="O37" s="54">
        <f>'2. Tulud-kulud projektiga'!O37-'3. Tulud-kulud projektita'!O37</f>
        <v>0</v>
      </c>
      <c r="P37" s="54">
        <f>'2. Tulud-kulud projektiga'!P37-'3. Tulud-kulud projektita'!P37</f>
        <v>0</v>
      </c>
      <c r="Q37" s="54">
        <f>'2. Tulud-kulud projektiga'!Q37-'3. Tulud-kulud projektita'!Q37</f>
        <v>0</v>
      </c>
      <c r="R37" s="54">
        <f>'2. Tulud-kulud projektiga'!R37-'3. Tulud-kulud projektita'!R37</f>
        <v>0</v>
      </c>
      <c r="S37" s="7"/>
      <c r="T37" s="7"/>
    </row>
    <row r="38" spans="1:20" ht="4.5" hidden="1" customHeight="1" outlineLevel="1" x14ac:dyDescent="0.35">
      <c r="A38" s="47"/>
      <c r="B38" s="26"/>
      <c r="C38" s="12"/>
      <c r="D38" s="12"/>
      <c r="E38" s="12"/>
      <c r="F38" s="12"/>
      <c r="G38" s="12"/>
      <c r="H38" s="12"/>
      <c r="I38" s="12"/>
      <c r="J38" s="12"/>
      <c r="K38" s="12"/>
      <c r="L38" s="12"/>
      <c r="M38" s="12"/>
      <c r="N38" s="12"/>
      <c r="O38" s="12"/>
      <c r="P38" s="12"/>
      <c r="Q38" s="12"/>
      <c r="R38" s="12"/>
      <c r="S38" s="7"/>
      <c r="T38" s="7"/>
    </row>
    <row r="39" spans="1:20" hidden="1" outlineLevel="1" x14ac:dyDescent="0.35">
      <c r="A39" s="616" t="str">
        <f>'2. Tulud-kulud projektiga'!A39:A41</f>
        <v>Toode/teenus 9</v>
      </c>
      <c r="B39" s="50" t="str">
        <f>'2. Tulud-kulud projektiga'!B39</f>
        <v>Ühik 9</v>
      </c>
      <c r="C39" s="51">
        <f>'2. Tulud-kulud projektiga'!C39</f>
        <v>0</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7"/>
      <c r="T39" s="7"/>
    </row>
    <row r="40" spans="1:20" hidden="1" outlineLevel="1" x14ac:dyDescent="0.35">
      <c r="A40" s="616"/>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7"/>
      <c r="T40" s="7"/>
    </row>
    <row r="41" spans="1:20" hidden="1" outlineLevel="1" x14ac:dyDescent="0.35">
      <c r="A41" s="616"/>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7"/>
      <c r="T41" s="7"/>
    </row>
    <row r="42" spans="1:20" ht="4.5" hidden="1" customHeight="1" outlineLevel="1" x14ac:dyDescent="0.35">
      <c r="A42" s="47"/>
      <c r="B42" s="26"/>
      <c r="C42" s="12"/>
      <c r="D42" s="12"/>
      <c r="E42" s="12"/>
      <c r="F42" s="12"/>
      <c r="G42" s="12"/>
      <c r="H42" s="12"/>
      <c r="I42" s="12"/>
      <c r="J42" s="12"/>
      <c r="K42" s="12"/>
      <c r="L42" s="12"/>
      <c r="M42" s="12"/>
      <c r="N42" s="12"/>
      <c r="O42" s="12"/>
      <c r="P42" s="12"/>
      <c r="Q42" s="12"/>
      <c r="R42" s="12"/>
      <c r="S42" s="7"/>
      <c r="T42" s="7"/>
    </row>
    <row r="43" spans="1:20" hidden="1" outlineLevel="1" x14ac:dyDescent="0.35">
      <c r="A43" s="616" t="str">
        <f>'2. Tulud-kulud projektiga'!A43:A45</f>
        <v>Toode/teenus 10</v>
      </c>
      <c r="B43" s="50" t="str">
        <f>'2. Tulud-kulud projektiga'!B43</f>
        <v>Ühik 10</v>
      </c>
      <c r="C43" s="51">
        <f>'2. Tulud-kulud projektiga'!C43</f>
        <v>0</v>
      </c>
      <c r="D43" s="11">
        <f>'2. Tulud-kulud projektiga'!D43-'3. Tulud-kulud projektita'!D43</f>
        <v>0</v>
      </c>
      <c r="E43" s="11">
        <f>'2. Tulud-kulud projektiga'!E43-'3. Tulud-kulud projektita'!E43</f>
        <v>0</v>
      </c>
      <c r="F43" s="11">
        <f>'2. Tulud-kulud projektiga'!F43-'3. Tulud-kulud projektita'!F43</f>
        <v>0</v>
      </c>
      <c r="G43" s="11">
        <f>'2. Tulud-kulud projektiga'!G43-'3. Tulud-kulud projektita'!G43</f>
        <v>0</v>
      </c>
      <c r="H43" s="11">
        <f>'2. Tulud-kulud projektiga'!H43-'3. Tulud-kulud projektita'!H43</f>
        <v>0</v>
      </c>
      <c r="I43" s="11">
        <f>'2. Tulud-kulud projektiga'!I43-'3. Tulud-kulud projektita'!I43</f>
        <v>0</v>
      </c>
      <c r="J43" s="11">
        <f>'2. Tulud-kulud projektiga'!J43-'3. Tulud-kulud projektita'!J43</f>
        <v>0</v>
      </c>
      <c r="K43" s="11">
        <f>'2. Tulud-kulud projektiga'!K43-'3. Tulud-kulud projektita'!K43</f>
        <v>0</v>
      </c>
      <c r="L43" s="11">
        <f>'2. Tulud-kulud projektiga'!L43-'3. Tulud-kulud projektita'!L43</f>
        <v>0</v>
      </c>
      <c r="M43" s="11">
        <f>'2. Tulud-kulud projektiga'!M43-'3. Tulud-kulud projektita'!M43</f>
        <v>0</v>
      </c>
      <c r="N43" s="11">
        <f>'2. Tulud-kulud projektiga'!N43-'3. Tulud-kulud projektita'!N43</f>
        <v>0</v>
      </c>
      <c r="O43" s="11">
        <f>'2. Tulud-kulud projektiga'!O43-'3. Tulud-kulud projektita'!O43</f>
        <v>0</v>
      </c>
      <c r="P43" s="11">
        <f>'2. Tulud-kulud projektiga'!P43-'3. Tulud-kulud projektita'!P43</f>
        <v>0</v>
      </c>
      <c r="Q43" s="11">
        <f>'2. Tulud-kulud projektiga'!Q43-'3. Tulud-kulud projektita'!Q43</f>
        <v>0</v>
      </c>
      <c r="R43" s="11">
        <f>'2. Tulud-kulud projektiga'!R43-'3. Tulud-kulud projektita'!R43</f>
        <v>0</v>
      </c>
      <c r="S43" s="7"/>
      <c r="T43" s="7"/>
    </row>
    <row r="44" spans="1:20" hidden="1" outlineLevel="1" x14ac:dyDescent="0.35">
      <c r="A44" s="616"/>
      <c r="B44" s="50" t="s">
        <v>0</v>
      </c>
      <c r="C44" s="51" t="s">
        <v>3</v>
      </c>
      <c r="D44" s="11">
        <f>'2. Tulud-kulud projektiga'!D44-'3. Tulud-kulud projektita'!D44</f>
        <v>0</v>
      </c>
      <c r="E44" s="11">
        <f>'2. Tulud-kulud projektiga'!E44-'3. Tulud-kulud projektita'!E44</f>
        <v>0</v>
      </c>
      <c r="F44" s="11">
        <f>'2. Tulud-kulud projektiga'!F44-'3. Tulud-kulud projektita'!F44</f>
        <v>0</v>
      </c>
      <c r="G44" s="11">
        <f>'2. Tulud-kulud projektiga'!G44-'3. Tulud-kulud projektita'!G44</f>
        <v>0</v>
      </c>
      <c r="H44" s="11">
        <f>'2. Tulud-kulud projektiga'!H44-'3. Tulud-kulud projektita'!H44</f>
        <v>0</v>
      </c>
      <c r="I44" s="11">
        <f>'2. Tulud-kulud projektiga'!I44-'3. Tulud-kulud projektita'!I44</f>
        <v>0</v>
      </c>
      <c r="J44" s="11">
        <f>'2. Tulud-kulud projektiga'!J44-'3. Tulud-kulud projektita'!J44</f>
        <v>0</v>
      </c>
      <c r="K44" s="11">
        <f>'2. Tulud-kulud projektiga'!K44-'3. Tulud-kulud projektita'!K44</f>
        <v>0</v>
      </c>
      <c r="L44" s="11">
        <f>'2. Tulud-kulud projektiga'!L44-'3. Tulud-kulud projektita'!L44</f>
        <v>0</v>
      </c>
      <c r="M44" s="11">
        <f>'2. Tulud-kulud projektiga'!M44-'3. Tulud-kulud projektita'!M44</f>
        <v>0</v>
      </c>
      <c r="N44" s="11">
        <f>'2. Tulud-kulud projektiga'!N44-'3. Tulud-kulud projektita'!N44</f>
        <v>0</v>
      </c>
      <c r="O44" s="11">
        <f>'2. Tulud-kulud projektiga'!O44-'3. Tulud-kulud projektita'!O44</f>
        <v>0</v>
      </c>
      <c r="P44" s="11">
        <f>'2. Tulud-kulud projektiga'!P44-'3. Tulud-kulud projektita'!P44</f>
        <v>0</v>
      </c>
      <c r="Q44" s="11">
        <f>'2. Tulud-kulud projektiga'!Q44-'3. Tulud-kulud projektita'!Q44</f>
        <v>0</v>
      </c>
      <c r="R44" s="11">
        <f>'2. Tulud-kulud projektiga'!R44-'3. Tulud-kulud projektita'!R44</f>
        <v>0</v>
      </c>
      <c r="S44" s="7"/>
      <c r="T44" s="7"/>
    </row>
    <row r="45" spans="1:20" hidden="1" outlineLevel="1" x14ac:dyDescent="0.35">
      <c r="A45" s="616"/>
      <c r="B45" s="52" t="s">
        <v>1</v>
      </c>
      <c r="C45" s="53" t="s">
        <v>3</v>
      </c>
      <c r="D45" s="54">
        <f>'2. Tulud-kulud projektiga'!D45-'3. Tulud-kulud projektita'!D45</f>
        <v>0</v>
      </c>
      <c r="E45" s="54">
        <f>'2. Tulud-kulud projektiga'!E45-'3. Tulud-kulud projektita'!E45</f>
        <v>0</v>
      </c>
      <c r="F45" s="54">
        <f>'2. Tulud-kulud projektiga'!F45-'3. Tulud-kulud projektita'!F45</f>
        <v>0</v>
      </c>
      <c r="G45" s="54">
        <f>'2. Tulud-kulud projektiga'!G45-'3. Tulud-kulud projektita'!G45</f>
        <v>0</v>
      </c>
      <c r="H45" s="54">
        <f>'2. Tulud-kulud projektiga'!H45-'3. Tulud-kulud projektita'!H45</f>
        <v>0</v>
      </c>
      <c r="I45" s="54">
        <f>'2. Tulud-kulud projektiga'!I45-'3. Tulud-kulud projektita'!I45</f>
        <v>0</v>
      </c>
      <c r="J45" s="54">
        <f>'2. Tulud-kulud projektiga'!J45-'3. Tulud-kulud projektita'!J45</f>
        <v>0</v>
      </c>
      <c r="K45" s="54">
        <f>'2. Tulud-kulud projektiga'!K45-'3. Tulud-kulud projektita'!K45</f>
        <v>0</v>
      </c>
      <c r="L45" s="54">
        <f>'2. Tulud-kulud projektiga'!L45-'3. Tulud-kulud projektita'!L45</f>
        <v>0</v>
      </c>
      <c r="M45" s="54">
        <f>'2. Tulud-kulud projektiga'!M45-'3. Tulud-kulud projektita'!M45</f>
        <v>0</v>
      </c>
      <c r="N45" s="54">
        <f>'2. Tulud-kulud projektiga'!N45-'3. Tulud-kulud projektita'!N45</f>
        <v>0</v>
      </c>
      <c r="O45" s="54">
        <f>'2. Tulud-kulud projektiga'!O45-'3. Tulud-kulud projektita'!O45</f>
        <v>0</v>
      </c>
      <c r="P45" s="54">
        <f>'2. Tulud-kulud projektiga'!P45-'3. Tulud-kulud projektita'!P45</f>
        <v>0</v>
      </c>
      <c r="Q45" s="54">
        <f>'2. Tulud-kulud projektiga'!Q45-'3. Tulud-kulud projektita'!Q45</f>
        <v>0</v>
      </c>
      <c r="R45" s="54">
        <f>'2. Tulud-kulud projektiga'!R45-'3. Tulud-kulud projektita'!R45</f>
        <v>0</v>
      </c>
      <c r="S45" s="7"/>
      <c r="T45" s="7"/>
    </row>
    <row r="46" spans="1:20" ht="12" customHeight="1" collapsed="1" x14ac:dyDescent="0.35">
      <c r="A46" s="15"/>
      <c r="B46" s="26"/>
      <c r="C46" s="12"/>
      <c r="D46" s="12"/>
      <c r="E46" s="12"/>
      <c r="F46" s="12"/>
      <c r="G46" s="12"/>
      <c r="H46" s="12"/>
      <c r="I46" s="12"/>
      <c r="J46" s="12"/>
      <c r="K46" s="12"/>
      <c r="L46" s="12"/>
      <c r="M46" s="12"/>
      <c r="N46" s="12"/>
      <c r="O46" s="12"/>
      <c r="P46" s="12"/>
      <c r="Q46" s="12"/>
      <c r="R46" s="12"/>
      <c r="S46" s="7"/>
      <c r="T46" s="7"/>
    </row>
    <row r="47" spans="1:20" ht="18.75" customHeight="1" x14ac:dyDescent="0.35">
      <c r="A47" s="619">
        <f>'2. Tulud-kulud projektiga'!A47:B47</f>
        <v>0</v>
      </c>
      <c r="B47" s="620"/>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7"/>
      <c r="T47" s="7"/>
    </row>
    <row r="48" spans="1:20" ht="18.75" customHeight="1" x14ac:dyDescent="0.35">
      <c r="A48" s="619">
        <f>'2. Tulud-kulud projektiga'!A48:B48</f>
        <v>0</v>
      </c>
      <c r="B48" s="620"/>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7"/>
      <c r="T48" s="7"/>
    </row>
    <row r="49" spans="1:21" ht="18.75" customHeight="1" x14ac:dyDescent="0.35">
      <c r="A49" s="619" t="str">
        <f>'2. Tulud-kulud projektiga'!A49:B49</f>
        <v>Muu tulu (nimetage)</v>
      </c>
      <c r="B49" s="620"/>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7"/>
      <c r="T49" s="7"/>
    </row>
    <row r="50" spans="1:21" ht="18.75" customHeight="1" x14ac:dyDescent="0.35">
      <c r="A50" s="619" t="str">
        <f>'2. Tulud-kulud projektiga'!A50:B50</f>
        <v>Muu tulu (nimetage)</v>
      </c>
      <c r="B50" s="620"/>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7"/>
      <c r="T50" s="7"/>
    </row>
    <row r="51" spans="1:21" ht="18.75" customHeight="1" x14ac:dyDescent="0.35">
      <c r="A51" s="619" t="str">
        <f>'2. Tulud-kulud projektiga'!A51:B51</f>
        <v>Muu tulu (nimetage)</v>
      </c>
      <c r="B51" s="620"/>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7"/>
      <c r="T51" s="7"/>
    </row>
    <row r="52" spans="1:21" ht="4.5" customHeight="1" x14ac:dyDescent="0.35">
      <c r="A52" s="4"/>
      <c r="B52" s="25"/>
      <c r="C52" s="9"/>
      <c r="D52" s="9"/>
      <c r="E52" s="9"/>
      <c r="F52" s="9"/>
      <c r="G52" s="9"/>
      <c r="H52" s="9"/>
      <c r="I52" s="9"/>
      <c r="J52" s="9"/>
      <c r="K52" s="9"/>
      <c r="L52" s="9"/>
      <c r="M52" s="9"/>
      <c r="N52" s="9"/>
      <c r="O52" s="9"/>
      <c r="P52" s="9"/>
      <c r="Q52" s="9"/>
      <c r="R52" s="9"/>
      <c r="S52" s="7"/>
      <c r="T52" s="7"/>
    </row>
    <row r="53" spans="1:21" s="3" customFormat="1" ht="21" customHeight="1" x14ac:dyDescent="0.35">
      <c r="A53" s="621" t="s">
        <v>65</v>
      </c>
      <c r="B53" s="622"/>
      <c r="C53" s="48" t="s">
        <v>3</v>
      </c>
      <c r="D53" s="58">
        <f t="shared" ref="D53" si="4">D9+D13+D17+D21+D25+D29+D33+D37+D41+D45+D47+D48+D49+D50+D51</f>
        <v>0</v>
      </c>
      <c r="E53" s="58">
        <f t="shared" ref="E53:R53" si="5">E9+E13+E17+E21+E25+E29+E33+E37+E41+E45+E47+E48+E49+E50+E51</f>
        <v>0</v>
      </c>
      <c r="F53" s="58">
        <f t="shared" si="5"/>
        <v>84375</v>
      </c>
      <c r="G53" s="58">
        <f t="shared" si="5"/>
        <v>112500</v>
      </c>
      <c r="H53" s="58">
        <f t="shared" si="5"/>
        <v>146250</v>
      </c>
      <c r="I53" s="58">
        <f t="shared" si="5"/>
        <v>168750</v>
      </c>
      <c r="J53" s="58">
        <f t="shared" si="5"/>
        <v>168750</v>
      </c>
      <c r="K53" s="58">
        <f t="shared" si="5"/>
        <v>168750</v>
      </c>
      <c r="L53" s="58">
        <f t="shared" si="5"/>
        <v>168750</v>
      </c>
      <c r="M53" s="58">
        <f t="shared" si="5"/>
        <v>168750</v>
      </c>
      <c r="N53" s="58">
        <f t="shared" si="5"/>
        <v>168750</v>
      </c>
      <c r="O53" s="58">
        <f t="shared" si="5"/>
        <v>168750</v>
      </c>
      <c r="P53" s="58">
        <f t="shared" si="5"/>
        <v>168750</v>
      </c>
      <c r="Q53" s="58">
        <f t="shared" si="5"/>
        <v>168750</v>
      </c>
      <c r="R53" s="58">
        <f t="shared" si="5"/>
        <v>168750</v>
      </c>
      <c r="S53" s="8"/>
      <c r="T53" s="8"/>
    </row>
    <row r="54" spans="1:21" ht="4.5" customHeight="1" x14ac:dyDescent="0.35">
      <c r="A54" s="4"/>
      <c r="B54" s="25"/>
      <c r="C54" s="9"/>
      <c r="D54" s="9"/>
      <c r="E54" s="9"/>
      <c r="F54" s="9"/>
      <c r="G54" s="9"/>
      <c r="H54" s="9"/>
      <c r="I54" s="9"/>
      <c r="J54" s="9"/>
      <c r="K54" s="9"/>
      <c r="L54" s="9"/>
      <c r="M54" s="9"/>
      <c r="N54" s="9"/>
      <c r="O54" s="9"/>
      <c r="P54" s="9"/>
      <c r="Q54" s="9"/>
      <c r="R54" s="9"/>
      <c r="S54" s="7"/>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c r="T55" s="62"/>
    </row>
    <row r="56" spans="1:21" ht="15.5" x14ac:dyDescent="0.35">
      <c r="A56" s="5" t="s">
        <v>67</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7"/>
      <c r="T57" s="7"/>
    </row>
    <row r="58" spans="1:21" x14ac:dyDescent="0.35">
      <c r="A58" s="616" t="s">
        <v>18</v>
      </c>
      <c r="B58" s="50" t="str">
        <f>'2. Tulud-kulud projektiga'!B58</f>
        <v>Töötaja 1</v>
      </c>
      <c r="C58" s="51" t="s">
        <v>3</v>
      </c>
      <c r="D58" s="11">
        <f>'2. Tulud-kulud projektiga'!D58-'3. Tulud-kulud projektita'!D58</f>
        <v>0</v>
      </c>
      <c r="E58" s="11">
        <f>'2. Tulud-kulud projektiga'!E58-'3. Tulud-kulud projektita'!E58</f>
        <v>0</v>
      </c>
      <c r="F58" s="11">
        <f>'2. Tulud-kulud projektiga'!F58-'3. Tulud-kulud projektita'!F58</f>
        <v>13200</v>
      </c>
      <c r="G58" s="11">
        <f>'2. Tulud-kulud projektiga'!G58-'3. Tulud-kulud projektita'!G58</f>
        <v>13200</v>
      </c>
      <c r="H58" s="11">
        <f>'2. Tulud-kulud projektiga'!H58-'3. Tulud-kulud projektita'!H58</f>
        <v>13200</v>
      </c>
      <c r="I58" s="11">
        <f>'2. Tulud-kulud projektiga'!I58-'3. Tulud-kulud projektita'!I58</f>
        <v>17400</v>
      </c>
      <c r="J58" s="11">
        <f>'2. Tulud-kulud projektiga'!J58-'3. Tulud-kulud projektita'!J58</f>
        <v>17400</v>
      </c>
      <c r="K58" s="11">
        <f>'2. Tulud-kulud projektiga'!K58-'3. Tulud-kulud projektita'!K58</f>
        <v>17400</v>
      </c>
      <c r="L58" s="11">
        <f>'2. Tulud-kulud projektiga'!L58-'3. Tulud-kulud projektita'!L58</f>
        <v>17400</v>
      </c>
      <c r="M58" s="11">
        <f>'2. Tulud-kulud projektiga'!M58-'3. Tulud-kulud projektita'!M58</f>
        <v>17400</v>
      </c>
      <c r="N58" s="11">
        <f>'2. Tulud-kulud projektiga'!N58-'3. Tulud-kulud projektita'!N58</f>
        <v>17400</v>
      </c>
      <c r="O58" s="11">
        <f>'2. Tulud-kulud projektiga'!O58-'3. Tulud-kulud projektita'!O58</f>
        <v>17400</v>
      </c>
      <c r="P58" s="11">
        <f>'2. Tulud-kulud projektiga'!P58-'3. Tulud-kulud projektita'!P58</f>
        <v>17400</v>
      </c>
      <c r="Q58" s="11">
        <f>'2. Tulud-kulud projektiga'!Q58-'3. Tulud-kulud projektita'!Q58</f>
        <v>17400</v>
      </c>
      <c r="R58" s="11">
        <f>'2. Tulud-kulud projektiga'!R58-'3. Tulud-kulud projektita'!R58</f>
        <v>17400</v>
      </c>
      <c r="S58" s="16"/>
      <c r="T58" s="16"/>
      <c r="U58" s="17"/>
    </row>
    <row r="59" spans="1:21" x14ac:dyDescent="0.35">
      <c r="A59" s="616"/>
      <c r="B59" s="50" t="str">
        <f>'2. Tulud-kulud projektiga'!B59</f>
        <v>Töötaja 2</v>
      </c>
      <c r="C59" s="51" t="s">
        <v>3</v>
      </c>
      <c r="D59" s="11">
        <f>'2. Tulud-kulud projektiga'!D59-'3. Tulud-kulud projektita'!D59</f>
        <v>0</v>
      </c>
      <c r="E59" s="11">
        <f>'2. Tulud-kulud projektiga'!E59-'3. Tulud-kulud projektita'!E59</f>
        <v>0</v>
      </c>
      <c r="F59" s="11">
        <f>'2. Tulud-kulud projektiga'!F59-'3. Tulud-kulud projektita'!F59</f>
        <v>5400</v>
      </c>
      <c r="G59" s="11">
        <f>'2. Tulud-kulud projektiga'!G59-'3. Tulud-kulud projektita'!G59</f>
        <v>10800</v>
      </c>
      <c r="H59" s="11">
        <f>'2. Tulud-kulud projektiga'!H59-'3. Tulud-kulud projektita'!H59</f>
        <v>10800</v>
      </c>
      <c r="I59" s="11">
        <f>'2. Tulud-kulud projektiga'!I59-'3. Tulud-kulud projektita'!I59</f>
        <v>14400</v>
      </c>
      <c r="J59" s="11">
        <f>'2. Tulud-kulud projektiga'!J59-'3. Tulud-kulud projektita'!J59</f>
        <v>14400</v>
      </c>
      <c r="K59" s="11">
        <f>'2. Tulud-kulud projektiga'!K59-'3. Tulud-kulud projektita'!K59</f>
        <v>14400</v>
      </c>
      <c r="L59" s="11">
        <f>'2. Tulud-kulud projektiga'!L59-'3. Tulud-kulud projektita'!L59</f>
        <v>14400</v>
      </c>
      <c r="M59" s="11">
        <f>'2. Tulud-kulud projektiga'!M59-'3. Tulud-kulud projektita'!M59</f>
        <v>14400</v>
      </c>
      <c r="N59" s="11">
        <f>'2. Tulud-kulud projektiga'!N59-'3. Tulud-kulud projektita'!N59</f>
        <v>14400</v>
      </c>
      <c r="O59" s="11">
        <f>'2. Tulud-kulud projektiga'!O59-'3. Tulud-kulud projektita'!O59</f>
        <v>14400</v>
      </c>
      <c r="P59" s="11">
        <f>'2. Tulud-kulud projektiga'!P59-'3. Tulud-kulud projektita'!P59</f>
        <v>14400</v>
      </c>
      <c r="Q59" s="11">
        <f>'2. Tulud-kulud projektiga'!Q59-'3. Tulud-kulud projektita'!Q59</f>
        <v>14400</v>
      </c>
      <c r="R59" s="11">
        <f>'2. Tulud-kulud projektiga'!R59-'3. Tulud-kulud projektita'!R59</f>
        <v>14400</v>
      </c>
      <c r="S59" s="16"/>
      <c r="T59" s="16"/>
      <c r="U59" s="17"/>
    </row>
    <row r="60" spans="1:21" x14ac:dyDescent="0.35">
      <c r="A60" s="616"/>
      <c r="B60" s="50" t="str">
        <f>'2. Tulud-kulud projektiga'!B60</f>
        <v>Töötaja 3</v>
      </c>
      <c r="C60" s="51" t="s">
        <v>3</v>
      </c>
      <c r="D60" s="11">
        <f>'2. Tulud-kulud projektiga'!D60-'3. Tulud-kulud projektita'!D60</f>
        <v>0</v>
      </c>
      <c r="E60" s="11">
        <f>'2. Tulud-kulud projektiga'!E60-'3. Tulud-kulud projektita'!E60</f>
        <v>0</v>
      </c>
      <c r="F60" s="11">
        <f>'2. Tulud-kulud projektiga'!F60-'3. Tulud-kulud projektita'!F60</f>
        <v>5400</v>
      </c>
      <c r="G60" s="11">
        <f>'2. Tulud-kulud projektiga'!G60-'3. Tulud-kulud projektita'!G60</f>
        <v>10800</v>
      </c>
      <c r="H60" s="11">
        <f>'2. Tulud-kulud projektiga'!H60-'3. Tulud-kulud projektita'!H60</f>
        <v>10800</v>
      </c>
      <c r="I60" s="11">
        <f>'2. Tulud-kulud projektiga'!I60-'3. Tulud-kulud projektita'!I60</f>
        <v>11400</v>
      </c>
      <c r="J60" s="11">
        <f>'2. Tulud-kulud projektiga'!J60-'3. Tulud-kulud projektita'!J60</f>
        <v>11400</v>
      </c>
      <c r="K60" s="11">
        <f>'2. Tulud-kulud projektiga'!K60-'3. Tulud-kulud projektita'!K60</f>
        <v>11400</v>
      </c>
      <c r="L60" s="11">
        <f>'2. Tulud-kulud projektiga'!L60-'3. Tulud-kulud projektita'!L60</f>
        <v>11400</v>
      </c>
      <c r="M60" s="11">
        <f>'2. Tulud-kulud projektiga'!M60-'3. Tulud-kulud projektita'!M60</f>
        <v>11400</v>
      </c>
      <c r="N60" s="11">
        <f>'2. Tulud-kulud projektiga'!N60-'3. Tulud-kulud projektita'!N60</f>
        <v>11400</v>
      </c>
      <c r="O60" s="11">
        <f>'2. Tulud-kulud projektiga'!O60-'3. Tulud-kulud projektita'!O60</f>
        <v>11400</v>
      </c>
      <c r="P60" s="11">
        <f>'2. Tulud-kulud projektiga'!P60-'3. Tulud-kulud projektita'!P60</f>
        <v>11400</v>
      </c>
      <c r="Q60" s="11">
        <f>'2. Tulud-kulud projektiga'!Q60-'3. Tulud-kulud projektita'!Q60</f>
        <v>11400</v>
      </c>
      <c r="R60" s="11">
        <f>'2. Tulud-kulud projektiga'!R60-'3. Tulud-kulud projektita'!R60</f>
        <v>11400</v>
      </c>
      <c r="S60" s="16"/>
      <c r="T60" s="16"/>
      <c r="U60" s="17"/>
    </row>
    <row r="61" spans="1:21" x14ac:dyDescent="0.35">
      <c r="A61" s="616"/>
      <c r="B61" s="50" t="str">
        <f>'2. Tulud-kulud projektiga'!B61</f>
        <v>Töötaja 4</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14400</v>
      </c>
      <c r="I61" s="11">
        <f>'2. Tulud-kulud projektiga'!I61-'3. Tulud-kulud projektita'!I61</f>
        <v>14400</v>
      </c>
      <c r="J61" s="11">
        <f>'2. Tulud-kulud projektiga'!J61-'3. Tulud-kulud projektita'!J61</f>
        <v>14400</v>
      </c>
      <c r="K61" s="11">
        <f>'2. Tulud-kulud projektiga'!K61-'3. Tulud-kulud projektita'!K61</f>
        <v>14400</v>
      </c>
      <c r="L61" s="11">
        <f>'2. Tulud-kulud projektiga'!L61-'3. Tulud-kulud projektita'!L61</f>
        <v>14400</v>
      </c>
      <c r="M61" s="11">
        <f>'2. Tulud-kulud projektiga'!M61-'3. Tulud-kulud projektita'!M61</f>
        <v>14400</v>
      </c>
      <c r="N61" s="11">
        <f>'2. Tulud-kulud projektiga'!N61-'3. Tulud-kulud projektita'!N61</f>
        <v>14400</v>
      </c>
      <c r="O61" s="11">
        <f>'2. Tulud-kulud projektiga'!O61-'3. Tulud-kulud projektita'!O61</f>
        <v>14400</v>
      </c>
      <c r="P61" s="11">
        <f>'2. Tulud-kulud projektiga'!P61-'3. Tulud-kulud projektita'!P61</f>
        <v>14400</v>
      </c>
      <c r="Q61" s="11">
        <f>'2. Tulud-kulud projektiga'!Q61-'3. Tulud-kulud projektita'!Q61</f>
        <v>14400</v>
      </c>
      <c r="R61" s="11">
        <f>'2. Tulud-kulud projektiga'!R61-'3. Tulud-kulud projektita'!R61</f>
        <v>14400</v>
      </c>
      <c r="S61" s="16"/>
      <c r="T61" s="16"/>
      <c r="U61" s="17"/>
    </row>
    <row r="62" spans="1:21" x14ac:dyDescent="0.35">
      <c r="A62" s="616"/>
      <c r="B62" s="50">
        <f>'2. Tulud-kulud projektiga'!B62</f>
        <v>0</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6"/>
      <c r="T62" s="16"/>
      <c r="U62" s="17"/>
    </row>
    <row r="63" spans="1:21" x14ac:dyDescent="0.35">
      <c r="A63" s="616"/>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6"/>
      <c r="T63" s="16"/>
      <c r="U63" s="17"/>
    </row>
    <row r="64" spans="1:21" x14ac:dyDescent="0.35">
      <c r="A64" s="616"/>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6"/>
      <c r="T64" s="16"/>
      <c r="U64" s="17"/>
    </row>
    <row r="65" spans="1:21" x14ac:dyDescent="0.35">
      <c r="A65" s="616"/>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6"/>
      <c r="T65" s="16"/>
      <c r="U65" s="17"/>
    </row>
    <row r="66" spans="1:21" x14ac:dyDescent="0.35">
      <c r="A66" s="616"/>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6"/>
      <c r="T66" s="16"/>
      <c r="U66" s="17"/>
    </row>
    <row r="67" spans="1:21" x14ac:dyDescent="0.35">
      <c r="A67" s="616"/>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6"/>
      <c r="T67" s="16"/>
      <c r="U67" s="17"/>
    </row>
    <row r="68" spans="1:21" hidden="1" outlineLevel="1" x14ac:dyDescent="0.35">
      <c r="A68" s="616"/>
      <c r="B68" s="50" t="str">
        <f>'2. Tulud-kulud projektiga'!B68</f>
        <v>Töötaja 3 (0,5 ставки)</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6"/>
      <c r="T68" s="16"/>
      <c r="U68" s="17"/>
    </row>
    <row r="69" spans="1:21" hidden="1" outlineLevel="1" x14ac:dyDescent="0.35">
      <c r="A69" s="616"/>
      <c r="B69" s="50" t="str">
        <f>'2. Tulud-kulud projektiga'!B69</f>
        <v>Töötaja 3 (0,5 ставки)</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6"/>
      <c r="T69" s="16"/>
      <c r="U69" s="17"/>
    </row>
    <row r="70" spans="1:21" hidden="1" outlineLevel="1" x14ac:dyDescent="0.35">
      <c r="A70" s="616"/>
      <c r="B70" s="50" t="str">
        <f>'2. Tulud-kulud projektiga'!B70</f>
        <v>Töötaja 4 (0,5 ставки)</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6"/>
      <c r="T70" s="16"/>
      <c r="U70" s="17"/>
    </row>
    <row r="71" spans="1:21" hidden="1" outlineLevel="1" x14ac:dyDescent="0.35">
      <c r="A71" s="616"/>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6"/>
      <c r="T71" s="16"/>
      <c r="U71" s="17"/>
    </row>
    <row r="72" spans="1:21" hidden="1" outlineLevel="1" x14ac:dyDescent="0.35">
      <c r="A72" s="616"/>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6"/>
      <c r="T72" s="16"/>
      <c r="U72" s="17"/>
    </row>
    <row r="73" spans="1:21" hidden="1" outlineLevel="1" x14ac:dyDescent="0.35">
      <c r="A73" s="616"/>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6"/>
      <c r="T73" s="16"/>
      <c r="U73" s="17"/>
    </row>
    <row r="74" spans="1:21" hidden="1" outlineLevel="1" x14ac:dyDescent="0.35">
      <c r="A74" s="616"/>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6"/>
      <c r="T74" s="16"/>
      <c r="U74" s="17"/>
    </row>
    <row r="75" spans="1:21" hidden="1" outlineLevel="1" x14ac:dyDescent="0.35">
      <c r="A75" s="616"/>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6"/>
      <c r="T75" s="16"/>
      <c r="U75" s="17"/>
    </row>
    <row r="76" spans="1:21" hidden="1" outlineLevel="1" x14ac:dyDescent="0.35">
      <c r="A76" s="616"/>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6"/>
      <c r="T76" s="16"/>
      <c r="U76" s="17"/>
    </row>
    <row r="77" spans="1:21" hidden="1" outlineLevel="1" x14ac:dyDescent="0.35">
      <c r="A77" s="616"/>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6"/>
      <c r="T77" s="16"/>
      <c r="U77" s="17"/>
    </row>
    <row r="78" spans="1:21" collapsed="1" x14ac:dyDescent="0.35">
      <c r="A78" s="616"/>
      <c r="B78" s="50" t="s">
        <v>27</v>
      </c>
      <c r="C78" s="51" t="s">
        <v>3</v>
      </c>
      <c r="D78" s="56">
        <f>'2. Tulud-kulud projektiga'!D78-'3. Tulud-kulud projektita'!D78</f>
        <v>0</v>
      </c>
      <c r="E78" s="56">
        <f>'2. Tulud-kulud projektiga'!E78-'3. Tulud-kulud projektita'!E78</f>
        <v>0</v>
      </c>
      <c r="F78" s="56">
        <f>'2. Tulud-kulud projektiga'!F78-'3. Tulud-kulud projektita'!F78</f>
        <v>24000</v>
      </c>
      <c r="G78" s="56">
        <f>'2. Tulud-kulud projektiga'!G78-'3. Tulud-kulud projektita'!G78</f>
        <v>34800</v>
      </c>
      <c r="H78" s="56">
        <f>'2. Tulud-kulud projektiga'!H78-'3. Tulud-kulud projektita'!H78</f>
        <v>49200</v>
      </c>
      <c r="I78" s="56">
        <f>'2. Tulud-kulud projektiga'!I78-'3. Tulud-kulud projektita'!I78</f>
        <v>57600</v>
      </c>
      <c r="J78" s="56">
        <f>'2. Tulud-kulud projektiga'!J78-'3. Tulud-kulud projektita'!J78</f>
        <v>57600</v>
      </c>
      <c r="K78" s="56">
        <f>'2. Tulud-kulud projektiga'!K78-'3. Tulud-kulud projektita'!K78</f>
        <v>57600</v>
      </c>
      <c r="L78" s="56">
        <f>'2. Tulud-kulud projektiga'!L78-'3. Tulud-kulud projektita'!L78</f>
        <v>57600</v>
      </c>
      <c r="M78" s="56">
        <f>'2. Tulud-kulud projektiga'!M78-'3. Tulud-kulud projektita'!M78</f>
        <v>57600</v>
      </c>
      <c r="N78" s="56">
        <f>'2. Tulud-kulud projektiga'!N78-'3. Tulud-kulud projektita'!N78</f>
        <v>57600</v>
      </c>
      <c r="O78" s="56">
        <f>'2. Tulud-kulud projektiga'!O78-'3. Tulud-kulud projektita'!O78</f>
        <v>57600</v>
      </c>
      <c r="P78" s="56">
        <f>'2. Tulud-kulud projektiga'!P78-'3. Tulud-kulud projektita'!P78</f>
        <v>57600</v>
      </c>
      <c r="Q78" s="56">
        <f>'2. Tulud-kulud projektiga'!Q78-'3. Tulud-kulud projektita'!Q78</f>
        <v>57600</v>
      </c>
      <c r="R78" s="56">
        <f>'2. Tulud-kulud projektiga'!R78-'3. Tulud-kulud projektita'!R78</f>
        <v>57600</v>
      </c>
      <c r="S78" s="16"/>
      <c r="T78" s="16"/>
      <c r="U78" s="17"/>
    </row>
    <row r="79" spans="1:21" x14ac:dyDescent="0.35">
      <c r="A79" s="616"/>
      <c r="B79" s="50" t="s">
        <v>26</v>
      </c>
      <c r="C79" s="55"/>
      <c r="D79" s="56">
        <f>'2. Tulud-kulud projektiga'!D79-'3. Tulud-kulud projektita'!D79</f>
        <v>0</v>
      </c>
      <c r="E79" s="56">
        <f>'2. Tulud-kulud projektiga'!E79-'3. Tulud-kulud projektita'!E79</f>
        <v>0</v>
      </c>
      <c r="F79" s="56">
        <f>'2. Tulud-kulud projektiga'!F79-'3. Tulud-kulud projektita'!F79</f>
        <v>8112.0000000000009</v>
      </c>
      <c r="G79" s="56">
        <f>'2. Tulud-kulud projektiga'!G79-'3. Tulud-kulud projektita'!G79</f>
        <v>11762.400000000001</v>
      </c>
      <c r="H79" s="56">
        <f>'2. Tulud-kulud projektiga'!H79-'3. Tulud-kulud projektita'!H79</f>
        <v>16629.600000000002</v>
      </c>
      <c r="I79" s="56">
        <f>'2. Tulud-kulud projektiga'!I79-'3. Tulud-kulud projektita'!I79</f>
        <v>19468.800000000003</v>
      </c>
      <c r="J79" s="56">
        <f>'2. Tulud-kulud projektiga'!J79-'3. Tulud-kulud projektita'!J79</f>
        <v>19468.800000000003</v>
      </c>
      <c r="K79" s="56">
        <f>'2. Tulud-kulud projektiga'!K79-'3. Tulud-kulud projektita'!K79</f>
        <v>19468.800000000003</v>
      </c>
      <c r="L79" s="56">
        <f>'2. Tulud-kulud projektiga'!L79-'3. Tulud-kulud projektita'!L79</f>
        <v>19468.800000000003</v>
      </c>
      <c r="M79" s="56">
        <f>'2. Tulud-kulud projektiga'!M79-'3. Tulud-kulud projektita'!M79</f>
        <v>19468.800000000003</v>
      </c>
      <c r="N79" s="56">
        <f>'2. Tulud-kulud projektiga'!N79-'3. Tulud-kulud projektita'!N79</f>
        <v>19468.800000000003</v>
      </c>
      <c r="O79" s="56">
        <f>'2. Tulud-kulud projektiga'!O79-'3. Tulud-kulud projektita'!O79</f>
        <v>19468.800000000003</v>
      </c>
      <c r="P79" s="56">
        <f>'2. Tulud-kulud projektiga'!P79-'3. Tulud-kulud projektita'!P79</f>
        <v>19468.800000000003</v>
      </c>
      <c r="Q79" s="56">
        <f>'2. Tulud-kulud projektiga'!Q79-'3. Tulud-kulud projektita'!Q79</f>
        <v>19468.800000000003</v>
      </c>
      <c r="R79" s="56">
        <f>'2. Tulud-kulud projektiga'!R79-'3. Tulud-kulud projektita'!R79</f>
        <v>19468.800000000003</v>
      </c>
      <c r="S79" s="16"/>
      <c r="T79" s="16"/>
      <c r="U79" s="17"/>
    </row>
    <row r="80" spans="1:21" x14ac:dyDescent="0.35">
      <c r="A80" s="617" t="s">
        <v>28</v>
      </c>
      <c r="B80" s="618"/>
      <c r="C80" s="49"/>
      <c r="D80" s="59">
        <f>'2. Tulud-kulud projektiga'!D80-'3. Tulud-kulud projektita'!D80</f>
        <v>0</v>
      </c>
      <c r="E80" s="59">
        <f>'2. Tulud-kulud projektiga'!E80-'3. Tulud-kulud projektita'!E80</f>
        <v>0</v>
      </c>
      <c r="F80" s="59">
        <f>'2. Tulud-kulud projektiga'!F80-'3. Tulud-kulud projektita'!F80</f>
        <v>32112</v>
      </c>
      <c r="G80" s="59">
        <f>'2. Tulud-kulud projektiga'!G80-'3. Tulud-kulud projektita'!G80</f>
        <v>46562.400000000001</v>
      </c>
      <c r="H80" s="59">
        <f>'2. Tulud-kulud projektiga'!H80-'3. Tulud-kulud projektita'!H80</f>
        <v>65829.600000000006</v>
      </c>
      <c r="I80" s="59">
        <f>'2. Tulud-kulud projektiga'!I80-'3. Tulud-kulud projektita'!I80</f>
        <v>77068.800000000003</v>
      </c>
      <c r="J80" s="59">
        <f>'2. Tulud-kulud projektiga'!J80-'3. Tulud-kulud projektita'!J80</f>
        <v>77068.800000000003</v>
      </c>
      <c r="K80" s="59">
        <f>'2. Tulud-kulud projektiga'!K80-'3. Tulud-kulud projektita'!K80</f>
        <v>77068.800000000003</v>
      </c>
      <c r="L80" s="59">
        <f>'2. Tulud-kulud projektiga'!L80-'3. Tulud-kulud projektita'!L80</f>
        <v>77068.800000000003</v>
      </c>
      <c r="M80" s="59">
        <f>'2. Tulud-kulud projektiga'!M80-'3. Tulud-kulud projektita'!M80</f>
        <v>77068.800000000003</v>
      </c>
      <c r="N80" s="59">
        <f>'2. Tulud-kulud projektiga'!N80-'3. Tulud-kulud projektita'!N80</f>
        <v>77068.800000000003</v>
      </c>
      <c r="O80" s="59">
        <f>'2. Tulud-kulud projektiga'!O80-'3. Tulud-kulud projektita'!O80</f>
        <v>77068.800000000003</v>
      </c>
      <c r="P80" s="59">
        <f>'2. Tulud-kulud projektiga'!P80-'3. Tulud-kulud projektita'!P80</f>
        <v>77068.800000000003</v>
      </c>
      <c r="Q80" s="59">
        <f>'2. Tulud-kulud projektiga'!Q80-'3. Tulud-kulud projektita'!Q80</f>
        <v>77068.800000000003</v>
      </c>
      <c r="R80" s="59">
        <f>'2. Tulud-kulud projektiga'!R80-'3. Tulud-kulud projektita'!R80</f>
        <v>77068.800000000003</v>
      </c>
      <c r="S80" s="16"/>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6"/>
      <c r="T81" s="16"/>
      <c r="U81" s="17"/>
    </row>
    <row r="82" spans="1:21" x14ac:dyDescent="0.35">
      <c r="A82" s="616" t="str">
        <f>'2. Tulud-kulud projektiga'!A82:A91</f>
        <v>Kaubad, toore, materjal, teenused ja mitmesugused tegevuskulud</v>
      </c>
      <c r="B82" s="50" t="str">
        <f>'2. Tulud-kulud projektiga'!B82</f>
        <v>Toore</v>
      </c>
      <c r="C82" s="51" t="s">
        <v>3</v>
      </c>
      <c r="D82" s="11">
        <f>'2. Tulud-kulud projektiga'!D82-'3. Tulud-kulud projektita'!D82</f>
        <v>0</v>
      </c>
      <c r="E82" s="11">
        <f>'2. Tulud-kulud projektiga'!E82-'3. Tulud-kulud projektita'!E82</f>
        <v>0</v>
      </c>
      <c r="F82" s="11">
        <f>'2. Tulud-kulud projektiga'!F82-'3. Tulud-kulud projektita'!F82</f>
        <v>33750</v>
      </c>
      <c r="G82" s="11">
        <f>'2. Tulud-kulud projektiga'!G82-'3. Tulud-kulud projektita'!G82</f>
        <v>45000</v>
      </c>
      <c r="H82" s="11">
        <f>'2. Tulud-kulud projektiga'!H82-'3. Tulud-kulud projektita'!H82</f>
        <v>58500</v>
      </c>
      <c r="I82" s="11">
        <f>'2. Tulud-kulud projektiga'!I82-'3. Tulud-kulud projektita'!I82</f>
        <v>67500</v>
      </c>
      <c r="J82" s="11">
        <f>'2. Tulud-kulud projektiga'!J82-'3. Tulud-kulud projektita'!J82</f>
        <v>67500</v>
      </c>
      <c r="K82" s="11">
        <f>'2. Tulud-kulud projektiga'!K82-'3. Tulud-kulud projektita'!K82</f>
        <v>67500</v>
      </c>
      <c r="L82" s="11">
        <f>'2. Tulud-kulud projektiga'!L82-'3. Tulud-kulud projektita'!L82</f>
        <v>67500</v>
      </c>
      <c r="M82" s="11">
        <f>'2. Tulud-kulud projektiga'!M82-'3. Tulud-kulud projektita'!M82</f>
        <v>67500</v>
      </c>
      <c r="N82" s="11">
        <f>'2. Tulud-kulud projektiga'!N82-'3. Tulud-kulud projektita'!N82</f>
        <v>67500</v>
      </c>
      <c r="O82" s="11">
        <f>'2. Tulud-kulud projektiga'!O82-'3. Tulud-kulud projektita'!O82</f>
        <v>67500</v>
      </c>
      <c r="P82" s="11">
        <f>'2. Tulud-kulud projektiga'!P82-'3. Tulud-kulud projektita'!P82</f>
        <v>67500</v>
      </c>
      <c r="Q82" s="11">
        <f>'2. Tulud-kulud projektiga'!Q82-'3. Tulud-kulud projektita'!Q82</f>
        <v>67500</v>
      </c>
      <c r="R82" s="11">
        <f>'2. Tulud-kulud projektiga'!R82-'3. Tulud-kulud projektita'!R82</f>
        <v>67500</v>
      </c>
      <c r="S82" s="16"/>
      <c r="T82" s="16"/>
      <c r="U82" s="17"/>
    </row>
    <row r="83" spans="1:21" x14ac:dyDescent="0.35">
      <c r="A83" s="616"/>
      <c r="B83" s="50" t="str">
        <f>'2. Tulud-kulud projektiga'!B83</f>
        <v>Üür</v>
      </c>
      <c r="C83" s="51" t="s">
        <v>3</v>
      </c>
      <c r="D83" s="11">
        <f>'2. Tulud-kulud projektiga'!D83-'3. Tulud-kulud projektita'!D83</f>
        <v>0</v>
      </c>
      <c r="E83" s="11">
        <f>'2. Tulud-kulud projektiga'!E83-'3. Tulud-kulud projektita'!E83</f>
        <v>0</v>
      </c>
      <c r="F83" s="11">
        <f>'2. Tulud-kulud projektiga'!F83-'3. Tulud-kulud projektita'!F83</f>
        <v>7950</v>
      </c>
      <c r="G83" s="11">
        <f>'2. Tulud-kulud projektiga'!G83-'3. Tulud-kulud projektita'!G83</f>
        <v>8347.5</v>
      </c>
      <c r="H83" s="11">
        <f>'2. Tulud-kulud projektiga'!H83-'3. Tulud-kulud projektita'!H83</f>
        <v>8347.5</v>
      </c>
      <c r="I83" s="11">
        <f>'2. Tulud-kulud projektiga'!I83-'3. Tulud-kulud projektita'!I83</f>
        <v>8347.5</v>
      </c>
      <c r="J83" s="11">
        <f>'2. Tulud-kulud projektiga'!J83-'3. Tulud-kulud projektita'!J83</f>
        <v>8347.5</v>
      </c>
      <c r="K83" s="11">
        <f>'2. Tulud-kulud projektiga'!K83-'3. Tulud-kulud projektita'!K83</f>
        <v>8347.5</v>
      </c>
      <c r="L83" s="11">
        <f>'2. Tulud-kulud projektiga'!L83-'3. Tulud-kulud projektita'!L83</f>
        <v>8347.5</v>
      </c>
      <c r="M83" s="11">
        <f>'2. Tulud-kulud projektiga'!M83-'3. Tulud-kulud projektita'!M83</f>
        <v>8347.5</v>
      </c>
      <c r="N83" s="11">
        <f>'2. Tulud-kulud projektiga'!N83-'3. Tulud-kulud projektita'!N83</f>
        <v>8347.5</v>
      </c>
      <c r="O83" s="11">
        <f>'2. Tulud-kulud projektiga'!O83-'3. Tulud-kulud projektita'!O83</f>
        <v>8347.5</v>
      </c>
      <c r="P83" s="11">
        <f>'2. Tulud-kulud projektiga'!P83-'3. Tulud-kulud projektita'!P83</f>
        <v>8347.5</v>
      </c>
      <c r="Q83" s="11">
        <f>'2. Tulud-kulud projektiga'!Q83-'3. Tulud-kulud projektita'!Q83</f>
        <v>8347.5</v>
      </c>
      <c r="R83" s="11">
        <f>'2. Tulud-kulud projektiga'!R83-'3. Tulud-kulud projektita'!R83</f>
        <v>8347.5</v>
      </c>
      <c r="S83" s="16"/>
      <c r="T83" s="16"/>
      <c r="U83" s="17"/>
    </row>
    <row r="84" spans="1:21" x14ac:dyDescent="0.35">
      <c r="A84" s="616"/>
      <c r="B84" s="50" t="str">
        <f>'2. Tulud-kulud projektiga'!B84</f>
        <v>Küte</v>
      </c>
      <c r="C84" s="51" t="s">
        <v>3</v>
      </c>
      <c r="D84" s="11">
        <f>'2. Tulud-kulud projektiga'!D84-'3. Tulud-kulud projektita'!D84</f>
        <v>0</v>
      </c>
      <c r="E84" s="11">
        <f>'2. Tulud-kulud projektiga'!E84-'3. Tulud-kulud projektita'!E84</f>
        <v>0</v>
      </c>
      <c r="F84" s="11">
        <f>'2. Tulud-kulud projektiga'!F84-'3. Tulud-kulud projektita'!F84</f>
        <v>1514.6769599999993</v>
      </c>
      <c r="G84" s="11">
        <f>'2. Tulud-kulud projektiga'!G84-'3. Tulud-kulud projektita'!G84</f>
        <v>1514.6769599999993</v>
      </c>
      <c r="H84" s="11">
        <f>'2. Tulud-kulud projektiga'!H84-'3. Tulud-kulud projektita'!H84</f>
        <v>1514.6769599999993</v>
      </c>
      <c r="I84" s="11">
        <f>'2. Tulud-kulud projektiga'!I84-'3. Tulud-kulud projektita'!I84</f>
        <v>1514.6769599999993</v>
      </c>
      <c r="J84" s="11">
        <f>'2. Tulud-kulud projektiga'!J84-'3. Tulud-kulud projektita'!J84</f>
        <v>1514.6769599999993</v>
      </c>
      <c r="K84" s="11">
        <f>'2. Tulud-kulud projektiga'!K84-'3. Tulud-kulud projektita'!K84</f>
        <v>1514.6769599999993</v>
      </c>
      <c r="L84" s="11">
        <f>'2. Tulud-kulud projektiga'!L84-'3. Tulud-kulud projektita'!L84</f>
        <v>1514.6769599999993</v>
      </c>
      <c r="M84" s="11">
        <f>'2. Tulud-kulud projektiga'!M84-'3. Tulud-kulud projektita'!M84</f>
        <v>1514.6769599999993</v>
      </c>
      <c r="N84" s="11">
        <f>'2. Tulud-kulud projektiga'!N84-'3. Tulud-kulud projektita'!N84</f>
        <v>1514.6769599999993</v>
      </c>
      <c r="O84" s="11">
        <f>'2. Tulud-kulud projektiga'!O84-'3. Tulud-kulud projektita'!O84</f>
        <v>1514.6769599999993</v>
      </c>
      <c r="P84" s="11">
        <f>'2. Tulud-kulud projektiga'!P84-'3. Tulud-kulud projektita'!P84</f>
        <v>1514.6769599999993</v>
      </c>
      <c r="Q84" s="11">
        <f>'2. Tulud-kulud projektiga'!Q84-'3. Tulud-kulud projektita'!Q84</f>
        <v>1514.6769599999993</v>
      </c>
      <c r="R84" s="11">
        <f>'2. Tulud-kulud projektiga'!R84-'3. Tulud-kulud projektita'!R84</f>
        <v>1514.6769599999993</v>
      </c>
      <c r="S84" s="16"/>
      <c r="T84" s="16"/>
      <c r="U84" s="17"/>
    </row>
    <row r="85" spans="1:21" x14ac:dyDescent="0.35">
      <c r="A85" s="616"/>
      <c r="B85" s="50" t="str">
        <f>'2. Tulud-kulud projektiga'!B85</f>
        <v>Elekter</v>
      </c>
      <c r="C85" s="51" t="s">
        <v>3</v>
      </c>
      <c r="D85" s="11">
        <f>'2. Tulud-kulud projektiga'!D85-'3. Tulud-kulud projektita'!D85</f>
        <v>0</v>
      </c>
      <c r="E85" s="11">
        <f>'2. Tulud-kulud projektiga'!E85-'3. Tulud-kulud projektita'!E85</f>
        <v>0</v>
      </c>
      <c r="F85" s="11">
        <f>'2. Tulud-kulud projektiga'!F85-'3. Tulud-kulud projektita'!F85</f>
        <v>3948.75</v>
      </c>
      <c r="G85" s="11">
        <f>'2. Tulud-kulud projektiga'!G85-'3. Tulud-kulud projektita'!G85</f>
        <v>5265</v>
      </c>
      <c r="H85" s="11">
        <f>'2. Tulud-kulud projektiga'!H85-'3. Tulud-kulud projektita'!H85</f>
        <v>6844.5</v>
      </c>
      <c r="I85" s="11">
        <f>'2. Tulud-kulud projektiga'!I85-'3. Tulud-kulud projektita'!I85</f>
        <v>7897.5</v>
      </c>
      <c r="J85" s="11">
        <f>'2. Tulud-kulud projektiga'!J85-'3. Tulud-kulud projektita'!J85</f>
        <v>7897.5</v>
      </c>
      <c r="K85" s="11">
        <f>'2. Tulud-kulud projektiga'!K85-'3. Tulud-kulud projektita'!K85</f>
        <v>7897.5</v>
      </c>
      <c r="L85" s="11">
        <f>'2. Tulud-kulud projektiga'!L85-'3. Tulud-kulud projektita'!L85</f>
        <v>7897.5</v>
      </c>
      <c r="M85" s="11">
        <f>'2. Tulud-kulud projektiga'!M85-'3. Tulud-kulud projektita'!M85</f>
        <v>7897.5</v>
      </c>
      <c r="N85" s="11">
        <f>'2. Tulud-kulud projektiga'!N85-'3. Tulud-kulud projektita'!N85</f>
        <v>7897.5</v>
      </c>
      <c r="O85" s="11">
        <f>'2. Tulud-kulud projektiga'!O85-'3. Tulud-kulud projektita'!O85</f>
        <v>7897.5</v>
      </c>
      <c r="P85" s="11">
        <f>'2. Tulud-kulud projektiga'!P85-'3. Tulud-kulud projektita'!P85</f>
        <v>7897.5</v>
      </c>
      <c r="Q85" s="11">
        <f>'2. Tulud-kulud projektiga'!Q85-'3. Tulud-kulud projektita'!Q85</f>
        <v>7897.5</v>
      </c>
      <c r="R85" s="11">
        <f>'2. Tulud-kulud projektiga'!R85-'3. Tulud-kulud projektita'!R85</f>
        <v>7897.5</v>
      </c>
      <c r="S85" s="16"/>
      <c r="T85" s="16"/>
      <c r="U85" s="17"/>
    </row>
    <row r="86" spans="1:21" x14ac:dyDescent="0.35">
      <c r="A86" s="616"/>
      <c r="B86" s="50" t="str">
        <f>'2. Tulud-kulud projektiga'!B86</f>
        <v>Vesi ja kanalisatsioon</v>
      </c>
      <c r="C86" s="51" t="s">
        <v>3</v>
      </c>
      <c r="D86" s="11">
        <f>'2. Tulud-kulud projektiga'!D86-'3. Tulud-kulud projektita'!D86</f>
        <v>0</v>
      </c>
      <c r="E86" s="11">
        <f>'2. Tulud-kulud projektiga'!E86-'3. Tulud-kulud projektita'!E86</f>
        <v>0</v>
      </c>
      <c r="F86" s="11">
        <f>'2. Tulud-kulud projektiga'!F86-'3. Tulud-kulud projektita'!F86</f>
        <v>1068.75</v>
      </c>
      <c r="G86" s="11">
        <f>'2. Tulud-kulud projektiga'!G86-'3. Tulud-kulud projektita'!G86</f>
        <v>1424.9999999999998</v>
      </c>
      <c r="H86" s="11">
        <f>'2. Tulud-kulud projektiga'!H86-'3. Tulud-kulud projektita'!H86</f>
        <v>1852.4999999999998</v>
      </c>
      <c r="I86" s="11">
        <f>'2. Tulud-kulud projektiga'!I86-'3. Tulud-kulud projektita'!I86</f>
        <v>2137.5</v>
      </c>
      <c r="J86" s="11">
        <f>'2. Tulud-kulud projektiga'!J86-'3. Tulud-kulud projektita'!J86</f>
        <v>2137.5</v>
      </c>
      <c r="K86" s="11">
        <f>'2. Tulud-kulud projektiga'!K86-'3. Tulud-kulud projektita'!K86</f>
        <v>2137.5</v>
      </c>
      <c r="L86" s="11">
        <f>'2. Tulud-kulud projektiga'!L86-'3. Tulud-kulud projektita'!L86</f>
        <v>2137.5</v>
      </c>
      <c r="M86" s="11">
        <f>'2. Tulud-kulud projektiga'!M86-'3. Tulud-kulud projektita'!M86</f>
        <v>2137.5</v>
      </c>
      <c r="N86" s="11">
        <f>'2. Tulud-kulud projektiga'!N86-'3. Tulud-kulud projektita'!N86</f>
        <v>2137.5</v>
      </c>
      <c r="O86" s="11">
        <f>'2. Tulud-kulud projektiga'!O86-'3. Tulud-kulud projektita'!O86</f>
        <v>2137.5</v>
      </c>
      <c r="P86" s="11">
        <f>'2. Tulud-kulud projektiga'!P86-'3. Tulud-kulud projektita'!P86</f>
        <v>2137.5</v>
      </c>
      <c r="Q86" s="11">
        <f>'2. Tulud-kulud projektiga'!Q86-'3. Tulud-kulud projektita'!Q86</f>
        <v>2137.5</v>
      </c>
      <c r="R86" s="11">
        <f>'2. Tulud-kulud projektiga'!R86-'3. Tulud-kulud projektita'!R86</f>
        <v>2137.5</v>
      </c>
      <c r="S86" s="16"/>
      <c r="T86" s="16"/>
      <c r="U86" s="17"/>
    </row>
    <row r="87" spans="1:21" x14ac:dyDescent="0.35">
      <c r="A87" s="616"/>
      <c r="B87" s="50" t="str">
        <f>'2. Tulud-kulud projektiga'!B87</f>
        <v>Vee soojendamine</v>
      </c>
      <c r="C87" s="51" t="s">
        <v>3</v>
      </c>
      <c r="D87" s="11">
        <f>'2. Tulud-kulud projektiga'!D87-'3. Tulud-kulud projektita'!D87</f>
        <v>0</v>
      </c>
      <c r="E87" s="11">
        <f>'2. Tulud-kulud projektiga'!E87-'3. Tulud-kulud projektita'!E87</f>
        <v>0</v>
      </c>
      <c r="F87" s="11">
        <f>'2. Tulud-kulud projektiga'!F87-'3. Tulud-kulud projektita'!F87</f>
        <v>1312.5000000000002</v>
      </c>
      <c r="G87" s="11">
        <f>'2. Tulud-kulud projektiga'!G87-'3. Tulud-kulud projektita'!G87</f>
        <v>1750.0000000000002</v>
      </c>
      <c r="H87" s="11">
        <f>'2. Tulud-kulud projektiga'!H87-'3. Tulud-kulud projektita'!H87</f>
        <v>2275</v>
      </c>
      <c r="I87" s="11">
        <f>'2. Tulud-kulud projektiga'!I87-'3. Tulud-kulud projektita'!I87</f>
        <v>2625.0000000000005</v>
      </c>
      <c r="J87" s="11">
        <f>'2. Tulud-kulud projektiga'!J87-'3. Tulud-kulud projektita'!J87</f>
        <v>2625.0000000000005</v>
      </c>
      <c r="K87" s="11">
        <f>'2. Tulud-kulud projektiga'!K87-'3. Tulud-kulud projektita'!K87</f>
        <v>2625.0000000000005</v>
      </c>
      <c r="L87" s="11">
        <f>'2. Tulud-kulud projektiga'!L87-'3. Tulud-kulud projektita'!L87</f>
        <v>2625.0000000000005</v>
      </c>
      <c r="M87" s="11">
        <f>'2. Tulud-kulud projektiga'!M87-'3. Tulud-kulud projektita'!M87</f>
        <v>2625.0000000000005</v>
      </c>
      <c r="N87" s="11">
        <f>'2. Tulud-kulud projektiga'!N87-'3. Tulud-kulud projektita'!N87</f>
        <v>2625.0000000000005</v>
      </c>
      <c r="O87" s="11">
        <f>'2. Tulud-kulud projektiga'!O87-'3. Tulud-kulud projektita'!O87</f>
        <v>2625.0000000000005</v>
      </c>
      <c r="P87" s="11">
        <f>'2. Tulud-kulud projektiga'!P87-'3. Tulud-kulud projektita'!P87</f>
        <v>2625.0000000000005</v>
      </c>
      <c r="Q87" s="11">
        <f>'2. Tulud-kulud projektiga'!Q87-'3. Tulud-kulud projektita'!Q87</f>
        <v>2625.0000000000005</v>
      </c>
      <c r="R87" s="11">
        <f>'2. Tulud-kulud projektiga'!R87-'3. Tulud-kulud projektita'!R87</f>
        <v>2625.0000000000005</v>
      </c>
      <c r="S87" s="16"/>
      <c r="T87" s="16"/>
      <c r="U87" s="17"/>
    </row>
    <row r="88" spans="1:21" x14ac:dyDescent="0.35">
      <c r="A88" s="616"/>
      <c r="B88" s="50" t="str">
        <f>'2. Tulud-kulud projektiga'!B88</f>
        <v>Muud</v>
      </c>
      <c r="C88" s="51" t="s">
        <v>3</v>
      </c>
      <c r="D88" s="11">
        <f>'2. Tulud-kulud projektiga'!D88-'3. Tulud-kulud projektita'!D88</f>
        <v>0</v>
      </c>
      <c r="E88" s="11">
        <f>'2. Tulud-kulud projektiga'!E88-'3. Tulud-kulud projektita'!E88</f>
        <v>0</v>
      </c>
      <c r="F88" s="11">
        <f>'2. Tulud-kulud projektiga'!F88-'3. Tulud-kulud projektita'!F88</f>
        <v>2000</v>
      </c>
      <c r="G88" s="11">
        <f>'2. Tulud-kulud projektiga'!G88-'3. Tulud-kulud projektita'!G88</f>
        <v>2000</v>
      </c>
      <c r="H88" s="11">
        <f>'2. Tulud-kulud projektiga'!H88-'3. Tulud-kulud projektita'!H88</f>
        <v>2000</v>
      </c>
      <c r="I88" s="11">
        <f>'2. Tulud-kulud projektiga'!I88-'3. Tulud-kulud projektita'!I88</f>
        <v>2000</v>
      </c>
      <c r="J88" s="11">
        <f>'2. Tulud-kulud projektiga'!J88-'3. Tulud-kulud projektita'!J88</f>
        <v>2000</v>
      </c>
      <c r="K88" s="11">
        <f>'2. Tulud-kulud projektiga'!K88-'3. Tulud-kulud projektita'!K88</f>
        <v>2000</v>
      </c>
      <c r="L88" s="11">
        <f>'2. Tulud-kulud projektiga'!L88-'3. Tulud-kulud projektita'!L88</f>
        <v>2000</v>
      </c>
      <c r="M88" s="11">
        <f>'2. Tulud-kulud projektiga'!M88-'3. Tulud-kulud projektita'!M88</f>
        <v>2000</v>
      </c>
      <c r="N88" s="11">
        <f>'2. Tulud-kulud projektiga'!N88-'3. Tulud-kulud projektita'!N88</f>
        <v>2000</v>
      </c>
      <c r="O88" s="11">
        <f>'2. Tulud-kulud projektiga'!O88-'3. Tulud-kulud projektita'!O88</f>
        <v>2000</v>
      </c>
      <c r="P88" s="11">
        <f>'2. Tulud-kulud projektiga'!P88-'3. Tulud-kulud projektita'!P88</f>
        <v>2000</v>
      </c>
      <c r="Q88" s="11">
        <f>'2. Tulud-kulud projektiga'!Q88-'3. Tulud-kulud projektita'!Q88</f>
        <v>2000</v>
      </c>
      <c r="R88" s="11">
        <f>'2. Tulud-kulud projektiga'!R88-'3. Tulud-kulud projektita'!R88</f>
        <v>2000</v>
      </c>
      <c r="S88" s="16"/>
      <c r="T88" s="16"/>
      <c r="U88" s="17"/>
    </row>
    <row r="89" spans="1:21" x14ac:dyDescent="0.35">
      <c r="A89" s="616"/>
      <c r="B89" s="50">
        <f>'2. Tulud-kulud projektiga'!B89</f>
        <v>0</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6"/>
      <c r="T89" s="16"/>
      <c r="U89" s="17"/>
    </row>
    <row r="90" spans="1:21" x14ac:dyDescent="0.35">
      <c r="A90" s="616"/>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6"/>
      <c r="T90" s="16"/>
      <c r="U90" s="17"/>
    </row>
    <row r="91" spans="1:21" x14ac:dyDescent="0.35">
      <c r="A91" s="616"/>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6"/>
      <c r="T91" s="16"/>
      <c r="U91" s="17"/>
    </row>
    <row r="92" spans="1:21" x14ac:dyDescent="0.35">
      <c r="A92" s="617" t="str">
        <f>'2. Tulud-kulud projektiga'!A92:B92</f>
        <v>Kaubad, toore, materjal, teenused ja mitmesugused tegevuskulud kokku</v>
      </c>
      <c r="B92" s="618"/>
      <c r="C92" s="49"/>
      <c r="D92" s="59">
        <f>'2. Tulud-kulud projektiga'!D92-'3. Tulud-kulud projektita'!D92</f>
        <v>0</v>
      </c>
      <c r="E92" s="59">
        <f>'2. Tulud-kulud projektiga'!E92-'3. Tulud-kulud projektita'!E92</f>
        <v>0</v>
      </c>
      <c r="F92" s="59">
        <f>'2. Tulud-kulud projektiga'!F92-'3. Tulud-kulud projektita'!F92</f>
        <v>51544.676959999997</v>
      </c>
      <c r="G92" s="59">
        <f>'2. Tulud-kulud projektiga'!G92-'3. Tulud-kulud projektita'!G92</f>
        <v>65302.176959999997</v>
      </c>
      <c r="H92" s="59">
        <f>'2. Tulud-kulud projektiga'!H92-'3. Tulud-kulud projektita'!H92</f>
        <v>81334.176959999997</v>
      </c>
      <c r="I92" s="59">
        <f>'2. Tulud-kulud projektiga'!I92-'3. Tulud-kulud projektita'!I92</f>
        <v>92022.176959999997</v>
      </c>
      <c r="J92" s="59">
        <f>'2. Tulud-kulud projektiga'!J92-'3. Tulud-kulud projektita'!J92</f>
        <v>92022.176959999997</v>
      </c>
      <c r="K92" s="59">
        <f>'2. Tulud-kulud projektiga'!K92-'3. Tulud-kulud projektita'!K92</f>
        <v>92022.176959999997</v>
      </c>
      <c r="L92" s="59">
        <f>'2. Tulud-kulud projektiga'!L92-'3. Tulud-kulud projektita'!L92</f>
        <v>92022.176959999997</v>
      </c>
      <c r="M92" s="59">
        <f>'2. Tulud-kulud projektiga'!M92-'3. Tulud-kulud projektita'!M92</f>
        <v>92022.176959999997</v>
      </c>
      <c r="N92" s="59">
        <f>'2. Tulud-kulud projektiga'!N92-'3. Tulud-kulud projektita'!N92</f>
        <v>92022.176959999997</v>
      </c>
      <c r="O92" s="59">
        <f>'2. Tulud-kulud projektiga'!O92-'3. Tulud-kulud projektita'!O92</f>
        <v>92022.176959999997</v>
      </c>
      <c r="P92" s="59">
        <f>'2. Tulud-kulud projektiga'!P92-'3. Tulud-kulud projektita'!P92</f>
        <v>92022.176959999997</v>
      </c>
      <c r="Q92" s="59">
        <f>'2. Tulud-kulud projektiga'!Q92-'3. Tulud-kulud projektita'!Q92</f>
        <v>92022.176959999997</v>
      </c>
      <c r="R92" s="59">
        <f>'2. Tulud-kulud projektiga'!R92-'3. Tulud-kulud projektita'!R92</f>
        <v>92022.176959999997</v>
      </c>
      <c r="S92" s="16"/>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6"/>
      <c r="T93" s="16"/>
      <c r="U93" s="17"/>
    </row>
    <row r="94" spans="1:21" x14ac:dyDescent="0.35">
      <c r="A94" s="624">
        <f>'2. Tulud-kulud projektiga'!A94:A103</f>
        <v>0</v>
      </c>
      <c r="B94" s="50">
        <f>'2. Tulud-kulud projektiga'!B94</f>
        <v>0</v>
      </c>
      <c r="C94" s="51" t="s">
        <v>3</v>
      </c>
      <c r="D94" s="11">
        <f>'2. Tulud-kulud projektiga'!D94-'3. Tulud-kulud projektita'!D94</f>
        <v>0</v>
      </c>
      <c r="E94" s="11">
        <f>'2. Tulud-kulud projektiga'!E94-'3. Tulud-kulud projektita'!E94</f>
        <v>0</v>
      </c>
      <c r="F94" s="11">
        <f>'2. Tulud-kulud projektiga'!F94-'3. Tulud-kulud projektita'!F94</f>
        <v>0</v>
      </c>
      <c r="G94" s="11">
        <f>'2. Tulud-kulud projektiga'!G94-'3. Tulud-kulud projektita'!G94</f>
        <v>0</v>
      </c>
      <c r="H94" s="11">
        <f>'2. Tulud-kulud projektiga'!H94-'3. Tulud-kulud projektita'!H94</f>
        <v>0</v>
      </c>
      <c r="I94" s="11">
        <f>'2. Tulud-kulud projektiga'!I94-'3. Tulud-kulud projektita'!I94</f>
        <v>0</v>
      </c>
      <c r="J94" s="11">
        <f>'2. Tulud-kulud projektiga'!J94-'3. Tulud-kulud projektita'!J94</f>
        <v>0</v>
      </c>
      <c r="K94" s="11">
        <f>'2. Tulud-kulud projektiga'!K94-'3. Tulud-kulud projektita'!K94</f>
        <v>0</v>
      </c>
      <c r="L94" s="11">
        <f>'2. Tulud-kulud projektiga'!L94-'3. Tulud-kulud projektita'!L94</f>
        <v>0</v>
      </c>
      <c r="M94" s="11">
        <f>'2. Tulud-kulud projektiga'!M94-'3. Tulud-kulud projektita'!M94</f>
        <v>0</v>
      </c>
      <c r="N94" s="11">
        <f>'2. Tulud-kulud projektiga'!N94-'3. Tulud-kulud projektita'!N94</f>
        <v>0</v>
      </c>
      <c r="O94" s="11">
        <f>'2. Tulud-kulud projektiga'!O94-'3. Tulud-kulud projektita'!O94</f>
        <v>0</v>
      </c>
      <c r="P94" s="11">
        <f>'2. Tulud-kulud projektiga'!P94-'3. Tulud-kulud projektita'!P94</f>
        <v>0</v>
      </c>
      <c r="Q94" s="11">
        <f>'2. Tulud-kulud projektiga'!Q94-'3. Tulud-kulud projektita'!Q94</f>
        <v>0</v>
      </c>
      <c r="R94" s="11">
        <f>'2. Tulud-kulud projektiga'!R94-'3. Tulud-kulud projektita'!R94</f>
        <v>0</v>
      </c>
      <c r="S94" s="16"/>
      <c r="T94" s="16"/>
      <c r="U94" s="17"/>
    </row>
    <row r="95" spans="1:21" x14ac:dyDescent="0.35">
      <c r="A95" s="625"/>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6"/>
      <c r="T95" s="16"/>
      <c r="U95" s="17"/>
    </row>
    <row r="96" spans="1:21" x14ac:dyDescent="0.35">
      <c r="A96" s="625"/>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6"/>
      <c r="T96" s="16"/>
      <c r="U96" s="17"/>
    </row>
    <row r="97" spans="1:21" x14ac:dyDescent="0.35">
      <c r="A97" s="625"/>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6"/>
      <c r="T97" s="16"/>
      <c r="U97" s="17"/>
    </row>
    <row r="98" spans="1:21" x14ac:dyDescent="0.35">
      <c r="A98" s="625"/>
      <c r="B98" s="50" t="str">
        <f>'2. Tulud-kulud projektiga'!B98</f>
        <v>Kulu 5</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6"/>
      <c r="T98" s="16"/>
      <c r="U98" s="17"/>
    </row>
    <row r="99" spans="1:21" hidden="1" outlineLevel="1" x14ac:dyDescent="0.35">
      <c r="A99" s="625"/>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6"/>
      <c r="T99" s="16"/>
      <c r="U99" s="17"/>
    </row>
    <row r="100" spans="1:21" hidden="1" outlineLevel="1" x14ac:dyDescent="0.35">
      <c r="A100" s="625"/>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6"/>
      <c r="T100" s="16"/>
      <c r="U100" s="17"/>
    </row>
    <row r="101" spans="1:21" hidden="1" outlineLevel="1" x14ac:dyDescent="0.35">
      <c r="A101" s="625"/>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6"/>
      <c r="T101" s="16"/>
      <c r="U101" s="17"/>
    </row>
    <row r="102" spans="1:21" hidden="1" outlineLevel="1" x14ac:dyDescent="0.35">
      <c r="A102" s="625"/>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6"/>
      <c r="T102" s="16"/>
      <c r="U102" s="17"/>
    </row>
    <row r="103" spans="1:21" hidden="1" outlineLevel="1" x14ac:dyDescent="0.35">
      <c r="A103" s="626"/>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6"/>
      <c r="T103" s="16"/>
      <c r="U103" s="17"/>
    </row>
    <row r="104" spans="1:21" s="2" customFormat="1" collapsed="1" x14ac:dyDescent="0.35">
      <c r="A104" s="617">
        <f>'2. Tulud-kulud projektiga'!A104:B104</f>
        <v>0</v>
      </c>
      <c r="B104" s="618"/>
      <c r="C104" s="49"/>
      <c r="D104" s="59">
        <f>'2. Tulud-kulud projektiga'!D104-'3. Tulud-kulud projektita'!D104</f>
        <v>0</v>
      </c>
      <c r="E104" s="59">
        <f>'2. Tulud-kulud projektiga'!E104-'3. Tulud-kulud projektita'!E104</f>
        <v>0</v>
      </c>
      <c r="F104" s="59">
        <f>'2. Tulud-kulud projektiga'!F104-'3. Tulud-kulud projektita'!F104</f>
        <v>0</v>
      </c>
      <c r="G104" s="59">
        <f>'2. Tulud-kulud projektiga'!G104-'3. Tulud-kulud projektita'!G104</f>
        <v>0</v>
      </c>
      <c r="H104" s="59">
        <f>'2. Tulud-kulud projektiga'!H104-'3. Tulud-kulud projektita'!H104</f>
        <v>0</v>
      </c>
      <c r="I104" s="59">
        <f>'2. Tulud-kulud projektiga'!I104-'3. Tulud-kulud projektita'!I104</f>
        <v>0</v>
      </c>
      <c r="J104" s="59">
        <f>'2. Tulud-kulud projektiga'!J104-'3. Tulud-kulud projektita'!J104</f>
        <v>0</v>
      </c>
      <c r="K104" s="59">
        <f>'2. Tulud-kulud projektiga'!K104-'3. Tulud-kulud projektita'!K104</f>
        <v>0</v>
      </c>
      <c r="L104" s="59">
        <f>'2. Tulud-kulud projektiga'!L104-'3. Tulud-kulud projektita'!L104</f>
        <v>0</v>
      </c>
      <c r="M104" s="59">
        <f>'2. Tulud-kulud projektiga'!M104-'3. Tulud-kulud projektita'!M104</f>
        <v>0</v>
      </c>
      <c r="N104" s="59">
        <f>'2. Tulud-kulud projektiga'!N104-'3. Tulud-kulud projektita'!N104</f>
        <v>0</v>
      </c>
      <c r="O104" s="59">
        <f>'2. Tulud-kulud projektiga'!O104-'3. Tulud-kulud projektita'!O104</f>
        <v>0</v>
      </c>
      <c r="P104" s="59">
        <f>'2. Tulud-kulud projektiga'!P104-'3. Tulud-kulud projektita'!P104</f>
        <v>0</v>
      </c>
      <c r="Q104" s="59">
        <f>'2. Tulud-kulud projektiga'!Q104-'3. Tulud-kulud projektita'!Q104</f>
        <v>0</v>
      </c>
      <c r="R104" s="59">
        <f>'2. Tulud-kulud projektiga'!R104-'3. Tulud-kulud projektita'!R104</f>
        <v>0</v>
      </c>
      <c r="S104" s="20"/>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35">
      <c r="A106" s="623">
        <f>'2. Tulud-kulud projektiga'!A106:B106</f>
        <v>0</v>
      </c>
      <c r="B106" s="623"/>
      <c r="C106" s="51" t="s">
        <v>3</v>
      </c>
      <c r="D106" s="11">
        <f>'2. Tulud-kulud projektiga'!D106-'3. Tulud-kulud projektita'!D106</f>
        <v>0</v>
      </c>
      <c r="E106" s="11">
        <f>'2. Tulud-kulud projektiga'!E106-'3. Tulud-kulud projektita'!E106</f>
        <v>0</v>
      </c>
      <c r="F106" s="11">
        <f>'2. Tulud-kulud projektiga'!F106-'3. Tulud-kulud projektita'!F106</f>
        <v>0</v>
      </c>
      <c r="G106" s="11">
        <f>'2. Tulud-kulud projektiga'!G106-'3. Tulud-kulud projektita'!G106</f>
        <v>0</v>
      </c>
      <c r="H106" s="11">
        <f>'2. Tulud-kulud projektiga'!H106-'3. Tulud-kulud projektita'!H106</f>
        <v>0</v>
      </c>
      <c r="I106" s="11">
        <f>'2. Tulud-kulud projektiga'!I106-'3. Tulud-kulud projektita'!I106</f>
        <v>0</v>
      </c>
      <c r="J106" s="11">
        <f>'2. Tulud-kulud projektiga'!J106-'3. Tulud-kulud projektita'!J106</f>
        <v>0</v>
      </c>
      <c r="K106" s="11">
        <f>'2. Tulud-kulud projektiga'!K106-'3. Tulud-kulud projektita'!K106</f>
        <v>0</v>
      </c>
      <c r="L106" s="11">
        <f>'2. Tulud-kulud projektiga'!L106-'3. Tulud-kulud projektita'!L106</f>
        <v>0</v>
      </c>
      <c r="M106" s="11">
        <f>'2. Tulud-kulud projektiga'!M106-'3. Tulud-kulud projektita'!M106</f>
        <v>0</v>
      </c>
      <c r="N106" s="11">
        <f>'2. Tulud-kulud projektiga'!N106-'3. Tulud-kulud projektita'!N106</f>
        <v>0</v>
      </c>
      <c r="O106" s="11">
        <f>'2. Tulud-kulud projektiga'!O106-'3. Tulud-kulud projektita'!O106</f>
        <v>0</v>
      </c>
      <c r="P106" s="11">
        <f>'2. Tulud-kulud projektiga'!P106-'3. Tulud-kulud projektita'!P106</f>
        <v>0</v>
      </c>
      <c r="Q106" s="11">
        <f>'2. Tulud-kulud projektiga'!Q106-'3. Tulud-kulud projektita'!Q106</f>
        <v>0</v>
      </c>
      <c r="R106" s="11">
        <f>'2. Tulud-kulud projektiga'!R106-'3. Tulud-kulud projektita'!R106</f>
        <v>0</v>
      </c>
      <c r="S106" s="16"/>
      <c r="T106" s="16"/>
      <c r="U106" s="17"/>
    </row>
    <row r="107" spans="1:21" ht="16.5" customHeight="1" x14ac:dyDescent="0.35">
      <c r="A107" s="623">
        <f>'2. Tulud-kulud projektiga'!A107:B107</f>
        <v>0</v>
      </c>
      <c r="B107" s="623"/>
      <c r="C107" s="51" t="s">
        <v>3</v>
      </c>
      <c r="D107" s="11">
        <f>'2. Tulud-kulud projektiga'!D107-'3. Tulud-kulud projektita'!D107</f>
        <v>0</v>
      </c>
      <c r="E107" s="11">
        <f>'2. Tulud-kulud projektiga'!E107-'3. Tulud-kulud projektita'!E107</f>
        <v>0</v>
      </c>
      <c r="F107" s="11">
        <f>'2. Tulud-kulud projektiga'!F107-'3. Tulud-kulud projektita'!F107</f>
        <v>0</v>
      </c>
      <c r="G107" s="11">
        <f>'2. Tulud-kulud projektiga'!G107-'3. Tulud-kulud projektita'!G107</f>
        <v>0</v>
      </c>
      <c r="H107" s="11">
        <f>'2. Tulud-kulud projektiga'!H107-'3. Tulud-kulud projektita'!H107</f>
        <v>0</v>
      </c>
      <c r="I107" s="11">
        <f>'2. Tulud-kulud projektiga'!I107-'3. Tulud-kulud projektita'!I107</f>
        <v>0</v>
      </c>
      <c r="J107" s="11">
        <f>'2. Tulud-kulud projektiga'!J107-'3. Tulud-kulud projektita'!J107</f>
        <v>0</v>
      </c>
      <c r="K107" s="11">
        <f>'2. Tulud-kulud projektiga'!K107-'3. Tulud-kulud projektita'!K107</f>
        <v>0</v>
      </c>
      <c r="L107" s="11">
        <f>'2. Tulud-kulud projektiga'!L107-'3. Tulud-kulud projektita'!L107</f>
        <v>0</v>
      </c>
      <c r="M107" s="11">
        <f>'2. Tulud-kulud projektiga'!M107-'3. Tulud-kulud projektita'!M107</f>
        <v>0</v>
      </c>
      <c r="N107" s="11">
        <f>'2. Tulud-kulud projektiga'!N107-'3. Tulud-kulud projektita'!N107</f>
        <v>0</v>
      </c>
      <c r="O107" s="11">
        <f>'2. Tulud-kulud projektiga'!O107-'3. Tulud-kulud projektita'!O107</f>
        <v>0</v>
      </c>
      <c r="P107" s="11">
        <f>'2. Tulud-kulud projektiga'!P107-'3. Tulud-kulud projektita'!P107</f>
        <v>0</v>
      </c>
      <c r="Q107" s="11">
        <f>'2. Tulud-kulud projektiga'!Q107-'3. Tulud-kulud projektita'!Q107</f>
        <v>0</v>
      </c>
      <c r="R107" s="11">
        <f>'2. Tulud-kulud projektiga'!R107-'3. Tulud-kulud projektita'!R107</f>
        <v>0</v>
      </c>
      <c r="S107" s="16"/>
      <c r="T107" s="16"/>
      <c r="U107" s="17"/>
    </row>
    <row r="108" spans="1:21" ht="16.5" customHeight="1" x14ac:dyDescent="0.35">
      <c r="A108" s="623" t="e">
        <f>'2. Tulud-kulud projektiga'!A108:B108</f>
        <v>#REF!</v>
      </c>
      <c r="B108" s="623"/>
      <c r="C108" s="51" t="s">
        <v>3</v>
      </c>
      <c r="D108" s="11">
        <f>'2. Tulud-kulud projektiga'!D108-'3. Tulud-kulud projektita'!D108</f>
        <v>0</v>
      </c>
      <c r="E108" s="11">
        <f>'2. Tulud-kulud projektiga'!E108-'3. Tulud-kulud projektita'!E108</f>
        <v>0</v>
      </c>
      <c r="F108" s="11">
        <f>'2. Tulud-kulud projektiga'!F108-'3. Tulud-kulud projektita'!F108</f>
        <v>0</v>
      </c>
      <c r="G108" s="11">
        <f>'2. Tulud-kulud projektiga'!G108-'3. Tulud-kulud projektita'!G108</f>
        <v>0</v>
      </c>
      <c r="H108" s="11">
        <f>'2. Tulud-kulud projektiga'!H108-'3. Tulud-kulud projektita'!H108</f>
        <v>0</v>
      </c>
      <c r="I108" s="11">
        <f>'2. Tulud-kulud projektiga'!I108-'3. Tulud-kulud projektita'!I108</f>
        <v>0</v>
      </c>
      <c r="J108" s="11">
        <f>'2. Tulud-kulud projektiga'!J108-'3. Tulud-kulud projektita'!J108</f>
        <v>0</v>
      </c>
      <c r="K108" s="11">
        <f>'2. Tulud-kulud projektiga'!K108-'3. Tulud-kulud projektita'!K108</f>
        <v>0</v>
      </c>
      <c r="L108" s="11">
        <f>'2. Tulud-kulud projektiga'!L108-'3. Tulud-kulud projektita'!L108</f>
        <v>0</v>
      </c>
      <c r="M108" s="11">
        <f>'2. Tulud-kulud projektiga'!M108-'3. Tulud-kulud projektita'!M108</f>
        <v>0</v>
      </c>
      <c r="N108" s="11">
        <f>'2. Tulud-kulud projektiga'!N108-'3. Tulud-kulud projektita'!N108</f>
        <v>0</v>
      </c>
      <c r="O108" s="11">
        <f>'2. Tulud-kulud projektiga'!O108-'3. Tulud-kulud projektita'!O108</f>
        <v>0</v>
      </c>
      <c r="P108" s="11">
        <f>'2. Tulud-kulud projektiga'!P108-'3. Tulud-kulud projektita'!P108</f>
        <v>0</v>
      </c>
      <c r="Q108" s="11">
        <f>'2. Tulud-kulud projektiga'!Q108-'3. Tulud-kulud projektita'!Q108</f>
        <v>0</v>
      </c>
      <c r="R108" s="11">
        <f>'2. Tulud-kulud projektiga'!R108-'3. Tulud-kulud projektita'!R108</f>
        <v>0</v>
      </c>
      <c r="S108" s="16"/>
      <c r="T108" s="16"/>
      <c r="U108" s="17"/>
    </row>
    <row r="109" spans="1:21" ht="16.5" customHeight="1" x14ac:dyDescent="0.35">
      <c r="A109" s="623" t="str">
        <f>'2. Tulud-kulud projektiga'!A109:B109</f>
        <v>Muu kulu 4</v>
      </c>
      <c r="B109" s="623"/>
      <c r="C109" s="51" t="s">
        <v>3</v>
      </c>
      <c r="D109" s="11">
        <f>'2. Tulud-kulud projektiga'!D109-'3. Tulud-kulud projektita'!D109</f>
        <v>0</v>
      </c>
      <c r="E109" s="11">
        <f>'2. Tulud-kulud projektiga'!E109-'3. Tulud-kulud projektita'!E109</f>
        <v>0</v>
      </c>
      <c r="F109" s="11">
        <f>'2. Tulud-kulud projektiga'!F109-'3. Tulud-kulud projektita'!F109</f>
        <v>0</v>
      </c>
      <c r="G109" s="11">
        <f>'2. Tulud-kulud projektiga'!G109-'3. Tulud-kulud projektita'!G109</f>
        <v>0</v>
      </c>
      <c r="H109" s="11">
        <f>'2. Tulud-kulud projektiga'!H109-'3. Tulud-kulud projektita'!H109</f>
        <v>0</v>
      </c>
      <c r="I109" s="11">
        <f>'2. Tulud-kulud projektiga'!I109-'3. Tulud-kulud projektita'!I109</f>
        <v>0</v>
      </c>
      <c r="J109" s="11">
        <f>'2. Tulud-kulud projektiga'!J109-'3. Tulud-kulud projektita'!J109</f>
        <v>0</v>
      </c>
      <c r="K109" s="11">
        <f>'2. Tulud-kulud projektiga'!K109-'3. Tulud-kulud projektita'!K109</f>
        <v>0</v>
      </c>
      <c r="L109" s="11">
        <f>'2. Tulud-kulud projektiga'!L109-'3. Tulud-kulud projektita'!L109</f>
        <v>0</v>
      </c>
      <c r="M109" s="11">
        <f>'2. Tulud-kulud projektiga'!M109-'3. Tulud-kulud projektita'!M109</f>
        <v>0</v>
      </c>
      <c r="N109" s="11">
        <f>'2. Tulud-kulud projektiga'!N109-'3. Tulud-kulud projektita'!N109</f>
        <v>0</v>
      </c>
      <c r="O109" s="11">
        <f>'2. Tulud-kulud projektiga'!O109-'3. Tulud-kulud projektita'!O109</f>
        <v>0</v>
      </c>
      <c r="P109" s="11">
        <f>'2. Tulud-kulud projektiga'!P109-'3. Tulud-kulud projektita'!P109</f>
        <v>0</v>
      </c>
      <c r="Q109" s="11">
        <f>'2. Tulud-kulud projektiga'!Q109-'3. Tulud-kulud projektita'!Q109</f>
        <v>0</v>
      </c>
      <c r="R109" s="11">
        <f>'2. Tulud-kulud projektiga'!R109-'3. Tulud-kulud projektita'!R109</f>
        <v>0</v>
      </c>
      <c r="S109" s="16"/>
      <c r="T109" s="16"/>
      <c r="U109" s="17"/>
    </row>
    <row r="110" spans="1:21" ht="16.5" customHeight="1" x14ac:dyDescent="0.35">
      <c r="A110" s="623" t="str">
        <f>'2. Tulud-kulud projektiga'!A110:B110</f>
        <v>Muu kulu 5</v>
      </c>
      <c r="B110" s="623"/>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6"/>
      <c r="T110" s="16"/>
      <c r="U110" s="17"/>
    </row>
    <row r="111" spans="1:21" ht="16.5" hidden="1" customHeight="1" outlineLevel="1" x14ac:dyDescent="0.35">
      <c r="A111" s="623" t="str">
        <f>'2. Tulud-kulud projektiga'!A111:B111</f>
        <v>Muu kulu 6</v>
      </c>
      <c r="B111" s="623"/>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6"/>
      <c r="T111" s="16"/>
      <c r="U111" s="17"/>
    </row>
    <row r="112" spans="1:21" ht="16.5" hidden="1" customHeight="1" outlineLevel="1" x14ac:dyDescent="0.35">
      <c r="A112" s="623" t="str">
        <f>'2. Tulud-kulud projektiga'!A112:B112</f>
        <v>Muu kulu 7</v>
      </c>
      <c r="B112" s="623"/>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0</v>
      </c>
      <c r="S112" s="16"/>
      <c r="T112" s="16"/>
      <c r="U112" s="17"/>
    </row>
    <row r="113" spans="1:21" ht="16.5" hidden="1" customHeight="1" outlineLevel="1" x14ac:dyDescent="0.35">
      <c r="A113" s="623" t="str">
        <f>'2. Tulud-kulud projektiga'!A113:B113</f>
        <v>Muu kulu 8</v>
      </c>
      <c r="B113" s="623"/>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6"/>
      <c r="T113" s="16"/>
      <c r="U113" s="17"/>
    </row>
    <row r="114" spans="1:21" ht="16.5" hidden="1" customHeight="1" outlineLevel="1" x14ac:dyDescent="0.35">
      <c r="A114" s="623" t="str">
        <f>'2. Tulud-kulud projektiga'!A114:B114</f>
        <v>Muu kulu 9</v>
      </c>
      <c r="B114" s="623"/>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6"/>
      <c r="T114" s="16"/>
      <c r="U114" s="17"/>
    </row>
    <row r="115" spans="1:21" ht="16.5" hidden="1" customHeight="1" outlineLevel="1" x14ac:dyDescent="0.35">
      <c r="A115" s="623" t="str">
        <f>'2. Tulud-kulud projektiga'!A115:B115</f>
        <v>Muu kulu 10</v>
      </c>
      <c r="B115" s="623"/>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6"/>
      <c r="T115" s="16"/>
      <c r="U115" s="17"/>
    </row>
    <row r="116" spans="1:21" s="2" customFormat="1" collapsed="1" x14ac:dyDescent="0.35">
      <c r="A116" s="617" t="str">
        <f>'2. Tulud-kulud projektiga'!A116:B116</f>
        <v>Muud kulud kokku</v>
      </c>
      <c r="B116" s="618"/>
      <c r="C116" s="48" t="s">
        <v>3</v>
      </c>
      <c r="D116" s="59">
        <f>'2. Tulud-kulud projektiga'!D116-'3. Tulud-kulud projektita'!D116</f>
        <v>0</v>
      </c>
      <c r="E116" s="59">
        <f>'2. Tulud-kulud projektiga'!E116-'3. Tulud-kulud projektita'!E116</f>
        <v>0</v>
      </c>
      <c r="F116" s="59">
        <f>'2. Tulud-kulud projektiga'!F116-'3. Tulud-kulud projektita'!F116</f>
        <v>0</v>
      </c>
      <c r="G116" s="59">
        <f>'2. Tulud-kulud projektiga'!G116-'3. Tulud-kulud projektita'!G116</f>
        <v>0</v>
      </c>
      <c r="H116" s="59">
        <f>'2. Tulud-kulud projektiga'!H116-'3. Tulud-kulud projektita'!H116</f>
        <v>0</v>
      </c>
      <c r="I116" s="59">
        <f>'2. Tulud-kulud projektiga'!I116-'3. Tulud-kulud projektita'!I116</f>
        <v>0</v>
      </c>
      <c r="J116" s="59">
        <f>'2. Tulud-kulud projektiga'!J116-'3. Tulud-kulud projektita'!J116</f>
        <v>0</v>
      </c>
      <c r="K116" s="59">
        <f>'2. Tulud-kulud projektiga'!K116-'3. Tulud-kulud projektita'!K116</f>
        <v>0</v>
      </c>
      <c r="L116" s="59">
        <f>'2. Tulud-kulud projektiga'!L116-'3. Tulud-kulud projektita'!L116</f>
        <v>0</v>
      </c>
      <c r="M116" s="59">
        <f>'2. Tulud-kulud projektiga'!M116-'3. Tulud-kulud projektita'!M116</f>
        <v>0</v>
      </c>
      <c r="N116" s="59">
        <f>'2. Tulud-kulud projektiga'!N116-'3. Tulud-kulud projektita'!N116</f>
        <v>0</v>
      </c>
      <c r="O116" s="59">
        <f>'2. Tulud-kulud projektiga'!O116-'3. Tulud-kulud projektita'!O116</f>
        <v>0</v>
      </c>
      <c r="P116" s="59">
        <f>'2. Tulud-kulud projektiga'!P116-'3. Tulud-kulud projektita'!P116</f>
        <v>0</v>
      </c>
      <c r="Q116" s="59">
        <f>'2. Tulud-kulud projektiga'!Q116-'3. Tulud-kulud projektita'!Q116</f>
        <v>0</v>
      </c>
      <c r="R116" s="59">
        <f>'2. Tulud-kulud projektiga'!R116-'3. Tulud-kulud projektita'!R116</f>
        <v>0</v>
      </c>
      <c r="S116" s="20"/>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35">
      <c r="A118" s="627" t="s">
        <v>68</v>
      </c>
      <c r="B118" s="628"/>
      <c r="C118" s="57" t="s">
        <v>3</v>
      </c>
      <c r="D118" s="58">
        <f t="shared" ref="D118:K118" si="6">D80+D92+D104+D116</f>
        <v>0</v>
      </c>
      <c r="E118" s="58">
        <f t="shared" si="6"/>
        <v>0</v>
      </c>
      <c r="F118" s="58">
        <f t="shared" si="6"/>
        <v>83656.676959999997</v>
      </c>
      <c r="G118" s="58">
        <f t="shared" si="6"/>
        <v>111864.57696000001</v>
      </c>
      <c r="H118" s="58">
        <f t="shared" si="6"/>
        <v>147163.77695999999</v>
      </c>
      <c r="I118" s="58">
        <f t="shared" si="6"/>
        <v>169090.97696</v>
      </c>
      <c r="J118" s="58">
        <f t="shared" si="6"/>
        <v>169090.97696</v>
      </c>
      <c r="K118" s="58">
        <f t="shared" si="6"/>
        <v>169090.97696</v>
      </c>
      <c r="L118" s="58">
        <f t="shared" ref="L118:R118" si="7">L80+L92+L104+L116</f>
        <v>169090.97696</v>
      </c>
      <c r="M118" s="58">
        <f t="shared" si="7"/>
        <v>169090.97696</v>
      </c>
      <c r="N118" s="58">
        <f t="shared" si="7"/>
        <v>169090.97696</v>
      </c>
      <c r="O118" s="58">
        <f t="shared" si="7"/>
        <v>169090.97696</v>
      </c>
      <c r="P118" s="58">
        <f t="shared" si="7"/>
        <v>169090.97696</v>
      </c>
      <c r="Q118" s="58">
        <f t="shared" si="7"/>
        <v>169090.97696</v>
      </c>
      <c r="R118" s="58">
        <f t="shared" si="7"/>
        <v>169090.97696</v>
      </c>
      <c r="S118" s="13"/>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6"/>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7"/>
      <c r="T120" s="67"/>
      <c r="U120" s="68"/>
    </row>
    <row r="121" spans="1:21" s="3" customFormat="1" ht="21" customHeight="1" x14ac:dyDescent="0.35">
      <c r="A121" s="614" t="s">
        <v>38</v>
      </c>
      <c r="B121" s="615"/>
      <c r="C121" s="22" t="s">
        <v>3</v>
      </c>
      <c r="D121" s="14">
        <f t="shared" ref="D121:K121" si="8">D53-D118</f>
        <v>0</v>
      </c>
      <c r="E121" s="14">
        <f t="shared" si="8"/>
        <v>0</v>
      </c>
      <c r="F121" s="14">
        <f t="shared" si="8"/>
        <v>718.32304000000295</v>
      </c>
      <c r="G121" s="14">
        <f t="shared" si="8"/>
        <v>635.42303999999422</v>
      </c>
      <c r="H121" s="14">
        <f t="shared" si="8"/>
        <v>-913.77695999998832</v>
      </c>
      <c r="I121" s="14">
        <f t="shared" si="8"/>
        <v>-340.97695999999996</v>
      </c>
      <c r="J121" s="14">
        <f t="shared" si="8"/>
        <v>-340.97695999999996</v>
      </c>
      <c r="K121" s="14">
        <f t="shared" si="8"/>
        <v>-340.97695999999996</v>
      </c>
      <c r="L121" s="14">
        <f t="shared" ref="L121:R121" si="9">L53-L118</f>
        <v>-340.97695999999996</v>
      </c>
      <c r="M121" s="14">
        <f t="shared" si="9"/>
        <v>-340.97695999999996</v>
      </c>
      <c r="N121" s="14">
        <f t="shared" si="9"/>
        <v>-340.97695999999996</v>
      </c>
      <c r="O121" s="14">
        <f t="shared" si="9"/>
        <v>-340.97695999999996</v>
      </c>
      <c r="P121" s="14">
        <f t="shared" si="9"/>
        <v>-340.97695999999996</v>
      </c>
      <c r="Q121" s="14">
        <f t="shared" si="9"/>
        <v>-340.97695999999996</v>
      </c>
      <c r="R121" s="14">
        <f t="shared" si="9"/>
        <v>-340.97695999999996</v>
      </c>
      <c r="S121" s="13"/>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6"/>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16"/>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614" t="s">
        <v>181</v>
      </c>
      <c r="B125" s="615"/>
      <c r="C125" s="22" t="s">
        <v>3</v>
      </c>
      <c r="D125" s="14">
        <f>D121</f>
        <v>0</v>
      </c>
      <c r="E125" s="14">
        <f>D125+E121</f>
        <v>0</v>
      </c>
      <c r="F125" s="14">
        <f t="shared" ref="F125:P125" si="10">E125+F121</f>
        <v>718.32304000000295</v>
      </c>
      <c r="G125" s="14">
        <f t="shared" si="10"/>
        <v>1353.7460799999972</v>
      </c>
      <c r="H125" s="14">
        <f t="shared" si="10"/>
        <v>439.96912000000884</v>
      </c>
      <c r="I125" s="14">
        <f t="shared" si="10"/>
        <v>98.99216000000888</v>
      </c>
      <c r="J125" s="14">
        <f t="shared" si="10"/>
        <v>-241.98479999999108</v>
      </c>
      <c r="K125" s="14">
        <f t="shared" si="10"/>
        <v>-582.96175999999105</v>
      </c>
      <c r="L125" s="14">
        <f t="shared" si="10"/>
        <v>-923.93871999999101</v>
      </c>
      <c r="M125" s="14">
        <f t="shared" si="10"/>
        <v>-1264.915679999991</v>
      </c>
      <c r="N125" s="14">
        <f t="shared" si="10"/>
        <v>-1605.8926399999909</v>
      </c>
      <c r="O125" s="14">
        <f t="shared" si="10"/>
        <v>-1946.8695999999909</v>
      </c>
      <c r="P125" s="14">
        <f t="shared" si="10"/>
        <v>-2287.8465599999909</v>
      </c>
      <c r="Q125" s="14">
        <f t="shared" ref="Q125" si="11">P125+Q121</f>
        <v>-2628.8235199999908</v>
      </c>
      <c r="R125" s="14">
        <f t="shared" ref="R125" si="12">Q125+R121</f>
        <v>-2969.8004799999908</v>
      </c>
      <c r="S125" s="16"/>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6"/>
      <c r="T126" s="16"/>
      <c r="U126" s="17"/>
    </row>
    <row r="127" spans="1:21" x14ac:dyDescent="0.35">
      <c r="B127" s="24"/>
      <c r="C127" s="7"/>
      <c r="D127" s="67"/>
      <c r="E127" s="67"/>
      <c r="F127" s="67"/>
      <c r="G127" s="67"/>
      <c r="H127" s="67"/>
      <c r="I127" s="67"/>
      <c r="J127" s="67"/>
      <c r="K127" s="67"/>
      <c r="L127" s="67"/>
      <c r="M127" s="67"/>
      <c r="N127" s="67"/>
      <c r="O127" s="67"/>
      <c r="P127" s="67"/>
      <c r="Q127" s="67"/>
      <c r="R127" s="67"/>
      <c r="S127" s="16"/>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7C6F1"/>
  </sheetPr>
  <dimension ref="A1:AI60"/>
  <sheetViews>
    <sheetView showGridLines="0" workbookViewId="0">
      <pane xSplit="1" ySplit="4" topLeftCell="B5" activePane="bottomRight" state="frozen"/>
      <selection pane="topRight" activeCell="B1" sqref="B1"/>
      <selection pane="bottomLeft" activeCell="A5" sqref="A5"/>
      <selection pane="bottomRight" activeCell="C28" sqref="C28:D28"/>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86" t="s">
        <v>183</v>
      </c>
      <c r="H1" s="287" t="s">
        <v>184</v>
      </c>
    </row>
    <row r="2" spans="1:35" ht="8.25" customHeight="1" x14ac:dyDescent="0.35"/>
    <row r="3" spans="1:35" s="228" customFormat="1" ht="23.25" customHeight="1" x14ac:dyDescent="0.35">
      <c r="A3" s="224"/>
      <c r="B3" s="225"/>
      <c r="C3" s="288">
        <f>'2. Tulud-kulud projektiga'!D3</f>
        <v>2024</v>
      </c>
      <c r="D3" s="288">
        <f>C3+1</f>
        <v>2025</v>
      </c>
      <c r="E3" s="288">
        <f t="shared" ref="E3:O3" si="0">D3+1</f>
        <v>2026</v>
      </c>
      <c r="F3" s="288">
        <f t="shared" si="0"/>
        <v>2027</v>
      </c>
      <c r="G3" s="288">
        <f t="shared" si="0"/>
        <v>2028</v>
      </c>
      <c r="H3" s="288">
        <f t="shared" si="0"/>
        <v>2029</v>
      </c>
      <c r="I3" s="288">
        <f t="shared" si="0"/>
        <v>2030</v>
      </c>
      <c r="J3" s="288">
        <f t="shared" si="0"/>
        <v>2031</v>
      </c>
      <c r="K3" s="288">
        <f t="shared" si="0"/>
        <v>2032</v>
      </c>
      <c r="L3" s="288">
        <f t="shared" si="0"/>
        <v>2033</v>
      </c>
      <c r="M3" s="288">
        <f t="shared" si="0"/>
        <v>2034</v>
      </c>
      <c r="N3" s="288">
        <f t="shared" si="0"/>
        <v>2035</v>
      </c>
      <c r="O3" s="288">
        <f t="shared" si="0"/>
        <v>2036</v>
      </c>
      <c r="P3" s="288">
        <f t="shared" ref="P3" si="1">O3+1</f>
        <v>2037</v>
      </c>
      <c r="Q3" s="288">
        <f t="shared" ref="Q3" si="2">P3+1</f>
        <v>2038</v>
      </c>
      <c r="R3" s="289"/>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290"/>
      <c r="D4" s="290"/>
      <c r="E4" s="290"/>
      <c r="F4" s="290"/>
      <c r="G4" s="290"/>
      <c r="H4" s="290"/>
      <c r="I4" s="290"/>
      <c r="J4" s="290"/>
      <c r="K4" s="290"/>
      <c r="L4" s="290"/>
      <c r="M4" s="290"/>
      <c r="N4" s="290"/>
      <c r="O4" s="290"/>
      <c r="P4" s="290"/>
      <c r="Q4" s="291"/>
      <c r="R4" s="292"/>
    </row>
    <row r="5" spans="1:35" ht="20.25" customHeight="1" x14ac:dyDescent="0.35">
      <c r="A5" s="293" t="s">
        <v>185</v>
      </c>
      <c r="B5" s="294" t="s">
        <v>2</v>
      </c>
      <c r="C5" s="72"/>
      <c r="D5" s="72"/>
      <c r="E5" s="72"/>
      <c r="F5" s="72"/>
      <c r="G5" s="72"/>
      <c r="H5" s="72"/>
      <c r="I5" s="72"/>
      <c r="J5" s="72"/>
      <c r="K5" s="72"/>
      <c r="L5" s="72"/>
      <c r="M5" s="72"/>
      <c r="N5" s="72"/>
      <c r="O5" s="72"/>
      <c r="P5" s="72"/>
      <c r="Q5" s="72"/>
    </row>
    <row r="6" spans="1:35" ht="4.5" customHeight="1" x14ac:dyDescent="0.35">
      <c r="A6" s="231"/>
      <c r="B6" s="230"/>
      <c r="C6" s="74"/>
      <c r="D6" s="74"/>
      <c r="E6" s="74"/>
      <c r="F6" s="74"/>
      <c r="G6" s="74"/>
      <c r="H6" s="74"/>
      <c r="I6" s="74"/>
      <c r="J6" s="74"/>
      <c r="K6" s="74"/>
      <c r="L6" s="74"/>
      <c r="M6" s="74"/>
      <c r="N6" s="74"/>
      <c r="O6" s="74"/>
      <c r="P6" s="74"/>
      <c r="Q6" s="134"/>
    </row>
    <row r="7" spans="1:35" s="235" customFormat="1" ht="16.5" customHeight="1" x14ac:dyDescent="0.35">
      <c r="A7" s="295" t="s">
        <v>186</v>
      </c>
      <c r="B7" s="296" t="s">
        <v>3</v>
      </c>
      <c r="C7" s="297">
        <f>'4. Lisanduvad tulud-kulud'!D53</f>
        <v>0</v>
      </c>
      <c r="D7" s="297">
        <f>'4. Lisanduvad tulud-kulud'!E53</f>
        <v>0</v>
      </c>
      <c r="E7" s="297">
        <f>'4. Lisanduvad tulud-kulud'!F53</f>
        <v>84375</v>
      </c>
      <c r="F7" s="297">
        <f>'4. Lisanduvad tulud-kulud'!G53</f>
        <v>112500</v>
      </c>
      <c r="G7" s="297">
        <f>'4. Lisanduvad tulud-kulud'!H53</f>
        <v>146250</v>
      </c>
      <c r="H7" s="297">
        <f>'4. Lisanduvad tulud-kulud'!I53</f>
        <v>168750</v>
      </c>
      <c r="I7" s="297">
        <f>'4. Lisanduvad tulud-kulud'!J53</f>
        <v>168750</v>
      </c>
      <c r="J7" s="297">
        <f>'4. Lisanduvad tulud-kulud'!K53</f>
        <v>168750</v>
      </c>
      <c r="K7" s="297">
        <f>'4. Lisanduvad tulud-kulud'!L53</f>
        <v>168750</v>
      </c>
      <c r="L7" s="297">
        <f>'4. Lisanduvad tulud-kulud'!M53</f>
        <v>168750</v>
      </c>
      <c r="M7" s="297">
        <f>'4. Lisanduvad tulud-kulud'!N53</f>
        <v>168750</v>
      </c>
      <c r="N7" s="297">
        <f>'4. Lisanduvad tulud-kulud'!O53</f>
        <v>168750</v>
      </c>
      <c r="O7" s="297">
        <f>'4. Lisanduvad tulud-kulud'!P53</f>
        <v>168750</v>
      </c>
      <c r="P7" s="297">
        <f>'4. Lisanduvad tulud-kulud'!Q53</f>
        <v>168750</v>
      </c>
      <c r="Q7" s="297">
        <f>'4. Lisanduvad tulud-kulud'!R53</f>
        <v>168750</v>
      </c>
    </row>
    <row r="8" spans="1:35" s="235" customFormat="1" ht="16.5" customHeight="1" x14ac:dyDescent="0.35">
      <c r="A8" s="298" t="s">
        <v>187</v>
      </c>
      <c r="B8" s="296" t="s">
        <v>3</v>
      </c>
      <c r="C8" s="299"/>
      <c r="D8" s="299"/>
      <c r="E8" s="299"/>
      <c r="F8" s="299"/>
      <c r="G8" s="299"/>
      <c r="H8" s="299"/>
      <c r="I8" s="299"/>
      <c r="J8" s="299"/>
      <c r="K8" s="299"/>
      <c r="L8" s="299"/>
      <c r="M8" s="299"/>
      <c r="N8" s="299"/>
      <c r="O8" s="299"/>
      <c r="P8" s="299"/>
      <c r="Q8" s="297">
        <f>'8. Jääkväärtus'!Q14</f>
        <v>0</v>
      </c>
    </row>
    <row r="9" spans="1:35" ht="16.5" hidden="1" customHeight="1" x14ac:dyDescent="0.35">
      <c r="A9" s="232"/>
      <c r="B9" s="233" t="s">
        <v>3</v>
      </c>
      <c r="C9" s="11"/>
      <c r="D9" s="11"/>
      <c r="E9" s="11"/>
      <c r="F9" s="11"/>
      <c r="G9" s="11"/>
      <c r="H9" s="11"/>
      <c r="I9" s="11"/>
      <c r="J9" s="11"/>
      <c r="K9" s="11"/>
      <c r="L9" s="11"/>
      <c r="M9" s="11"/>
      <c r="N9" s="11"/>
      <c r="O9" s="11"/>
      <c r="P9" s="11"/>
      <c r="Q9" s="11"/>
    </row>
    <row r="10" spans="1:35" ht="4.5" customHeight="1" x14ac:dyDescent="0.35">
      <c r="A10" s="229"/>
      <c r="B10" s="237"/>
      <c r="C10" s="18"/>
      <c r="D10" s="18"/>
      <c r="E10" s="18"/>
      <c r="F10" s="18"/>
      <c r="G10" s="18"/>
      <c r="H10" s="18"/>
      <c r="I10" s="18"/>
      <c r="J10" s="18"/>
      <c r="K10" s="18"/>
      <c r="L10" s="18"/>
      <c r="M10" s="18"/>
      <c r="N10" s="18"/>
      <c r="O10" s="18"/>
      <c r="P10" s="18"/>
      <c r="Q10" s="19"/>
    </row>
    <row r="11" spans="1:35" s="241" customFormat="1" ht="22.5" customHeight="1" x14ac:dyDescent="0.35">
      <c r="A11" s="300" t="s">
        <v>188</v>
      </c>
      <c r="B11" s="301" t="s">
        <v>3</v>
      </c>
      <c r="C11" s="302">
        <f t="shared" ref="C11:Q11" si="3">SUM(C7:C9)</f>
        <v>0</v>
      </c>
      <c r="D11" s="302">
        <f t="shared" si="3"/>
        <v>0</v>
      </c>
      <c r="E11" s="302">
        <f t="shared" si="3"/>
        <v>84375</v>
      </c>
      <c r="F11" s="302">
        <f t="shared" si="3"/>
        <v>112500</v>
      </c>
      <c r="G11" s="302">
        <f t="shared" si="3"/>
        <v>146250</v>
      </c>
      <c r="H11" s="302">
        <f t="shared" si="3"/>
        <v>168750</v>
      </c>
      <c r="I11" s="302">
        <f t="shared" si="3"/>
        <v>168750</v>
      </c>
      <c r="J11" s="302">
        <f t="shared" si="3"/>
        <v>168750</v>
      </c>
      <c r="K11" s="302">
        <f t="shared" si="3"/>
        <v>168750</v>
      </c>
      <c r="L11" s="302">
        <f t="shared" si="3"/>
        <v>168750</v>
      </c>
      <c r="M11" s="302">
        <f t="shared" si="3"/>
        <v>168750</v>
      </c>
      <c r="N11" s="302">
        <f t="shared" si="3"/>
        <v>168750</v>
      </c>
      <c r="O11" s="302">
        <f t="shared" si="3"/>
        <v>168750</v>
      </c>
      <c r="P11" s="302">
        <f t="shared" si="3"/>
        <v>168750</v>
      </c>
      <c r="Q11" s="302">
        <f t="shared" si="3"/>
        <v>168750</v>
      </c>
      <c r="R11" s="3"/>
      <c r="S11" s="3"/>
      <c r="T11" s="3"/>
      <c r="U11" s="3"/>
      <c r="V11" s="3"/>
      <c r="W11" s="3"/>
      <c r="X11" s="3"/>
      <c r="Y11" s="3"/>
      <c r="Z11" s="3"/>
      <c r="AA11" s="3"/>
      <c r="AB11" s="3"/>
      <c r="AC11" s="3"/>
      <c r="AD11" s="3"/>
      <c r="AE11" s="3"/>
      <c r="AF11" s="3"/>
      <c r="AG11" s="3"/>
      <c r="AH11" s="3"/>
      <c r="AI11" s="3"/>
    </row>
    <row r="12" spans="1:35" s="241" customFormat="1" ht="4.5" customHeight="1" x14ac:dyDescent="0.35">
      <c r="A12" s="242"/>
      <c r="B12" s="237"/>
      <c r="C12" s="243"/>
      <c r="D12" s="243"/>
      <c r="E12" s="243"/>
      <c r="F12" s="243"/>
      <c r="G12" s="243"/>
      <c r="H12" s="243"/>
      <c r="I12" s="243"/>
      <c r="J12" s="243"/>
      <c r="K12" s="243"/>
      <c r="L12" s="243"/>
      <c r="M12" s="243"/>
      <c r="N12" s="243"/>
      <c r="O12" s="243"/>
      <c r="P12" s="243"/>
      <c r="Q12" s="244"/>
      <c r="R12" s="3"/>
      <c r="S12" s="3"/>
      <c r="T12" s="3"/>
      <c r="U12" s="3"/>
      <c r="V12" s="3"/>
      <c r="W12" s="3"/>
      <c r="X12" s="3"/>
      <c r="Y12" s="3"/>
      <c r="Z12" s="3"/>
      <c r="AA12" s="3"/>
      <c r="AB12" s="3"/>
      <c r="AC12" s="3"/>
      <c r="AD12" s="3"/>
      <c r="AE12" s="3"/>
      <c r="AF12" s="3"/>
      <c r="AG12" s="3"/>
      <c r="AH12" s="3"/>
      <c r="AI12" s="3"/>
    </row>
    <row r="13" spans="1:35" ht="20.25" customHeight="1" x14ac:dyDescent="0.35">
      <c r="A13" s="245"/>
      <c r="B13" s="246"/>
      <c r="C13" s="247"/>
      <c r="D13" s="247"/>
      <c r="E13" s="247"/>
      <c r="F13" s="247"/>
      <c r="G13" s="247"/>
      <c r="H13" s="247"/>
      <c r="I13" s="247"/>
      <c r="J13" s="247"/>
      <c r="K13" s="247"/>
      <c r="L13" s="247"/>
      <c r="M13" s="247"/>
      <c r="N13" s="247"/>
      <c r="O13" s="247"/>
      <c r="P13" s="247"/>
      <c r="Q13" s="247"/>
    </row>
    <row r="14" spans="1:35" ht="20.25" customHeight="1" x14ac:dyDescent="0.35">
      <c r="A14" s="293" t="s">
        <v>189</v>
      </c>
      <c r="B14" s="248"/>
      <c r="C14" s="11"/>
      <c r="D14" s="11"/>
      <c r="E14" s="11"/>
      <c r="F14" s="11"/>
      <c r="G14" s="11"/>
      <c r="H14" s="11"/>
      <c r="I14" s="11"/>
      <c r="J14" s="11"/>
      <c r="K14" s="11"/>
      <c r="L14" s="11"/>
      <c r="M14" s="11"/>
      <c r="N14" s="11"/>
      <c r="O14" s="11"/>
      <c r="P14" s="11"/>
      <c r="Q14" s="11"/>
    </row>
    <row r="15" spans="1:35" ht="4.5" customHeight="1" x14ac:dyDescent="0.35">
      <c r="A15" s="231"/>
      <c r="B15" s="237"/>
      <c r="C15" s="18"/>
      <c r="D15" s="18"/>
      <c r="E15" s="18"/>
      <c r="F15" s="18"/>
      <c r="G15" s="18"/>
      <c r="H15" s="18"/>
      <c r="I15" s="18"/>
      <c r="J15" s="18"/>
      <c r="K15" s="18"/>
      <c r="L15" s="18"/>
      <c r="M15" s="18"/>
      <c r="N15" s="18"/>
      <c r="O15" s="18"/>
      <c r="P15" s="18"/>
      <c r="Q15" s="19"/>
    </row>
    <row r="16" spans="1:35" ht="16.5" customHeight="1" x14ac:dyDescent="0.35">
      <c r="A16" s="298" t="s">
        <v>190</v>
      </c>
      <c r="B16" s="296" t="s">
        <v>3</v>
      </c>
      <c r="C16" s="297">
        <f>'4. Lisanduvad tulud-kulud'!D118</f>
        <v>0</v>
      </c>
      <c r="D16" s="297">
        <f>'4. Lisanduvad tulud-kulud'!E118</f>
        <v>0</v>
      </c>
      <c r="E16" s="297">
        <f>'4. Lisanduvad tulud-kulud'!F118</f>
        <v>83656.676959999997</v>
      </c>
      <c r="F16" s="297">
        <f>'4. Lisanduvad tulud-kulud'!G118</f>
        <v>111864.57696000001</v>
      </c>
      <c r="G16" s="297">
        <f>'4. Lisanduvad tulud-kulud'!H118</f>
        <v>147163.77695999999</v>
      </c>
      <c r="H16" s="297">
        <f>'4. Lisanduvad tulud-kulud'!I118</f>
        <v>169090.97696</v>
      </c>
      <c r="I16" s="297">
        <f>'4. Lisanduvad tulud-kulud'!J118</f>
        <v>169090.97696</v>
      </c>
      <c r="J16" s="297">
        <f>'4. Lisanduvad tulud-kulud'!K118</f>
        <v>169090.97696</v>
      </c>
      <c r="K16" s="297">
        <f>'4. Lisanduvad tulud-kulud'!L118</f>
        <v>169090.97696</v>
      </c>
      <c r="L16" s="297">
        <f>'4. Lisanduvad tulud-kulud'!M118</f>
        <v>169090.97696</v>
      </c>
      <c r="M16" s="297">
        <f>'4. Lisanduvad tulud-kulud'!N118</f>
        <v>169090.97696</v>
      </c>
      <c r="N16" s="297">
        <f>'4. Lisanduvad tulud-kulud'!O118</f>
        <v>169090.97696</v>
      </c>
      <c r="O16" s="297">
        <f>'4. Lisanduvad tulud-kulud'!P118</f>
        <v>169090.97696</v>
      </c>
      <c r="P16" s="297">
        <f>'4. Lisanduvad tulud-kulud'!Q118</f>
        <v>169090.97696</v>
      </c>
      <c r="Q16" s="297">
        <f>'4. Lisanduvad tulud-kulud'!R118</f>
        <v>169090.97696</v>
      </c>
    </row>
    <row r="17" spans="1:35" ht="16.5" customHeight="1" x14ac:dyDescent="0.35">
      <c r="A17" s="298" t="s">
        <v>128</v>
      </c>
      <c r="B17" s="296" t="s">
        <v>3</v>
      </c>
      <c r="C17" s="297">
        <f>'6. Rahavood'!C28</f>
        <v>0</v>
      </c>
      <c r="D17" s="297">
        <f>'[1]6. Rahavood'!D28</f>
        <v>0</v>
      </c>
      <c r="E17" s="297">
        <f>'[1]6. Rahavood'!E28</f>
        <v>0</v>
      </c>
      <c r="F17" s="297">
        <f>'[1]6. Rahavood'!F28</f>
        <v>0</v>
      </c>
      <c r="G17" s="297">
        <f>'[1]6. Rahavood'!G28</f>
        <v>0</v>
      </c>
      <c r="H17" s="297">
        <f>'[1]6. Rahavood'!H28</f>
        <v>0</v>
      </c>
      <c r="I17" s="297">
        <f>'[1]6. Rahavood'!I28</f>
        <v>0</v>
      </c>
      <c r="J17" s="297">
        <f>'[1]6. Rahavood'!J28</f>
        <v>0</v>
      </c>
      <c r="K17" s="297">
        <f>'[1]6. Rahavood'!K28</f>
        <v>0</v>
      </c>
      <c r="L17" s="297">
        <f>'[1]6. Rahavood'!L28</f>
        <v>0</v>
      </c>
      <c r="M17" s="297">
        <f>'[1]6. Rahavood'!M28</f>
        <v>0</v>
      </c>
      <c r="N17" s="297">
        <f>'[1]6. Rahavood'!N28</f>
        <v>0</v>
      </c>
      <c r="O17" s="297">
        <f>'[1]6. Rahavood'!O28</f>
        <v>0</v>
      </c>
      <c r="P17" s="297">
        <f>'[1]6. Rahavood'!S28</f>
        <v>0</v>
      </c>
      <c r="Q17" s="297">
        <f>'[1]6. Rahavood'!AD28</f>
        <v>0</v>
      </c>
    </row>
    <row r="18" spans="1:35" ht="16.5" customHeight="1" x14ac:dyDescent="0.35">
      <c r="A18" s="298" t="s">
        <v>129</v>
      </c>
      <c r="B18" s="296" t="s">
        <v>3</v>
      </c>
      <c r="C18" s="297">
        <f>'6. Rahavood'!C29</f>
        <v>0</v>
      </c>
      <c r="D18" s="297">
        <f>'6. Rahavood'!D29</f>
        <v>0</v>
      </c>
      <c r="E18" s="297">
        <f>'6. Rahavood'!E29</f>
        <v>0</v>
      </c>
      <c r="F18" s="297">
        <f>'6. Rahavood'!F29</f>
        <v>0</v>
      </c>
      <c r="G18" s="297">
        <f>'6. Rahavood'!G29</f>
        <v>0</v>
      </c>
      <c r="H18" s="297">
        <f>'6. Rahavood'!H29</f>
        <v>0</v>
      </c>
      <c r="I18" s="297">
        <f>'6. Rahavood'!I29</f>
        <v>0</v>
      </c>
      <c r="J18" s="297">
        <f>'6. Rahavood'!J29</f>
        <v>0</v>
      </c>
      <c r="K18" s="297">
        <f>'6. Rahavood'!K29</f>
        <v>0</v>
      </c>
      <c r="L18" s="297">
        <f>'6. Rahavood'!L29</f>
        <v>0</v>
      </c>
      <c r="M18" s="297">
        <f>'6. Rahavood'!M29</f>
        <v>0</v>
      </c>
      <c r="N18" s="297">
        <f>'6. Rahavood'!N29</f>
        <v>0</v>
      </c>
      <c r="O18" s="297">
        <f>'6. Rahavood'!O29</f>
        <v>0</v>
      </c>
      <c r="P18" s="297">
        <f>'6. Rahavood'!P29</f>
        <v>0</v>
      </c>
      <c r="Q18" s="297">
        <f>'6. Rahavood'!Q29</f>
        <v>0</v>
      </c>
    </row>
    <row r="19" spans="1:35" ht="16.5" customHeight="1" x14ac:dyDescent="0.35">
      <c r="A19" s="298" t="s">
        <v>191</v>
      </c>
      <c r="B19" s="296" t="s">
        <v>3</v>
      </c>
      <c r="C19" s="297">
        <f>'6. Rahavood'!C14</f>
        <v>0</v>
      </c>
      <c r="D19" s="297">
        <f>'6. Rahavood'!D14</f>
        <v>0</v>
      </c>
      <c r="E19" s="297">
        <f>'6. Rahavood'!E14</f>
        <v>0</v>
      </c>
      <c r="F19" s="297">
        <f>'6. Rahavood'!F14</f>
        <v>0</v>
      </c>
      <c r="G19" s="297">
        <f>'6. Rahavood'!G14</f>
        <v>0</v>
      </c>
      <c r="H19" s="297">
        <f>'6. Rahavood'!H14</f>
        <v>0</v>
      </c>
      <c r="I19" s="297">
        <f>'6. Rahavood'!I14</f>
        <v>0</v>
      </c>
      <c r="J19" s="297">
        <f>'6. Rahavood'!J14</f>
        <v>0</v>
      </c>
      <c r="K19" s="297">
        <f>'6. Rahavood'!K14</f>
        <v>0</v>
      </c>
      <c r="L19" s="297">
        <f>'6. Rahavood'!L14</f>
        <v>0</v>
      </c>
      <c r="M19" s="297">
        <f>'6. Rahavood'!M14</f>
        <v>0</v>
      </c>
      <c r="N19" s="297">
        <f>'6. Rahavood'!N14</f>
        <v>0</v>
      </c>
      <c r="O19" s="297">
        <f>'6. Rahavood'!O14</f>
        <v>0</v>
      </c>
      <c r="P19" s="297">
        <f>'6. Rahavood'!P14</f>
        <v>0</v>
      </c>
      <c r="Q19" s="297">
        <f>'6. Rahavood'!Q14</f>
        <v>0</v>
      </c>
    </row>
    <row r="20" spans="1:35" ht="16.5" customHeight="1" x14ac:dyDescent="0.35">
      <c r="A20" s="298" t="s">
        <v>192</v>
      </c>
      <c r="B20" s="296" t="s">
        <v>3</v>
      </c>
      <c r="C20" s="297">
        <f>SUM('6. Rahavood'!C8:C12)</f>
        <v>0</v>
      </c>
      <c r="D20" s="297">
        <f>SUM('6. Rahavood'!D8:D12)</f>
        <v>0</v>
      </c>
      <c r="E20" s="297">
        <f>SUM('6. Rahavood'!E8:E12)</f>
        <v>0</v>
      </c>
      <c r="F20" s="297">
        <f>SUM('6. Rahavood'!F8:F12)</f>
        <v>0</v>
      </c>
      <c r="G20" s="297">
        <f>SUM('6. Rahavood'!G8:G12)</f>
        <v>0</v>
      </c>
      <c r="H20" s="297">
        <f>SUM('6. Rahavood'!H8:H12)</f>
        <v>0</v>
      </c>
      <c r="I20" s="297">
        <f>SUM('6. Rahavood'!I8:I12)</f>
        <v>0</v>
      </c>
      <c r="J20" s="297">
        <f>SUM('6. Rahavood'!J8:J12)</f>
        <v>0</v>
      </c>
      <c r="K20" s="297">
        <f>SUM('6. Rahavood'!K8:K12)</f>
        <v>0</v>
      </c>
      <c r="L20" s="297">
        <f>SUM('6. Rahavood'!L8:L12)</f>
        <v>0</v>
      </c>
      <c r="M20" s="297">
        <f>SUM('6. Rahavood'!M8:M12)</f>
        <v>0</v>
      </c>
      <c r="N20" s="297">
        <f>SUM('6. Rahavood'!N8:N12)</f>
        <v>0</v>
      </c>
      <c r="O20" s="297">
        <f>SUM('6. Rahavood'!O8:O12)</f>
        <v>0</v>
      </c>
      <c r="P20" s="297">
        <f>SUM('6. Rahavood'!P8:P12)</f>
        <v>0</v>
      </c>
      <c r="Q20" s="297">
        <f>SUM('6. Rahavood'!Q8:Q12)</f>
        <v>0</v>
      </c>
    </row>
    <row r="21" spans="1:35" ht="4.5" customHeight="1" x14ac:dyDescent="0.35">
      <c r="A21" s="250"/>
      <c r="B21" s="251"/>
      <c r="C21" s="249"/>
      <c r="D21" s="249"/>
      <c r="E21" s="249"/>
      <c r="F21" s="249"/>
      <c r="G21" s="249"/>
      <c r="H21" s="249"/>
      <c r="I21" s="249"/>
      <c r="J21" s="249"/>
      <c r="K21" s="249"/>
      <c r="L21" s="249"/>
      <c r="M21" s="249"/>
      <c r="N21" s="249"/>
      <c r="O21" s="249"/>
      <c r="P21" s="249"/>
      <c r="Q21" s="249"/>
    </row>
    <row r="22" spans="1:35" s="241" customFormat="1" ht="22.5" customHeight="1" x14ac:dyDescent="0.35">
      <c r="A22" s="300" t="s">
        <v>193</v>
      </c>
      <c r="B22" s="301" t="s">
        <v>3</v>
      </c>
      <c r="C22" s="302">
        <f t="shared" ref="C22:Q22" si="4">SUM(C16:C20)</f>
        <v>0</v>
      </c>
      <c r="D22" s="302">
        <f t="shared" si="4"/>
        <v>0</v>
      </c>
      <c r="E22" s="302">
        <f t="shared" si="4"/>
        <v>83656.676959999997</v>
      </c>
      <c r="F22" s="302">
        <f t="shared" si="4"/>
        <v>111864.57696000001</v>
      </c>
      <c r="G22" s="302">
        <f t="shared" si="4"/>
        <v>147163.77695999999</v>
      </c>
      <c r="H22" s="302">
        <f t="shared" si="4"/>
        <v>169090.97696</v>
      </c>
      <c r="I22" s="302">
        <f t="shared" si="4"/>
        <v>169090.97696</v>
      </c>
      <c r="J22" s="302">
        <f t="shared" si="4"/>
        <v>169090.97696</v>
      </c>
      <c r="K22" s="302">
        <f t="shared" si="4"/>
        <v>169090.97696</v>
      </c>
      <c r="L22" s="302">
        <f t="shared" si="4"/>
        <v>169090.97696</v>
      </c>
      <c r="M22" s="302">
        <f t="shared" si="4"/>
        <v>169090.97696</v>
      </c>
      <c r="N22" s="302">
        <f t="shared" si="4"/>
        <v>169090.97696</v>
      </c>
      <c r="O22" s="302">
        <f t="shared" si="4"/>
        <v>169090.97696</v>
      </c>
      <c r="P22" s="302">
        <f t="shared" si="4"/>
        <v>169090.97696</v>
      </c>
      <c r="Q22" s="302">
        <f t="shared" si="4"/>
        <v>169090.97696</v>
      </c>
      <c r="R22" s="3"/>
      <c r="S22" s="3"/>
      <c r="T22" s="3"/>
      <c r="U22" s="3"/>
      <c r="V22" s="3"/>
      <c r="W22" s="3"/>
      <c r="X22" s="3"/>
      <c r="Y22" s="3"/>
      <c r="Z22" s="3"/>
      <c r="AA22" s="3"/>
      <c r="AB22" s="3"/>
      <c r="AC22" s="3"/>
      <c r="AD22" s="3"/>
      <c r="AE22" s="3"/>
      <c r="AF22" s="3"/>
      <c r="AG22" s="3"/>
      <c r="AH22" s="3"/>
      <c r="AI22" s="3"/>
    </row>
    <row r="23" spans="1:35" s="241" customFormat="1" ht="4.5" customHeight="1" x14ac:dyDescent="0.35">
      <c r="A23" s="242"/>
      <c r="B23" s="237"/>
      <c r="C23" s="243"/>
      <c r="D23" s="243"/>
      <c r="E23" s="243"/>
      <c r="F23" s="243"/>
      <c r="G23" s="243"/>
      <c r="H23" s="243"/>
      <c r="I23" s="243"/>
      <c r="J23" s="243"/>
      <c r="K23" s="243"/>
      <c r="L23" s="243"/>
      <c r="M23" s="243"/>
      <c r="N23" s="243"/>
      <c r="O23" s="243"/>
      <c r="P23" s="243"/>
      <c r="Q23" s="244"/>
      <c r="R23" s="3"/>
      <c r="S23" s="3"/>
      <c r="T23" s="3"/>
      <c r="U23" s="3"/>
      <c r="V23" s="3"/>
      <c r="W23" s="3"/>
      <c r="X23" s="3"/>
      <c r="Y23" s="3"/>
      <c r="Z23" s="3"/>
      <c r="AA23" s="3"/>
      <c r="AB23" s="3"/>
      <c r="AC23" s="3"/>
      <c r="AD23" s="3"/>
      <c r="AE23" s="3"/>
      <c r="AF23" s="3"/>
      <c r="AG23" s="3"/>
      <c r="AH23" s="3"/>
      <c r="AI23" s="3"/>
    </row>
    <row r="24" spans="1:35" s="241" customFormat="1" ht="9" customHeight="1" x14ac:dyDescent="0.35">
      <c r="A24" s="252"/>
      <c r="B24" s="246"/>
      <c r="C24" s="253"/>
      <c r="D24" s="253"/>
      <c r="E24" s="253"/>
      <c r="F24" s="253"/>
      <c r="G24" s="253"/>
      <c r="H24" s="253"/>
      <c r="I24" s="253"/>
      <c r="J24" s="253"/>
      <c r="K24" s="253"/>
      <c r="L24" s="253"/>
      <c r="M24" s="253"/>
      <c r="N24" s="253"/>
      <c r="O24" s="253"/>
      <c r="P24" s="253"/>
      <c r="Q24" s="267"/>
      <c r="R24" s="3"/>
      <c r="S24" s="3"/>
      <c r="T24" s="3"/>
      <c r="U24" s="3"/>
      <c r="V24" s="3"/>
      <c r="W24" s="3"/>
      <c r="X24" s="3"/>
      <c r="Y24" s="3"/>
      <c r="Z24" s="3"/>
      <c r="AA24" s="3"/>
      <c r="AB24" s="3"/>
      <c r="AC24" s="3"/>
      <c r="AD24" s="3"/>
      <c r="AE24" s="3"/>
      <c r="AF24" s="3"/>
      <c r="AG24" s="3"/>
      <c r="AH24" s="3"/>
      <c r="AI24" s="3"/>
    </row>
    <row r="25" spans="1:35" s="257" customFormat="1" ht="33" customHeight="1" x14ac:dyDescent="0.35">
      <c r="A25" s="303" t="s">
        <v>194</v>
      </c>
      <c r="B25" s="304" t="s">
        <v>3</v>
      </c>
      <c r="C25" s="305">
        <f t="shared" ref="C25:Q25" si="5">C11-C22</f>
        <v>0</v>
      </c>
      <c r="D25" s="305">
        <f t="shared" si="5"/>
        <v>0</v>
      </c>
      <c r="E25" s="305">
        <f t="shared" si="5"/>
        <v>718.32304000000295</v>
      </c>
      <c r="F25" s="305">
        <f t="shared" si="5"/>
        <v>635.42303999999422</v>
      </c>
      <c r="G25" s="305">
        <f t="shared" si="5"/>
        <v>-913.77695999998832</v>
      </c>
      <c r="H25" s="305">
        <f t="shared" si="5"/>
        <v>-340.97695999999996</v>
      </c>
      <c r="I25" s="305">
        <f t="shared" si="5"/>
        <v>-340.97695999999996</v>
      </c>
      <c r="J25" s="305">
        <f t="shared" si="5"/>
        <v>-340.97695999999996</v>
      </c>
      <c r="K25" s="305">
        <f t="shared" si="5"/>
        <v>-340.97695999999996</v>
      </c>
      <c r="L25" s="305">
        <f t="shared" si="5"/>
        <v>-340.97695999999996</v>
      </c>
      <c r="M25" s="305">
        <f t="shared" si="5"/>
        <v>-340.97695999999996</v>
      </c>
      <c r="N25" s="305">
        <f t="shared" si="5"/>
        <v>-340.97695999999996</v>
      </c>
      <c r="O25" s="305">
        <f t="shared" si="5"/>
        <v>-340.97695999999996</v>
      </c>
      <c r="P25" s="305">
        <f t="shared" si="5"/>
        <v>-340.97695999999996</v>
      </c>
      <c r="Q25" s="305">
        <f t="shared" si="5"/>
        <v>-340.97695999999996</v>
      </c>
      <c r="R25" s="256"/>
      <c r="S25" s="256"/>
      <c r="T25" s="256"/>
      <c r="U25" s="256"/>
      <c r="V25" s="256"/>
      <c r="W25" s="256"/>
      <c r="X25" s="256"/>
      <c r="Y25" s="256"/>
      <c r="Z25" s="256"/>
      <c r="AA25" s="256"/>
      <c r="AB25" s="256"/>
      <c r="AC25" s="256"/>
      <c r="AD25" s="256"/>
      <c r="AE25" s="256"/>
      <c r="AF25" s="256"/>
      <c r="AG25" s="256"/>
      <c r="AH25" s="256"/>
      <c r="AI25" s="256"/>
    </row>
    <row r="26" spans="1:35" ht="4.5" customHeight="1" x14ac:dyDescent="0.35">
      <c r="A26" s="229"/>
      <c r="B26" s="237"/>
      <c r="C26" s="18"/>
      <c r="D26" s="18"/>
      <c r="E26" s="18"/>
      <c r="F26" s="18"/>
      <c r="G26" s="18"/>
      <c r="H26" s="18"/>
      <c r="I26" s="18"/>
      <c r="J26" s="18"/>
      <c r="K26" s="18"/>
      <c r="L26" s="18"/>
      <c r="M26" s="18"/>
      <c r="N26" s="18"/>
      <c r="O26" s="18"/>
      <c r="P26" s="18"/>
      <c r="Q26" s="18"/>
    </row>
    <row r="28" spans="1:35" ht="16.5" customHeight="1" x14ac:dyDescent="0.35">
      <c r="A28" s="629" t="s">
        <v>195</v>
      </c>
      <c r="B28" s="629"/>
      <c r="C28" s="630">
        <f>'5. Abikõlblik kulu'!C3</f>
        <v>0.04</v>
      </c>
      <c r="D28" s="630"/>
    </row>
    <row r="29" spans="1:35" ht="18.75" customHeight="1" x14ac:dyDescent="0.35">
      <c r="A29" s="629" t="s">
        <v>196</v>
      </c>
      <c r="B29" s="629"/>
      <c r="C29" s="632">
        <f>NPV(C28,C25:Q25)</f>
        <v>-1842.4543102107491</v>
      </c>
      <c r="D29" s="632"/>
    </row>
    <row r="30" spans="1:35" ht="18.75" customHeight="1" x14ac:dyDescent="0.35">
      <c r="A30" s="629" t="s">
        <v>197</v>
      </c>
      <c r="B30" s="629"/>
      <c r="C30" s="630">
        <f>IRR(C25:Q25,J30)</f>
        <v>0.28681275418082475</v>
      </c>
      <c r="D30" s="633"/>
      <c r="I30" s="72" t="s">
        <v>198</v>
      </c>
      <c r="J30" s="306">
        <v>-0.09</v>
      </c>
    </row>
    <row r="33" spans="1:17" ht="18.5" x14ac:dyDescent="0.35">
      <c r="A33" s="286" t="s">
        <v>199</v>
      </c>
      <c r="H33" s="287" t="s">
        <v>200</v>
      </c>
    </row>
    <row r="35" spans="1:17" ht="21" customHeight="1" x14ac:dyDescent="0.35">
      <c r="A35" s="224"/>
      <c r="B35" s="225"/>
      <c r="C35" s="288">
        <f>C3</f>
        <v>2024</v>
      </c>
      <c r="D35" s="288">
        <f>C35+1</f>
        <v>2025</v>
      </c>
      <c r="E35" s="288">
        <f t="shared" ref="E35:O35" si="6">D35+1</f>
        <v>2026</v>
      </c>
      <c r="F35" s="288">
        <f t="shared" si="6"/>
        <v>2027</v>
      </c>
      <c r="G35" s="288">
        <f t="shared" si="6"/>
        <v>2028</v>
      </c>
      <c r="H35" s="288">
        <f t="shared" si="6"/>
        <v>2029</v>
      </c>
      <c r="I35" s="288">
        <f t="shared" si="6"/>
        <v>2030</v>
      </c>
      <c r="J35" s="288">
        <f t="shared" si="6"/>
        <v>2031</v>
      </c>
      <c r="K35" s="288">
        <f t="shared" si="6"/>
        <v>2032</v>
      </c>
      <c r="L35" s="288">
        <f t="shared" si="6"/>
        <v>2033</v>
      </c>
      <c r="M35" s="288">
        <f t="shared" si="6"/>
        <v>2034</v>
      </c>
      <c r="N35" s="288">
        <f t="shared" si="6"/>
        <v>2035</v>
      </c>
      <c r="O35" s="288">
        <f t="shared" si="6"/>
        <v>2036</v>
      </c>
      <c r="P35" s="288">
        <f t="shared" ref="P35" si="7">O35+1</f>
        <v>2037</v>
      </c>
      <c r="Q35" s="288">
        <f t="shared" ref="Q35" si="8">P35+1</f>
        <v>2038</v>
      </c>
    </row>
    <row r="36" spans="1:17" ht="4.5" customHeight="1" x14ac:dyDescent="0.35">
      <c r="A36" s="229"/>
      <c r="B36" s="230"/>
      <c r="C36" s="290"/>
      <c r="D36" s="290"/>
      <c r="E36" s="290"/>
      <c r="F36" s="290"/>
      <c r="G36" s="290"/>
      <c r="H36" s="290"/>
      <c r="I36" s="290"/>
      <c r="J36" s="290"/>
      <c r="K36" s="290"/>
      <c r="L36" s="290"/>
      <c r="M36" s="290"/>
      <c r="N36" s="290"/>
      <c r="O36" s="290"/>
      <c r="P36" s="290"/>
      <c r="Q36" s="291"/>
    </row>
    <row r="37" spans="1:17" ht="15.5" x14ac:dyDescent="0.35">
      <c r="A37" s="293" t="s">
        <v>185</v>
      </c>
      <c r="B37" s="294" t="s">
        <v>2</v>
      </c>
      <c r="C37" s="72"/>
      <c r="D37" s="72"/>
      <c r="E37" s="72"/>
      <c r="F37" s="72"/>
      <c r="G37" s="72"/>
      <c r="H37" s="72"/>
      <c r="I37" s="72"/>
      <c r="J37" s="72"/>
      <c r="K37" s="72"/>
      <c r="L37" s="72"/>
      <c r="M37" s="72"/>
      <c r="N37" s="72"/>
      <c r="O37" s="72"/>
      <c r="P37" s="72"/>
      <c r="Q37" s="72"/>
    </row>
    <row r="38" spans="1:17" ht="4.5" customHeight="1" x14ac:dyDescent="0.35">
      <c r="A38" s="231"/>
      <c r="B38" s="230"/>
      <c r="C38" s="74"/>
      <c r="D38" s="74"/>
      <c r="E38" s="74"/>
      <c r="F38" s="74"/>
      <c r="G38" s="74"/>
      <c r="H38" s="74"/>
      <c r="I38" s="74"/>
      <c r="J38" s="74"/>
      <c r="K38" s="74"/>
      <c r="L38" s="74"/>
      <c r="M38" s="74"/>
      <c r="N38" s="74"/>
      <c r="O38" s="74"/>
      <c r="P38" s="74"/>
      <c r="Q38" s="134"/>
    </row>
    <row r="39" spans="1:17" x14ac:dyDescent="0.35">
      <c r="A39" s="295" t="str">
        <f>A7</f>
        <v>Lisanduvad (juurdekasvulised) tulud</v>
      </c>
      <c r="B39" s="296" t="s">
        <v>3</v>
      </c>
      <c r="C39" s="297">
        <f>'4. Lisanduvad tulud-kulud'!D53</f>
        <v>0</v>
      </c>
      <c r="D39" s="297">
        <f>'4. Lisanduvad tulud-kulud'!E53</f>
        <v>0</v>
      </c>
      <c r="E39" s="297">
        <f>'4. Lisanduvad tulud-kulud'!F53</f>
        <v>84375</v>
      </c>
      <c r="F39" s="297">
        <f>'4. Lisanduvad tulud-kulud'!G53</f>
        <v>112500</v>
      </c>
      <c r="G39" s="297">
        <f>'4. Lisanduvad tulud-kulud'!H53</f>
        <v>146250</v>
      </c>
      <c r="H39" s="297">
        <f>'4. Lisanduvad tulud-kulud'!I53</f>
        <v>168750</v>
      </c>
      <c r="I39" s="297">
        <f>'4. Lisanduvad tulud-kulud'!J53</f>
        <v>168750</v>
      </c>
      <c r="J39" s="297">
        <f>'4. Lisanduvad tulud-kulud'!K53</f>
        <v>168750</v>
      </c>
      <c r="K39" s="297">
        <f>'4. Lisanduvad tulud-kulud'!L53</f>
        <v>168750</v>
      </c>
      <c r="L39" s="297">
        <f>'4. Lisanduvad tulud-kulud'!M53</f>
        <v>168750</v>
      </c>
      <c r="M39" s="297">
        <f>'4. Lisanduvad tulud-kulud'!N53</f>
        <v>168750</v>
      </c>
      <c r="N39" s="297">
        <f>'4. Lisanduvad tulud-kulud'!O53</f>
        <v>168750</v>
      </c>
      <c r="O39" s="297">
        <f>'4. Lisanduvad tulud-kulud'!P53</f>
        <v>168750</v>
      </c>
      <c r="P39" s="297">
        <f>'4. Lisanduvad tulud-kulud'!Q53</f>
        <v>168750</v>
      </c>
      <c r="Q39" s="297">
        <f>'4. Lisanduvad tulud-kulud'!R53</f>
        <v>168750</v>
      </c>
    </row>
    <row r="40" spans="1:17" ht="4.5" customHeight="1" x14ac:dyDescent="0.35">
      <c r="A40" s="229"/>
      <c r="B40" s="237"/>
      <c r="C40" s="18"/>
      <c r="D40" s="18"/>
      <c r="E40" s="18"/>
      <c r="F40" s="18"/>
      <c r="G40" s="18"/>
      <c r="H40" s="18"/>
      <c r="I40" s="18"/>
      <c r="J40" s="18"/>
      <c r="K40" s="18"/>
      <c r="L40" s="18"/>
      <c r="M40" s="18"/>
      <c r="N40" s="18"/>
      <c r="O40" s="18"/>
      <c r="P40" s="18"/>
      <c r="Q40" s="19"/>
    </row>
    <row r="41" spans="1:17" ht="15.5" x14ac:dyDescent="0.35">
      <c r="A41" s="300" t="s">
        <v>188</v>
      </c>
      <c r="B41" s="301" t="s">
        <v>3</v>
      </c>
      <c r="C41" s="302">
        <f t="shared" ref="C41:Q41" si="9">SUM(C39:C39)</f>
        <v>0</v>
      </c>
      <c r="D41" s="302">
        <f t="shared" si="9"/>
        <v>0</v>
      </c>
      <c r="E41" s="302">
        <f t="shared" si="9"/>
        <v>84375</v>
      </c>
      <c r="F41" s="302">
        <f t="shared" si="9"/>
        <v>112500</v>
      </c>
      <c r="G41" s="302">
        <f t="shared" si="9"/>
        <v>146250</v>
      </c>
      <c r="H41" s="302">
        <f t="shared" si="9"/>
        <v>168750</v>
      </c>
      <c r="I41" s="302">
        <f t="shared" si="9"/>
        <v>168750</v>
      </c>
      <c r="J41" s="302">
        <f t="shared" si="9"/>
        <v>168750</v>
      </c>
      <c r="K41" s="302">
        <f t="shared" si="9"/>
        <v>168750</v>
      </c>
      <c r="L41" s="302">
        <f t="shared" si="9"/>
        <v>168750</v>
      </c>
      <c r="M41" s="302">
        <f t="shared" si="9"/>
        <v>168750</v>
      </c>
      <c r="N41" s="302">
        <f t="shared" si="9"/>
        <v>168750</v>
      </c>
      <c r="O41" s="302">
        <f t="shared" si="9"/>
        <v>168750</v>
      </c>
      <c r="P41" s="302">
        <f t="shared" si="9"/>
        <v>168750</v>
      </c>
      <c r="Q41" s="302">
        <f t="shared" si="9"/>
        <v>168750</v>
      </c>
    </row>
    <row r="42" spans="1:17" ht="4.5" customHeight="1" x14ac:dyDescent="0.35">
      <c r="A42" s="242"/>
      <c r="B42" s="237"/>
      <c r="C42" s="243"/>
      <c r="D42" s="243"/>
      <c r="E42" s="243"/>
      <c r="F42" s="243"/>
      <c r="G42" s="243"/>
      <c r="H42" s="243"/>
      <c r="I42" s="243"/>
      <c r="J42" s="243"/>
      <c r="K42" s="243"/>
      <c r="L42" s="243"/>
      <c r="M42" s="243"/>
      <c r="N42" s="243"/>
      <c r="O42" s="243"/>
      <c r="P42" s="243"/>
      <c r="Q42" s="244"/>
    </row>
    <row r="43" spans="1:17" x14ac:dyDescent="0.35">
      <c r="A43" s="245"/>
      <c r="B43" s="246"/>
      <c r="C43" s="247"/>
      <c r="D43" s="247"/>
      <c r="E43" s="247"/>
      <c r="F43" s="247"/>
      <c r="G43" s="247"/>
      <c r="H43" s="247"/>
      <c r="I43" s="247"/>
      <c r="J43" s="247"/>
      <c r="K43" s="247"/>
      <c r="L43" s="247"/>
      <c r="M43" s="247"/>
      <c r="N43" s="247"/>
      <c r="O43" s="247"/>
      <c r="P43" s="247"/>
      <c r="Q43" s="247"/>
    </row>
    <row r="44" spans="1:17" ht="15.5" x14ac:dyDescent="0.35">
      <c r="A44" s="293" t="s">
        <v>189</v>
      </c>
      <c r="B44" s="248"/>
      <c r="C44" s="11"/>
      <c r="D44" s="11"/>
      <c r="E44" s="11"/>
      <c r="F44" s="11"/>
      <c r="G44" s="11"/>
      <c r="H44" s="11"/>
      <c r="I44" s="11"/>
      <c r="J44" s="11"/>
      <c r="K44" s="11"/>
      <c r="L44" s="11"/>
      <c r="M44" s="11"/>
      <c r="N44" s="11"/>
      <c r="O44" s="11"/>
      <c r="P44" s="11"/>
      <c r="Q44" s="11"/>
    </row>
    <row r="45" spans="1:17" ht="4.5" customHeight="1" x14ac:dyDescent="0.35">
      <c r="A45" s="231"/>
      <c r="B45" s="237"/>
      <c r="C45" s="18"/>
      <c r="D45" s="18"/>
      <c r="E45" s="18"/>
      <c r="F45" s="18"/>
      <c r="G45" s="18"/>
      <c r="H45" s="18"/>
      <c r="I45" s="18"/>
      <c r="J45" s="18"/>
      <c r="K45" s="18"/>
      <c r="L45" s="18"/>
      <c r="M45" s="18"/>
      <c r="N45" s="18"/>
      <c r="O45" s="18"/>
      <c r="P45" s="18"/>
      <c r="Q45" s="19"/>
    </row>
    <row r="46" spans="1:17" x14ac:dyDescent="0.35">
      <c r="A46" s="298" t="str">
        <f>A16</f>
        <v>Lisanduvad (juurdekasvulised) kulud</v>
      </c>
      <c r="B46" s="296" t="s">
        <v>3</v>
      </c>
      <c r="C46" s="297">
        <f>'4. Lisanduvad tulud-kulud'!D118</f>
        <v>0</v>
      </c>
      <c r="D46" s="297">
        <f>'4. Lisanduvad tulud-kulud'!E118</f>
        <v>0</v>
      </c>
      <c r="E46" s="297">
        <f>'4. Lisanduvad tulud-kulud'!F118</f>
        <v>83656.676959999997</v>
      </c>
      <c r="F46" s="297">
        <f>'4. Lisanduvad tulud-kulud'!G118</f>
        <v>111864.57696000001</v>
      </c>
      <c r="G46" s="297">
        <f>'4. Lisanduvad tulud-kulud'!H118</f>
        <v>147163.77695999999</v>
      </c>
      <c r="H46" s="297">
        <f>'4. Lisanduvad tulud-kulud'!I118</f>
        <v>169090.97696</v>
      </c>
      <c r="I46" s="297">
        <f>'4. Lisanduvad tulud-kulud'!J118</f>
        <v>169090.97696</v>
      </c>
      <c r="J46" s="297">
        <f>'4. Lisanduvad tulud-kulud'!K118</f>
        <v>169090.97696</v>
      </c>
      <c r="K46" s="297">
        <f>'4. Lisanduvad tulud-kulud'!L118</f>
        <v>169090.97696</v>
      </c>
      <c r="L46" s="297">
        <f>'4. Lisanduvad tulud-kulud'!M118</f>
        <v>169090.97696</v>
      </c>
      <c r="M46" s="297">
        <f>'4. Lisanduvad tulud-kulud'!N118</f>
        <v>169090.97696</v>
      </c>
      <c r="N46" s="297">
        <f>'4. Lisanduvad tulud-kulud'!O118</f>
        <v>169090.97696</v>
      </c>
      <c r="O46" s="297">
        <f>'4. Lisanduvad tulud-kulud'!P118</f>
        <v>169090.97696</v>
      </c>
      <c r="P46" s="297">
        <f>'4. Lisanduvad tulud-kulud'!Q118</f>
        <v>169090.97696</v>
      </c>
      <c r="Q46" s="297">
        <f>'4. Lisanduvad tulud-kulud'!R118</f>
        <v>169090.97696</v>
      </c>
    </row>
    <row r="47" spans="1:17" x14ac:dyDescent="0.35">
      <c r="A47" s="298" t="s">
        <v>201</v>
      </c>
      <c r="B47" s="296" t="s">
        <v>3</v>
      </c>
      <c r="C47" s="297">
        <f>'1. Projekti elluviimise kulud'!D19</f>
        <v>0</v>
      </c>
      <c r="D47" s="297">
        <f>'1. Projekti elluviimise kulud'!E19</f>
        <v>0</v>
      </c>
      <c r="E47" s="297">
        <f>'1. Projekti elluviimise kulud'!F19</f>
        <v>0</v>
      </c>
      <c r="F47" s="297">
        <f>'1. Projekti elluviimise kulud'!G19</f>
        <v>0</v>
      </c>
      <c r="G47" s="297">
        <f>'1. Projekti elluviimise kulud'!H19</f>
        <v>0</v>
      </c>
      <c r="H47" s="297">
        <f>'1. Projekti elluviimise kulud'!I19</f>
        <v>0</v>
      </c>
      <c r="I47" s="249"/>
      <c r="J47" s="249"/>
      <c r="K47" s="249"/>
      <c r="L47" s="249"/>
      <c r="M47" s="249"/>
      <c r="N47" s="249"/>
      <c r="O47" s="249"/>
      <c r="P47" s="249"/>
      <c r="Q47" s="249"/>
    </row>
    <row r="48" spans="1:17" x14ac:dyDescent="0.35">
      <c r="A48" s="298" t="s">
        <v>187</v>
      </c>
      <c r="B48" s="296" t="s">
        <v>3</v>
      </c>
      <c r="C48" s="249"/>
      <c r="D48" s="249"/>
      <c r="E48" s="249"/>
      <c r="F48" s="249"/>
      <c r="G48" s="249"/>
      <c r="H48" s="249"/>
      <c r="I48" s="249"/>
      <c r="J48" s="249"/>
      <c r="K48" s="249"/>
      <c r="L48" s="249"/>
      <c r="M48" s="249"/>
      <c r="N48" s="249"/>
      <c r="O48" s="249"/>
      <c r="P48" s="249"/>
      <c r="Q48" s="297">
        <f>-Q8</f>
        <v>0</v>
      </c>
    </row>
    <row r="49" spans="1:17" ht="4.5" customHeight="1" x14ac:dyDescent="0.35">
      <c r="A49" s="250"/>
      <c r="B49" s="251"/>
      <c r="C49" s="249"/>
      <c r="D49" s="249"/>
      <c r="E49" s="249"/>
      <c r="F49" s="249"/>
      <c r="G49" s="249"/>
      <c r="H49" s="249"/>
      <c r="I49" s="249"/>
      <c r="J49" s="249"/>
      <c r="K49" s="249"/>
      <c r="L49" s="249"/>
      <c r="M49" s="249"/>
      <c r="N49" s="249"/>
      <c r="O49" s="249"/>
      <c r="P49" s="249"/>
      <c r="Q49" s="249"/>
    </row>
    <row r="50" spans="1:17" ht="15.5" x14ac:dyDescent="0.35">
      <c r="A50" s="300" t="s">
        <v>193</v>
      </c>
      <c r="B50" s="301" t="s">
        <v>3</v>
      </c>
      <c r="C50" s="302">
        <f t="shared" ref="C50:Q50" si="10">SUM(C46:C48)</f>
        <v>0</v>
      </c>
      <c r="D50" s="302">
        <f t="shared" si="10"/>
        <v>0</v>
      </c>
      <c r="E50" s="302">
        <f t="shared" si="10"/>
        <v>83656.676959999997</v>
      </c>
      <c r="F50" s="302">
        <f t="shared" si="10"/>
        <v>111864.57696000001</v>
      </c>
      <c r="G50" s="302">
        <f t="shared" si="10"/>
        <v>147163.77695999999</v>
      </c>
      <c r="H50" s="302">
        <f t="shared" si="10"/>
        <v>169090.97696</v>
      </c>
      <c r="I50" s="302">
        <f t="shared" si="10"/>
        <v>169090.97696</v>
      </c>
      <c r="J50" s="302">
        <f t="shared" si="10"/>
        <v>169090.97696</v>
      </c>
      <c r="K50" s="302">
        <f t="shared" si="10"/>
        <v>169090.97696</v>
      </c>
      <c r="L50" s="302">
        <f t="shared" si="10"/>
        <v>169090.97696</v>
      </c>
      <c r="M50" s="302">
        <f t="shared" si="10"/>
        <v>169090.97696</v>
      </c>
      <c r="N50" s="302">
        <f t="shared" si="10"/>
        <v>169090.97696</v>
      </c>
      <c r="O50" s="302">
        <f t="shared" si="10"/>
        <v>169090.97696</v>
      </c>
      <c r="P50" s="302">
        <f t="shared" si="10"/>
        <v>169090.97696</v>
      </c>
      <c r="Q50" s="302">
        <f t="shared" si="10"/>
        <v>169090.97696</v>
      </c>
    </row>
    <row r="51" spans="1:17" ht="4.5" customHeight="1" x14ac:dyDescent="0.35">
      <c r="A51" s="242"/>
      <c r="B51" s="237"/>
      <c r="C51" s="243"/>
      <c r="D51" s="243"/>
      <c r="E51" s="243"/>
      <c r="F51" s="243"/>
      <c r="G51" s="243"/>
      <c r="H51" s="243"/>
      <c r="I51" s="243"/>
      <c r="J51" s="243"/>
      <c r="K51" s="243"/>
      <c r="L51" s="243"/>
      <c r="M51" s="243"/>
      <c r="N51" s="243"/>
      <c r="O51" s="243"/>
      <c r="P51" s="243"/>
      <c r="Q51" s="244"/>
    </row>
    <row r="52" spans="1:17" ht="15.5" x14ac:dyDescent="0.35">
      <c r="A52" s="252"/>
      <c r="B52" s="246"/>
      <c r="C52" s="253"/>
      <c r="D52" s="253"/>
      <c r="E52" s="253"/>
      <c r="F52" s="253"/>
      <c r="G52" s="253"/>
      <c r="H52" s="253"/>
      <c r="I52" s="253"/>
      <c r="J52" s="253"/>
      <c r="K52" s="253"/>
      <c r="L52" s="253"/>
      <c r="M52" s="253"/>
      <c r="N52" s="253"/>
      <c r="O52" s="253"/>
      <c r="P52" s="253"/>
      <c r="Q52" s="267"/>
    </row>
    <row r="53" spans="1:17" ht="29" x14ac:dyDescent="0.35">
      <c r="A53" s="303" t="s">
        <v>194</v>
      </c>
      <c r="B53" s="304" t="s">
        <v>3</v>
      </c>
      <c r="C53" s="305">
        <f t="shared" ref="C53:Q53" si="11">C41-C50</f>
        <v>0</v>
      </c>
      <c r="D53" s="305">
        <f t="shared" si="11"/>
        <v>0</v>
      </c>
      <c r="E53" s="305">
        <f t="shared" si="11"/>
        <v>718.32304000000295</v>
      </c>
      <c r="F53" s="305">
        <f t="shared" si="11"/>
        <v>635.42303999999422</v>
      </c>
      <c r="G53" s="305">
        <f t="shared" si="11"/>
        <v>-913.77695999998832</v>
      </c>
      <c r="H53" s="305">
        <f t="shared" si="11"/>
        <v>-340.97695999999996</v>
      </c>
      <c r="I53" s="305">
        <f t="shared" si="11"/>
        <v>-340.97695999999996</v>
      </c>
      <c r="J53" s="305">
        <f t="shared" si="11"/>
        <v>-340.97695999999996</v>
      </c>
      <c r="K53" s="305">
        <f t="shared" si="11"/>
        <v>-340.97695999999996</v>
      </c>
      <c r="L53" s="305">
        <f t="shared" si="11"/>
        <v>-340.97695999999996</v>
      </c>
      <c r="M53" s="305">
        <f t="shared" si="11"/>
        <v>-340.97695999999996</v>
      </c>
      <c r="N53" s="305">
        <f t="shared" si="11"/>
        <v>-340.97695999999996</v>
      </c>
      <c r="O53" s="305">
        <f t="shared" si="11"/>
        <v>-340.97695999999996</v>
      </c>
      <c r="P53" s="305">
        <f t="shared" si="11"/>
        <v>-340.97695999999996</v>
      </c>
      <c r="Q53" s="305">
        <f t="shared" si="11"/>
        <v>-340.97695999999996</v>
      </c>
    </row>
    <row r="54" spans="1:17" ht="4.5" customHeight="1" x14ac:dyDescent="0.35">
      <c r="A54" s="229"/>
      <c r="B54" s="237"/>
      <c r="C54" s="18"/>
      <c r="D54" s="18"/>
      <c r="E54" s="18"/>
      <c r="F54" s="18"/>
      <c r="G54" s="18"/>
      <c r="H54" s="18"/>
      <c r="I54" s="18"/>
      <c r="J54" s="18"/>
      <c r="K54" s="18"/>
      <c r="L54" s="18"/>
      <c r="M54" s="18"/>
      <c r="N54" s="18"/>
      <c r="O54" s="18"/>
      <c r="P54" s="18"/>
      <c r="Q54" s="18"/>
    </row>
    <row r="56" spans="1:17" x14ac:dyDescent="0.35">
      <c r="A56" s="629" t="s">
        <v>195</v>
      </c>
      <c r="B56" s="629"/>
      <c r="C56" s="630">
        <f>C28</f>
        <v>0.04</v>
      </c>
      <c r="D56" s="630"/>
    </row>
    <row r="57" spans="1:17" ht="34.5" customHeight="1" x14ac:dyDescent="0.35">
      <c r="A57" s="631" t="s">
        <v>202</v>
      </c>
      <c r="B57" s="631"/>
      <c r="C57" s="632">
        <f>NPV(C56,C53:Q53)</f>
        <v>-1842.4543102107491</v>
      </c>
      <c r="D57" s="632"/>
      <c r="H57"/>
      <c r="I57"/>
      <c r="J57"/>
      <c r="K57"/>
    </row>
    <row r="58" spans="1:17" ht="19.5" customHeight="1" x14ac:dyDescent="0.35">
      <c r="A58" s="629" t="s">
        <v>203</v>
      </c>
      <c r="B58" s="629"/>
      <c r="C58" s="630">
        <f>IRR(C53:Q53,J30)</f>
        <v>0.28681275418082475</v>
      </c>
      <c r="D58" s="633"/>
      <c r="H58"/>
      <c r="I58"/>
      <c r="J58"/>
      <c r="K58"/>
    </row>
    <row r="59" spans="1:17" x14ac:dyDescent="0.35">
      <c r="H59"/>
      <c r="I59"/>
      <c r="J59"/>
      <c r="K59"/>
    </row>
    <row r="60" spans="1:17" x14ac:dyDescent="0.35">
      <c r="H60"/>
      <c r="I60"/>
      <c r="J60"/>
      <c r="K60"/>
    </row>
  </sheetData>
  <mergeCells count="12">
    <mergeCell ref="A28:B28"/>
    <mergeCell ref="C28:D28"/>
    <mergeCell ref="A29:B29"/>
    <mergeCell ref="C29:D29"/>
    <mergeCell ref="A30:B30"/>
    <mergeCell ref="C30:D30"/>
    <mergeCell ref="A56:B56"/>
    <mergeCell ref="C56:D56"/>
    <mergeCell ref="A57:B57"/>
    <mergeCell ref="C57:D57"/>
    <mergeCell ref="A58:B58"/>
    <mergeCell ref="C58:D58"/>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H26"/>
  <sheetViews>
    <sheetView showGridLines="0" topLeftCell="A26" zoomScaleNormal="100" workbookViewId="0">
      <selection activeCell="H17" sqref="H17"/>
    </sheetView>
  </sheetViews>
  <sheetFormatPr defaultColWidth="9.1796875" defaultRowHeight="14.5" x14ac:dyDescent="0.35"/>
  <cols>
    <col min="1" max="1" width="9.1796875" style="1"/>
    <col min="2" max="2" width="34.81640625" style="71" customWidth="1"/>
    <col min="3" max="3" width="20.54296875" style="1" customWidth="1"/>
    <col min="4" max="4" width="20.7265625" style="1" customWidth="1"/>
    <col min="5" max="5" width="9.1796875" style="70"/>
    <col min="6" max="6" width="11.1796875" style="70" hidden="1" customWidth="1"/>
    <col min="7" max="16384" width="9.1796875" style="70"/>
  </cols>
  <sheetData>
    <row r="1" spans="1:8" ht="18.5" x14ac:dyDescent="0.35">
      <c r="A1" s="110" t="s">
        <v>83</v>
      </c>
    </row>
    <row r="2" spans="1:8" ht="18.5" x14ac:dyDescent="0.35">
      <c r="A2" s="101"/>
      <c r="H2" s="512"/>
    </row>
    <row r="3" spans="1:8" ht="18.75" customHeight="1" x14ac:dyDescent="0.35">
      <c r="B3" s="116" t="s">
        <v>79</v>
      </c>
      <c r="C3" s="111">
        <v>0.04</v>
      </c>
    </row>
    <row r="4" spans="1:8" ht="18.75" customHeight="1" x14ac:dyDescent="0.35">
      <c r="B4" s="126" t="s">
        <v>106</v>
      </c>
      <c r="C4" s="127">
        <f>Esileht!B10</f>
        <v>2024</v>
      </c>
    </row>
    <row r="5" spans="1:8" ht="18.75" customHeight="1" x14ac:dyDescent="0.35">
      <c r="B5" s="126" t="s">
        <v>107</v>
      </c>
      <c r="C5" s="127">
        <f>Esileht!B11</f>
        <v>2038</v>
      </c>
    </row>
    <row r="6" spans="1:8" ht="18.75" customHeight="1" x14ac:dyDescent="0.35">
      <c r="B6" s="113" t="s">
        <v>108</v>
      </c>
      <c r="C6" s="112">
        <f>IF(C5&gt;0,C5-C4+1,"")</f>
        <v>15</v>
      </c>
      <c r="D6" s="71" t="s">
        <v>80</v>
      </c>
    </row>
    <row r="8" spans="1:8" ht="36.75" customHeight="1" x14ac:dyDescent="0.35">
      <c r="A8" s="112" t="s">
        <v>81</v>
      </c>
      <c r="B8" s="113" t="s">
        <v>82</v>
      </c>
      <c r="C8" s="114" t="s">
        <v>95</v>
      </c>
      <c r="D8" s="114" t="s">
        <v>96</v>
      </c>
    </row>
    <row r="9" spans="1:8" ht="21.75" customHeight="1" x14ac:dyDescent="0.35">
      <c r="A9" s="112">
        <v>1</v>
      </c>
      <c r="B9" s="117" t="s">
        <v>84</v>
      </c>
      <c r="C9" s="106">
        <f>'1. Projekti elluviimise kulud'!J19</f>
        <v>0</v>
      </c>
      <c r="D9" s="144">
        <f>NPV(C3,'1. Projekti elluviimise kulud'!D19:I19)</f>
        <v>0</v>
      </c>
    </row>
    <row r="10" spans="1:8" ht="21.75" customHeight="1" x14ac:dyDescent="0.35">
      <c r="A10" s="112">
        <v>2</v>
      </c>
      <c r="B10" s="117" t="s">
        <v>85</v>
      </c>
      <c r="C10" s="106">
        <f>'8. Jääkväärtus'!Q14</f>
        <v>0</v>
      </c>
      <c r="D10" s="144">
        <f>'8. Jääkväärtus'!C17</f>
        <v>0</v>
      </c>
      <c r="G10" s="351" t="str">
        <f>'8. Jääkväärtus'!C9</f>
        <v>Jääkväärtust ei ole vaja arvutada</v>
      </c>
    </row>
    <row r="11" spans="1:8" ht="21.75" customHeight="1" x14ac:dyDescent="0.35">
      <c r="A11" s="112">
        <v>3</v>
      </c>
      <c r="B11" s="117" t="s">
        <v>86</v>
      </c>
      <c r="C11" s="108"/>
      <c r="D11" s="144">
        <f>NPV(C3,'4. Lisanduvad tulud-kulud'!D53:R53)</f>
        <v>1416364.2394366432</v>
      </c>
    </row>
    <row r="12" spans="1:8" ht="21.75" customHeight="1" x14ac:dyDescent="0.35">
      <c r="A12" s="112">
        <v>4</v>
      </c>
      <c r="B12" s="117" t="s">
        <v>87</v>
      </c>
      <c r="C12" s="108"/>
      <c r="D12" s="144">
        <f>NPV(C3,'4. Lisanduvad tulud-kulud'!D118:R118)</f>
        <v>1418206.6937468541</v>
      </c>
      <c r="F12" s="128">
        <f>D10+D11-D12</f>
        <v>-1842.4543102108873</v>
      </c>
      <c r="G12" s="512">
        <f>D11-D12</f>
        <v>-1842.4543102108873</v>
      </c>
    </row>
    <row r="13" spans="1:8" ht="21.75" customHeight="1" x14ac:dyDescent="0.35">
      <c r="A13" s="112">
        <v>5</v>
      </c>
      <c r="B13" s="117" t="s">
        <v>88</v>
      </c>
      <c r="C13" s="108"/>
      <c r="D13" s="144">
        <f>IF((D10+D11-D12)&lt;0,0,D10+D11-D12)</f>
        <v>0</v>
      </c>
      <c r="F13" s="128">
        <f>NPV(C3,'4. Lisanduvad tulud-kulud'!D121:R121)</f>
        <v>-1842.4543102107491</v>
      </c>
    </row>
    <row r="14" spans="1:8" ht="21.75" customHeight="1" x14ac:dyDescent="0.35">
      <c r="A14" s="112">
        <v>6</v>
      </c>
      <c r="B14" s="117" t="s">
        <v>89</v>
      </c>
      <c r="C14" s="108"/>
      <c r="D14" s="144">
        <f>D9-D13</f>
        <v>0</v>
      </c>
    </row>
    <row r="15" spans="1:8" ht="21.75" customHeight="1" x14ac:dyDescent="0.35">
      <c r="A15" s="112">
        <v>7</v>
      </c>
      <c r="B15" s="117" t="s">
        <v>90</v>
      </c>
      <c r="C15" s="108"/>
      <c r="D15" s="109" t="e">
        <f>D14/D9</f>
        <v>#DIV/0!</v>
      </c>
    </row>
    <row r="16" spans="1:8" ht="36.75" customHeight="1" x14ac:dyDescent="0.35">
      <c r="A16" s="112">
        <v>8</v>
      </c>
      <c r="B16" s="117" t="s">
        <v>91</v>
      </c>
      <c r="C16" s="106">
        <f>'1. Projekti elluviimise kulud'!J41</f>
        <v>0</v>
      </c>
      <c r="D16" s="108"/>
    </row>
    <row r="17" spans="1:4" ht="68.25" customHeight="1" x14ac:dyDescent="0.35">
      <c r="A17" s="112">
        <v>9</v>
      </c>
      <c r="B17" s="115" t="s">
        <v>94</v>
      </c>
      <c r="C17" s="106" t="e">
        <f>C16*D15</f>
        <v>#DIV/0!</v>
      </c>
      <c r="D17" s="108"/>
    </row>
    <row r="18" spans="1:4" ht="21.75" customHeight="1" x14ac:dyDescent="0.35">
      <c r="A18" s="112">
        <v>10</v>
      </c>
      <c r="B18" s="117" t="s">
        <v>92</v>
      </c>
      <c r="C18" s="107">
        <v>1</v>
      </c>
      <c r="D18" s="108"/>
    </row>
    <row r="19" spans="1:4" ht="24.75" customHeight="1" x14ac:dyDescent="0.35">
      <c r="A19" s="112">
        <v>11</v>
      </c>
      <c r="B19" s="117" t="s">
        <v>93</v>
      </c>
      <c r="C19" s="129" t="e">
        <f>C17*C18</f>
        <v>#DIV/0!</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8FF89"/>
  </sheetPr>
  <dimension ref="A1:AI41"/>
  <sheetViews>
    <sheetView showGridLines="0" zoomScaleNormal="100" workbookViewId="0">
      <pane xSplit="1" ySplit="4" topLeftCell="B38" activePane="bottomRight" state="frozen"/>
      <selection pane="topRight" activeCell="B1" sqref="B1"/>
      <selection pane="bottomLeft" activeCell="A5" sqref="A5"/>
      <selection pane="bottomRight" activeCell="I17" sqref="I17"/>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22" t="s">
        <v>141</v>
      </c>
    </row>
    <row r="2" spans="1:35" ht="8.25" customHeight="1" x14ac:dyDescent="0.35"/>
    <row r="3" spans="1:35" s="228" customFormat="1" ht="23.25" customHeight="1" x14ac:dyDescent="0.35">
      <c r="A3" s="224"/>
      <c r="B3" s="225"/>
      <c r="C3" s="226">
        <f>'1. Projekti elluviimise kulud'!D2</f>
        <v>2024</v>
      </c>
      <c r="D3" s="226">
        <f>C3+1</f>
        <v>2025</v>
      </c>
      <c r="E3" s="226">
        <f t="shared" ref="E3:O3" si="0">D3+1</f>
        <v>2026</v>
      </c>
      <c r="F3" s="226">
        <f t="shared" si="0"/>
        <v>2027</v>
      </c>
      <c r="G3" s="226">
        <f t="shared" si="0"/>
        <v>2028</v>
      </c>
      <c r="H3" s="226">
        <f t="shared" si="0"/>
        <v>2029</v>
      </c>
      <c r="I3" s="226">
        <f t="shared" si="0"/>
        <v>2030</v>
      </c>
      <c r="J3" s="226">
        <f t="shared" si="0"/>
        <v>2031</v>
      </c>
      <c r="K3" s="226">
        <f t="shared" si="0"/>
        <v>2032</v>
      </c>
      <c r="L3" s="226">
        <f t="shared" si="0"/>
        <v>2033</v>
      </c>
      <c r="M3" s="226">
        <f t="shared" si="0"/>
        <v>2034</v>
      </c>
      <c r="N3" s="226">
        <f t="shared" si="0"/>
        <v>2035</v>
      </c>
      <c r="O3" s="226">
        <f t="shared" si="0"/>
        <v>2036</v>
      </c>
      <c r="P3" s="226">
        <f t="shared" ref="P3" si="1">O3+1</f>
        <v>2037</v>
      </c>
      <c r="Q3" s="226">
        <f t="shared" ref="Q3" si="2">P3+1</f>
        <v>2038</v>
      </c>
      <c r="R3" s="227"/>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74"/>
      <c r="D4" s="74"/>
      <c r="E4" s="74"/>
      <c r="F4" s="74"/>
      <c r="G4" s="74"/>
      <c r="H4" s="74"/>
      <c r="I4" s="74"/>
      <c r="J4" s="74"/>
      <c r="K4" s="74"/>
      <c r="L4" s="74"/>
      <c r="M4" s="74"/>
      <c r="N4" s="74"/>
      <c r="O4" s="74"/>
      <c r="P4" s="74"/>
      <c r="Q4" s="134"/>
    </row>
    <row r="5" spans="1:35" ht="20.25" customHeight="1" x14ac:dyDescent="0.35">
      <c r="A5" s="224" t="s">
        <v>123</v>
      </c>
      <c r="B5" s="225" t="s">
        <v>2</v>
      </c>
      <c r="C5" s="72"/>
      <c r="D5" s="72"/>
      <c r="E5" s="72"/>
      <c r="F5" s="72"/>
      <c r="G5" s="72"/>
      <c r="H5" s="72"/>
      <c r="I5" s="72"/>
      <c r="J5" s="72"/>
      <c r="K5" s="72"/>
      <c r="L5" s="72"/>
      <c r="M5" s="72"/>
      <c r="N5" s="72"/>
      <c r="O5" s="72"/>
      <c r="P5" s="72"/>
      <c r="Q5" s="72"/>
    </row>
    <row r="6" spans="1:35" ht="4.5" customHeight="1" x14ac:dyDescent="0.35">
      <c r="A6" s="231"/>
      <c r="B6" s="230"/>
      <c r="C6" s="74"/>
      <c r="D6" s="74"/>
      <c r="E6" s="74"/>
      <c r="F6" s="74"/>
      <c r="G6" s="74"/>
      <c r="H6" s="74"/>
      <c r="I6" s="74"/>
      <c r="J6" s="74"/>
      <c r="K6" s="74"/>
      <c r="L6" s="74"/>
      <c r="M6" s="74"/>
      <c r="N6" s="74"/>
      <c r="O6" s="74"/>
      <c r="P6" s="74"/>
      <c r="Q6" s="134"/>
    </row>
    <row r="7" spans="1:35" s="235" customFormat="1" ht="16.5" customHeight="1" x14ac:dyDescent="0.35">
      <c r="A7" s="232" t="s">
        <v>137</v>
      </c>
      <c r="B7" s="233" t="s">
        <v>3</v>
      </c>
      <c r="C7" s="234"/>
      <c r="D7" s="234"/>
      <c r="E7" s="234"/>
      <c r="F7" s="234"/>
      <c r="G7" s="234"/>
      <c r="H7" s="234"/>
      <c r="I7" s="234"/>
      <c r="J7" s="234"/>
      <c r="K7" s="234"/>
      <c r="L7" s="234"/>
      <c r="M7" s="234"/>
      <c r="N7" s="234"/>
      <c r="O7" s="234"/>
      <c r="P7" s="234"/>
      <c r="Q7" s="234"/>
    </row>
    <row r="8" spans="1:35" s="235" customFormat="1" ht="16.5" customHeight="1" x14ac:dyDescent="0.35">
      <c r="A8" s="232" t="s">
        <v>143</v>
      </c>
      <c r="B8" s="233" t="s">
        <v>3</v>
      </c>
      <c r="C8" s="234"/>
      <c r="D8" s="234"/>
      <c r="E8" s="234"/>
      <c r="F8" s="234"/>
      <c r="G8" s="234"/>
      <c r="H8" s="234"/>
      <c r="I8" s="234"/>
      <c r="J8" s="234"/>
      <c r="K8" s="234"/>
      <c r="L8" s="234"/>
      <c r="M8" s="234"/>
      <c r="N8" s="234"/>
      <c r="O8" s="234"/>
      <c r="P8" s="234"/>
      <c r="Q8" s="234"/>
    </row>
    <row r="9" spans="1:35" s="235" customFormat="1" ht="16.5" customHeight="1" x14ac:dyDescent="0.35">
      <c r="A9" s="232" t="s">
        <v>143</v>
      </c>
      <c r="B9" s="233" t="s">
        <v>3</v>
      </c>
      <c r="C9" s="234"/>
      <c r="D9" s="234"/>
      <c r="E9" s="234"/>
      <c r="F9" s="234"/>
      <c r="G9" s="234"/>
      <c r="H9" s="234"/>
      <c r="I9" s="234"/>
      <c r="J9" s="234"/>
      <c r="K9" s="234"/>
      <c r="L9" s="234"/>
      <c r="M9" s="234"/>
      <c r="N9" s="234"/>
      <c r="O9" s="234"/>
      <c r="P9" s="234"/>
      <c r="Q9" s="234"/>
    </row>
    <row r="10" spans="1:35" s="235" customFormat="1" ht="16.5" customHeight="1" x14ac:dyDescent="0.35">
      <c r="A10" s="232" t="s">
        <v>143</v>
      </c>
      <c r="B10" s="233" t="s">
        <v>3</v>
      </c>
      <c r="C10" s="234"/>
      <c r="D10" s="234"/>
      <c r="E10" s="234"/>
      <c r="F10" s="234"/>
      <c r="G10" s="234"/>
      <c r="H10" s="234"/>
      <c r="I10" s="234"/>
      <c r="J10" s="234"/>
      <c r="K10" s="234"/>
      <c r="L10" s="234"/>
      <c r="M10" s="234"/>
      <c r="N10" s="234"/>
      <c r="O10" s="234"/>
      <c r="P10" s="234"/>
      <c r="Q10" s="234"/>
    </row>
    <row r="11" spans="1:35" s="235" customFormat="1" ht="16.5" customHeight="1" x14ac:dyDescent="0.35">
      <c r="A11" s="232" t="s">
        <v>143</v>
      </c>
      <c r="B11" s="233" t="s">
        <v>3</v>
      </c>
      <c r="C11" s="234"/>
      <c r="D11" s="234"/>
      <c r="E11" s="234"/>
      <c r="F11" s="234"/>
      <c r="G11" s="234"/>
      <c r="H11" s="234"/>
      <c r="I11" s="234"/>
      <c r="J11" s="234"/>
      <c r="K11" s="234"/>
      <c r="L11" s="234"/>
      <c r="M11" s="234"/>
      <c r="N11" s="234"/>
      <c r="O11" s="234"/>
      <c r="P11" s="234"/>
      <c r="Q11" s="234"/>
    </row>
    <row r="12" spans="1:35" s="235" customFormat="1" ht="16.5" customHeight="1" x14ac:dyDescent="0.35">
      <c r="A12" s="232" t="s">
        <v>143</v>
      </c>
      <c r="B12" s="233" t="s">
        <v>3</v>
      </c>
      <c r="C12" s="234"/>
      <c r="D12" s="234"/>
      <c r="E12" s="234"/>
      <c r="F12" s="234"/>
      <c r="G12" s="234"/>
      <c r="H12" s="234"/>
      <c r="I12" s="234"/>
      <c r="J12" s="234"/>
      <c r="K12" s="234"/>
      <c r="L12" s="234"/>
      <c r="M12" s="234"/>
      <c r="N12" s="234"/>
      <c r="O12" s="234"/>
      <c r="P12" s="234"/>
      <c r="Q12" s="234"/>
    </row>
    <row r="13" spans="1:35" ht="16.5" customHeight="1" x14ac:dyDescent="0.35">
      <c r="A13" s="232" t="s">
        <v>124</v>
      </c>
      <c r="B13" s="233" t="s">
        <v>3</v>
      </c>
      <c r="C13" s="236">
        <f>'2. Tulud-kulud projektiga'!D53</f>
        <v>0</v>
      </c>
      <c r="D13" s="236">
        <f>'2. Tulud-kulud projektiga'!E53</f>
        <v>0</v>
      </c>
      <c r="E13" s="236">
        <f>'2. Tulud-kulud projektiga'!F53</f>
        <v>84375</v>
      </c>
      <c r="F13" s="236">
        <f>'2. Tulud-kulud projektiga'!G53</f>
        <v>112500</v>
      </c>
      <c r="G13" s="236">
        <f>'2. Tulud-kulud projektiga'!H53</f>
        <v>146250</v>
      </c>
      <c r="H13" s="236">
        <f>'2. Tulud-kulud projektiga'!I53</f>
        <v>168750</v>
      </c>
      <c r="I13" s="236">
        <f>'2. Tulud-kulud projektiga'!J53</f>
        <v>168750</v>
      </c>
      <c r="J13" s="236">
        <f>'2. Tulud-kulud projektiga'!K53</f>
        <v>168750</v>
      </c>
      <c r="K13" s="236">
        <f>'2. Tulud-kulud projektiga'!L53</f>
        <v>168750</v>
      </c>
      <c r="L13" s="236">
        <f>'2. Tulud-kulud projektiga'!M53</f>
        <v>168750</v>
      </c>
      <c r="M13" s="236">
        <f>'2. Tulud-kulud projektiga'!N53</f>
        <v>168750</v>
      </c>
      <c r="N13" s="236">
        <f>'2. Tulud-kulud projektiga'!O53</f>
        <v>168750</v>
      </c>
      <c r="O13" s="236">
        <f>'2. Tulud-kulud projektiga'!P53</f>
        <v>168750</v>
      </c>
      <c r="P13" s="236">
        <f>'2. Tulud-kulud projektiga'!Q53</f>
        <v>168750</v>
      </c>
      <c r="Q13" s="236">
        <f>'2. Tulud-kulud projektiga'!R53</f>
        <v>168750</v>
      </c>
    </row>
    <row r="14" spans="1:35" ht="16.5" customHeight="1" x14ac:dyDescent="0.35">
      <c r="A14" s="232" t="s">
        <v>182</v>
      </c>
      <c r="B14" s="233" t="s">
        <v>3</v>
      </c>
      <c r="C14" s="11"/>
      <c r="D14" s="11"/>
      <c r="E14" s="11"/>
      <c r="F14" s="11"/>
      <c r="G14" s="11"/>
      <c r="H14" s="11"/>
      <c r="I14" s="11"/>
      <c r="J14" s="11"/>
      <c r="K14" s="11"/>
      <c r="L14" s="11"/>
      <c r="M14" s="11"/>
      <c r="N14" s="11"/>
      <c r="O14" s="11"/>
      <c r="P14" s="11"/>
      <c r="Q14" s="11"/>
    </row>
    <row r="15" spans="1:35" ht="16.5" customHeight="1" x14ac:dyDescent="0.35">
      <c r="A15" s="232"/>
      <c r="B15" s="233" t="s">
        <v>3</v>
      </c>
      <c r="C15" s="11"/>
      <c r="D15" s="11"/>
      <c r="E15" s="11"/>
      <c r="F15" s="11"/>
      <c r="G15" s="11"/>
      <c r="H15" s="11"/>
      <c r="I15" s="11"/>
      <c r="J15" s="11"/>
      <c r="K15" s="11"/>
      <c r="L15" s="11"/>
      <c r="M15" s="11"/>
      <c r="N15" s="11"/>
      <c r="O15" s="11"/>
      <c r="P15" s="11"/>
      <c r="Q15" s="11"/>
    </row>
    <row r="16" spans="1:35" ht="16.5" customHeight="1" x14ac:dyDescent="0.35">
      <c r="A16" s="232" t="s">
        <v>125</v>
      </c>
      <c r="B16" s="233" t="s">
        <v>3</v>
      </c>
      <c r="C16" s="11"/>
      <c r="D16" s="11"/>
      <c r="E16" s="11"/>
      <c r="F16" s="11"/>
      <c r="G16" s="11"/>
      <c r="H16" s="11"/>
      <c r="I16" s="11">
        <v>3000</v>
      </c>
      <c r="J16" s="11"/>
      <c r="K16" s="11"/>
      <c r="L16" s="11"/>
      <c r="M16" s="11"/>
      <c r="N16" s="11"/>
      <c r="O16" s="11"/>
      <c r="P16" s="11"/>
      <c r="Q16" s="11"/>
    </row>
    <row r="17" spans="1:35" ht="16.5" customHeight="1" x14ac:dyDescent="0.35">
      <c r="A17" s="232"/>
      <c r="B17" s="233" t="s">
        <v>3</v>
      </c>
      <c r="C17" s="11"/>
      <c r="D17" s="11"/>
      <c r="E17" s="11"/>
      <c r="F17" s="11"/>
      <c r="G17" s="11"/>
      <c r="H17" s="11"/>
      <c r="I17" s="11"/>
      <c r="J17" s="11"/>
      <c r="K17" s="11"/>
      <c r="L17" s="11"/>
      <c r="M17" s="11"/>
      <c r="N17" s="11"/>
      <c r="O17" s="11"/>
      <c r="P17" s="11"/>
      <c r="Q17" s="11"/>
    </row>
    <row r="18" spans="1:35" ht="16.5" customHeight="1" x14ac:dyDescent="0.35">
      <c r="A18" s="232"/>
      <c r="B18" s="233" t="s">
        <v>3</v>
      </c>
      <c r="C18" s="11"/>
      <c r="D18" s="11"/>
      <c r="E18" s="11"/>
      <c r="F18" s="11"/>
      <c r="G18" s="11"/>
      <c r="H18" s="11"/>
      <c r="I18" s="11"/>
      <c r="J18" s="11"/>
      <c r="K18" s="11"/>
      <c r="L18" s="11"/>
      <c r="M18" s="11"/>
      <c r="N18" s="11"/>
      <c r="O18" s="11"/>
      <c r="P18" s="11"/>
      <c r="Q18" s="11"/>
    </row>
    <row r="19" spans="1:35" ht="4.5" customHeight="1" x14ac:dyDescent="0.35">
      <c r="A19" s="229"/>
      <c r="B19" s="237"/>
      <c r="C19" s="18"/>
      <c r="D19" s="18"/>
      <c r="E19" s="18"/>
      <c r="F19" s="18"/>
      <c r="G19" s="18"/>
      <c r="H19" s="18"/>
      <c r="I19" s="18"/>
      <c r="J19" s="18"/>
      <c r="K19" s="18"/>
      <c r="L19" s="18"/>
      <c r="M19" s="18"/>
      <c r="N19" s="18"/>
      <c r="O19" s="18"/>
      <c r="P19" s="18"/>
      <c r="Q19" s="19"/>
    </row>
    <row r="20" spans="1:35" s="241" customFormat="1" ht="22.5" customHeight="1" x14ac:dyDescent="0.35">
      <c r="A20" s="238" t="s">
        <v>126</v>
      </c>
      <c r="B20" s="239" t="s">
        <v>3</v>
      </c>
      <c r="C20" s="240">
        <f t="shared" ref="C20:P20" si="3">SUM(C7:C18)</f>
        <v>0</v>
      </c>
      <c r="D20" s="240">
        <f t="shared" si="3"/>
        <v>0</v>
      </c>
      <c r="E20" s="240">
        <f t="shared" si="3"/>
        <v>84375</v>
      </c>
      <c r="F20" s="240">
        <f t="shared" si="3"/>
        <v>112500</v>
      </c>
      <c r="G20" s="240">
        <f t="shared" si="3"/>
        <v>146250</v>
      </c>
      <c r="H20" s="240">
        <f t="shared" si="3"/>
        <v>168750</v>
      </c>
      <c r="I20" s="240">
        <f t="shared" si="3"/>
        <v>171750</v>
      </c>
      <c r="J20" s="240">
        <f t="shared" si="3"/>
        <v>168750</v>
      </c>
      <c r="K20" s="240">
        <f t="shared" si="3"/>
        <v>168750</v>
      </c>
      <c r="L20" s="240">
        <f t="shared" si="3"/>
        <v>168750</v>
      </c>
      <c r="M20" s="240">
        <f t="shared" si="3"/>
        <v>168750</v>
      </c>
      <c r="N20" s="240">
        <f t="shared" si="3"/>
        <v>168750</v>
      </c>
      <c r="O20" s="240">
        <f t="shared" si="3"/>
        <v>168750</v>
      </c>
      <c r="P20" s="240">
        <f t="shared" si="3"/>
        <v>168750</v>
      </c>
      <c r="Q20" s="240">
        <f t="shared" ref="Q20" si="4">SUM(Q7:Q18)</f>
        <v>168750</v>
      </c>
      <c r="R20" s="3"/>
      <c r="S20" s="3"/>
      <c r="T20" s="3"/>
      <c r="U20" s="3"/>
      <c r="V20" s="3"/>
      <c r="W20" s="3"/>
      <c r="X20" s="3"/>
      <c r="Y20" s="3"/>
      <c r="Z20" s="3"/>
      <c r="AA20" s="3"/>
      <c r="AB20" s="3"/>
      <c r="AC20" s="3"/>
      <c r="AD20" s="3"/>
      <c r="AE20" s="3"/>
      <c r="AF20" s="3"/>
      <c r="AG20" s="3"/>
      <c r="AH20" s="3"/>
      <c r="AI20" s="3"/>
    </row>
    <row r="21" spans="1:35" s="241" customFormat="1" ht="4.5" customHeight="1" x14ac:dyDescent="0.35">
      <c r="A21" s="242"/>
      <c r="B21" s="237"/>
      <c r="C21" s="243"/>
      <c r="D21" s="243"/>
      <c r="E21" s="243"/>
      <c r="F21" s="243"/>
      <c r="G21" s="243"/>
      <c r="H21" s="243"/>
      <c r="I21" s="243"/>
      <c r="J21" s="243"/>
      <c r="K21" s="243"/>
      <c r="L21" s="243"/>
      <c r="M21" s="243"/>
      <c r="N21" s="243"/>
      <c r="O21" s="243"/>
      <c r="P21" s="243"/>
      <c r="Q21" s="244"/>
      <c r="R21" s="3"/>
      <c r="S21" s="3"/>
      <c r="T21" s="3"/>
      <c r="U21" s="3"/>
      <c r="V21" s="3"/>
      <c r="W21" s="3"/>
      <c r="X21" s="3"/>
      <c r="Y21" s="3"/>
      <c r="Z21" s="3"/>
      <c r="AA21" s="3"/>
      <c r="AB21" s="3"/>
      <c r="AC21" s="3"/>
      <c r="AD21" s="3"/>
      <c r="AE21" s="3"/>
      <c r="AF21" s="3"/>
      <c r="AG21" s="3"/>
      <c r="AH21" s="3"/>
      <c r="AI21" s="3"/>
    </row>
    <row r="22" spans="1:35" ht="20.25" customHeight="1" x14ac:dyDescent="0.35">
      <c r="A22" s="245"/>
      <c r="B22" s="246"/>
      <c r="C22" s="247"/>
      <c r="D22" s="247"/>
      <c r="E22" s="247"/>
      <c r="F22" s="247"/>
      <c r="G22" s="247"/>
      <c r="H22" s="247"/>
      <c r="I22" s="247"/>
      <c r="J22" s="247"/>
      <c r="K22" s="247"/>
      <c r="L22" s="247"/>
      <c r="M22" s="247"/>
      <c r="N22" s="247"/>
      <c r="O22" s="247"/>
      <c r="P22" s="247"/>
      <c r="Q22" s="247"/>
    </row>
    <row r="23" spans="1:35" ht="20.25" customHeight="1" x14ac:dyDescent="0.35">
      <c r="A23" s="224" t="s">
        <v>127</v>
      </c>
      <c r="B23" s="248"/>
      <c r="C23" s="11"/>
      <c r="D23" s="11"/>
      <c r="E23" s="11"/>
      <c r="F23" s="11"/>
      <c r="G23" s="11"/>
      <c r="H23" s="11"/>
      <c r="I23" s="11"/>
      <c r="J23" s="11"/>
      <c r="K23" s="11"/>
      <c r="L23" s="11"/>
      <c r="M23" s="11"/>
      <c r="N23" s="11"/>
      <c r="O23" s="11"/>
      <c r="P23" s="11"/>
      <c r="Q23" s="11"/>
    </row>
    <row r="24" spans="1:35" ht="4.5" customHeight="1" x14ac:dyDescent="0.35">
      <c r="A24" s="231"/>
      <c r="B24" s="237"/>
      <c r="C24" s="18"/>
      <c r="D24" s="18"/>
      <c r="E24" s="18"/>
      <c r="F24" s="18"/>
      <c r="G24" s="18"/>
      <c r="H24" s="18"/>
      <c r="I24" s="18"/>
      <c r="J24" s="18"/>
      <c r="K24" s="18"/>
      <c r="L24" s="18"/>
      <c r="M24" s="18"/>
      <c r="N24" s="18"/>
      <c r="O24" s="18"/>
      <c r="P24" s="18"/>
      <c r="Q24" s="19"/>
    </row>
    <row r="25" spans="1:35" ht="16.5" customHeight="1" x14ac:dyDescent="0.35">
      <c r="A25" s="232" t="s">
        <v>138</v>
      </c>
      <c r="B25" s="233" t="s">
        <v>3</v>
      </c>
      <c r="C25" s="236">
        <f>'1. Projekti elluviimise kulud'!D19</f>
        <v>0</v>
      </c>
      <c r="D25" s="236">
        <f>'1. Projekti elluviimise kulud'!E19</f>
        <v>0</v>
      </c>
      <c r="E25" s="236">
        <f>'1. Projekti elluviimise kulud'!F19</f>
        <v>0</v>
      </c>
      <c r="F25" s="236">
        <f>'1. Projekti elluviimise kulud'!G19</f>
        <v>0</v>
      </c>
      <c r="G25" s="236">
        <f>'1. Projekti elluviimise kulud'!H19</f>
        <v>0</v>
      </c>
      <c r="H25" s="236">
        <f>'1. Projekti elluviimise kulud'!I19</f>
        <v>0</v>
      </c>
      <c r="I25" s="249"/>
      <c r="J25" s="249"/>
      <c r="K25" s="249"/>
      <c r="L25" s="249"/>
      <c r="M25" s="249"/>
      <c r="N25" s="249"/>
      <c r="O25" s="249"/>
      <c r="P25" s="249"/>
      <c r="Q25" s="249"/>
    </row>
    <row r="26" spans="1:35" ht="16.5" customHeight="1" x14ac:dyDescent="0.35">
      <c r="A26" s="232" t="s">
        <v>139</v>
      </c>
      <c r="B26" s="233" t="s">
        <v>3</v>
      </c>
      <c r="C26" s="236">
        <f>'2. Tulud-kulud projektiga'!D118</f>
        <v>0</v>
      </c>
      <c r="D26" s="236">
        <f>'2. Tulud-kulud projektiga'!E118</f>
        <v>0</v>
      </c>
      <c r="E26" s="236">
        <f>'2. Tulud-kulud projektiga'!F118</f>
        <v>83656.676959999997</v>
      </c>
      <c r="F26" s="236">
        <f>'2. Tulud-kulud projektiga'!G118</f>
        <v>111864.57696000001</v>
      </c>
      <c r="G26" s="236">
        <f>'2. Tulud-kulud projektiga'!H118</f>
        <v>147163.77695999999</v>
      </c>
      <c r="H26" s="236">
        <f>'2. Tulud-kulud projektiga'!I118</f>
        <v>169090.97696</v>
      </c>
      <c r="I26" s="236">
        <f>'2. Tulud-kulud projektiga'!J118</f>
        <v>169090.97696</v>
      </c>
      <c r="J26" s="236">
        <f>'2. Tulud-kulud projektiga'!K118</f>
        <v>169090.97696</v>
      </c>
      <c r="K26" s="236">
        <f>'2. Tulud-kulud projektiga'!L118</f>
        <v>169090.97696</v>
      </c>
      <c r="L26" s="236">
        <f>'2. Tulud-kulud projektiga'!M118</f>
        <v>169090.97696</v>
      </c>
      <c r="M26" s="236">
        <f>'2. Tulud-kulud projektiga'!N118</f>
        <v>169090.97696</v>
      </c>
      <c r="N26" s="236">
        <f>'2. Tulud-kulud projektiga'!O118</f>
        <v>169090.97696</v>
      </c>
      <c r="O26" s="236">
        <f>'2. Tulud-kulud projektiga'!P118</f>
        <v>169090.97696</v>
      </c>
      <c r="P26" s="236">
        <f>'2. Tulud-kulud projektiga'!Q118</f>
        <v>169090.97696</v>
      </c>
      <c r="Q26" s="236">
        <f>'2. Tulud-kulud projektiga'!R118</f>
        <v>169090.97696</v>
      </c>
    </row>
    <row r="27" spans="1:35" ht="16.5" customHeight="1" x14ac:dyDescent="0.35">
      <c r="A27" s="232"/>
      <c r="B27" s="233" t="s">
        <v>3</v>
      </c>
      <c r="C27" s="11"/>
      <c r="D27" s="11"/>
      <c r="E27" s="11"/>
      <c r="F27" s="11"/>
      <c r="G27" s="11"/>
      <c r="H27" s="11"/>
      <c r="I27" s="11"/>
      <c r="J27" s="11"/>
      <c r="K27" s="11"/>
      <c r="L27" s="11"/>
      <c r="M27" s="11"/>
      <c r="N27" s="11"/>
      <c r="O27" s="11"/>
      <c r="P27" s="11"/>
      <c r="Q27" s="11"/>
    </row>
    <row r="28" spans="1:35" ht="16.5" customHeight="1" x14ac:dyDescent="0.35">
      <c r="A28" s="232" t="s">
        <v>128</v>
      </c>
      <c r="B28" s="233" t="s">
        <v>3</v>
      </c>
      <c r="C28" s="11"/>
      <c r="D28" s="11"/>
      <c r="E28" s="11"/>
      <c r="F28" s="11"/>
      <c r="G28" s="11"/>
      <c r="H28" s="11"/>
      <c r="I28" s="11"/>
      <c r="J28" s="11"/>
      <c r="K28" s="11"/>
      <c r="L28" s="11"/>
      <c r="M28" s="11"/>
      <c r="N28" s="11"/>
      <c r="O28" s="11"/>
      <c r="P28" s="11"/>
      <c r="Q28" s="11"/>
    </row>
    <row r="29" spans="1:35" ht="16.5" customHeight="1" x14ac:dyDescent="0.35">
      <c r="A29" s="232" t="s">
        <v>129</v>
      </c>
      <c r="B29" s="233" t="s">
        <v>3</v>
      </c>
      <c r="C29" s="11"/>
      <c r="D29" s="11"/>
      <c r="E29" s="11"/>
      <c r="F29" s="11"/>
      <c r="G29" s="11"/>
      <c r="H29" s="11"/>
      <c r="I29" s="11"/>
      <c r="J29" s="11"/>
      <c r="K29" s="11"/>
      <c r="L29" s="11"/>
      <c r="M29" s="11"/>
      <c r="N29" s="11"/>
      <c r="O29" s="11"/>
      <c r="P29" s="11"/>
      <c r="Q29" s="11"/>
    </row>
    <row r="30" spans="1:35" ht="16.5" hidden="1" customHeight="1" x14ac:dyDescent="0.35">
      <c r="A30" s="232"/>
      <c r="B30" s="233" t="s">
        <v>3</v>
      </c>
      <c r="C30" s="11"/>
      <c r="D30" s="11"/>
      <c r="E30" s="11"/>
      <c r="F30" s="11"/>
      <c r="G30" s="11"/>
      <c r="H30" s="11"/>
      <c r="I30" s="11"/>
      <c r="J30" s="11"/>
      <c r="K30" s="11"/>
      <c r="L30" s="11"/>
      <c r="M30" s="11"/>
      <c r="N30" s="11"/>
      <c r="O30" s="11"/>
      <c r="P30" s="11"/>
      <c r="Q30" s="11"/>
    </row>
    <row r="31" spans="1:35" ht="16.5" hidden="1" customHeight="1" x14ac:dyDescent="0.35">
      <c r="A31" s="232"/>
      <c r="B31" s="233" t="s">
        <v>3</v>
      </c>
      <c r="C31" s="11"/>
      <c r="D31" s="11"/>
      <c r="E31" s="11"/>
      <c r="F31" s="11"/>
      <c r="G31" s="11"/>
      <c r="H31" s="11"/>
      <c r="I31" s="11"/>
      <c r="J31" s="11"/>
      <c r="K31" s="11"/>
      <c r="L31" s="11"/>
      <c r="M31" s="11"/>
      <c r="N31" s="11"/>
      <c r="O31" s="11"/>
      <c r="P31" s="11"/>
      <c r="Q31" s="11"/>
    </row>
    <row r="32" spans="1:35" ht="4.5" customHeight="1" x14ac:dyDescent="0.35">
      <c r="A32" s="250"/>
      <c r="B32" s="251"/>
      <c r="C32" s="249"/>
      <c r="D32" s="249"/>
      <c r="E32" s="249"/>
      <c r="F32" s="249"/>
      <c r="G32" s="249"/>
      <c r="H32" s="249"/>
      <c r="I32" s="249"/>
      <c r="J32" s="249"/>
      <c r="K32" s="249"/>
      <c r="L32" s="249"/>
      <c r="M32" s="249"/>
      <c r="N32" s="249"/>
      <c r="O32" s="249"/>
      <c r="P32" s="249"/>
      <c r="Q32" s="249"/>
    </row>
    <row r="33" spans="1:35" s="241" customFormat="1" ht="22.5" customHeight="1" x14ac:dyDescent="0.35">
      <c r="A33" s="238" t="s">
        <v>130</v>
      </c>
      <c r="B33" s="239" t="s">
        <v>3</v>
      </c>
      <c r="C33" s="240">
        <f t="shared" ref="C33:P33" si="5">SUM(C25:C31)</f>
        <v>0</v>
      </c>
      <c r="D33" s="240">
        <f t="shared" si="5"/>
        <v>0</v>
      </c>
      <c r="E33" s="240">
        <f t="shared" si="5"/>
        <v>83656.676959999997</v>
      </c>
      <c r="F33" s="240">
        <f t="shared" si="5"/>
        <v>111864.57696000001</v>
      </c>
      <c r="G33" s="240">
        <f t="shared" si="5"/>
        <v>147163.77695999999</v>
      </c>
      <c r="H33" s="240">
        <f t="shared" si="5"/>
        <v>169090.97696</v>
      </c>
      <c r="I33" s="240">
        <f t="shared" si="5"/>
        <v>169090.97696</v>
      </c>
      <c r="J33" s="240">
        <f t="shared" si="5"/>
        <v>169090.97696</v>
      </c>
      <c r="K33" s="240">
        <f t="shared" si="5"/>
        <v>169090.97696</v>
      </c>
      <c r="L33" s="240">
        <f t="shared" si="5"/>
        <v>169090.97696</v>
      </c>
      <c r="M33" s="240">
        <f t="shared" si="5"/>
        <v>169090.97696</v>
      </c>
      <c r="N33" s="240">
        <f t="shared" si="5"/>
        <v>169090.97696</v>
      </c>
      <c r="O33" s="240">
        <f t="shared" si="5"/>
        <v>169090.97696</v>
      </c>
      <c r="P33" s="240">
        <f t="shared" si="5"/>
        <v>169090.97696</v>
      </c>
      <c r="Q33" s="240">
        <f t="shared" ref="Q33" si="6">SUM(Q25:Q31)</f>
        <v>169090.97696</v>
      </c>
      <c r="R33" s="3"/>
      <c r="S33" s="3"/>
      <c r="T33" s="3"/>
      <c r="U33" s="3"/>
      <c r="V33" s="3"/>
      <c r="W33" s="3"/>
      <c r="X33" s="3"/>
      <c r="Y33" s="3"/>
      <c r="Z33" s="3"/>
      <c r="AA33" s="3"/>
      <c r="AB33" s="3"/>
      <c r="AC33" s="3"/>
      <c r="AD33" s="3"/>
      <c r="AE33" s="3"/>
      <c r="AF33" s="3"/>
      <c r="AG33" s="3"/>
      <c r="AH33" s="3"/>
      <c r="AI33" s="3"/>
    </row>
    <row r="34" spans="1:35" s="241" customFormat="1" ht="4.5" customHeight="1" x14ac:dyDescent="0.35">
      <c r="A34" s="242"/>
      <c r="B34" s="237"/>
      <c r="C34" s="243"/>
      <c r="D34" s="243"/>
      <c r="E34" s="243"/>
      <c r="F34" s="243"/>
      <c r="G34" s="243"/>
      <c r="H34" s="243"/>
      <c r="I34" s="243"/>
      <c r="J34" s="243"/>
      <c r="K34" s="243"/>
      <c r="L34" s="243"/>
      <c r="M34" s="243"/>
      <c r="N34" s="243"/>
      <c r="O34" s="243"/>
      <c r="P34" s="243"/>
      <c r="Q34" s="244"/>
      <c r="R34" s="3"/>
      <c r="S34" s="3"/>
      <c r="T34" s="3"/>
      <c r="U34" s="3"/>
      <c r="V34" s="3"/>
      <c r="W34" s="3"/>
      <c r="X34" s="3"/>
      <c r="Y34" s="3"/>
      <c r="Z34" s="3"/>
      <c r="AA34" s="3"/>
      <c r="AB34" s="3"/>
      <c r="AC34" s="3"/>
      <c r="AD34" s="3"/>
      <c r="AE34" s="3"/>
      <c r="AF34" s="3"/>
      <c r="AG34" s="3"/>
      <c r="AH34" s="3"/>
      <c r="AI34" s="3"/>
    </row>
    <row r="35" spans="1:35" s="241" customFormat="1" ht="18.75" customHeight="1" x14ac:dyDescent="0.35">
      <c r="A35" s="252"/>
      <c r="B35" s="246"/>
      <c r="C35" s="253"/>
      <c r="D35" s="253"/>
      <c r="E35" s="253"/>
      <c r="F35" s="253"/>
      <c r="G35" s="253"/>
      <c r="H35" s="253"/>
      <c r="I35" s="253"/>
      <c r="J35" s="253"/>
      <c r="K35" s="253"/>
      <c r="L35" s="253"/>
      <c r="M35" s="253"/>
      <c r="N35" s="253"/>
      <c r="O35" s="253"/>
      <c r="P35" s="253"/>
      <c r="Q35" s="267"/>
      <c r="R35" s="3"/>
      <c r="S35" s="3"/>
      <c r="T35" s="3"/>
      <c r="U35" s="3"/>
      <c r="V35" s="3"/>
      <c r="W35" s="3"/>
      <c r="X35" s="3"/>
      <c r="Y35" s="3"/>
      <c r="Z35" s="3"/>
      <c r="AA35" s="3"/>
      <c r="AB35" s="3"/>
      <c r="AC35" s="3"/>
      <c r="AD35" s="3"/>
      <c r="AE35" s="3"/>
      <c r="AF35" s="3"/>
      <c r="AG35" s="3"/>
      <c r="AH35" s="3"/>
      <c r="AI35" s="3"/>
    </row>
    <row r="36" spans="1:35" s="257" customFormat="1" ht="18" customHeight="1" x14ac:dyDescent="0.35">
      <c r="A36" s="254" t="s">
        <v>131</v>
      </c>
      <c r="B36" s="239" t="s">
        <v>3</v>
      </c>
      <c r="C36" s="255">
        <f t="shared" ref="C36:P36" si="7">C20-C33</f>
        <v>0</v>
      </c>
      <c r="D36" s="255">
        <f t="shared" si="7"/>
        <v>0</v>
      </c>
      <c r="E36" s="255">
        <f t="shared" si="7"/>
        <v>718.32304000000295</v>
      </c>
      <c r="F36" s="255">
        <f t="shared" si="7"/>
        <v>635.42303999999422</v>
      </c>
      <c r="G36" s="255">
        <f t="shared" si="7"/>
        <v>-913.77695999998832</v>
      </c>
      <c r="H36" s="255">
        <f t="shared" si="7"/>
        <v>-340.97695999999996</v>
      </c>
      <c r="I36" s="255">
        <f t="shared" si="7"/>
        <v>2659.02304</v>
      </c>
      <c r="J36" s="255">
        <f t="shared" si="7"/>
        <v>-340.97695999999996</v>
      </c>
      <c r="K36" s="255">
        <f t="shared" si="7"/>
        <v>-340.97695999999996</v>
      </c>
      <c r="L36" s="255">
        <f t="shared" si="7"/>
        <v>-340.97695999999996</v>
      </c>
      <c r="M36" s="255">
        <f t="shared" si="7"/>
        <v>-340.97695999999996</v>
      </c>
      <c r="N36" s="255">
        <f t="shared" si="7"/>
        <v>-340.97695999999996</v>
      </c>
      <c r="O36" s="255">
        <f t="shared" si="7"/>
        <v>-340.97695999999996</v>
      </c>
      <c r="P36" s="255">
        <f t="shared" si="7"/>
        <v>-340.97695999999996</v>
      </c>
      <c r="Q36" s="255">
        <f t="shared" ref="Q36" si="8">Q20-Q33</f>
        <v>-340.97695999999996</v>
      </c>
      <c r="R36" s="256"/>
      <c r="S36" s="256"/>
      <c r="T36" s="256"/>
      <c r="U36" s="256"/>
      <c r="V36" s="256"/>
      <c r="W36" s="256"/>
      <c r="X36" s="256"/>
      <c r="Y36" s="256"/>
      <c r="Z36" s="256"/>
      <c r="AA36" s="256"/>
      <c r="AB36" s="256"/>
      <c r="AC36" s="256"/>
      <c r="AD36" s="256"/>
      <c r="AE36" s="256"/>
      <c r="AF36" s="256"/>
      <c r="AG36" s="256"/>
      <c r="AH36" s="256"/>
      <c r="AI36" s="256"/>
    </row>
    <row r="37" spans="1:35" ht="4.5" customHeight="1" x14ac:dyDescent="0.35">
      <c r="A37" s="229"/>
      <c r="B37" s="237"/>
      <c r="C37" s="18"/>
      <c r="D37" s="18"/>
      <c r="E37" s="18"/>
      <c r="F37" s="18"/>
      <c r="G37" s="18"/>
      <c r="H37" s="18"/>
      <c r="I37" s="18"/>
      <c r="J37" s="18"/>
      <c r="K37" s="18"/>
      <c r="L37" s="18"/>
      <c r="M37" s="18"/>
      <c r="N37" s="18"/>
      <c r="O37" s="18"/>
      <c r="P37" s="18"/>
      <c r="Q37" s="18"/>
    </row>
    <row r="38" spans="1:35" s="241" customFormat="1" ht="22.5" customHeight="1" x14ac:dyDescent="0.35">
      <c r="A38" s="238" t="s">
        <v>132</v>
      </c>
      <c r="B38" s="239" t="s">
        <v>3</v>
      </c>
      <c r="C38" s="240">
        <f>C36</f>
        <v>0</v>
      </c>
      <c r="D38" s="240">
        <f>C38+D36</f>
        <v>0</v>
      </c>
      <c r="E38" s="240">
        <f t="shared" ref="E38:O38" si="9">D38+E36</f>
        <v>718.32304000000295</v>
      </c>
      <c r="F38" s="240">
        <f t="shared" si="9"/>
        <v>1353.7460799999972</v>
      </c>
      <c r="G38" s="240">
        <f t="shared" si="9"/>
        <v>439.96912000000884</v>
      </c>
      <c r="H38" s="240">
        <f t="shared" si="9"/>
        <v>98.99216000000888</v>
      </c>
      <c r="I38" s="240">
        <f t="shared" si="9"/>
        <v>2758.0152000000089</v>
      </c>
      <c r="J38" s="240">
        <f t="shared" si="9"/>
        <v>2417.038240000009</v>
      </c>
      <c r="K38" s="240">
        <f t="shared" si="9"/>
        <v>2076.061280000009</v>
      </c>
      <c r="L38" s="240">
        <f t="shared" si="9"/>
        <v>1735.084320000009</v>
      </c>
      <c r="M38" s="240">
        <f t="shared" si="9"/>
        <v>1394.1073600000091</v>
      </c>
      <c r="N38" s="240">
        <f t="shared" si="9"/>
        <v>1053.1304000000091</v>
      </c>
      <c r="O38" s="240">
        <f t="shared" si="9"/>
        <v>712.15344000000914</v>
      </c>
      <c r="P38" s="240">
        <f t="shared" ref="P38" si="10">O38+P36</f>
        <v>371.17648000000918</v>
      </c>
      <c r="Q38" s="240">
        <f t="shared" ref="Q38" si="11">P38+Q36</f>
        <v>30.199520000009215</v>
      </c>
      <c r="R38" s="3"/>
      <c r="S38" s="3"/>
      <c r="T38" s="3"/>
      <c r="U38" s="3"/>
      <c r="V38" s="3"/>
      <c r="W38" s="3"/>
      <c r="X38" s="3"/>
      <c r="Y38" s="3"/>
      <c r="Z38" s="3"/>
      <c r="AA38" s="3"/>
      <c r="AB38" s="3"/>
      <c r="AC38" s="3"/>
      <c r="AD38" s="3"/>
      <c r="AE38" s="3"/>
      <c r="AF38" s="3"/>
      <c r="AG38" s="3"/>
      <c r="AH38" s="3"/>
      <c r="AI38" s="3"/>
    </row>
    <row r="39" spans="1:35" ht="4.5" customHeight="1" x14ac:dyDescent="0.35">
      <c r="A39" s="229"/>
      <c r="B39" s="230"/>
      <c r="C39" s="18"/>
      <c r="D39" s="18"/>
      <c r="E39" s="18"/>
      <c r="F39" s="18"/>
      <c r="G39" s="18"/>
      <c r="H39" s="18"/>
      <c r="I39" s="18"/>
      <c r="J39" s="18"/>
      <c r="K39" s="18"/>
      <c r="L39" s="18"/>
      <c r="M39" s="18"/>
      <c r="N39" s="18"/>
      <c r="O39" s="18"/>
      <c r="P39" s="18"/>
      <c r="Q39" s="19"/>
    </row>
    <row r="41" spans="1:35" s="261" customFormat="1" ht="13" x14ac:dyDescent="0.35">
      <c r="A41" s="258" t="s">
        <v>133</v>
      </c>
      <c r="B41" s="258"/>
      <c r="C41" s="259">
        <f>C16-C28</f>
        <v>0</v>
      </c>
      <c r="D41" s="259">
        <f t="shared" ref="D41:O41" si="12">C41+D16-D28</f>
        <v>0</v>
      </c>
      <c r="E41" s="259">
        <f t="shared" si="12"/>
        <v>0</v>
      </c>
      <c r="F41" s="259">
        <f t="shared" si="12"/>
        <v>0</v>
      </c>
      <c r="G41" s="259">
        <f t="shared" si="12"/>
        <v>0</v>
      </c>
      <c r="H41" s="259">
        <f t="shared" si="12"/>
        <v>0</v>
      </c>
      <c r="I41" s="259">
        <f t="shared" si="12"/>
        <v>3000</v>
      </c>
      <c r="J41" s="259">
        <f t="shared" si="12"/>
        <v>3000</v>
      </c>
      <c r="K41" s="259">
        <f t="shared" si="12"/>
        <v>3000</v>
      </c>
      <c r="L41" s="259">
        <f t="shared" si="12"/>
        <v>3000</v>
      </c>
      <c r="M41" s="259">
        <f t="shared" si="12"/>
        <v>3000</v>
      </c>
      <c r="N41" s="259">
        <f t="shared" si="12"/>
        <v>3000</v>
      </c>
      <c r="O41" s="259">
        <f t="shared" si="12"/>
        <v>3000</v>
      </c>
      <c r="P41" s="259">
        <f t="shared" ref="P41" si="13">O41+P16-P28</f>
        <v>3000</v>
      </c>
      <c r="Q41" s="259">
        <f t="shared" ref="Q41" si="14">P41+Q16-Q28</f>
        <v>3000</v>
      </c>
      <c r="R41" s="260"/>
      <c r="S41" s="260"/>
      <c r="T41" s="260"/>
      <c r="U41" s="260"/>
      <c r="V41" s="260"/>
      <c r="W41" s="260"/>
      <c r="X41" s="260"/>
      <c r="Y41" s="260"/>
      <c r="Z41" s="260"/>
      <c r="AA41" s="260"/>
      <c r="AB41" s="260"/>
      <c r="AC41" s="260"/>
      <c r="AD41" s="260"/>
      <c r="AE41" s="260"/>
      <c r="AF41" s="260"/>
      <c r="AG41" s="260"/>
      <c r="AH41" s="260"/>
      <c r="AI41" s="260"/>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15</vt:i4>
      </vt:variant>
      <vt:variant>
        <vt:lpstr>Nimega vahemikud</vt:lpstr>
      </vt:variant>
      <vt:variant>
        <vt:i4>8</vt:i4>
      </vt:variant>
    </vt:vector>
  </HeadingPairs>
  <TitlesOfParts>
    <vt:vector size="23"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Eeldused_muugi</vt:lpstr>
      <vt:lpstr>8. Jääkväärtus</vt:lpstr>
      <vt:lpstr>Maksumäärad</vt:lpstr>
      <vt:lpstr>Arvestusperioodid</vt:lpstr>
      <vt:lpstr>Tulu</vt:lpstr>
      <vt:lpstr>Помещения</vt:lpstr>
      <vt:lpstr>Eeldused_muugi!Prindiala</vt:lpstr>
      <vt:lpstr>'1. Projekti elluviimise kulud'!Prinditiitlid</vt:lpstr>
      <vt:lpstr>'2. Tulud-kulud projektiga'!Prinditiitlid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2024-03-11T07:02:32Z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