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ik.sise\public\TOETUSTE_YKSUS\ST_YKSUS\Meetmed 2014_2020\8_1_Looduskaitse\Yhikhinnad\"/>
    </mc:Choice>
  </mc:AlternateContent>
  <xr:revisionPtr revIDLastSave="0" documentId="8_{44D05BC6-DD3C-47E1-ABD6-90B7ECE26A8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rojektid" sheetId="2" r:id="rId1"/>
    <sheet name="ühikuhinnad" sheetId="1" r:id="rId2"/>
    <sheet name="ühikuhinnad gruppidele" sheetId="3" r:id="rId3"/>
  </sheets>
  <definedNames>
    <definedName name="_xlnm._FilterDatabase" localSheetId="0" hidden="1">Projektid!$A$1:$G$56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2" l="1"/>
  <c r="G53" i="2" l="1"/>
  <c r="G52" i="2"/>
  <c r="G41" i="2" l="1"/>
  <c r="G34" i="2"/>
  <c r="G10" i="2" l="1"/>
  <c r="G38" i="2" l="1"/>
  <c r="G2" i="2" l="1"/>
  <c r="D11" i="3" l="1"/>
  <c r="E11" i="3" s="1"/>
  <c r="D9" i="3"/>
  <c r="E9" i="3" s="1"/>
  <c r="D6" i="3"/>
  <c r="E6" i="3" s="1"/>
  <c r="D6" i="1" l="1"/>
  <c r="D4" i="1"/>
  <c r="G42" i="2"/>
  <c r="K10" i="2" s="1"/>
  <c r="G37" i="2"/>
  <c r="G35" i="2"/>
  <c r="G36" i="2"/>
  <c r="F33" i="2"/>
  <c r="G33" i="2" s="1"/>
  <c r="G32" i="2"/>
  <c r="G31" i="2"/>
  <c r="G30" i="2"/>
  <c r="G25" i="2"/>
  <c r="G24" i="2"/>
  <c r="G22" i="2"/>
  <c r="G21" i="2"/>
  <c r="G19" i="2"/>
  <c r="G18" i="2"/>
  <c r="J8" i="2" s="1"/>
  <c r="D9" i="1" s="1"/>
  <c r="G17" i="2"/>
  <c r="G16" i="2"/>
  <c r="G15" i="2"/>
  <c r="G14" i="2"/>
  <c r="G13" i="2"/>
  <c r="G11" i="2"/>
  <c r="J4" i="2" l="1"/>
  <c r="D5" i="1" s="1"/>
  <c r="G8" i="2"/>
  <c r="G9" i="2"/>
  <c r="G3" i="2"/>
  <c r="J10" i="2" s="1"/>
  <c r="D11" i="1" s="1"/>
  <c r="G23" i="2"/>
  <c r="G28" i="2"/>
  <c r="G27" i="2"/>
  <c r="G26" i="2"/>
  <c r="G51" i="2"/>
  <c r="G50" i="2"/>
  <c r="K4" i="2" s="1"/>
  <c r="G49" i="2"/>
  <c r="G48" i="2"/>
  <c r="G46" i="2"/>
  <c r="K9" i="2" s="1"/>
  <c r="G47" i="2"/>
  <c r="J7" i="2" l="1"/>
  <c r="D8" i="1" s="1"/>
  <c r="J9" i="2"/>
  <c r="D10" i="1" s="1"/>
  <c r="J6" i="2"/>
  <c r="D7" i="1" s="1"/>
  <c r="F9" i="1"/>
  <c r="F11" i="1"/>
  <c r="I11" i="1" s="1"/>
  <c r="F4" i="1"/>
  <c r="G55" i="2"/>
  <c r="G54" i="2"/>
  <c r="K7" i="2" s="1"/>
  <c r="I9" i="1"/>
  <c r="F5" i="1"/>
  <c r="I5" i="1" s="1"/>
  <c r="J4" i="1" s="1"/>
  <c r="F6" i="1" l="1"/>
  <c r="F10" i="1"/>
  <c r="I10" i="1" s="1"/>
  <c r="J9" i="1" s="1"/>
  <c r="F8" i="1"/>
  <c r="I8" i="1" s="1"/>
  <c r="F7" i="1"/>
  <c r="I7" i="1" s="1"/>
  <c r="J7" i="1" s="1"/>
  <c r="I6" i="1" l="1"/>
  <c r="K23" i="2"/>
  <c r="J23" i="2"/>
  <c r="J8" i="1" l="1"/>
  <c r="D10" i="3" s="1"/>
  <c r="E10" i="3" s="1"/>
  <c r="I4" i="1"/>
  <c r="E12" i="1" l="1"/>
  <c r="G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Eerika Purgel</author>
    <author>tc={4EE095C2-6CBC-4126-AD18-7166BC057BB4}</author>
    <author>tc={88D0A00E-87E5-4DAB-B556-83723129C685}</author>
    <author>tc={7641401C-B142-4CCA-8B58-88218192FC4D}</author>
    <author>tc={7410E994-FE19-4C2D-9611-FCA1A0E6AE66}</author>
    <author>tc={20DE8D74-4F99-484E-86F9-24E746FC7759}</author>
    <author>tc={990CD62B-F01C-4DB0-8A52-428A84CE1BD9}</author>
  </authors>
  <commentList>
    <comment ref="F4" authorId="0" shapeId="0" xr:uid="{00000000-0006-0000-0000-000001000000}">
      <text>
        <r>
          <rPr>
            <b/>
            <sz val="9"/>
            <color indexed="81"/>
            <rFont val="Segoe UI"/>
            <family val="2"/>
            <charset val="186"/>
          </rPr>
          <t>Eerika Purgel:</t>
        </r>
        <r>
          <rPr>
            <sz val="9"/>
            <color indexed="81"/>
            <rFont val="Segoe UI"/>
            <family val="2"/>
            <charset val="186"/>
          </rPr>
          <t xml:space="preserve">
ei ole võimalik elupiakade viisi eraldada</t>
        </r>
      </text>
    </comment>
    <comment ref="E8" authorId="1" shapeId="0" xr:uid="{4EE095C2-6CBC-4126-AD18-7166BC057BB4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Leping on lõpetatud ennetähtaegselt poolte kokkuleppel. Töid ei teostatud täies mahus, seetõttu ei osale valimis, kuna pole kindlust, et sellise hinnaga oleks võimalik töid teostada.</t>
      </text>
    </comment>
    <comment ref="F24" authorId="2" shapeId="0" xr:uid="{00000000-0006-0000-0000-000002000000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Tegelikult väljamakstud summa ja tegelikult taastatud hektarid
Vastus:
    Hinnapakkumine oli tehtud 40,10 ha kohta. Tegelikult oli ala väiksem. Seetõttu vähendatud lepingu maksumust (67900 €) proportsionaalselt tegelikult teostatud alale (39,84 ha)</t>
      </text>
    </comment>
    <comment ref="F26" authorId="3" shapeId="0" xr:uid="{00000000-0006-0000-0000-000003000000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Tegelikult väljamakstud summa ja tegelikult taastatud hektarid</t>
      </text>
    </comment>
    <comment ref="F38" authorId="4" shapeId="0" xr:uid="{00000000-0006-0000-0000-000004000000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Summa on saadud lepingu summa ja pindala ristkorrutisena (välja on võetud 0,5 ha lubjarikast aruniitu ja selles osas vähendatud lepingu maksumust).</t>
      </text>
    </comment>
    <comment ref="E39" authorId="5" shapeId="0" xr:uid="{00000000-0006-0000-0000-000005000000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Saaremetsa hoiuala 19,7st hektarist 0,5 on lubjarikas aruniit. Eraldi hinda pole määratud. Ei osale valimis.</t>
      </text>
    </comment>
    <comment ref="E54" authorId="6" shapeId="0" xr:uid="{990CD62B-F01C-4DB0-8A52-428A84CE1BD9}">
      <text>
        <t>[Lõimkommentaar]
Teie Exceli versioon võimaldab teil seda lõimkommentaari lugeda, ent kõik sellesse tehtud muudatused eemaldatakse, kui fail avatakse Exceli uuemas versioonis. Lisateavet leiate siit: https://go.microsoft.com/fwlink/?linkid=870924.
Kommentaar:
    Tegelikult taastatud hektarid</t>
      </text>
    </comment>
  </commentList>
</comments>
</file>

<file path=xl/sharedStrings.xml><?xml version="1.0" encoding="utf-8"?>
<sst xmlns="http://schemas.openxmlformats.org/spreadsheetml/2006/main" count="271" uniqueCount="91">
  <si>
    <t>ühe hektari hind (eur, km-ta)</t>
  </si>
  <si>
    <t>Elupaigatüüp:</t>
  </si>
  <si>
    <t>nõmmeniit (4030)</t>
  </si>
  <si>
    <t>lubjarikas aruniit (6210);</t>
  </si>
  <si>
    <t>lubjavaene aruniit (6270*);</t>
  </si>
  <si>
    <t>loopealne (6280*);</t>
  </si>
  <si>
    <t>puisniit (6530*);</t>
  </si>
  <si>
    <t>lamminiit (6450);</t>
  </si>
  <si>
    <t>soostunud niit (7230);</t>
  </si>
  <si>
    <r>
      <t xml:space="preserve">keskkonnaministri 13.09.2013 käskkirjaga nr 897 (viimati muudetud 02.06.2017 Keskkonnaametipeadirektori käskkirjaga nr 219) kinnitatud „Poollooduslike koosluste tegevuskavas aastateks 2014– 2020” (edaspidi </t>
    </r>
    <r>
      <rPr>
        <i/>
        <sz val="12"/>
        <color theme="1"/>
        <rFont val="Times New Roman"/>
        <family val="1"/>
        <charset val="186"/>
      </rPr>
      <t>poollooduslike koosluste tegevuskava</t>
    </r>
    <r>
      <rPr>
        <sz val="12"/>
        <color theme="1"/>
        <rFont val="Times New Roman"/>
        <family val="1"/>
        <charset val="186"/>
      </rPr>
      <t>) toodud liigikaitseliselt oluline rannaala.</t>
    </r>
  </si>
  <si>
    <t>KOKKU ühe hektari hind (eur, KM-ta)</t>
  </si>
  <si>
    <t>Projekti seisund</t>
  </si>
  <si>
    <t>Lep sõlmimise kp</t>
  </si>
  <si>
    <t>Elupaiga nimetus</t>
  </si>
  <si>
    <t>pindala (ha)</t>
  </si>
  <si>
    <t>ühe ha hind eurodes</t>
  </si>
  <si>
    <t>Maheveised Siiksaare-Oessaare ja Nässuma hoiualale</t>
  </si>
  <si>
    <t>Lõpetatud</t>
  </si>
  <si>
    <t xml:space="preserve">loopealne (6280*) </t>
  </si>
  <si>
    <t>rannaniit</t>
  </si>
  <si>
    <t>Käina lahe-Kassari maastikukaitseala Vaemla ja Jõe rannaniitude ja soolaku taastamine</t>
  </si>
  <si>
    <t>lubjarikas aruniit (6210)</t>
  </si>
  <si>
    <t>puiskarjamaa</t>
  </si>
  <si>
    <t>kadastikud</t>
  </si>
  <si>
    <t>Ida-Saaremaal, kolmel hoiualal asuvate puisniitude taastamistööd kokku 40ha-l</t>
  </si>
  <si>
    <t>puisniit (6530*)</t>
  </si>
  <si>
    <t>Tõhusam karjatamine Lääne-Saaremaa niitudel</t>
  </si>
  <si>
    <t>Sarve loopealsete karjamaade taastamine ja hooldamine</t>
  </si>
  <si>
    <t>Loopealsete taastamine ning taastatud alade hooldamiseks veiste soetamine.</t>
  </si>
  <si>
    <t>Paremate karjatamisvõimaluste loomine Tagamõisa poolsaare poollooduslikel kooslustel</t>
  </si>
  <si>
    <t>Vätta poolsaare pärandkoosluste taastamine</t>
  </si>
  <si>
    <t>Liigikaitseliselt oluline rannaala</t>
  </si>
  <si>
    <t>Tänassilma jõe lamminiitude taastamine</t>
  </si>
  <si>
    <t>lamminiit (6450)</t>
  </si>
  <si>
    <t>Kõrkvere niitude taastamine ja hooldamine</t>
  </si>
  <si>
    <t>Nässuma loopealse taastamine ja hooldamine</t>
  </si>
  <si>
    <t>Muraja loopealsete taastamine ja hooldamine</t>
  </si>
  <si>
    <t>Kübassaare loopealsete taastamine, karjatamise taasalustamine ja niitudele juurdepääsu parandamine</t>
  </si>
  <si>
    <t>Ahenda soostunud niitude taastamine ja hooldamine</t>
  </si>
  <si>
    <t>soostunud niit (7230)</t>
  </si>
  <si>
    <t>Paope ja Soonlepa loopealsete karjamaade taastamine.</t>
  </si>
  <si>
    <t>Sarve loopealsete taastamine ja jätkusuutlikuks hoolduseks hobuste ja karjatamistaristu soetamine</t>
  </si>
  <si>
    <t>Võiste rannaniidu hooldamise jätkusuutlikkuse tagamine</t>
  </si>
  <si>
    <t>Koguva ja Kõinastu liigirikaste niitude jätkusuutliku hoolduse tagamine</t>
  </si>
  <si>
    <t>Nõmmküla ja Vahtraste loopealsete taastamine ja jätkusuutliku hooldamise tagamine</t>
  </si>
  <si>
    <t>Projekti / lepingu nimetus</t>
  </si>
  <si>
    <t>Käimasolev</t>
  </si>
  <si>
    <t>Tiharu puisniidu taastamine ja hooldamine</t>
  </si>
  <si>
    <t>Nässuma poolsaare pärandkoosluste taastamine ja hooldamine</t>
  </si>
  <si>
    <t>ÜF periood 2014-2020 lõppenud projektid</t>
  </si>
  <si>
    <t>ÜF periood 2014-2020 käimasolevad projektid</t>
  </si>
  <si>
    <r>
      <t xml:space="preserve">keskkonnaministri 13.09.2013 käskkirjaga nr 897 (viimati muudetud 02.06.2017 Keskkonnaametipeadirektori käskkirjaga nr 219) kinnitatud „Poollooduslike koosluste tegevuskavas aastateks 2014– 2020” (edaspidi </t>
    </r>
    <r>
      <rPr>
        <i/>
        <sz val="10"/>
        <color theme="1"/>
        <rFont val="Arial"/>
        <family val="2"/>
      </rPr>
      <t>poollooduslike koosluste tegevuskava</t>
    </r>
    <r>
      <rPr>
        <sz val="10"/>
        <color theme="1"/>
        <rFont val="Arial"/>
        <family val="2"/>
      </rPr>
      <t>) toodud liigikaitseliselt oluline rannaala.</t>
    </r>
  </si>
  <si>
    <t>Ühe hektari hind, eur (KM-ta)</t>
  </si>
  <si>
    <t>KIK PLK uuringus lisas 5 info</t>
  </si>
  <si>
    <t>loopealne (6280*)</t>
  </si>
  <si>
    <t>Projektide arv:</t>
  </si>
  <si>
    <t>KOKKU:</t>
  </si>
  <si>
    <r>
      <rPr>
        <sz val="8"/>
        <color theme="1"/>
        <rFont val="Arial"/>
        <family val="2"/>
      </rPr>
      <t xml:space="preserve">keskkonnaministri 13.09.2013 käskkirjaga nr 897 (viimati muudetud 02.06.2017 Keskkonnaametipeadirektori käskkirjaga nr 219) kinnitatud „Poollooduslike koosluste tegevuskavas aastateks 2014– 2020” (edaspidi </t>
    </r>
    <r>
      <rPr>
        <i/>
        <sz val="8"/>
        <color theme="1"/>
        <rFont val="Arial"/>
        <family val="2"/>
      </rPr>
      <t>poollooduslike koosluste tegevuskava</t>
    </r>
    <r>
      <rPr>
        <sz val="10"/>
        <color theme="1"/>
        <rFont val="Arial"/>
        <family val="2"/>
      </rPr>
      <t xml:space="preserve">) toodud liigikaitseliselt oluline </t>
    </r>
    <r>
      <rPr>
        <sz val="11"/>
        <color theme="1"/>
        <rFont val="Arial"/>
        <family val="2"/>
      </rPr>
      <t>rannaala</t>
    </r>
    <r>
      <rPr>
        <sz val="10"/>
        <color theme="1"/>
        <rFont val="Arial"/>
        <family val="2"/>
      </rPr>
      <t>.</t>
    </r>
  </si>
  <si>
    <t>2015-2018 hanked ja lepingud</t>
  </si>
  <si>
    <t>Grupp 1</t>
  </si>
  <si>
    <t>Grupp 2</t>
  </si>
  <si>
    <t>Grupp 3</t>
  </si>
  <si>
    <t>Koondnimetus:</t>
  </si>
  <si>
    <t>Grupi ühikhind, ha (KM-ta)</t>
  </si>
  <si>
    <t>abikõlbliku kulu kogumaksumus kokku (euro, KM-ta)</t>
  </si>
  <si>
    <t>Projektide arv</t>
  </si>
  <si>
    <t>Lõpetatud ÜF projektid (2014-2020)</t>
  </si>
  <si>
    <t>Käimasolevad ÜF projektid (2014-2020)</t>
  </si>
  <si>
    <t>Muhu loopealsete taastamistööd (SP-loopealsete taastamistööd ja infrastruktuur)</t>
  </si>
  <si>
    <t>Eitme loopealsete taastamistööd  (SP-loopealsete taastamistööd ja infrastruktuur)</t>
  </si>
  <si>
    <t>Kaljuvälja (Muraja) loopealsete taastamistööd  (SP-loopealsete taastamistööd ja infrastruktuur)</t>
  </si>
  <si>
    <t>Äola (Muraja) loopealsete taastamistööd  (SP-loopealsete taastamistööd ja infrastruktuur)</t>
  </si>
  <si>
    <t>Muraja loopealsete taastamistööd  (SP-loopealsete taastamistööd ja infrastruktuur)</t>
  </si>
  <si>
    <t>Puisniitude taastamine Saaremetsa hoiualal (SP-puisniitude taastamine)</t>
  </si>
  <si>
    <t>Puisniidu taastamine Liiglaskme-Orinõmme (Saaremaa pärandkoosluste taastamine ja hooldamine)</t>
  </si>
  <si>
    <t>Nässuma Hoiuala loopealsete, soostunud niidu ja aruniidu taastamine (Saaremaa pärandkoosluste taastamine ja hooldamine)</t>
  </si>
  <si>
    <t>Laidevahe hoiuala soostunud niidu ja puisniidu taastamine (Saaremaa pärandkoosluste taastamine ja hooldamine)</t>
  </si>
  <si>
    <t>Vesitükimaa hoiuala poollooduslike koosluste taastamistööd (Lääne-Saaremaa poollooduslike koosluste taastamine ja hooldamine)</t>
  </si>
  <si>
    <t>Puisniidu taastamine Loode Tammiku (Loode Tammiku taastamine ja hooldamine)</t>
  </si>
  <si>
    <t>* Ei osalenud valimis</t>
  </si>
  <si>
    <t>Grupp 4</t>
  </si>
  <si>
    <t>KÄIBEMAKSUGA</t>
  </si>
  <si>
    <t>KÄIBEMAKSUTA</t>
  </si>
  <si>
    <t>KIK PLK uuringu tabel 5, ühe hektari hind (eur, km-ta)</t>
  </si>
  <si>
    <t>ÜF toetus 85% ühikuhinna kohta</t>
  </si>
  <si>
    <t>Grupi ühikuhind, ha (KM-ta)</t>
  </si>
  <si>
    <t xml:space="preserve"> </t>
  </si>
  <si>
    <t>ok</t>
  </si>
  <si>
    <t>Puisniitude taastamistööd Liigalaskma-Orinõmme hoiualal (SP-puisniitude taastamine)</t>
  </si>
  <si>
    <t>Vätta ps taastamistööd (Saaremaa pärandkoosluste taastamine ja hooldamine)</t>
  </si>
  <si>
    <t>uus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</si>
</sst>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dd\.mm\.yyyy"/>
    <numFmt numFmtId="166" formatCode="_-* #,##0_-;\-* #,##0_-;_-* &quot;-&quot;??_-;_-@_-"/>
    <numFmt numFmtId="167" formatCode="#,##0_ ;\-#,##0\ "/>
  </numFmts>
  <fonts count="34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</font>
    <font>
      <b/>
      <sz val="10"/>
      <color indexed="9"/>
      <name val="Arial"/>
      <family val="2"/>
    </font>
    <font>
      <sz val="10"/>
      <color indexed="8"/>
      <name val="Arial"/>
      <family val="2"/>
      <charset val="186"/>
    </font>
    <font>
      <sz val="10"/>
      <color indexed="8"/>
      <name val="Arial"/>
      <family val="2"/>
    </font>
    <font>
      <b/>
      <sz val="9"/>
      <color indexed="81"/>
      <name val="Segoe UI"/>
      <family val="2"/>
      <charset val="186"/>
    </font>
    <font>
      <sz val="9"/>
      <color indexed="81"/>
      <name val="Segoe UI"/>
      <family val="2"/>
      <charset val="186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0"/>
      <color rgb="FF1A1A1A"/>
      <name val="Arial"/>
      <family val="2"/>
    </font>
    <font>
      <i/>
      <sz val="10"/>
      <color indexed="8"/>
      <name val="Arial"/>
      <family val="2"/>
    </font>
    <font>
      <i/>
      <sz val="10"/>
      <color theme="1"/>
      <name val="Arial"/>
      <family val="2"/>
      <charset val="186"/>
    </font>
    <font>
      <i/>
      <sz val="10"/>
      <color rgb="FFFF0000"/>
      <name val="Arial"/>
      <family val="2"/>
      <charset val="186"/>
    </font>
    <font>
      <i/>
      <sz val="11"/>
      <color rgb="FFFF0000"/>
      <name val="Calibri"/>
      <family val="2"/>
      <charset val="186"/>
      <scheme val="minor"/>
    </font>
    <font>
      <b/>
      <sz val="12"/>
      <name val="Times New Roman"/>
      <family val="1"/>
    </font>
    <font>
      <sz val="11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17ED8"/>
        <bgColor indexed="9"/>
      </patternFill>
    </fill>
    <fill>
      <patternFill patternType="solid">
        <fgColor rgb="FFB17ED8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9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09F28"/>
        <bgColor indexed="9"/>
      </patternFill>
    </fill>
    <fill>
      <patternFill patternType="solid">
        <fgColor rgb="FF58EAE3"/>
        <bgColor indexed="64"/>
      </patternFill>
    </fill>
    <fill>
      <patternFill patternType="solid">
        <fgColor rgb="FF58EAE3"/>
        <bgColor indexed="9"/>
      </patternFill>
    </fill>
    <fill>
      <patternFill patternType="solid">
        <fgColor theme="0" tint="-0.34998626667073579"/>
        <bgColor indexed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 wrapText="1"/>
    </xf>
    <xf numFmtId="14" fontId="8" fillId="6" borderId="1" xfId="0" applyNumberFormat="1" applyFont="1" applyFill="1" applyBorder="1" applyAlignment="1">
      <alignment horizontal="right"/>
    </xf>
    <xf numFmtId="0" fontId="11" fillId="0" borderId="0" xfId="0" applyFont="1"/>
    <xf numFmtId="49" fontId="8" fillId="6" borderId="1" xfId="0" applyNumberFormat="1" applyFont="1" applyFill="1" applyBorder="1" applyAlignment="1">
      <alignment horizontal="left" wrapText="1"/>
    </xf>
    <xf numFmtId="0" fontId="11" fillId="0" borderId="1" xfId="0" applyFont="1" applyBorder="1"/>
    <xf numFmtId="43" fontId="11" fillId="0" borderId="0" xfId="1" applyFont="1"/>
    <xf numFmtId="43" fontId="8" fillId="6" borderId="1" xfId="1" applyFont="1" applyFill="1" applyBorder="1" applyAlignment="1">
      <alignment horizontal="center"/>
    </xf>
    <xf numFmtId="43" fontId="11" fillId="0" borderId="1" xfId="1" applyFont="1" applyBorder="1" applyAlignment="1">
      <alignment horizontal="center"/>
    </xf>
    <xf numFmtId="0" fontId="11" fillId="0" borderId="0" xfId="0" applyFont="1" applyAlignment="1">
      <alignment wrapText="1"/>
    </xf>
    <xf numFmtId="49" fontId="6" fillId="5" borderId="1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vertical="center" wrapText="1"/>
    </xf>
    <xf numFmtId="49" fontId="8" fillId="6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wrapText="1"/>
    </xf>
    <xf numFmtId="14" fontId="0" fillId="0" borderId="1" xfId="0" applyNumberFormat="1" applyBorder="1"/>
    <xf numFmtId="43" fontId="11" fillId="0" borderId="1" xfId="1" applyFont="1" applyBorder="1"/>
    <xf numFmtId="43" fontId="0" fillId="0" borderId="1" xfId="1" applyFont="1" applyBorder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wrapText="1"/>
    </xf>
    <xf numFmtId="0" fontId="13" fillId="0" borderId="1" xfId="0" applyFont="1" applyBorder="1"/>
    <xf numFmtId="14" fontId="0" fillId="0" borderId="1" xfId="0" applyNumberFormat="1" applyFont="1" applyBorder="1"/>
    <xf numFmtId="43" fontId="13" fillId="0" borderId="1" xfId="1" applyFont="1" applyBorder="1"/>
    <xf numFmtId="43" fontId="4" fillId="0" borderId="1" xfId="1" applyFont="1" applyBorder="1"/>
    <xf numFmtId="0" fontId="11" fillId="0" borderId="0" xfId="0" applyFont="1" applyAlignment="1">
      <alignment horizontal="center"/>
    </xf>
    <xf numFmtId="0" fontId="14" fillId="0" borderId="0" xfId="0" applyFont="1"/>
    <xf numFmtId="0" fontId="17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right" wrapText="1"/>
    </xf>
    <xf numFmtId="0" fontId="14" fillId="2" borderId="15" xfId="0" applyFont="1" applyFill="1" applyBorder="1" applyAlignment="1">
      <alignment horizontal="right" vertical="center" wrapText="1"/>
    </xf>
    <xf numFmtId="0" fontId="14" fillId="2" borderId="16" xfId="0" applyFont="1" applyFill="1" applyBorder="1" applyAlignment="1">
      <alignment horizontal="right" vertical="center" wrapText="1"/>
    </xf>
    <xf numFmtId="0" fontId="16" fillId="2" borderId="16" xfId="0" applyFont="1" applyFill="1" applyBorder="1" applyAlignment="1">
      <alignment horizontal="right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wrapText="1"/>
    </xf>
    <xf numFmtId="164" fontId="11" fillId="0" borderId="0" xfId="0" applyNumberFormat="1" applyFont="1"/>
    <xf numFmtId="1" fontId="2" fillId="3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Border="1"/>
    <xf numFmtId="1" fontId="0" fillId="0" borderId="0" xfId="0" applyNumberFormat="1" applyAlignment="1">
      <alignment horizontal="center"/>
    </xf>
    <xf numFmtId="1" fontId="5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wrapText="1"/>
    </xf>
    <xf numFmtId="14" fontId="22" fillId="0" borderId="1" xfId="0" applyNumberFormat="1" applyFont="1" applyBorder="1" applyAlignment="1">
      <alignment wrapText="1"/>
    </xf>
    <xf numFmtId="43" fontId="11" fillId="0" borderId="1" xfId="1" applyFont="1" applyFill="1" applyBorder="1"/>
    <xf numFmtId="2" fontId="11" fillId="0" borderId="0" xfId="0" applyNumberFormat="1" applyFont="1"/>
    <xf numFmtId="14" fontId="0" fillId="8" borderId="1" xfId="0" applyNumberFormat="1" applyFill="1" applyBorder="1"/>
    <xf numFmtId="165" fontId="8" fillId="9" borderId="1" xfId="0" applyNumberFormat="1" applyFont="1" applyFill="1" applyBorder="1" applyAlignment="1">
      <alignment horizontal="left"/>
    </xf>
    <xf numFmtId="0" fontId="11" fillId="10" borderId="3" xfId="0" applyFont="1" applyFill="1" applyBorder="1" applyAlignment="1">
      <alignment horizontal="right" vertical="center" wrapText="1"/>
    </xf>
    <xf numFmtId="165" fontId="7" fillId="9" borderId="1" xfId="0" applyNumberFormat="1" applyFont="1" applyFill="1" applyBorder="1" applyAlignment="1">
      <alignment horizontal="left"/>
    </xf>
    <xf numFmtId="165" fontId="8" fillId="11" borderId="1" xfId="0" applyNumberFormat="1" applyFont="1" applyFill="1" applyBorder="1" applyAlignment="1">
      <alignment horizontal="left"/>
    </xf>
    <xf numFmtId="0" fontId="11" fillId="12" borderId="5" xfId="0" applyFont="1" applyFill="1" applyBorder="1" applyAlignment="1">
      <alignment horizontal="right" vertical="center" wrapText="1"/>
    </xf>
    <xf numFmtId="165" fontId="7" fillId="11" borderId="1" xfId="0" applyNumberFormat="1" applyFont="1" applyFill="1" applyBorder="1" applyAlignment="1">
      <alignment horizontal="left"/>
    </xf>
    <xf numFmtId="165" fontId="8" fillId="13" borderId="1" xfId="0" applyNumberFormat="1" applyFont="1" applyFill="1" applyBorder="1" applyAlignment="1">
      <alignment horizontal="left"/>
    </xf>
    <xf numFmtId="0" fontId="11" fillId="14" borderId="3" xfId="0" applyFont="1" applyFill="1" applyBorder="1" applyAlignment="1">
      <alignment horizontal="right" vertical="center" wrapText="1"/>
    </xf>
    <xf numFmtId="165" fontId="7" fillId="13" borderId="1" xfId="0" applyNumberFormat="1" applyFont="1" applyFill="1" applyBorder="1" applyAlignment="1">
      <alignment horizontal="left"/>
    </xf>
    <xf numFmtId="165" fontId="8" fillId="15" borderId="1" xfId="0" applyNumberFormat="1" applyFont="1" applyFill="1" applyBorder="1" applyAlignment="1">
      <alignment horizontal="left"/>
    </xf>
    <xf numFmtId="0" fontId="11" fillId="4" borderId="3" xfId="0" applyFont="1" applyFill="1" applyBorder="1" applyAlignment="1">
      <alignment horizontal="right" vertical="center" wrapText="1"/>
    </xf>
    <xf numFmtId="165" fontId="7" fillId="15" borderId="1" xfId="0" applyNumberFormat="1" applyFont="1" applyFill="1" applyBorder="1" applyAlignment="1">
      <alignment horizontal="left"/>
    </xf>
    <xf numFmtId="0" fontId="11" fillId="16" borderId="3" xfId="0" applyFont="1" applyFill="1" applyBorder="1" applyAlignment="1">
      <alignment horizontal="right" vertical="center" wrapText="1"/>
    </xf>
    <xf numFmtId="165" fontId="8" fillId="17" borderId="1" xfId="0" applyNumberFormat="1" applyFont="1" applyFill="1" applyBorder="1" applyAlignment="1">
      <alignment horizontal="left"/>
    </xf>
    <xf numFmtId="0" fontId="11" fillId="18" borderId="3" xfId="0" applyFont="1" applyFill="1" applyBorder="1" applyAlignment="1">
      <alignment horizontal="right" vertical="center" wrapText="1"/>
    </xf>
    <xf numFmtId="165" fontId="8" fillId="19" borderId="1" xfId="0" applyNumberFormat="1" applyFont="1" applyFill="1" applyBorder="1" applyAlignment="1">
      <alignment horizontal="left"/>
    </xf>
    <xf numFmtId="165" fontId="7" fillId="19" borderId="1" xfId="0" applyNumberFormat="1" applyFont="1" applyFill="1" applyBorder="1" applyAlignment="1">
      <alignment horizontal="left"/>
    </xf>
    <xf numFmtId="49" fontId="23" fillId="20" borderId="1" xfId="0" applyNumberFormat="1" applyFont="1" applyFill="1" applyBorder="1" applyAlignment="1">
      <alignment horizontal="left" wrapText="1"/>
    </xf>
    <xf numFmtId="49" fontId="23" fillId="20" borderId="1" xfId="0" applyNumberFormat="1" applyFont="1" applyFill="1" applyBorder="1" applyAlignment="1">
      <alignment horizontal="center"/>
    </xf>
    <xf numFmtId="14" fontId="23" fillId="20" borderId="1" xfId="0" applyNumberFormat="1" applyFont="1" applyFill="1" applyBorder="1" applyAlignment="1">
      <alignment horizontal="right"/>
    </xf>
    <xf numFmtId="165" fontId="23" fillId="20" borderId="1" xfId="0" applyNumberFormat="1" applyFont="1" applyFill="1" applyBorder="1" applyAlignment="1">
      <alignment horizontal="left"/>
    </xf>
    <xf numFmtId="43" fontId="15" fillId="21" borderId="1" xfId="1" applyFont="1" applyFill="1" applyBorder="1" applyAlignment="1">
      <alignment horizontal="center"/>
    </xf>
    <xf numFmtId="43" fontId="15" fillId="21" borderId="1" xfId="1" applyFont="1" applyFill="1" applyBorder="1"/>
    <xf numFmtId="0" fontId="24" fillId="21" borderId="1" xfId="0" applyFont="1" applyFill="1" applyBorder="1" applyAlignment="1">
      <alignment wrapText="1"/>
    </xf>
    <xf numFmtId="0" fontId="24" fillId="21" borderId="1" xfId="0" applyFont="1" applyFill="1" applyBorder="1"/>
    <xf numFmtId="14" fontId="24" fillId="21" borderId="1" xfId="0" applyNumberFormat="1" applyFont="1" applyFill="1" applyBorder="1"/>
    <xf numFmtId="43" fontId="25" fillId="21" borderId="1" xfId="1" applyFont="1" applyFill="1" applyBorder="1"/>
    <xf numFmtId="43" fontId="26" fillId="21" borderId="1" xfId="1" applyFont="1" applyFill="1" applyBorder="1"/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/>
    <xf numFmtId="0" fontId="11" fillId="21" borderId="0" xfId="0" applyFont="1" applyFill="1" applyAlignment="1">
      <alignment wrapText="1"/>
    </xf>
    <xf numFmtId="1" fontId="11" fillId="0" borderId="1" xfId="0" applyNumberFormat="1" applyFont="1" applyBorder="1" applyAlignment="1">
      <alignment horizontal="center" vertical="center" wrapText="1"/>
    </xf>
    <xf numFmtId="1" fontId="11" fillId="0" borderId="6" xfId="0" applyNumberFormat="1" applyFont="1" applyBorder="1" applyAlignment="1">
      <alignment horizontal="center" vertical="center" wrapText="1"/>
    </xf>
    <xf numFmtId="167" fontId="17" fillId="0" borderId="2" xfId="0" applyNumberFormat="1" applyFont="1" applyBorder="1" applyAlignment="1">
      <alignment horizontal="center" vertical="center" wrapText="1"/>
    </xf>
    <xf numFmtId="167" fontId="11" fillId="0" borderId="14" xfId="1" applyNumberFormat="1" applyFont="1" applyBorder="1" applyAlignment="1">
      <alignment horizontal="center" vertical="center" wrapText="1"/>
    </xf>
    <xf numFmtId="167" fontId="16" fillId="0" borderId="1" xfId="1" applyNumberFormat="1" applyFont="1" applyBorder="1" applyAlignment="1">
      <alignment horizontal="center" vertical="center" wrapText="1"/>
    </xf>
    <xf numFmtId="167" fontId="11" fillId="0" borderId="4" xfId="1" applyNumberFormat="1" applyFont="1" applyBorder="1" applyAlignment="1">
      <alignment horizontal="center" vertical="center" wrapText="1"/>
    </xf>
    <xf numFmtId="167" fontId="17" fillId="0" borderId="1" xfId="1" applyNumberFormat="1" applyFont="1" applyBorder="1" applyAlignment="1">
      <alignment horizontal="center" vertical="center" wrapText="1"/>
    </xf>
    <xf numFmtId="167" fontId="17" fillId="0" borderId="6" xfId="1" applyNumberFormat="1" applyFont="1" applyBorder="1" applyAlignment="1">
      <alignment horizontal="center" vertical="center" wrapText="1"/>
    </xf>
    <xf numFmtId="167" fontId="11" fillId="0" borderId="7" xfId="1" applyNumberFormat="1" applyFont="1" applyBorder="1" applyAlignment="1">
      <alignment horizontal="center" vertical="center" wrapText="1"/>
    </xf>
    <xf numFmtId="14" fontId="17" fillId="21" borderId="1" xfId="0" applyNumberFormat="1" applyFont="1" applyFill="1" applyBorder="1" applyAlignment="1">
      <alignment wrapText="1"/>
    </xf>
    <xf numFmtId="43" fontId="17" fillId="21" borderId="1" xfId="1" applyFont="1" applyFill="1" applyBorder="1"/>
    <xf numFmtId="0" fontId="13" fillId="21" borderId="1" xfId="0" applyFont="1" applyFill="1" applyBorder="1" applyAlignment="1">
      <alignment wrapText="1"/>
    </xf>
    <xf numFmtId="0" fontId="13" fillId="21" borderId="1" xfId="0" applyFont="1" applyFill="1" applyBorder="1"/>
    <xf numFmtId="14" fontId="0" fillId="21" borderId="1" xfId="0" applyNumberFormat="1" applyFont="1" applyFill="1" applyBorder="1"/>
    <xf numFmtId="43" fontId="13" fillId="21" borderId="1" xfId="1" applyFont="1" applyFill="1" applyBorder="1"/>
    <xf numFmtId="43" fontId="4" fillId="21" borderId="1" xfId="1" applyFont="1" applyFill="1" applyBorder="1"/>
    <xf numFmtId="0" fontId="0" fillId="0" borderId="0" xfId="0" applyFill="1"/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7" fillId="0" borderId="0" xfId="0" applyFont="1" applyFill="1"/>
    <xf numFmtId="0" fontId="17" fillId="0" borderId="3" xfId="0" applyFont="1" applyFill="1" applyBorder="1" applyAlignment="1">
      <alignment horizontal="right" vertical="center" wrapText="1"/>
    </xf>
    <xf numFmtId="1" fontId="17" fillId="0" borderId="1" xfId="0" applyNumberFormat="1" applyFont="1" applyFill="1" applyBorder="1" applyAlignment="1">
      <alignment horizontal="center" vertical="center" wrapText="1"/>
    </xf>
    <xf numFmtId="167" fontId="17" fillId="0" borderId="1" xfId="1" applyNumberFormat="1" applyFont="1" applyFill="1" applyBorder="1" applyAlignment="1">
      <alignment horizontal="center" vertical="center" wrapText="1"/>
    </xf>
    <xf numFmtId="167" fontId="17" fillId="0" borderId="4" xfId="1" applyNumberFormat="1" applyFont="1" applyFill="1" applyBorder="1" applyAlignment="1">
      <alignment horizontal="center" vertical="center" wrapText="1"/>
    </xf>
    <xf numFmtId="49" fontId="17" fillId="21" borderId="1" xfId="0" applyNumberFormat="1" applyFont="1" applyFill="1" applyBorder="1" applyAlignment="1">
      <alignment horizontal="left" wrapText="1"/>
    </xf>
    <xf numFmtId="49" fontId="17" fillId="21" borderId="1" xfId="0" applyNumberFormat="1" applyFont="1" applyFill="1" applyBorder="1" applyAlignment="1">
      <alignment horizontal="center"/>
    </xf>
    <xf numFmtId="165" fontId="17" fillId="21" borderId="1" xfId="0" applyNumberFormat="1" applyFont="1" applyFill="1" applyBorder="1" applyAlignment="1">
      <alignment horizontal="left"/>
    </xf>
    <xf numFmtId="0" fontId="11" fillId="21" borderId="3" xfId="0" applyFont="1" applyFill="1" applyBorder="1" applyAlignment="1">
      <alignment horizontal="left" vertical="center" wrapText="1"/>
    </xf>
    <xf numFmtId="2" fontId="0" fillId="0" borderId="0" xfId="0" applyNumberFormat="1"/>
    <xf numFmtId="167" fontId="16" fillId="23" borderId="1" xfId="1" applyNumberFormat="1" applyFont="1" applyFill="1" applyBorder="1" applyAlignment="1">
      <alignment horizontal="center" vertical="center" wrapText="1"/>
    </xf>
    <xf numFmtId="0" fontId="28" fillId="0" borderId="0" xfId="0" applyFont="1"/>
    <xf numFmtId="43" fontId="11" fillId="0" borderId="1" xfId="1" applyFont="1" applyFill="1" applyBorder="1" applyAlignment="1">
      <alignment horizontal="center"/>
    </xf>
    <xf numFmtId="43" fontId="13" fillId="0" borderId="1" xfId="1" applyFont="1" applyFill="1" applyBorder="1"/>
    <xf numFmtId="43" fontId="4" fillId="0" borderId="1" xfId="1" applyFont="1" applyFill="1" applyBorder="1"/>
    <xf numFmtId="0" fontId="2" fillId="3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right" wrapText="1"/>
    </xf>
    <xf numFmtId="0" fontId="1" fillId="3" borderId="24" xfId="0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center" wrapText="1"/>
    </xf>
    <xf numFmtId="0" fontId="1" fillId="4" borderId="24" xfId="0" applyFont="1" applyFill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5" xfId="0" applyFont="1" applyBorder="1" applyAlignment="1">
      <alignment horizontal="center" wrapText="1"/>
    </xf>
    <xf numFmtId="0" fontId="2" fillId="0" borderId="3" xfId="0" applyFont="1" applyBorder="1" applyAlignment="1">
      <alignment horizontal="right" wrapText="1"/>
    </xf>
    <xf numFmtId="0" fontId="2" fillId="0" borderId="3" xfId="0" applyFont="1" applyBorder="1" applyAlignment="1">
      <alignment horizontal="right" vertical="center" wrapText="1"/>
    </xf>
    <xf numFmtId="1" fontId="21" fillId="0" borderId="14" xfId="0" applyNumberFormat="1" applyFont="1" applyBorder="1" applyAlignment="1">
      <alignment horizontal="center" vertical="center" wrapText="1"/>
    </xf>
    <xf numFmtId="1" fontId="21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1" fontId="2" fillId="3" borderId="6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wrapText="1"/>
    </xf>
    <xf numFmtId="0" fontId="1" fillId="0" borderId="21" xfId="0" applyFont="1" applyBorder="1" applyAlignment="1">
      <alignment horizontal="right" wrapText="1"/>
    </xf>
    <xf numFmtId="0" fontId="1" fillId="0" borderId="21" xfId="0" applyFont="1" applyBorder="1" applyAlignment="1">
      <alignment horizontal="center" wrapText="1"/>
    </xf>
    <xf numFmtId="0" fontId="2" fillId="3" borderId="21" xfId="0" applyFont="1" applyFill="1" applyBorder="1" applyAlignment="1">
      <alignment horizontal="right" wrapText="1"/>
    </xf>
    <xf numFmtId="0" fontId="2" fillId="3" borderId="21" xfId="0" applyFont="1" applyFill="1" applyBorder="1" applyAlignment="1">
      <alignment horizontal="right" vertical="center" wrapText="1"/>
    </xf>
    <xf numFmtId="0" fontId="2" fillId="22" borderId="21" xfId="0" applyFont="1" applyFill="1" applyBorder="1" applyAlignment="1">
      <alignment horizontal="right" vertical="center" wrapText="1"/>
    </xf>
    <xf numFmtId="0" fontId="20" fillId="22" borderId="21" xfId="0" applyFont="1" applyFill="1" applyBorder="1" applyAlignment="1">
      <alignment horizontal="center" vertical="center"/>
    </xf>
    <xf numFmtId="1" fontId="20" fillId="22" borderId="21" xfId="0" applyNumberFormat="1" applyFont="1" applyFill="1" applyBorder="1" applyAlignment="1">
      <alignment horizontal="center" vertical="center"/>
    </xf>
    <xf numFmtId="2" fontId="20" fillId="22" borderId="21" xfId="0" applyNumberFormat="1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right" vertical="center" wrapText="1"/>
    </xf>
    <xf numFmtId="0" fontId="20" fillId="4" borderId="21" xfId="0" applyFont="1" applyFill="1" applyBorder="1" applyAlignment="1">
      <alignment horizontal="center" vertical="center"/>
    </xf>
    <xf numFmtId="1" fontId="20" fillId="4" borderId="21" xfId="0" applyNumberFormat="1" applyFont="1" applyFill="1" applyBorder="1" applyAlignment="1">
      <alignment horizontal="center" vertical="center"/>
    </xf>
    <xf numFmtId="2" fontId="20" fillId="4" borderId="21" xfId="0" applyNumberFormat="1" applyFont="1" applyFill="1" applyBorder="1" applyAlignment="1">
      <alignment horizontal="center" vertical="center"/>
    </xf>
    <xf numFmtId="0" fontId="2" fillId="7" borderId="21" xfId="0" applyFont="1" applyFill="1" applyBorder="1" applyAlignment="1">
      <alignment horizontal="right" vertical="center" wrapText="1"/>
    </xf>
    <xf numFmtId="1" fontId="0" fillId="0" borderId="0" xfId="0" applyNumberFormat="1"/>
    <xf numFmtId="165" fontId="17" fillId="13" borderId="1" xfId="0" applyNumberFormat="1" applyFont="1" applyFill="1" applyBorder="1" applyAlignment="1">
      <alignment horizontal="left"/>
    </xf>
    <xf numFmtId="43" fontId="17" fillId="0" borderId="1" xfId="1" applyFont="1" applyFill="1" applyBorder="1" applyAlignment="1">
      <alignment horizontal="center"/>
    </xf>
    <xf numFmtId="43" fontId="17" fillId="0" borderId="1" xfId="1" applyFont="1" applyFill="1" applyBorder="1"/>
    <xf numFmtId="43" fontId="29" fillId="0" borderId="1" xfId="1" applyFont="1" applyFill="1" applyBorder="1" applyAlignment="1">
      <alignment horizontal="center"/>
    </xf>
    <xf numFmtId="43" fontId="29" fillId="0" borderId="1" xfId="1" applyFont="1" applyFill="1" applyBorder="1"/>
    <xf numFmtId="43" fontId="30" fillId="0" borderId="1" xfId="1" applyFont="1" applyFill="1" applyBorder="1"/>
    <xf numFmtId="165" fontId="29" fillId="13" borderId="1" xfId="0" applyNumberFormat="1" applyFont="1" applyFill="1" applyBorder="1" applyAlignment="1">
      <alignment horizontal="left"/>
    </xf>
    <xf numFmtId="43" fontId="29" fillId="0" borderId="1" xfId="1" applyFont="1" applyBorder="1"/>
    <xf numFmtId="43" fontId="30" fillId="0" borderId="1" xfId="1" applyFont="1" applyBorder="1"/>
    <xf numFmtId="0" fontId="13" fillId="0" borderId="1" xfId="0" applyFont="1" applyFill="1" applyBorder="1" applyAlignment="1">
      <alignment wrapText="1"/>
    </xf>
    <xf numFmtId="0" fontId="13" fillId="0" borderId="1" xfId="0" applyFont="1" applyFill="1" applyBorder="1"/>
    <xf numFmtId="0" fontId="13" fillId="0" borderId="1" xfId="0" applyFont="1" applyFill="1" applyBorder="1" applyAlignment="1">
      <alignment horizontal="right" wrapText="1"/>
    </xf>
    <xf numFmtId="43" fontId="11" fillId="0" borderId="0" xfId="0" applyNumberFormat="1" applyFont="1"/>
    <xf numFmtId="43" fontId="31" fillId="21" borderId="1" xfId="1" applyFont="1" applyFill="1" applyBorder="1" applyAlignment="1">
      <alignment horizontal="center"/>
    </xf>
    <xf numFmtId="0" fontId="32" fillId="0" borderId="1" xfId="0" applyFont="1" applyFill="1" applyBorder="1" applyAlignment="1">
      <alignment wrapText="1"/>
    </xf>
    <xf numFmtId="0" fontId="32" fillId="0" borderId="1" xfId="0" applyFont="1" applyFill="1" applyBorder="1"/>
    <xf numFmtId="14" fontId="33" fillId="0" borderId="1" xfId="0" applyNumberFormat="1" applyFont="1" applyBorder="1"/>
    <xf numFmtId="165" fontId="32" fillId="9" borderId="1" xfId="0" applyNumberFormat="1" applyFont="1" applyFill="1" applyBorder="1" applyAlignment="1">
      <alignment horizontal="left"/>
    </xf>
    <xf numFmtId="43" fontId="32" fillId="0" borderId="1" xfId="1" applyFont="1" applyFill="1" applyBorder="1"/>
    <xf numFmtId="43" fontId="33" fillId="0" borderId="1" xfId="1" applyFont="1" applyFill="1" applyBorder="1"/>
    <xf numFmtId="165" fontId="32" fillId="11" borderId="1" xfId="0" applyNumberFormat="1" applyFont="1" applyFill="1" applyBorder="1" applyAlignment="1">
      <alignment horizontal="left"/>
    </xf>
    <xf numFmtId="49" fontId="6" fillId="5" borderId="15" xfId="0" applyNumberFormat="1" applyFont="1" applyFill="1" applyBorder="1" applyAlignment="1">
      <alignment horizontal="center" vertical="center" wrapText="1"/>
    </xf>
    <xf numFmtId="49" fontId="6" fillId="5" borderId="16" xfId="0" applyNumberFormat="1" applyFont="1" applyFill="1" applyBorder="1" applyAlignment="1">
      <alignment horizontal="center" vertical="center" wrapText="1"/>
    </xf>
    <xf numFmtId="49" fontId="6" fillId="5" borderId="17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49" fontId="6" fillId="5" borderId="12" xfId="0" applyNumberFormat="1" applyFont="1" applyFill="1" applyBorder="1" applyAlignment="1">
      <alignment horizontal="center" vertical="center" wrapText="1"/>
    </xf>
    <xf numFmtId="166" fontId="11" fillId="0" borderId="8" xfId="1" applyNumberFormat="1" applyFont="1" applyBorder="1" applyAlignment="1">
      <alignment horizontal="center" vertical="center" wrapText="1"/>
    </xf>
    <xf numFmtId="166" fontId="11" fillId="0" borderId="9" xfId="1" applyNumberFormat="1" applyFont="1" applyBorder="1" applyAlignment="1">
      <alignment horizontal="center" vertical="center" wrapText="1"/>
    </xf>
    <xf numFmtId="1" fontId="21" fillId="0" borderId="26" xfId="0" applyNumberFormat="1" applyFont="1" applyBorder="1" applyAlignment="1">
      <alignment horizontal="center" vertical="center" wrapText="1"/>
    </xf>
    <xf numFmtId="1" fontId="21" fillId="0" borderId="8" xfId="0" applyNumberFormat="1" applyFont="1" applyBorder="1" applyAlignment="1">
      <alignment horizontal="center" vertical="center" wrapText="1"/>
    </xf>
    <xf numFmtId="1" fontId="21" fillId="0" borderId="9" xfId="0" applyNumberFormat="1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1" fontId="21" fillId="0" borderId="4" xfId="0" applyNumberFormat="1" applyFont="1" applyBorder="1" applyAlignment="1">
      <alignment horizontal="center" vertical="center" wrapText="1"/>
    </xf>
    <xf numFmtId="2" fontId="20" fillId="3" borderId="21" xfId="0" applyNumberFormat="1" applyFont="1" applyFill="1" applyBorder="1" applyAlignment="1">
      <alignment horizontal="center" vertical="center"/>
    </xf>
    <xf numFmtId="2" fontId="20" fillId="7" borderId="21" xfId="0" applyNumberFormat="1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20" fillId="3" borderId="21" xfId="0" applyFont="1" applyFill="1" applyBorder="1" applyAlignment="1">
      <alignment horizontal="center" vertical="center"/>
    </xf>
    <xf numFmtId="1" fontId="20" fillId="3" borderId="21" xfId="0" applyNumberFormat="1" applyFont="1" applyFill="1" applyBorder="1" applyAlignment="1">
      <alignment horizontal="center" vertical="center"/>
    </xf>
    <xf numFmtId="0" fontId="20" fillId="7" borderId="21" xfId="0" applyFont="1" applyFill="1" applyBorder="1" applyAlignment="1">
      <alignment horizontal="center" vertical="center"/>
    </xf>
    <xf numFmtId="1" fontId="20" fillId="7" borderId="21" xfId="0" applyNumberFormat="1" applyFont="1" applyFill="1" applyBorder="1" applyAlignment="1">
      <alignment horizontal="center" vertical="center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colors>
    <mruColors>
      <color rgb="FF58EAE3"/>
      <color rgb="FFF09F28"/>
      <color rgb="FFB17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ivi Allikmets" id="{6A384352-5469-4364-B68D-3B71B70868E0}" userId="S::aivi.allikmets@kik.ee::5c582980-3eb9-4cb7-899a-2ddfbba773b6" providerId="AD"/>
</personList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8" dT="2020-04-28T09:49:39.18" personId="{6A384352-5469-4364-B68D-3B71B70868E0}" id="{4EE095C2-6CBC-4126-AD18-7166BC057BB4}">
    <text>Leping on lõpetatud ennetähtaegselt poolte kokkuleppel. Töid ei teostatud täies mahus, seetõttu ei osale valimis, kuna pole kindlust, et sellise hinnaga oleks võimalik töid teostada.</text>
  </threadedComment>
  <threadedComment ref="F24" dT="2020-02-26T08:31:59.02" personId="{6A384352-5469-4364-B68D-3B71B70868E0}" id="{88D0A00E-87E5-4DAB-B556-83723129C685}">
    <text>Tegelikult väljamakstud summa ja tegelikult taastatud hektarid</text>
  </threadedComment>
  <threadedComment ref="F24" dT="2020-04-28T13:30:00.07" personId="{6A384352-5469-4364-B68D-3B71B70868E0}" id="{CA0E5246-016F-4528-AB66-8790166603F5}" parentId="{88D0A00E-87E5-4DAB-B556-83723129C685}">
    <text>Hinnapakkumine oli tehtud 40,10 ha kohta. Tegelikult oli ala väiksem. Seetõttu vähendatud lepingu maksumust (67900 €) proportsionaalselt tegelikult teostatud alale (39,84 ha)</text>
  </threadedComment>
  <threadedComment ref="F26" dT="2020-02-26T08:31:22.88" personId="{6A384352-5469-4364-B68D-3B71B70868E0}" id="{7641401C-B142-4CCA-8B58-88218192FC4D}">
    <text>Tegelikult väljamakstud summa ja tegelikult taastatud hektarid</text>
  </threadedComment>
  <threadedComment ref="F38" dT="2020-02-26T11:27:16.66" personId="{6A384352-5469-4364-B68D-3B71B70868E0}" id="{7410E994-FE19-4C2D-9611-FCA1A0E6AE66}">
    <text>Summa on saadud lepingu summa ja pindala ristkorrutisena (välja on võetud 0,5 ha lubjarikast aruniitu ja selles osas vähendatud lepingu maksumust).</text>
  </threadedComment>
  <threadedComment ref="E39" dT="2020-02-26T11:24:45.40" personId="{6A384352-5469-4364-B68D-3B71B70868E0}" id="{20DE8D74-4F99-484E-86F9-24E746FC7759}">
    <text>Saaremetsa hoiuala 19,7st hektarist 0,5 on lubjarikas aruniit. Eraldi hinda pole määratud. Ei osale valimis.</text>
  </threadedComment>
  <threadedComment ref="E54" dT="2020-04-29T09:17:45.63" personId="{6A384352-5469-4364-B68D-3B71B70868E0}" id="{990CD62B-F01C-4DB0-8A52-428A84CE1BD9}">
    <text>Tegelikult taastatud hektarid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K9" sqref="K9"/>
    </sheetView>
  </sheetViews>
  <sheetFormatPr defaultColWidth="8.88671875" defaultRowHeight="13.2" x14ac:dyDescent="0.25"/>
  <cols>
    <col min="1" max="1" width="56.44140625" style="14" customWidth="1"/>
    <col min="2" max="2" width="11.44140625" style="8" bestFit="1" customWidth="1"/>
    <col min="3" max="3" width="11" style="8" bestFit="1" customWidth="1"/>
    <col min="4" max="4" width="35.6640625" style="8" customWidth="1"/>
    <col min="5" max="5" width="12.109375" style="11" customWidth="1"/>
    <col min="6" max="6" width="14.88671875" style="11" customWidth="1"/>
    <col min="7" max="7" width="11" style="11" bestFit="1" customWidth="1"/>
    <col min="8" max="8" width="12" style="8" bestFit="1" customWidth="1"/>
    <col min="9" max="9" width="34.21875" style="8" customWidth="1"/>
    <col min="10" max="10" width="17.5546875" style="8" customWidth="1"/>
    <col min="11" max="11" width="18.109375" style="8" customWidth="1"/>
    <col min="12" max="12" width="25.88671875" style="30" customWidth="1"/>
    <col min="13" max="13" width="16.44140625" style="8" bestFit="1" customWidth="1"/>
    <col min="14" max="16384" width="8.88671875" style="8"/>
  </cols>
  <sheetData>
    <row r="1" spans="1:13" ht="66.599999999999994" thickBot="1" x14ac:dyDescent="0.3">
      <c r="A1" s="15" t="s">
        <v>45</v>
      </c>
      <c r="B1" s="15" t="s">
        <v>11</v>
      </c>
      <c r="C1" s="6" t="s">
        <v>12</v>
      </c>
      <c r="D1" s="16" t="s">
        <v>13</v>
      </c>
      <c r="E1" s="17" t="s">
        <v>14</v>
      </c>
      <c r="F1" s="17" t="s">
        <v>64</v>
      </c>
      <c r="G1" s="17" t="s">
        <v>15</v>
      </c>
      <c r="I1" s="175" t="s">
        <v>52</v>
      </c>
      <c r="J1" s="176"/>
      <c r="K1" s="176"/>
      <c r="L1" s="177"/>
    </row>
    <row r="2" spans="1:13" ht="40.200000000000003" thickBot="1" x14ac:dyDescent="0.3">
      <c r="A2" s="9" t="s">
        <v>16</v>
      </c>
      <c r="B2" s="18" t="s">
        <v>17</v>
      </c>
      <c r="C2" s="7">
        <v>42667</v>
      </c>
      <c r="D2" s="55" t="s">
        <v>54</v>
      </c>
      <c r="E2" s="12">
        <v>16.55</v>
      </c>
      <c r="F2" s="21">
        <v>43000</v>
      </c>
      <c r="G2" s="21">
        <f>F2/E2</f>
        <v>2598.1873111782475</v>
      </c>
      <c r="H2" s="8" t="s">
        <v>87</v>
      </c>
      <c r="I2" s="39" t="s">
        <v>1</v>
      </c>
      <c r="J2" s="40" t="s">
        <v>49</v>
      </c>
      <c r="K2" s="41" t="s">
        <v>50</v>
      </c>
      <c r="L2" s="42" t="s">
        <v>53</v>
      </c>
      <c r="M2" s="31"/>
    </row>
    <row r="3" spans="1:13" ht="14.4" x14ac:dyDescent="0.3">
      <c r="A3"/>
      <c r="B3" s="18" t="s">
        <v>17</v>
      </c>
      <c r="C3" s="7">
        <v>42783</v>
      </c>
      <c r="D3" s="58" t="s">
        <v>31</v>
      </c>
      <c r="E3" s="12">
        <v>2.13</v>
      </c>
      <c r="F3" s="21">
        <v>1800</v>
      </c>
      <c r="G3" s="21">
        <f>F3/E3</f>
        <v>845.07042253521126</v>
      </c>
      <c r="H3" s="8" t="s">
        <v>87</v>
      </c>
      <c r="I3" s="38" t="s">
        <v>2</v>
      </c>
      <c r="J3" s="24">
        <v>0</v>
      </c>
      <c r="K3" s="88">
        <v>0</v>
      </c>
      <c r="L3" s="89">
        <v>0</v>
      </c>
    </row>
    <row r="4" spans="1:13" ht="26.4" x14ac:dyDescent="0.25">
      <c r="A4" s="72" t="s">
        <v>20</v>
      </c>
      <c r="B4" s="73" t="s">
        <v>17</v>
      </c>
      <c r="C4" s="74">
        <v>42809</v>
      </c>
      <c r="D4" s="75" t="s">
        <v>19</v>
      </c>
      <c r="E4" s="76">
        <v>29.63</v>
      </c>
      <c r="F4" s="77">
        <v>7900</v>
      </c>
      <c r="G4" s="77">
        <v>89.709957013363237</v>
      </c>
      <c r="H4" s="8" t="s">
        <v>87</v>
      </c>
      <c r="I4" s="65" t="s">
        <v>3</v>
      </c>
      <c r="J4" s="86">
        <f>AVERAGE(G11,G14,G25)</f>
        <v>1673.5333835341364</v>
      </c>
      <c r="K4" s="115">
        <f>AVERAGE(G35,G44,G50)</f>
        <v>1926.9903688043223</v>
      </c>
      <c r="L4" s="91">
        <v>0</v>
      </c>
    </row>
    <row r="5" spans="1:13" x14ac:dyDescent="0.25">
      <c r="A5" s="72"/>
      <c r="B5" s="73" t="s">
        <v>17</v>
      </c>
      <c r="C5" s="74">
        <v>42809</v>
      </c>
      <c r="D5" s="75" t="s">
        <v>21</v>
      </c>
      <c r="E5" s="76">
        <v>28.96</v>
      </c>
      <c r="F5" s="77"/>
      <c r="G5" s="77"/>
      <c r="I5" s="67" t="s">
        <v>4</v>
      </c>
      <c r="J5" s="86">
        <v>0</v>
      </c>
      <c r="K5" s="92">
        <v>0</v>
      </c>
      <c r="L5" s="91">
        <v>0</v>
      </c>
    </row>
    <row r="6" spans="1:13" x14ac:dyDescent="0.25">
      <c r="A6" s="72"/>
      <c r="B6" s="73" t="s">
        <v>17</v>
      </c>
      <c r="C6" s="74">
        <v>42809</v>
      </c>
      <c r="D6" s="75" t="s">
        <v>22</v>
      </c>
      <c r="E6" s="76">
        <v>1.67</v>
      </c>
      <c r="F6" s="77"/>
      <c r="G6" s="77"/>
      <c r="I6" s="56" t="s">
        <v>5</v>
      </c>
      <c r="J6" s="86">
        <f>AVERAGE(G2,G10,G12,G13,G15,G16,G19,G20,G21,G22,G24,G26,G31)</f>
        <v>1824.3409286545332</v>
      </c>
      <c r="K6" s="90">
        <f>AVERAGE(G32,G33,G34,G36,G37,G41,G43,G52,G48)</f>
        <v>2077.3507070305086</v>
      </c>
      <c r="L6" s="91">
        <v>1794</v>
      </c>
    </row>
    <row r="7" spans="1:13" x14ac:dyDescent="0.25">
      <c r="A7" s="72"/>
      <c r="B7" s="73" t="s">
        <v>17</v>
      </c>
      <c r="C7" s="74">
        <v>42809</v>
      </c>
      <c r="D7" s="75" t="s">
        <v>23</v>
      </c>
      <c r="E7" s="76">
        <v>11.08</v>
      </c>
      <c r="F7" s="77"/>
      <c r="G7" s="77"/>
      <c r="I7" s="62" t="s">
        <v>6</v>
      </c>
      <c r="J7" s="86">
        <f>AVERAGE(G9,G27,G30)</f>
        <v>2406.5755803427314</v>
      </c>
      <c r="K7" s="90">
        <f>AVERAGE(G38,G40,G47,G51,G54,G56)</f>
        <v>3727.3608517669322</v>
      </c>
      <c r="L7" s="91">
        <v>4120.1499999999996</v>
      </c>
    </row>
    <row r="8" spans="1:13" s="105" customFormat="1" ht="26.4" x14ac:dyDescent="0.25">
      <c r="A8" s="110" t="s">
        <v>24</v>
      </c>
      <c r="B8" s="111" t="s">
        <v>17</v>
      </c>
      <c r="C8" s="95">
        <v>42412</v>
      </c>
      <c r="D8" s="112" t="s">
        <v>25</v>
      </c>
      <c r="E8" s="167">
        <v>17</v>
      </c>
      <c r="F8" s="96">
        <v>52088</v>
      </c>
      <c r="G8" s="96">
        <f>F8/E8</f>
        <v>3064</v>
      </c>
      <c r="H8" s="105" t="s">
        <v>87</v>
      </c>
      <c r="I8" s="106" t="s">
        <v>7</v>
      </c>
      <c r="J8" s="107">
        <f>AVERAGE(G18)</f>
        <v>1665</v>
      </c>
      <c r="K8" s="108">
        <v>0</v>
      </c>
      <c r="L8" s="109">
        <v>1428.7</v>
      </c>
    </row>
    <row r="9" spans="1:13" ht="26.4" x14ac:dyDescent="0.25">
      <c r="A9" s="9" t="s">
        <v>24</v>
      </c>
      <c r="B9" s="18" t="s">
        <v>17</v>
      </c>
      <c r="C9" s="51">
        <v>42901</v>
      </c>
      <c r="D9" s="61" t="s">
        <v>25</v>
      </c>
      <c r="E9" s="13">
        <v>24.9</v>
      </c>
      <c r="F9" s="21">
        <v>82888</v>
      </c>
      <c r="G9" s="21">
        <f>F9/E9</f>
        <v>3328.8353413654622</v>
      </c>
      <c r="H9" s="8" t="s">
        <v>87</v>
      </c>
      <c r="I9" s="69" t="s">
        <v>8</v>
      </c>
      <c r="J9" s="86">
        <f>AVERAGE(G23,G28)</f>
        <v>1642.0654181412251</v>
      </c>
      <c r="K9" s="90">
        <f>AVERAGE(G46,G49)</f>
        <v>1128</v>
      </c>
      <c r="L9" s="91">
        <v>1680</v>
      </c>
    </row>
    <row r="10" spans="1:13" ht="106.2" thickBot="1" x14ac:dyDescent="0.3">
      <c r="A10" s="9" t="s">
        <v>26</v>
      </c>
      <c r="B10" s="18" t="s">
        <v>17</v>
      </c>
      <c r="C10" s="7">
        <v>42963</v>
      </c>
      <c r="D10" s="55" t="s">
        <v>18</v>
      </c>
      <c r="E10" s="13">
        <v>13.07</v>
      </c>
      <c r="F10" s="21">
        <v>31653.600000000002</v>
      </c>
      <c r="G10" s="21">
        <f>F10/(E10+E11)</f>
        <v>1744.0000000000002</v>
      </c>
      <c r="H10" s="8" t="s">
        <v>87</v>
      </c>
      <c r="I10" s="59" t="s">
        <v>51</v>
      </c>
      <c r="J10" s="87">
        <f>AVERAGE(G3,G17,G29)</f>
        <v>959.37812883305833</v>
      </c>
      <c r="K10" s="93">
        <f>AVERAGE(G42,G45,G53)</f>
        <v>1964</v>
      </c>
      <c r="L10" s="94">
        <v>1423</v>
      </c>
    </row>
    <row r="11" spans="1:13" x14ac:dyDescent="0.25">
      <c r="A11" s="9"/>
      <c r="B11" s="18" t="s">
        <v>17</v>
      </c>
      <c r="C11" s="7">
        <v>42963</v>
      </c>
      <c r="D11" s="64" t="s">
        <v>21</v>
      </c>
      <c r="E11" s="13">
        <v>5.08</v>
      </c>
      <c r="F11" s="21"/>
      <c r="G11" s="21">
        <f>F10/(E10+E11)</f>
        <v>1744.0000000000002</v>
      </c>
      <c r="H11" s="8" t="s">
        <v>87</v>
      </c>
    </row>
    <row r="12" spans="1:13" ht="13.8" thickBot="1" x14ac:dyDescent="0.3">
      <c r="A12" s="50" t="s">
        <v>27</v>
      </c>
      <c r="B12" s="18" t="s">
        <v>17</v>
      </c>
      <c r="C12" s="7">
        <v>42843</v>
      </c>
      <c r="D12" s="55" t="s">
        <v>18</v>
      </c>
      <c r="E12" s="13">
        <v>19.5</v>
      </c>
      <c r="F12" s="21">
        <v>33319.000000000007</v>
      </c>
      <c r="G12" s="21">
        <v>1708.666666666667</v>
      </c>
      <c r="H12" s="8" t="s">
        <v>87</v>
      </c>
    </row>
    <row r="13" spans="1:13" ht="27" thickBot="1" x14ac:dyDescent="0.3">
      <c r="A13" s="9" t="s">
        <v>28</v>
      </c>
      <c r="B13" s="18" t="s">
        <v>17</v>
      </c>
      <c r="C13" s="7">
        <v>43158</v>
      </c>
      <c r="D13" s="55" t="s">
        <v>18</v>
      </c>
      <c r="E13" s="13">
        <v>3.2</v>
      </c>
      <c r="F13" s="21">
        <v>7125</v>
      </c>
      <c r="G13" s="21">
        <f>F13/(E13+E14)</f>
        <v>1583.3333333333333</v>
      </c>
      <c r="H13" s="8" t="s">
        <v>87</v>
      </c>
      <c r="I13" s="178" t="s">
        <v>55</v>
      </c>
      <c r="J13" s="179"/>
      <c r="K13" s="179"/>
      <c r="L13" s="180"/>
    </row>
    <row r="14" spans="1:13" ht="40.200000000000003" thickBot="1" x14ac:dyDescent="0.3">
      <c r="A14" s="9"/>
      <c r="B14" s="18" t="s">
        <v>17</v>
      </c>
      <c r="C14" s="7">
        <v>43158</v>
      </c>
      <c r="D14" s="64" t="s">
        <v>21</v>
      </c>
      <c r="E14" s="13">
        <v>1.3</v>
      </c>
      <c r="F14" s="21"/>
      <c r="G14" s="21">
        <f>F13/(E13+E14)</f>
        <v>1583.3333333333333</v>
      </c>
      <c r="H14" s="8" t="s">
        <v>87</v>
      </c>
      <c r="I14" s="39" t="s">
        <v>1</v>
      </c>
      <c r="J14" s="40" t="s">
        <v>49</v>
      </c>
      <c r="K14" s="41" t="s">
        <v>50</v>
      </c>
      <c r="L14" s="42" t="s">
        <v>53</v>
      </c>
    </row>
    <row r="15" spans="1:13" ht="26.4" x14ac:dyDescent="0.25">
      <c r="A15" s="9" t="s">
        <v>29</v>
      </c>
      <c r="B15" s="18" t="s">
        <v>17</v>
      </c>
      <c r="C15" s="7">
        <v>42986</v>
      </c>
      <c r="D15" s="55" t="s">
        <v>18</v>
      </c>
      <c r="E15" s="13">
        <v>10.7</v>
      </c>
      <c r="F15" s="21">
        <v>6070</v>
      </c>
      <c r="G15" s="21">
        <f>F15/E15</f>
        <v>567.28971962616822</v>
      </c>
      <c r="H15" s="8" t="s">
        <v>87</v>
      </c>
      <c r="I15" s="38" t="s">
        <v>2</v>
      </c>
      <c r="J15" s="24">
        <v>0</v>
      </c>
      <c r="K15" s="43">
        <v>0</v>
      </c>
      <c r="L15" s="181" t="s">
        <v>58</v>
      </c>
    </row>
    <row r="16" spans="1:13" ht="14.4" customHeight="1" x14ac:dyDescent="0.25">
      <c r="A16" s="9" t="s">
        <v>30</v>
      </c>
      <c r="B16" s="18" t="s">
        <v>17</v>
      </c>
      <c r="C16" s="7">
        <v>43178</v>
      </c>
      <c r="D16" s="55" t="s">
        <v>18</v>
      </c>
      <c r="E16" s="13">
        <v>14.97</v>
      </c>
      <c r="F16" s="52">
        <v>24446.240000000002</v>
      </c>
      <c r="G16" s="21">
        <f>F16/E16</f>
        <v>1633.0153640614562</v>
      </c>
      <c r="H16" s="8" t="s">
        <v>87</v>
      </c>
      <c r="I16" s="34" t="s">
        <v>3</v>
      </c>
      <c r="J16" s="23">
        <v>3</v>
      </c>
      <c r="K16" s="32">
        <v>2</v>
      </c>
      <c r="L16" s="181"/>
    </row>
    <row r="17" spans="1:12" ht="14.4" customHeight="1" x14ac:dyDescent="0.25">
      <c r="A17" s="9"/>
      <c r="B17" s="18" t="s">
        <v>17</v>
      </c>
      <c r="C17" s="7">
        <v>43178</v>
      </c>
      <c r="D17" s="58" t="s">
        <v>31</v>
      </c>
      <c r="E17" s="13">
        <v>4.4400000000000004</v>
      </c>
      <c r="F17" s="21">
        <v>4046.9</v>
      </c>
      <c r="G17" s="21">
        <f>F17/E17</f>
        <v>911.46396396396392</v>
      </c>
      <c r="H17" s="8" t="s">
        <v>87</v>
      </c>
      <c r="I17" s="34" t="s">
        <v>4</v>
      </c>
      <c r="J17" s="23">
        <v>0</v>
      </c>
      <c r="K17" s="32">
        <v>1</v>
      </c>
      <c r="L17" s="181"/>
    </row>
    <row r="18" spans="1:12" ht="14.4" customHeight="1" x14ac:dyDescent="0.25">
      <c r="A18" s="9" t="s">
        <v>32</v>
      </c>
      <c r="B18" s="18" t="s">
        <v>17</v>
      </c>
      <c r="C18" s="7">
        <v>42943</v>
      </c>
      <c r="D18" s="68" t="s">
        <v>33</v>
      </c>
      <c r="E18" s="13">
        <v>25.8</v>
      </c>
      <c r="F18" s="21">
        <v>42957</v>
      </c>
      <c r="G18" s="21">
        <f>F18/E18</f>
        <v>1665</v>
      </c>
      <c r="H18" s="8" t="s">
        <v>87</v>
      </c>
      <c r="I18" s="34" t="s">
        <v>5</v>
      </c>
      <c r="J18" s="23">
        <v>12</v>
      </c>
      <c r="K18" s="32">
        <v>7</v>
      </c>
      <c r="L18" s="181"/>
    </row>
    <row r="19" spans="1:12" ht="14.4" customHeight="1" x14ac:dyDescent="0.25">
      <c r="A19" s="9" t="s">
        <v>34</v>
      </c>
      <c r="B19" s="18" t="s">
        <v>17</v>
      </c>
      <c r="C19" s="7">
        <v>43013</v>
      </c>
      <c r="D19" s="55" t="s">
        <v>18</v>
      </c>
      <c r="E19" s="13">
        <v>19.829999999999998</v>
      </c>
      <c r="F19" s="21">
        <v>26830</v>
      </c>
      <c r="G19" s="21">
        <f>F19/E19</f>
        <v>1353.0005042864348</v>
      </c>
      <c r="H19" s="8" t="s">
        <v>87</v>
      </c>
      <c r="I19" s="34" t="s">
        <v>6</v>
      </c>
      <c r="J19" s="23">
        <v>2</v>
      </c>
      <c r="K19" s="32">
        <v>5</v>
      </c>
      <c r="L19" s="181"/>
    </row>
    <row r="20" spans="1:12" ht="14.4" customHeight="1" x14ac:dyDescent="0.25">
      <c r="A20" s="9" t="s">
        <v>35</v>
      </c>
      <c r="B20" s="18" t="s">
        <v>17</v>
      </c>
      <c r="C20" s="7">
        <v>42985</v>
      </c>
      <c r="D20" s="55" t="s">
        <v>18</v>
      </c>
      <c r="E20" s="13">
        <v>3.32</v>
      </c>
      <c r="F20" s="21">
        <v>9444</v>
      </c>
      <c r="G20" s="21">
        <v>2844.5783132530123</v>
      </c>
      <c r="H20" s="8" t="s">
        <v>87</v>
      </c>
      <c r="I20" s="34" t="s">
        <v>7</v>
      </c>
      <c r="J20" s="23">
        <v>1</v>
      </c>
      <c r="K20" s="32">
        <v>0</v>
      </c>
      <c r="L20" s="181"/>
    </row>
    <row r="21" spans="1:12" ht="27" customHeight="1" x14ac:dyDescent="0.25">
      <c r="A21" s="9" t="s">
        <v>36</v>
      </c>
      <c r="B21" s="18" t="s">
        <v>17</v>
      </c>
      <c r="C21" s="7">
        <v>42936</v>
      </c>
      <c r="D21" s="55" t="s">
        <v>18</v>
      </c>
      <c r="E21" s="117">
        <v>18.16</v>
      </c>
      <c r="F21" s="52">
        <v>39084</v>
      </c>
      <c r="G21" s="52">
        <f>F21/E21</f>
        <v>2152.2026431718064</v>
      </c>
      <c r="H21" s="8" t="s">
        <v>87</v>
      </c>
      <c r="I21" s="34" t="s">
        <v>8</v>
      </c>
      <c r="J21" s="23">
        <v>1</v>
      </c>
      <c r="K21" s="32">
        <v>2</v>
      </c>
      <c r="L21" s="181"/>
    </row>
    <row r="22" spans="1:12" ht="78.599999999999994" thickBot="1" x14ac:dyDescent="0.3">
      <c r="A22" s="9" t="s">
        <v>37</v>
      </c>
      <c r="B22" s="18" t="s">
        <v>17</v>
      </c>
      <c r="C22" s="7">
        <v>43013</v>
      </c>
      <c r="D22" s="55" t="s">
        <v>18</v>
      </c>
      <c r="E22" s="117">
        <v>41.9</v>
      </c>
      <c r="F22" s="52">
        <v>61928.2</v>
      </c>
      <c r="G22" s="52">
        <f>F22/E22</f>
        <v>1478</v>
      </c>
      <c r="H22" s="8" t="s">
        <v>87</v>
      </c>
      <c r="I22" s="35" t="s">
        <v>57</v>
      </c>
      <c r="J22" s="36">
        <v>3</v>
      </c>
      <c r="K22" s="37">
        <v>2</v>
      </c>
      <c r="L22" s="182"/>
    </row>
    <row r="23" spans="1:12" x14ac:dyDescent="0.25">
      <c r="A23" s="50" t="s">
        <v>38</v>
      </c>
      <c r="B23" s="18" t="s">
        <v>17</v>
      </c>
      <c r="C23" s="7">
        <v>43005</v>
      </c>
      <c r="D23" s="70" t="s">
        <v>39</v>
      </c>
      <c r="E23" s="117">
        <v>7.1</v>
      </c>
      <c r="F23" s="52">
        <v>9750</v>
      </c>
      <c r="G23" s="52">
        <f>F23/E23</f>
        <v>1373.2394366197184</v>
      </c>
      <c r="H23" s="8" t="s">
        <v>87</v>
      </c>
      <c r="I23" s="33" t="s">
        <v>56</v>
      </c>
      <c r="J23" s="33">
        <f>SUM(J15:J22)</f>
        <v>22</v>
      </c>
      <c r="K23" s="33">
        <f>SUM(K15:K22)</f>
        <v>19</v>
      </c>
      <c r="L23" s="33"/>
    </row>
    <row r="24" spans="1:12" x14ac:dyDescent="0.25">
      <c r="A24" s="50" t="s">
        <v>40</v>
      </c>
      <c r="B24" s="18" t="s">
        <v>17</v>
      </c>
      <c r="C24" s="7">
        <v>43126</v>
      </c>
      <c r="D24" s="55" t="s">
        <v>18</v>
      </c>
      <c r="E24" s="117">
        <v>29.7</v>
      </c>
      <c r="F24" s="52">
        <v>67459.75</v>
      </c>
      <c r="G24" s="52">
        <f>F24/(E24+E25)</f>
        <v>1693.2668172690762</v>
      </c>
      <c r="H24" s="8" t="s">
        <v>87</v>
      </c>
    </row>
    <row r="25" spans="1:12" x14ac:dyDescent="0.25">
      <c r="A25" s="50"/>
      <c r="B25" s="18" t="s">
        <v>17</v>
      </c>
      <c r="C25" s="7">
        <v>43126</v>
      </c>
      <c r="D25" s="66" t="s">
        <v>21</v>
      </c>
      <c r="E25" s="117">
        <v>10.14</v>
      </c>
      <c r="F25" s="52"/>
      <c r="G25" s="52">
        <f>F24/(E24+E25)</f>
        <v>1693.2668172690762</v>
      </c>
      <c r="H25" s="8" t="s">
        <v>87</v>
      </c>
    </row>
    <row r="26" spans="1:12" ht="26.4" x14ac:dyDescent="0.25">
      <c r="A26" s="50" t="s">
        <v>41</v>
      </c>
      <c r="B26" s="18" t="s">
        <v>17</v>
      </c>
      <c r="C26" s="7">
        <v>43138</v>
      </c>
      <c r="D26" s="55" t="s">
        <v>18</v>
      </c>
      <c r="E26" s="117">
        <v>23.97</v>
      </c>
      <c r="F26" s="52">
        <v>56657.93</v>
      </c>
      <c r="G26" s="52">
        <f>F26/SUM(E26:E28)</f>
        <v>1910.8913996627321</v>
      </c>
      <c r="H26" s="8" t="s">
        <v>87</v>
      </c>
    </row>
    <row r="27" spans="1:12" x14ac:dyDescent="0.25">
      <c r="A27" s="9"/>
      <c r="B27" s="18" t="s">
        <v>17</v>
      </c>
      <c r="C27" s="7">
        <v>43138</v>
      </c>
      <c r="D27" s="154" t="s">
        <v>25</v>
      </c>
      <c r="E27" s="155">
        <v>3.25</v>
      </c>
      <c r="F27" s="156"/>
      <c r="G27" s="156">
        <f>F26/SUM(E26:E28)</f>
        <v>1910.8913996627321</v>
      </c>
      <c r="H27" s="8" t="s">
        <v>87</v>
      </c>
    </row>
    <row r="28" spans="1:12" x14ac:dyDescent="0.25">
      <c r="A28" s="9"/>
      <c r="B28" s="18" t="s">
        <v>17</v>
      </c>
      <c r="C28" s="7">
        <v>43138</v>
      </c>
      <c r="D28" s="70" t="s">
        <v>39</v>
      </c>
      <c r="E28" s="117">
        <v>2.4300000000000002</v>
      </c>
      <c r="F28" s="52"/>
      <c r="G28" s="52">
        <f>F26/SUM(E26:E28)</f>
        <v>1910.8913996627321</v>
      </c>
      <c r="H28" s="8" t="s">
        <v>87</v>
      </c>
    </row>
    <row r="29" spans="1:12" x14ac:dyDescent="0.25">
      <c r="A29" s="9" t="s">
        <v>42</v>
      </c>
      <c r="B29" s="18" t="s">
        <v>17</v>
      </c>
      <c r="C29" s="7">
        <v>43081</v>
      </c>
      <c r="D29" s="58" t="s">
        <v>31</v>
      </c>
      <c r="E29" s="117">
        <v>42.5</v>
      </c>
      <c r="F29" s="52">
        <v>47668</v>
      </c>
      <c r="G29" s="52">
        <v>1121.5999999999999</v>
      </c>
      <c r="H29" s="8" t="s">
        <v>87</v>
      </c>
    </row>
    <row r="30" spans="1:12" ht="26.4" x14ac:dyDescent="0.25">
      <c r="A30" s="9" t="s">
        <v>43</v>
      </c>
      <c r="B30" s="18" t="s">
        <v>17</v>
      </c>
      <c r="C30" s="7">
        <v>43423</v>
      </c>
      <c r="D30" s="154" t="s">
        <v>25</v>
      </c>
      <c r="E30" s="157">
        <v>6.2</v>
      </c>
      <c r="F30" s="158">
        <v>12276</v>
      </c>
      <c r="G30" s="158">
        <f>F30/E30</f>
        <v>1980</v>
      </c>
      <c r="H30" s="8" t="s">
        <v>87</v>
      </c>
    </row>
    <row r="31" spans="1:12" ht="26.4" x14ac:dyDescent="0.25">
      <c r="A31" s="9" t="s">
        <v>44</v>
      </c>
      <c r="B31" s="18" t="s">
        <v>17</v>
      </c>
      <c r="C31" s="7">
        <v>43509</v>
      </c>
      <c r="D31" s="55" t="s">
        <v>18</v>
      </c>
      <c r="E31" s="157">
        <v>31.9</v>
      </c>
      <c r="F31" s="158">
        <v>78155</v>
      </c>
      <c r="G31" s="158">
        <f>F31/E31</f>
        <v>2450</v>
      </c>
      <c r="H31" s="8" t="s">
        <v>87</v>
      </c>
    </row>
    <row r="32" spans="1:12" ht="27" x14ac:dyDescent="0.3">
      <c r="A32" s="83" t="s">
        <v>68</v>
      </c>
      <c r="B32" s="10" t="s">
        <v>46</v>
      </c>
      <c r="C32" s="20">
        <v>43361</v>
      </c>
      <c r="D32" s="55" t="s">
        <v>18</v>
      </c>
      <c r="E32" s="158">
        <v>42.8</v>
      </c>
      <c r="F32" s="159">
        <v>77040</v>
      </c>
      <c r="G32" s="158">
        <f>F32/E32</f>
        <v>1800.0000000000002</v>
      </c>
      <c r="H32" s="8" t="s">
        <v>87</v>
      </c>
    </row>
    <row r="33" spans="1:13" ht="27" x14ac:dyDescent="0.3">
      <c r="A33" s="83" t="s">
        <v>69</v>
      </c>
      <c r="B33" s="10" t="s">
        <v>46</v>
      </c>
      <c r="C33" s="20">
        <v>43349</v>
      </c>
      <c r="D33" s="55" t="s">
        <v>18</v>
      </c>
      <c r="E33" s="158">
        <v>4.8</v>
      </c>
      <c r="F33" s="159">
        <f>8100+900</f>
        <v>9000</v>
      </c>
      <c r="G33" s="158">
        <f>F33/E33</f>
        <v>1875</v>
      </c>
      <c r="H33" s="8" t="s">
        <v>87</v>
      </c>
    </row>
    <row r="34" spans="1:13" ht="27" x14ac:dyDescent="0.3">
      <c r="A34" s="83" t="s">
        <v>71</v>
      </c>
      <c r="B34" s="10" t="s">
        <v>46</v>
      </c>
      <c r="C34" s="20">
        <v>43508</v>
      </c>
      <c r="D34" s="55" t="s">
        <v>18</v>
      </c>
      <c r="E34" s="158">
        <v>25.21</v>
      </c>
      <c r="F34" s="159">
        <v>50771</v>
      </c>
      <c r="G34" s="158">
        <f>F34/(E34+E35)</f>
        <v>1788.9711064129667</v>
      </c>
      <c r="H34" s="8" t="s">
        <v>87</v>
      </c>
    </row>
    <row r="35" spans="1:13" ht="14.4" x14ac:dyDescent="0.3">
      <c r="A35" s="83"/>
      <c r="B35" s="84" t="s">
        <v>46</v>
      </c>
      <c r="C35" s="54">
        <v>43508</v>
      </c>
      <c r="D35" s="66" t="s">
        <v>21</v>
      </c>
      <c r="E35" s="158">
        <v>3.17</v>
      </c>
      <c r="F35" s="159"/>
      <c r="G35" s="158">
        <f>F34/(E34+E35)</f>
        <v>1788.9711064129667</v>
      </c>
      <c r="H35" s="8" t="s">
        <v>87</v>
      </c>
    </row>
    <row r="36" spans="1:13" ht="27" x14ac:dyDescent="0.3">
      <c r="A36" s="83" t="s">
        <v>70</v>
      </c>
      <c r="B36" s="84" t="s">
        <v>46</v>
      </c>
      <c r="C36" s="20">
        <v>43508</v>
      </c>
      <c r="D36" s="55" t="s">
        <v>18</v>
      </c>
      <c r="E36" s="158">
        <v>5.57</v>
      </c>
      <c r="F36" s="159">
        <v>9964</v>
      </c>
      <c r="G36" s="159">
        <f>F36/E36</f>
        <v>1788.8689407540394</v>
      </c>
      <c r="H36" s="8" t="s">
        <v>87</v>
      </c>
    </row>
    <row r="37" spans="1:13" ht="27" x14ac:dyDescent="0.3">
      <c r="A37" s="83" t="s">
        <v>72</v>
      </c>
      <c r="B37" s="84" t="s">
        <v>46</v>
      </c>
      <c r="C37" s="54">
        <v>43509</v>
      </c>
      <c r="D37" s="55" t="s">
        <v>18</v>
      </c>
      <c r="E37" s="158">
        <v>14.34</v>
      </c>
      <c r="F37" s="159">
        <v>25654</v>
      </c>
      <c r="G37" s="159">
        <f>F37/E37</f>
        <v>1788.9818688981868</v>
      </c>
      <c r="H37" s="8" t="s">
        <v>87</v>
      </c>
    </row>
    <row r="38" spans="1:13" ht="27" x14ac:dyDescent="0.3">
      <c r="A38" s="19" t="s">
        <v>73</v>
      </c>
      <c r="B38" s="10" t="s">
        <v>46</v>
      </c>
      <c r="C38" s="47">
        <v>43150</v>
      </c>
      <c r="D38" s="61" t="s">
        <v>25</v>
      </c>
      <c r="E38" s="158">
        <v>19.2</v>
      </c>
      <c r="F38" s="159">
        <v>62816.46</v>
      </c>
      <c r="G38" s="156">
        <f>(F38-1594.33)/E38</f>
        <v>3188.6526041666666</v>
      </c>
      <c r="H38" s="8" t="s">
        <v>87</v>
      </c>
      <c r="I38" s="166"/>
      <c r="L38" s="8"/>
    </row>
    <row r="39" spans="1:13" ht="14.4" x14ac:dyDescent="0.3">
      <c r="A39" s="78"/>
      <c r="B39" s="79" t="s">
        <v>46</v>
      </c>
      <c r="C39" s="80">
        <v>43150</v>
      </c>
      <c r="D39" s="75" t="s">
        <v>21</v>
      </c>
      <c r="E39" s="81">
        <v>0.5</v>
      </c>
      <c r="F39" s="82"/>
      <c r="G39" s="81"/>
      <c r="H39" s="8" t="s">
        <v>87</v>
      </c>
      <c r="I39" s="45"/>
      <c r="K39" s="53"/>
      <c r="L39" s="8"/>
    </row>
    <row r="40" spans="1:13" ht="27" x14ac:dyDescent="0.3">
      <c r="A40" s="19" t="s">
        <v>88</v>
      </c>
      <c r="B40" s="10" t="s">
        <v>46</v>
      </c>
      <c r="C40" s="47">
        <v>43150</v>
      </c>
      <c r="D40" s="61" t="s">
        <v>25</v>
      </c>
      <c r="E40" s="21">
        <v>8.3000000000000007</v>
      </c>
      <c r="F40" s="22">
        <v>28726</v>
      </c>
      <c r="G40" s="21">
        <v>3460.9638554216863</v>
      </c>
      <c r="H40" s="8" t="s">
        <v>87</v>
      </c>
      <c r="I40" s="45"/>
      <c r="L40" s="8"/>
    </row>
    <row r="41" spans="1:13" ht="40.200000000000003" x14ac:dyDescent="0.3">
      <c r="A41" s="25" t="s">
        <v>77</v>
      </c>
      <c r="B41" s="26" t="s">
        <v>46</v>
      </c>
      <c r="C41" s="27">
        <v>43361</v>
      </c>
      <c r="D41" s="57" t="s">
        <v>18</v>
      </c>
      <c r="E41" s="28">
        <v>5.76</v>
      </c>
      <c r="F41" s="29">
        <v>128112</v>
      </c>
      <c r="G41" s="21">
        <f>F41/(E41+E42)</f>
        <v>1700</v>
      </c>
      <c r="H41" s="8" t="s">
        <v>87</v>
      </c>
    </row>
    <row r="42" spans="1:13" ht="14.4" x14ac:dyDescent="0.3">
      <c r="A42" s="25"/>
      <c r="B42" s="26" t="s">
        <v>46</v>
      </c>
      <c r="C42" s="27">
        <v>43361</v>
      </c>
      <c r="D42" s="60" t="s">
        <v>31</v>
      </c>
      <c r="E42" s="28">
        <v>69.599999999999994</v>
      </c>
      <c r="F42" s="29"/>
      <c r="G42" s="28">
        <f>F41/(E41+E42)</f>
        <v>1700</v>
      </c>
      <c r="H42" s="8" t="s">
        <v>87</v>
      </c>
    </row>
    <row r="43" spans="1:13" ht="14.4" x14ac:dyDescent="0.3">
      <c r="A43" s="25" t="s">
        <v>48</v>
      </c>
      <c r="B43" s="26" t="s">
        <v>46</v>
      </c>
      <c r="C43" s="27">
        <v>43545</v>
      </c>
      <c r="D43" s="57" t="s">
        <v>18</v>
      </c>
      <c r="E43" s="28">
        <v>8.1300000000000008</v>
      </c>
      <c r="F43" s="29">
        <v>40622.28</v>
      </c>
      <c r="G43" s="28">
        <v>2692</v>
      </c>
      <c r="H43" s="8" t="s">
        <v>87</v>
      </c>
      <c r="L43" s="8"/>
    </row>
    <row r="44" spans="1:13" ht="14.4" x14ac:dyDescent="0.3">
      <c r="A44" s="25"/>
      <c r="B44" s="26" t="s">
        <v>46</v>
      </c>
      <c r="C44" s="27">
        <v>43545</v>
      </c>
      <c r="D44" s="66" t="s">
        <v>21</v>
      </c>
      <c r="E44" s="28">
        <v>4.6900000000000004</v>
      </c>
      <c r="F44" s="29"/>
      <c r="G44" s="28">
        <v>2692</v>
      </c>
      <c r="H44" s="8" t="s">
        <v>87</v>
      </c>
      <c r="I44"/>
      <c r="J44"/>
      <c r="K44"/>
      <c r="L44"/>
    </row>
    <row r="45" spans="1:13" ht="14.4" x14ac:dyDescent="0.3">
      <c r="A45" s="25"/>
      <c r="B45" s="26" t="s">
        <v>46</v>
      </c>
      <c r="C45" s="27">
        <v>43545</v>
      </c>
      <c r="D45" s="60" t="s">
        <v>31</v>
      </c>
      <c r="E45" s="28">
        <v>2.27</v>
      </c>
      <c r="F45" s="29"/>
      <c r="G45" s="28">
        <v>2692</v>
      </c>
      <c r="H45" s="8" t="s">
        <v>87</v>
      </c>
      <c r="I45"/>
      <c r="J45"/>
      <c r="K45"/>
      <c r="L45"/>
      <c r="M45" s="45"/>
    </row>
    <row r="46" spans="1:13" ht="27" x14ac:dyDescent="0.3">
      <c r="A46" s="163" t="s">
        <v>76</v>
      </c>
      <c r="B46" s="164" t="s">
        <v>46</v>
      </c>
      <c r="C46" s="27">
        <v>43682</v>
      </c>
      <c r="D46" s="71" t="s">
        <v>8</v>
      </c>
      <c r="E46" s="118">
        <v>15.91</v>
      </c>
      <c r="F46" s="159">
        <v>22433.1</v>
      </c>
      <c r="G46" s="158">
        <f t="shared" ref="G46:G51" si="0">F46/E46</f>
        <v>1410</v>
      </c>
      <c r="H46" s="8" t="s">
        <v>87</v>
      </c>
      <c r="I46" s="116"/>
      <c r="J46"/>
      <c r="K46"/>
      <c r="L46"/>
    </row>
    <row r="47" spans="1:13" ht="14.4" x14ac:dyDescent="0.3">
      <c r="A47" s="163"/>
      <c r="B47" s="164" t="s">
        <v>46</v>
      </c>
      <c r="C47" s="27">
        <v>43682</v>
      </c>
      <c r="D47" s="63" t="s">
        <v>25</v>
      </c>
      <c r="E47" s="118">
        <v>2.79</v>
      </c>
      <c r="F47" s="159">
        <v>12466.9</v>
      </c>
      <c r="G47" s="158">
        <f t="shared" si="0"/>
        <v>4468.4229390681003</v>
      </c>
      <c r="H47" s="8" t="s">
        <v>87</v>
      </c>
      <c r="I47"/>
      <c r="J47"/>
      <c r="K47"/>
      <c r="L47"/>
    </row>
    <row r="48" spans="1:13" ht="27" x14ac:dyDescent="0.3">
      <c r="A48" s="163" t="s">
        <v>75</v>
      </c>
      <c r="B48" s="164" t="s">
        <v>46</v>
      </c>
      <c r="C48" s="27">
        <v>43691</v>
      </c>
      <c r="D48" s="57" t="s">
        <v>18</v>
      </c>
      <c r="E48" s="118">
        <v>19.399999999999999</v>
      </c>
      <c r="F48" s="159">
        <v>50888.34</v>
      </c>
      <c r="G48" s="158">
        <f t="shared" si="0"/>
        <v>2623.1103092783505</v>
      </c>
      <c r="H48" s="8" t="s">
        <v>87</v>
      </c>
      <c r="I48"/>
      <c r="J48"/>
      <c r="K48"/>
      <c r="L48"/>
    </row>
    <row r="49" spans="1:13" ht="14.4" x14ac:dyDescent="0.3">
      <c r="A49" s="165"/>
      <c r="B49" s="164" t="s">
        <v>46</v>
      </c>
      <c r="C49" s="27">
        <v>43691</v>
      </c>
      <c r="D49" s="71" t="s">
        <v>8</v>
      </c>
      <c r="E49" s="118">
        <v>1.21</v>
      </c>
      <c r="F49" s="159">
        <v>1023.66</v>
      </c>
      <c r="G49" s="158">
        <f t="shared" si="0"/>
        <v>846</v>
      </c>
      <c r="H49" s="8" t="s">
        <v>87</v>
      </c>
      <c r="I49"/>
      <c r="J49"/>
      <c r="K49"/>
      <c r="L49"/>
    </row>
    <row r="50" spans="1:13" ht="14.4" x14ac:dyDescent="0.3">
      <c r="A50" s="165"/>
      <c r="B50" s="164" t="s">
        <v>46</v>
      </c>
      <c r="C50" s="27">
        <v>43691</v>
      </c>
      <c r="D50" s="66" t="s">
        <v>21</v>
      </c>
      <c r="E50" s="118">
        <v>0.76</v>
      </c>
      <c r="F50" s="159">
        <v>988</v>
      </c>
      <c r="G50" s="158">
        <f t="shared" si="0"/>
        <v>1300</v>
      </c>
      <c r="H50" s="8" t="s">
        <v>87</v>
      </c>
      <c r="I50"/>
      <c r="J50"/>
    </row>
    <row r="51" spans="1:13" ht="27" x14ac:dyDescent="0.3">
      <c r="A51" s="163" t="s">
        <v>74</v>
      </c>
      <c r="B51" s="164" t="s">
        <v>46</v>
      </c>
      <c r="C51" s="27">
        <v>43691</v>
      </c>
      <c r="D51" s="63" t="s">
        <v>25</v>
      </c>
      <c r="E51" s="118">
        <v>12.34</v>
      </c>
      <c r="F51" s="159">
        <v>49231</v>
      </c>
      <c r="G51" s="158">
        <f t="shared" si="0"/>
        <v>3989.5461912479741</v>
      </c>
      <c r="H51" t="s">
        <v>87</v>
      </c>
      <c r="I51"/>
      <c r="J51"/>
      <c r="K51"/>
    </row>
    <row r="52" spans="1:13" ht="27" x14ac:dyDescent="0.3">
      <c r="A52" s="168" t="s">
        <v>89</v>
      </c>
      <c r="B52" s="169" t="s">
        <v>46</v>
      </c>
      <c r="C52" s="170">
        <v>43682</v>
      </c>
      <c r="D52" s="171" t="s">
        <v>18</v>
      </c>
      <c r="E52" s="172">
        <v>1.1599999999999999</v>
      </c>
      <c r="F52" s="173">
        <v>3061.5</v>
      </c>
      <c r="G52" s="172">
        <f>F52/E52</f>
        <v>2639.2241379310349</v>
      </c>
      <c r="H52" s="8" t="s">
        <v>90</v>
      </c>
      <c r="I52"/>
      <c r="J52"/>
      <c r="K52"/>
    </row>
    <row r="53" spans="1:13" ht="14.4" x14ac:dyDescent="0.3">
      <c r="A53" s="168"/>
      <c r="B53" s="169" t="s">
        <v>46</v>
      </c>
      <c r="C53" s="170">
        <v>43682</v>
      </c>
      <c r="D53" s="174" t="s">
        <v>31</v>
      </c>
      <c r="E53" s="172">
        <v>7.65</v>
      </c>
      <c r="F53" s="173">
        <v>11475</v>
      </c>
      <c r="G53" s="172">
        <f>F53/E53</f>
        <v>1500</v>
      </c>
      <c r="H53" s="8" t="s">
        <v>90</v>
      </c>
      <c r="I53"/>
      <c r="J53"/>
      <c r="K53"/>
    </row>
    <row r="54" spans="1:13" ht="14.4" x14ac:dyDescent="0.3">
      <c r="A54" s="25" t="s">
        <v>47</v>
      </c>
      <c r="B54" s="26" t="s">
        <v>46</v>
      </c>
      <c r="C54" s="27">
        <v>43468</v>
      </c>
      <c r="D54" s="63" t="s">
        <v>25</v>
      </c>
      <c r="E54" s="118">
        <v>2.98</v>
      </c>
      <c r="F54" s="119">
        <v>19400</v>
      </c>
      <c r="G54" s="118">
        <f>F54/(E54+E55)</f>
        <v>4226.5795206971679</v>
      </c>
      <c r="H54" s="8" t="s">
        <v>87</v>
      </c>
      <c r="I54"/>
      <c r="J54"/>
      <c r="K54"/>
    </row>
    <row r="55" spans="1:13" s="104" customFormat="1" ht="14.4" x14ac:dyDescent="0.3">
      <c r="A55" s="97"/>
      <c r="B55" s="98" t="s">
        <v>46</v>
      </c>
      <c r="C55" s="99">
        <v>43468</v>
      </c>
      <c r="D55" s="113" t="s">
        <v>4</v>
      </c>
      <c r="E55" s="100">
        <v>1.61</v>
      </c>
      <c r="F55" s="101"/>
      <c r="G55" s="100">
        <f>F54/(E54+E55)</f>
        <v>4226.5795206971679</v>
      </c>
      <c r="H55" s="8" t="s">
        <v>87</v>
      </c>
      <c r="I55" s="102"/>
      <c r="J55" s="102"/>
      <c r="K55" s="102"/>
      <c r="L55" s="103"/>
    </row>
    <row r="56" spans="1:13" ht="27" x14ac:dyDescent="0.3">
      <c r="A56" s="25" t="s">
        <v>78</v>
      </c>
      <c r="B56" s="26" t="s">
        <v>46</v>
      </c>
      <c r="C56" s="27">
        <v>43504</v>
      </c>
      <c r="D56" s="160" t="s">
        <v>25</v>
      </c>
      <c r="E56" s="161">
        <v>10.63</v>
      </c>
      <c r="F56" s="162">
        <v>32208.9</v>
      </c>
      <c r="G56" s="161">
        <v>3030</v>
      </c>
      <c r="H56" s="8" t="s">
        <v>87</v>
      </c>
      <c r="I56"/>
      <c r="J56"/>
      <c r="K56"/>
    </row>
    <row r="57" spans="1:13" ht="14.4" x14ac:dyDescent="0.3">
      <c r="H57"/>
      <c r="I57"/>
      <c r="J57"/>
      <c r="K57"/>
    </row>
    <row r="58" spans="1:13" ht="14.4" x14ac:dyDescent="0.3">
      <c r="A58" s="85" t="s">
        <v>79</v>
      </c>
      <c r="H58"/>
      <c r="I58"/>
      <c r="J58"/>
      <c r="K58"/>
    </row>
    <row r="59" spans="1:13" ht="14.4" x14ac:dyDescent="0.3">
      <c r="H59"/>
      <c r="I59"/>
      <c r="J59"/>
      <c r="K59"/>
      <c r="L59"/>
      <c r="M59"/>
    </row>
    <row r="60" spans="1:13" ht="14.4" x14ac:dyDescent="0.3">
      <c r="H60"/>
      <c r="I60"/>
      <c r="J60"/>
      <c r="K60"/>
      <c r="L60"/>
      <c r="M60"/>
    </row>
    <row r="61" spans="1:13" ht="14.4" x14ac:dyDescent="0.3">
      <c r="H61"/>
      <c r="I61"/>
      <c r="J61"/>
      <c r="K61"/>
      <c r="L61"/>
      <c r="M61"/>
    </row>
    <row r="62" spans="1:13" ht="14.4" x14ac:dyDescent="0.3">
      <c r="H62"/>
      <c r="I62"/>
      <c r="J62"/>
      <c r="K62"/>
      <c r="L62"/>
      <c r="M62"/>
    </row>
    <row r="63" spans="1:13" ht="14.4" x14ac:dyDescent="0.3">
      <c r="H63"/>
      <c r="I63"/>
      <c r="J63"/>
      <c r="K63"/>
      <c r="L63"/>
      <c r="M63"/>
    </row>
    <row r="64" spans="1:13" ht="14.4" x14ac:dyDescent="0.3">
      <c r="H64"/>
      <c r="I64"/>
      <c r="J64"/>
      <c r="K64"/>
      <c r="L64"/>
      <c r="M64"/>
    </row>
    <row r="65" spans="1:13" ht="14.4" x14ac:dyDescent="0.3">
      <c r="H65"/>
      <c r="I65"/>
      <c r="J65"/>
      <c r="K65"/>
      <c r="L65"/>
      <c r="M65"/>
    </row>
    <row r="66" spans="1:13" ht="14.4" x14ac:dyDescent="0.3">
      <c r="H66"/>
      <c r="I66"/>
      <c r="J66"/>
      <c r="K66"/>
      <c r="L66"/>
      <c r="M66"/>
    </row>
    <row r="67" spans="1:13" ht="14.4" x14ac:dyDescent="0.3">
      <c r="H67"/>
      <c r="I67"/>
      <c r="J67"/>
      <c r="K67"/>
      <c r="L67"/>
      <c r="M67"/>
    </row>
    <row r="68" spans="1:13" ht="14.4" x14ac:dyDescent="0.3">
      <c r="H68"/>
      <c r="I68"/>
      <c r="J68"/>
      <c r="K68"/>
      <c r="L68"/>
      <c r="M68"/>
    </row>
    <row r="69" spans="1:13" ht="14.4" x14ac:dyDescent="0.3">
      <c r="H69"/>
      <c r="I69"/>
      <c r="J69"/>
      <c r="K69"/>
      <c r="L69"/>
      <c r="M69"/>
    </row>
    <row r="70" spans="1:13" ht="14.4" x14ac:dyDescent="0.3">
      <c r="H70"/>
      <c r="I70"/>
      <c r="J70"/>
      <c r="K70"/>
    </row>
    <row r="71" spans="1:13" ht="14.4" x14ac:dyDescent="0.3">
      <c r="H71"/>
      <c r="I71"/>
      <c r="J71"/>
      <c r="K71"/>
    </row>
    <row r="72" spans="1:13" ht="14.4" x14ac:dyDescent="0.3">
      <c r="H72"/>
      <c r="I72"/>
      <c r="J72"/>
      <c r="K72"/>
    </row>
    <row r="73" spans="1:13" ht="14.4" x14ac:dyDescent="0.3">
      <c r="H73"/>
      <c r="I73"/>
      <c r="J73"/>
      <c r="K73"/>
    </row>
    <row r="74" spans="1:13" ht="14.4" x14ac:dyDescent="0.3">
      <c r="A74"/>
      <c r="B74"/>
      <c r="C74"/>
      <c r="D74"/>
      <c r="E74"/>
      <c r="F74"/>
      <c r="G74"/>
      <c r="H74"/>
      <c r="I74"/>
      <c r="J74"/>
      <c r="K74"/>
    </row>
    <row r="75" spans="1:13" ht="14.4" x14ac:dyDescent="0.3">
      <c r="A75"/>
      <c r="B75"/>
      <c r="C75"/>
      <c r="D75"/>
      <c r="E75"/>
      <c r="F75"/>
      <c r="G75"/>
    </row>
    <row r="76" spans="1:13" ht="14.4" x14ac:dyDescent="0.3">
      <c r="A76"/>
      <c r="B76"/>
      <c r="C76"/>
      <c r="D76"/>
      <c r="E76"/>
      <c r="F76"/>
      <c r="G76"/>
    </row>
    <row r="77" spans="1:13" ht="14.4" x14ac:dyDescent="0.3">
      <c r="A77"/>
      <c r="B77"/>
      <c r="C77"/>
      <c r="D77"/>
      <c r="E77"/>
      <c r="F77"/>
      <c r="G77"/>
    </row>
    <row r="78" spans="1:13" ht="14.4" x14ac:dyDescent="0.3">
      <c r="A78"/>
      <c r="B78"/>
      <c r="C78"/>
      <c r="D78"/>
      <c r="E78"/>
      <c r="F78"/>
      <c r="G78"/>
    </row>
  </sheetData>
  <autoFilter ref="A1:G56" xr:uid="{00000000-0009-0000-0000-000000000000}"/>
  <mergeCells count="3">
    <mergeCell ref="I1:L1"/>
    <mergeCell ref="I13:L13"/>
    <mergeCell ref="L15:L22"/>
  </mergeCells>
  <conditionalFormatting sqref="J4:L4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5:L5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6:L6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7:L7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:L8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9:L9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10:L10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:C8 C10:C56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:C56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J23"/>
  <sheetViews>
    <sheetView workbookViewId="0">
      <selection activeCell="N11" sqref="N11"/>
    </sheetView>
  </sheetViews>
  <sheetFormatPr defaultRowHeight="14.4" x14ac:dyDescent="0.3"/>
  <cols>
    <col min="3" max="3" width="30.5546875" customWidth="1"/>
    <col min="4" max="7" width="15.44140625" style="1" customWidth="1"/>
    <col min="8" max="10" width="15.44140625" customWidth="1"/>
  </cols>
  <sheetData>
    <row r="2" spans="3:10" ht="16.2" thickBot="1" x14ac:dyDescent="0.35">
      <c r="D2" s="186" t="s">
        <v>66</v>
      </c>
      <c r="E2" s="187"/>
      <c r="F2" s="188" t="s">
        <v>67</v>
      </c>
      <c r="G2" s="189"/>
    </row>
    <row r="3" spans="3:10" ht="78" x14ac:dyDescent="0.3">
      <c r="C3" s="122" t="s">
        <v>1</v>
      </c>
      <c r="D3" s="123" t="s">
        <v>0</v>
      </c>
      <c r="E3" s="123" t="s">
        <v>65</v>
      </c>
      <c r="F3" s="124" t="s">
        <v>0</v>
      </c>
      <c r="G3" s="124" t="s">
        <v>65</v>
      </c>
      <c r="H3" s="125" t="s">
        <v>83</v>
      </c>
      <c r="I3" s="126" t="s">
        <v>10</v>
      </c>
      <c r="J3" s="127" t="s">
        <v>63</v>
      </c>
    </row>
    <row r="4" spans="3:10" ht="15.6" x14ac:dyDescent="0.3">
      <c r="C4" s="128" t="s">
        <v>2</v>
      </c>
      <c r="D4" s="46">
        <f>Projektid!J3</f>
        <v>0</v>
      </c>
      <c r="E4" s="3">
        <v>0</v>
      </c>
      <c r="F4" s="49">
        <f>Projektid!K3</f>
        <v>0</v>
      </c>
      <c r="G4" s="2">
        <v>0</v>
      </c>
      <c r="H4" s="4">
        <v>0</v>
      </c>
      <c r="I4" s="5">
        <f>AVERAGE(F4:H4)</f>
        <v>0</v>
      </c>
      <c r="J4" s="190">
        <f>AVERAGE(I5)</f>
        <v>1800.2618761692293</v>
      </c>
    </row>
    <row r="5" spans="3:10" ht="15.6" x14ac:dyDescent="0.3">
      <c r="C5" s="129" t="s">
        <v>3</v>
      </c>
      <c r="D5" s="46">
        <f>Projektid!J4</f>
        <v>1673.5333835341364</v>
      </c>
      <c r="E5" s="3">
        <v>3</v>
      </c>
      <c r="F5" s="49">
        <f>Projektid!K4</f>
        <v>1926.9903688043223</v>
      </c>
      <c r="G5" s="2">
        <v>2</v>
      </c>
      <c r="H5" s="4">
        <v>0</v>
      </c>
      <c r="I5" s="5">
        <f>AVERAGE(F5,D5)</f>
        <v>1800.2618761692293</v>
      </c>
      <c r="J5" s="190"/>
    </row>
    <row r="6" spans="3:10" ht="15.6" x14ac:dyDescent="0.3">
      <c r="C6" s="129" t="s">
        <v>4</v>
      </c>
      <c r="D6" s="46">
        <f>Projektid!J5</f>
        <v>0</v>
      </c>
      <c r="E6" s="3">
        <v>0</v>
      </c>
      <c r="F6" s="49">
        <f>Projektid!K5</f>
        <v>0</v>
      </c>
      <c r="G6" s="2">
        <v>1</v>
      </c>
      <c r="H6" s="4">
        <v>0</v>
      </c>
      <c r="I6" s="5">
        <f>AVERAGE(F6)</f>
        <v>0</v>
      </c>
      <c r="J6" s="190"/>
    </row>
    <row r="7" spans="3:10" ht="15.6" x14ac:dyDescent="0.3">
      <c r="C7" s="129" t="s">
        <v>5</v>
      </c>
      <c r="D7" s="46">
        <f>Projektid!J6</f>
        <v>1824.3409286545332</v>
      </c>
      <c r="E7" s="3">
        <v>12</v>
      </c>
      <c r="F7" s="49">
        <f>Projektid!K6</f>
        <v>2077.3507070305086</v>
      </c>
      <c r="G7" s="2">
        <v>7</v>
      </c>
      <c r="H7" s="4">
        <v>1794</v>
      </c>
      <c r="I7" s="5">
        <f>AVERAGE(F7,D7,H7)</f>
        <v>1898.5638785616804</v>
      </c>
      <c r="J7" s="130">
        <f>I7</f>
        <v>1898.5638785616804</v>
      </c>
    </row>
    <row r="8" spans="3:10" ht="15.6" x14ac:dyDescent="0.3">
      <c r="C8" s="129" t="s">
        <v>6</v>
      </c>
      <c r="D8" s="46">
        <f>Projektid!J7</f>
        <v>2406.5755803427314</v>
      </c>
      <c r="E8" s="3">
        <v>2</v>
      </c>
      <c r="F8" s="49">
        <f>Projektid!K7</f>
        <v>3727.3608517669322</v>
      </c>
      <c r="G8" s="2">
        <v>5</v>
      </c>
      <c r="H8" s="4">
        <v>4120</v>
      </c>
      <c r="I8" s="5">
        <f>AVERAGE(F8,D8,H8)</f>
        <v>3417.9788107032214</v>
      </c>
      <c r="J8" s="131">
        <f>I8</f>
        <v>3417.9788107032214</v>
      </c>
    </row>
    <row r="9" spans="3:10" ht="15.6" x14ac:dyDescent="0.3">
      <c r="C9" s="129" t="s">
        <v>7</v>
      </c>
      <c r="D9" s="46">
        <f>Projektid!J8</f>
        <v>1665</v>
      </c>
      <c r="E9" s="3">
        <v>1</v>
      </c>
      <c r="F9" s="49">
        <f>Projektid!K8</f>
        <v>0</v>
      </c>
      <c r="G9" s="2">
        <v>0</v>
      </c>
      <c r="H9" s="4">
        <v>1429</v>
      </c>
      <c r="I9" s="5">
        <f>AVERAGE(D9,H9)</f>
        <v>1547</v>
      </c>
      <c r="J9" s="183">
        <f>AVERAGE(I9:I11)</f>
        <v>1493.0492829971427</v>
      </c>
    </row>
    <row r="10" spans="3:10" ht="15.6" x14ac:dyDescent="0.3">
      <c r="C10" s="129" t="s">
        <v>8</v>
      </c>
      <c r="D10" s="46">
        <f>Projektid!J9</f>
        <v>1642.0654181412251</v>
      </c>
      <c r="E10" s="3">
        <v>1</v>
      </c>
      <c r="F10" s="49">
        <f>Projektid!K9</f>
        <v>1128</v>
      </c>
      <c r="G10" s="2">
        <v>2</v>
      </c>
      <c r="H10" s="4">
        <v>1680</v>
      </c>
      <c r="I10" s="5">
        <f>AVERAGE(F10,D10,H10)</f>
        <v>1483.3551393804082</v>
      </c>
      <c r="J10" s="184"/>
    </row>
    <row r="11" spans="3:10" ht="172.2" thickBot="1" x14ac:dyDescent="0.35">
      <c r="C11" s="132" t="s">
        <v>9</v>
      </c>
      <c r="D11" s="133">
        <f>Projektid!J10</f>
        <v>959.37812883305833</v>
      </c>
      <c r="E11" s="134">
        <v>3</v>
      </c>
      <c r="F11" s="135">
        <f>Projektid!K10</f>
        <v>1964</v>
      </c>
      <c r="G11" s="136">
        <v>2</v>
      </c>
      <c r="H11" s="137">
        <v>1423</v>
      </c>
      <c r="I11" s="138">
        <f>AVERAGE(F11,D11,H11)</f>
        <v>1448.7927096110195</v>
      </c>
      <c r="J11" s="185"/>
    </row>
    <row r="12" spans="3:10" ht="15.6" x14ac:dyDescent="0.3">
      <c r="E12" s="120">
        <f>SUM(E4:E11)</f>
        <v>22</v>
      </c>
      <c r="G12" s="121">
        <f>SUM(G4:G11)</f>
        <v>19</v>
      </c>
      <c r="J12" s="1"/>
    </row>
    <row r="15" spans="3:10" x14ac:dyDescent="0.3">
      <c r="J15" t="s">
        <v>86</v>
      </c>
    </row>
    <row r="16" spans="3:10" x14ac:dyDescent="0.3">
      <c r="D16" s="48"/>
      <c r="E16" s="48"/>
      <c r="F16" s="48"/>
    </row>
    <row r="17" spans="4:6" x14ac:dyDescent="0.3">
      <c r="D17" s="48"/>
      <c r="E17" s="48"/>
      <c r="F17" s="48"/>
    </row>
    <row r="18" spans="4:6" x14ac:dyDescent="0.3">
      <c r="D18" s="48"/>
      <c r="E18" s="48"/>
      <c r="F18" s="48"/>
    </row>
    <row r="19" spans="4:6" x14ac:dyDescent="0.3">
      <c r="D19" s="48"/>
      <c r="E19" s="48"/>
      <c r="F19" s="48"/>
    </row>
    <row r="20" spans="4:6" x14ac:dyDescent="0.3">
      <c r="D20" s="48"/>
      <c r="E20" s="48"/>
      <c r="F20" s="48"/>
    </row>
    <row r="21" spans="4:6" x14ac:dyDescent="0.3">
      <c r="D21" s="48"/>
      <c r="E21" s="48"/>
      <c r="F21" s="48"/>
    </row>
    <row r="22" spans="4:6" x14ac:dyDescent="0.3">
      <c r="D22" s="48"/>
      <c r="E22" s="48"/>
      <c r="F22" s="48"/>
    </row>
    <row r="23" spans="4:6" x14ac:dyDescent="0.3">
      <c r="D23" s="48"/>
      <c r="E23" s="48"/>
      <c r="F23" s="48"/>
    </row>
  </sheetData>
  <mergeCells count="4">
    <mergeCell ref="J9:J11"/>
    <mergeCell ref="D2:E2"/>
    <mergeCell ref="F2:G2"/>
    <mergeCell ref="J4:J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3"/>
  <sheetViews>
    <sheetView workbookViewId="0">
      <selection activeCell="J14" sqref="J14"/>
    </sheetView>
  </sheetViews>
  <sheetFormatPr defaultRowHeight="14.4" x14ac:dyDescent="0.3"/>
  <cols>
    <col min="1" max="1" width="32.44140625" customWidth="1"/>
    <col min="2" max="2" width="15.44140625" customWidth="1"/>
    <col min="3" max="3" width="18.44140625" customWidth="1"/>
    <col min="4" max="4" width="23.88671875" customWidth="1"/>
    <col min="5" max="5" width="20.109375" customWidth="1"/>
  </cols>
  <sheetData>
    <row r="2" spans="1:9" ht="32.25" customHeight="1" x14ac:dyDescent="0.3"/>
    <row r="3" spans="1:9" ht="15" thickBot="1" x14ac:dyDescent="0.35"/>
    <row r="4" spans="1:9" ht="16.2" thickBot="1" x14ac:dyDescent="0.35">
      <c r="B4" s="44"/>
      <c r="C4" s="193" t="s">
        <v>82</v>
      </c>
      <c r="D4" s="194"/>
      <c r="E4" s="139" t="s">
        <v>81</v>
      </c>
    </row>
    <row r="5" spans="1:9" ht="31.8" thickBot="1" x14ac:dyDescent="0.35">
      <c r="A5" s="140" t="s">
        <v>1</v>
      </c>
      <c r="B5" s="140" t="s">
        <v>62</v>
      </c>
      <c r="C5" s="141" t="s">
        <v>85</v>
      </c>
      <c r="D5" s="141" t="s">
        <v>84</v>
      </c>
      <c r="E5" s="141" t="s">
        <v>84</v>
      </c>
    </row>
    <row r="6" spans="1:9" ht="16.5" customHeight="1" thickBot="1" x14ac:dyDescent="0.35">
      <c r="A6" s="142" t="s">
        <v>2</v>
      </c>
      <c r="B6" s="195" t="s">
        <v>59</v>
      </c>
      <c r="C6" s="196">
        <v>1800</v>
      </c>
      <c r="D6" s="191">
        <f>C6*0.85</f>
        <v>1530</v>
      </c>
      <c r="E6" s="191">
        <f>D6*1.2</f>
        <v>1836</v>
      </c>
    </row>
    <row r="7" spans="1:9" ht="16.2" thickBot="1" x14ac:dyDescent="0.35">
      <c r="A7" s="143" t="s">
        <v>3</v>
      </c>
      <c r="B7" s="195"/>
      <c r="C7" s="196"/>
      <c r="D7" s="191"/>
      <c r="E7" s="191"/>
      <c r="I7" s="153"/>
    </row>
    <row r="8" spans="1:9" ht="16.2" thickBot="1" x14ac:dyDescent="0.35">
      <c r="A8" s="143" t="s">
        <v>4</v>
      </c>
      <c r="B8" s="195"/>
      <c r="C8" s="196"/>
      <c r="D8" s="191"/>
      <c r="E8" s="191"/>
    </row>
    <row r="9" spans="1:9" ht="16.2" thickBot="1" x14ac:dyDescent="0.35">
      <c r="A9" s="144" t="s">
        <v>5</v>
      </c>
      <c r="B9" s="145" t="s">
        <v>60</v>
      </c>
      <c r="C9" s="146">
        <v>1899</v>
      </c>
      <c r="D9" s="147">
        <f>C9*0.85</f>
        <v>1614.1499999999999</v>
      </c>
      <c r="E9" s="147">
        <f>D9*1.2</f>
        <v>1936.9799999999998</v>
      </c>
    </row>
    <row r="10" spans="1:9" ht="16.2" thickBot="1" x14ac:dyDescent="0.35">
      <c r="A10" s="148" t="s">
        <v>6</v>
      </c>
      <c r="B10" s="149" t="s">
        <v>61</v>
      </c>
      <c r="C10" s="150">
        <v>3418</v>
      </c>
      <c r="D10" s="151">
        <f>C10*0.85</f>
        <v>2905.2999999999997</v>
      </c>
      <c r="E10" s="151">
        <f>D10*1.2</f>
        <v>3486.3599999999997</v>
      </c>
    </row>
    <row r="11" spans="1:9" ht="16.5" customHeight="1" thickBot="1" x14ac:dyDescent="0.35">
      <c r="A11" s="152" t="s">
        <v>7</v>
      </c>
      <c r="B11" s="197" t="s">
        <v>80</v>
      </c>
      <c r="C11" s="198">
        <v>1493</v>
      </c>
      <c r="D11" s="192">
        <f>C11*0.85</f>
        <v>1269.05</v>
      </c>
      <c r="E11" s="192">
        <f>D11*1.2</f>
        <v>1522.86</v>
      </c>
    </row>
    <row r="12" spans="1:9" ht="16.2" thickBot="1" x14ac:dyDescent="0.35">
      <c r="A12" s="152" t="s">
        <v>8</v>
      </c>
      <c r="B12" s="197"/>
      <c r="C12" s="197"/>
      <c r="D12" s="192"/>
      <c r="E12" s="192"/>
    </row>
    <row r="13" spans="1:9" ht="156.6" thickBot="1" x14ac:dyDescent="0.35">
      <c r="A13" s="152" t="s">
        <v>9</v>
      </c>
      <c r="B13" s="197"/>
      <c r="C13" s="197"/>
      <c r="D13" s="192"/>
      <c r="E13" s="192"/>
    </row>
    <row r="18" spans="4:4" x14ac:dyDescent="0.3">
      <c r="D18" s="114"/>
    </row>
    <row r="19" spans="4:4" x14ac:dyDescent="0.3">
      <c r="D19" s="114"/>
    </row>
    <row r="20" spans="4:4" x14ac:dyDescent="0.3">
      <c r="D20" s="114"/>
    </row>
    <row r="21" spans="4:4" x14ac:dyDescent="0.3">
      <c r="D21" s="114"/>
    </row>
    <row r="22" spans="4:4" x14ac:dyDescent="0.3">
      <c r="D22" s="114"/>
    </row>
    <row r="23" spans="4:4" x14ac:dyDescent="0.3">
      <c r="D23" s="114"/>
    </row>
  </sheetData>
  <mergeCells count="9">
    <mergeCell ref="E6:E8"/>
    <mergeCell ref="E11:E13"/>
    <mergeCell ref="C4:D4"/>
    <mergeCell ref="B6:B8"/>
    <mergeCell ref="C6:C8"/>
    <mergeCell ref="D6:D8"/>
    <mergeCell ref="B11:B13"/>
    <mergeCell ref="C11:C13"/>
    <mergeCell ref="D11:D1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4DCB23B43CE34BB3E659A8A129E1C6" ma:contentTypeVersion="10" ma:contentTypeDescription="Create a new document." ma:contentTypeScope="" ma:versionID="dbd724739299286341d7d1c4893f2c08">
  <xsd:schema xmlns:xsd="http://www.w3.org/2001/XMLSchema" xmlns:xs="http://www.w3.org/2001/XMLSchema" xmlns:p="http://schemas.microsoft.com/office/2006/metadata/properties" xmlns:ns3="76b0f71c-88b8-47d7-b793-ab35f9be09de" xmlns:ns4="6d8d54c3-2d27-4632-9c9b-07c7eb6d5bbb" targetNamespace="http://schemas.microsoft.com/office/2006/metadata/properties" ma:root="true" ma:fieldsID="6874ba57efeaba4d58278fb54234ba1e" ns3:_="" ns4:_="">
    <xsd:import namespace="76b0f71c-88b8-47d7-b793-ab35f9be09de"/>
    <xsd:import namespace="6d8d54c3-2d27-4632-9c9b-07c7eb6d5bb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b0f71c-88b8-47d7-b793-ab35f9be0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d54c3-2d27-4632-9c9b-07c7eb6d5bb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85DF59-02B0-42D8-9649-2DB1FB10CD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b0f71c-88b8-47d7-b793-ab35f9be09de"/>
    <ds:schemaRef ds:uri="6d8d54c3-2d27-4632-9c9b-07c7eb6d5b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00A131-AAFB-4597-B280-A797C9B28A5E}">
  <ds:schemaRefs>
    <ds:schemaRef ds:uri="http://purl.org/dc/elements/1.1/"/>
    <ds:schemaRef ds:uri="http://schemas.microsoft.com/office/2006/metadata/properties"/>
    <ds:schemaRef ds:uri="http://www.w3.org/XML/1998/namespace"/>
    <ds:schemaRef ds:uri="6d8d54c3-2d27-4632-9c9b-07c7eb6d5bbb"/>
    <ds:schemaRef ds:uri="http://schemas.microsoft.com/office/2006/documentManagement/types"/>
    <ds:schemaRef ds:uri="76b0f71c-88b8-47d7-b793-ab35f9be09d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5B9E8A6-D298-494C-A263-245FE1F187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3</vt:i4>
      </vt:variant>
    </vt:vector>
  </HeadingPairs>
  <TitlesOfParts>
    <vt:vector size="3" baseType="lpstr">
      <vt:lpstr>Projektid</vt:lpstr>
      <vt:lpstr>ühikuhinnad</vt:lpstr>
      <vt:lpstr>ühikuhinnad gruppidele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Aivi Allikmets</dc:creator>
  <cp:lastModifiedBy>Aivi Allikmets</cp:lastModifiedBy>
  <dcterms:created xsi:type="dcterms:W3CDTF">2020-02-14T14:25:13Z</dcterms:created>
  <dcterms:modified xsi:type="dcterms:W3CDTF">2020-04-29T14:12:07Z</dcterms:modified>
  <dc:title>Ühikuhinna arvestamise arvustuskäik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0x010100694DCB23B43CE34BB3E659A8A129E1C6</vt:lpwstr>
  </property>
</Properties>
</file>