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I:\OS_STRATEEGIA_FINANTS\Eelarve\2024-2027\2023 jäägid\"/>
    </mc:Choice>
  </mc:AlternateContent>
  <xr:revisionPtr revIDLastSave="0" documentId="13_ncr:1_{1F6DCBD3-A3D2-4ADD-B11B-70127F98A73B}" xr6:coauthVersionLast="47" xr6:coauthVersionMax="47" xr10:uidLastSave="{00000000-0000-0000-0000-000000000000}"/>
  <bookViews>
    <workbookView xWindow="-38520" yWindow="15" windowWidth="38640" windowHeight="21240" xr2:uid="{00000000-000D-0000-FFFF-FFFF00000000}"/>
  </bookViews>
  <sheets>
    <sheet name="VORM3" sheetId="9" r:id="rId1"/>
  </sheets>
  <definedNames>
    <definedName name="_xlnm._FilterDatabase" localSheetId="0" hidden="1">VORM3!$A$8:$T$196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6" i="9" l="1"/>
  <c r="R12" i="9"/>
  <c r="J12" i="9"/>
  <c r="K197" i="9"/>
  <c r="K12" i="9" s="1"/>
  <c r="L197" i="9"/>
  <c r="L12" i="9" s="1"/>
  <c r="N197" i="9"/>
  <c r="N12" i="9" s="1"/>
  <c r="O197" i="9"/>
  <c r="O12" i="9" s="1"/>
  <c r="P197" i="9"/>
  <c r="P12" i="9" s="1"/>
  <c r="R197" i="9"/>
  <c r="S197" i="9"/>
  <c r="S12" i="9" s="1"/>
  <c r="J197" i="9"/>
  <c r="Q200" i="9"/>
  <c r="M200" i="9"/>
  <c r="Q199" i="9"/>
  <c r="Q197" i="9" s="1"/>
  <c r="Q12" i="9" s="1"/>
  <c r="M199" i="9"/>
  <c r="M197" i="9" s="1"/>
  <c r="M12" i="9" s="1"/>
  <c r="O74" i="9" l="1"/>
  <c r="O36" i="9"/>
  <c r="Q138" i="9" l="1"/>
  <c r="Q132" i="9"/>
  <c r="Q107" i="9"/>
  <c r="K171" i="9"/>
  <c r="L171" i="9"/>
  <c r="N171" i="9"/>
  <c r="O171" i="9"/>
  <c r="P171" i="9"/>
  <c r="R171" i="9"/>
  <c r="S171" i="9"/>
  <c r="J171" i="9"/>
  <c r="Q89" i="9"/>
  <c r="Q196" i="9"/>
  <c r="Q195" i="9"/>
  <c r="Q194" i="9"/>
  <c r="Q193" i="9"/>
  <c r="Q188" i="9"/>
  <c r="Q183" i="9"/>
  <c r="Q181" i="9"/>
  <c r="Q180" i="9"/>
  <c r="Q179" i="9"/>
  <c r="Q178" i="9"/>
  <c r="Q176" i="9"/>
  <c r="Q175" i="9"/>
  <c r="Q174" i="9"/>
  <c r="Q173" i="9"/>
  <c r="Q127" i="9"/>
  <c r="Q55" i="9"/>
  <c r="Q56" i="9"/>
  <c r="Q34" i="9"/>
  <c r="Q43" i="9"/>
  <c r="M138" i="9"/>
  <c r="M132" i="9"/>
  <c r="M127" i="9"/>
  <c r="M107" i="9"/>
  <c r="M92" i="9"/>
  <c r="Q92" i="9"/>
  <c r="M89" i="9"/>
  <c r="M56" i="9"/>
  <c r="M57" i="9"/>
  <c r="M55" i="9"/>
  <c r="Q171" i="9" l="1"/>
  <c r="M34" i="9"/>
  <c r="M93" i="9"/>
  <c r="M43" i="9" l="1"/>
  <c r="Q167" i="9"/>
  <c r="Q166" i="9"/>
  <c r="Q165" i="9"/>
  <c r="Q164" i="9"/>
  <c r="Q162" i="9"/>
  <c r="Q161" i="9"/>
  <c r="Q160" i="9"/>
  <c r="Q159" i="9"/>
  <c r="Q158" i="9"/>
  <c r="Q157" i="9"/>
  <c r="Q156" i="9"/>
  <c r="Q155" i="9"/>
  <c r="Q154" i="9"/>
  <c r="Q149" i="9"/>
  <c r="Q144" i="9"/>
  <c r="Q139" i="9"/>
  <c r="Q137" i="9"/>
  <c r="Q135" i="9"/>
  <c r="Q133" i="9"/>
  <c r="Q131" i="9"/>
  <c r="Q130" i="9"/>
  <c r="Q128" i="9"/>
  <c r="Q126" i="9"/>
  <c r="Q125" i="9"/>
  <c r="Q123" i="9"/>
  <c r="Q122" i="9"/>
  <c r="Q119" i="9"/>
  <c r="Q118" i="9"/>
  <c r="Q117" i="9"/>
  <c r="Q116" i="9"/>
  <c r="Q115" i="9"/>
  <c r="Q113" i="9"/>
  <c r="Q112" i="9"/>
  <c r="Q111" i="9"/>
  <c r="Q110" i="9"/>
  <c r="Q108" i="9"/>
  <c r="Q106" i="9"/>
  <c r="Q105" i="9"/>
  <c r="Q104" i="9"/>
  <c r="Q103" i="9"/>
  <c r="Q101" i="9"/>
  <c r="Q100" i="9"/>
  <c r="Q99" i="9"/>
  <c r="Q98" i="9"/>
  <c r="Q96" i="9"/>
  <c r="Q95" i="9"/>
  <c r="Q94" i="9"/>
  <c r="Q93" i="9"/>
  <c r="Q90" i="9"/>
  <c r="Q88" i="9"/>
  <c r="Q87" i="9"/>
  <c r="Q86" i="9"/>
  <c r="Q85" i="9"/>
  <c r="Q84" i="9"/>
  <c r="Q83" i="9"/>
  <c r="Q81" i="9"/>
  <c r="Q80" i="9"/>
  <c r="Q79" i="9"/>
  <c r="Q78" i="9"/>
  <c r="Q77" i="9"/>
  <c r="Q76" i="9"/>
  <c r="Q74" i="9"/>
  <c r="Q73" i="9"/>
  <c r="Q72" i="9"/>
  <c r="Q71" i="9"/>
  <c r="Q70" i="9"/>
  <c r="Q69" i="9"/>
  <c r="Q68" i="9"/>
  <c r="Q67" i="9"/>
  <c r="Q65" i="9"/>
  <c r="Q64" i="9"/>
  <c r="Q63" i="9"/>
  <c r="Q62" i="9"/>
  <c r="Q61" i="9"/>
  <c r="Q60" i="9"/>
  <c r="Q58" i="9"/>
  <c r="Q57" i="9"/>
  <c r="Q54" i="9"/>
  <c r="Q53" i="9"/>
  <c r="Q51" i="9"/>
  <c r="Q50" i="9"/>
  <c r="Q49" i="9"/>
  <c r="Q48" i="9"/>
  <c r="Q47" i="9"/>
  <c r="Q46" i="9"/>
  <c r="Q42" i="9"/>
  <c r="Q41" i="9"/>
  <c r="Q40" i="9"/>
  <c r="Q39" i="9"/>
  <c r="Q38" i="9"/>
  <c r="Q29" i="9"/>
  <c r="Q30" i="9"/>
  <c r="Q31" i="9"/>
  <c r="Q32" i="9"/>
  <c r="Q33" i="9"/>
  <c r="Q35" i="9"/>
  <c r="Q36" i="9"/>
  <c r="Q28" i="9"/>
  <c r="Q18" i="9"/>
  <c r="Q19" i="9"/>
  <c r="Q20" i="9"/>
  <c r="Q21" i="9"/>
  <c r="Q22" i="9"/>
  <c r="Q23" i="9"/>
  <c r="Q24" i="9"/>
  <c r="Q25" i="9"/>
  <c r="Q26" i="9"/>
  <c r="Q17" i="9"/>
  <c r="Q153" i="9" l="1"/>
  <c r="Q37" i="9"/>
  <c r="M29" i="9" l="1"/>
  <c r="K153" i="9" l="1"/>
  <c r="L153" i="9"/>
  <c r="N153" i="9"/>
  <c r="O153" i="9"/>
  <c r="P153" i="9"/>
  <c r="R153" i="9"/>
  <c r="S153" i="9"/>
  <c r="K163" i="9"/>
  <c r="L163" i="9"/>
  <c r="N163" i="9"/>
  <c r="O163" i="9"/>
  <c r="P163" i="9"/>
  <c r="Q163" i="9"/>
  <c r="R163" i="9"/>
  <c r="S163" i="9"/>
  <c r="J163" i="9"/>
  <c r="M196" i="9" l="1"/>
  <c r="K192" i="9"/>
  <c r="K191" i="9" s="1"/>
  <c r="K190" i="9" s="1"/>
  <c r="K189" i="9" s="1"/>
  <c r="L192" i="9"/>
  <c r="L191" i="9" s="1"/>
  <c r="L190" i="9" s="1"/>
  <c r="N192" i="9"/>
  <c r="N191" i="9" s="1"/>
  <c r="N190" i="9" s="1"/>
  <c r="O192" i="9"/>
  <c r="O191" i="9" s="1"/>
  <c r="O190" i="9" s="1"/>
  <c r="O189" i="9" s="1"/>
  <c r="P192" i="9"/>
  <c r="P191" i="9" s="1"/>
  <c r="P190" i="9" s="1"/>
  <c r="Q192" i="9"/>
  <c r="Q191" i="9" s="1"/>
  <c r="Q190" i="9" s="1"/>
  <c r="Q189" i="9" s="1"/>
  <c r="R192" i="9"/>
  <c r="R191" i="9" s="1"/>
  <c r="R190" i="9" s="1"/>
  <c r="S192" i="9"/>
  <c r="S191" i="9" s="1"/>
  <c r="S190" i="9" s="1"/>
  <c r="S189" i="9" s="1"/>
  <c r="J192" i="9"/>
  <c r="J191" i="9" s="1"/>
  <c r="J190" i="9" s="1"/>
  <c r="M195" i="9"/>
  <c r="M194" i="9"/>
  <c r="M193" i="9"/>
  <c r="M188" i="9"/>
  <c r="K187" i="9"/>
  <c r="K186" i="9" s="1"/>
  <c r="K185" i="9" s="1"/>
  <c r="K184" i="9" s="1"/>
  <c r="L187" i="9"/>
  <c r="L186" i="9" s="1"/>
  <c r="L185" i="9" s="1"/>
  <c r="N187" i="9"/>
  <c r="N186" i="9" s="1"/>
  <c r="N185" i="9" s="1"/>
  <c r="O187" i="9"/>
  <c r="O186" i="9" s="1"/>
  <c r="O185" i="9" s="1"/>
  <c r="O184" i="9" s="1"/>
  <c r="P187" i="9"/>
  <c r="P186" i="9" s="1"/>
  <c r="P185" i="9" s="1"/>
  <c r="P184" i="9" s="1"/>
  <c r="Q187" i="9"/>
  <c r="Q186" i="9" s="1"/>
  <c r="Q185" i="9" s="1"/>
  <c r="Q184" i="9" s="1"/>
  <c r="R187" i="9"/>
  <c r="R186" i="9" s="1"/>
  <c r="R185" i="9" s="1"/>
  <c r="R184" i="9" s="1"/>
  <c r="S187" i="9"/>
  <c r="S186" i="9" s="1"/>
  <c r="S185" i="9" s="1"/>
  <c r="S184" i="9" s="1"/>
  <c r="J187" i="9"/>
  <c r="J186" i="9" s="1"/>
  <c r="J185" i="9" s="1"/>
  <c r="J184" i="9" s="1"/>
  <c r="M183" i="9"/>
  <c r="M182" i="9" s="1"/>
  <c r="S182" i="9"/>
  <c r="R182" i="9"/>
  <c r="Q182" i="9"/>
  <c r="P182" i="9"/>
  <c r="O182" i="9"/>
  <c r="N182" i="9"/>
  <c r="L182" i="9"/>
  <c r="K182" i="9"/>
  <c r="J182" i="9"/>
  <c r="K177" i="9"/>
  <c r="L177" i="9"/>
  <c r="N177" i="9"/>
  <c r="O177" i="9"/>
  <c r="P177" i="9"/>
  <c r="Q177" i="9"/>
  <c r="R177" i="9"/>
  <c r="S177" i="9"/>
  <c r="J177" i="9"/>
  <c r="M181" i="9"/>
  <c r="M180" i="9"/>
  <c r="M179" i="9"/>
  <c r="M178" i="9"/>
  <c r="M176" i="9"/>
  <c r="M175" i="9"/>
  <c r="M174" i="9"/>
  <c r="M173" i="9"/>
  <c r="M172" i="9"/>
  <c r="M167" i="9"/>
  <c r="M166" i="9"/>
  <c r="M165" i="9"/>
  <c r="M164" i="9"/>
  <c r="J153" i="9"/>
  <c r="M161" i="9"/>
  <c r="M162" i="9"/>
  <c r="M156" i="9"/>
  <c r="M157" i="9"/>
  <c r="M158" i="9"/>
  <c r="M159" i="9"/>
  <c r="M160" i="9"/>
  <c r="M155" i="9"/>
  <c r="M154" i="9"/>
  <c r="M149" i="9"/>
  <c r="M148" i="9" s="1"/>
  <c r="M147" i="9" s="1"/>
  <c r="M146" i="9" s="1"/>
  <c r="S148" i="9"/>
  <c r="S147" i="9" s="1"/>
  <c r="S146" i="9" s="1"/>
  <c r="S145" i="9" s="1"/>
  <c r="R148" i="9"/>
  <c r="R147" i="9" s="1"/>
  <c r="R146" i="9" s="1"/>
  <c r="R145" i="9" s="1"/>
  <c r="Q148" i="9"/>
  <c r="Q147" i="9" s="1"/>
  <c r="Q146" i="9" s="1"/>
  <c r="P148" i="9"/>
  <c r="P147" i="9" s="1"/>
  <c r="P146" i="9" s="1"/>
  <c r="O148" i="9"/>
  <c r="O147" i="9" s="1"/>
  <c r="O146" i="9" s="1"/>
  <c r="N148" i="9"/>
  <c r="N147" i="9" s="1"/>
  <c r="N146" i="9" s="1"/>
  <c r="L148" i="9"/>
  <c r="L147" i="9" s="1"/>
  <c r="L146" i="9" s="1"/>
  <c r="K148" i="9"/>
  <c r="K147" i="9" s="1"/>
  <c r="K146" i="9" s="1"/>
  <c r="K145" i="9" s="1"/>
  <c r="J148" i="9"/>
  <c r="J147" i="9" s="1"/>
  <c r="J146" i="9" s="1"/>
  <c r="J145" i="9" s="1"/>
  <c r="M144" i="9"/>
  <c r="M143" i="9" s="1"/>
  <c r="M142" i="9" s="1"/>
  <c r="M141" i="9" s="1"/>
  <c r="S143" i="9"/>
  <c r="S142" i="9" s="1"/>
  <c r="S141" i="9" s="1"/>
  <c r="R143" i="9"/>
  <c r="R142" i="9" s="1"/>
  <c r="R141" i="9" s="1"/>
  <c r="Q143" i="9"/>
  <c r="Q142" i="9" s="1"/>
  <c r="Q141" i="9" s="1"/>
  <c r="P143" i="9"/>
  <c r="P142" i="9" s="1"/>
  <c r="P141" i="9" s="1"/>
  <c r="O143" i="9"/>
  <c r="O142" i="9" s="1"/>
  <c r="O141" i="9" s="1"/>
  <c r="N143" i="9"/>
  <c r="N142" i="9" s="1"/>
  <c r="N141" i="9" s="1"/>
  <c r="L143" i="9"/>
  <c r="L142" i="9" s="1"/>
  <c r="L141" i="9" s="1"/>
  <c r="K143" i="9"/>
  <c r="K142" i="9" s="1"/>
  <c r="K141" i="9" s="1"/>
  <c r="J143" i="9"/>
  <c r="J142" i="9" s="1"/>
  <c r="J141" i="9" s="1"/>
  <c r="M131" i="9"/>
  <c r="M126" i="9"/>
  <c r="S170" i="9" l="1"/>
  <c r="S169" i="9" s="1"/>
  <c r="S168" i="9" s="1"/>
  <c r="M171" i="9"/>
  <c r="O170" i="9"/>
  <c r="O169" i="9" s="1"/>
  <c r="M163" i="9"/>
  <c r="M153" i="9"/>
  <c r="Q170" i="9"/>
  <c r="Q169" i="9" s="1"/>
  <c r="N145" i="9"/>
  <c r="Q140" i="9"/>
  <c r="O145" i="9"/>
  <c r="P140" i="9"/>
  <c r="P145" i="9"/>
  <c r="R140" i="9"/>
  <c r="P189" i="9"/>
  <c r="J189" i="9"/>
  <c r="N140" i="9"/>
  <c r="N184" i="9"/>
  <c r="P170" i="9"/>
  <c r="P169" i="9" s="1"/>
  <c r="R189" i="9"/>
  <c r="Q145" i="9"/>
  <c r="L184" i="9"/>
  <c r="N189" i="9"/>
  <c r="M145" i="9"/>
  <c r="S140" i="9"/>
  <c r="L145" i="9"/>
  <c r="M140" i="9"/>
  <c r="K140" i="9"/>
  <c r="J140" i="9"/>
  <c r="N170" i="9"/>
  <c r="N169" i="9" s="1"/>
  <c r="L189" i="9"/>
  <c r="L170" i="9"/>
  <c r="L169" i="9" s="1"/>
  <c r="K170" i="9"/>
  <c r="K169" i="9" s="1"/>
  <c r="L140" i="9"/>
  <c r="R170" i="9"/>
  <c r="R169" i="9" s="1"/>
  <c r="O140" i="9"/>
  <c r="J170" i="9"/>
  <c r="J169" i="9" s="1"/>
  <c r="M177" i="9"/>
  <c r="M192" i="9"/>
  <c r="M191" i="9" s="1"/>
  <c r="M190" i="9" s="1"/>
  <c r="M189" i="9" s="1"/>
  <c r="S152" i="9"/>
  <c r="S151" i="9" s="1"/>
  <c r="S150" i="9" s="1"/>
  <c r="M135" i="9"/>
  <c r="S134" i="9"/>
  <c r="R134" i="9"/>
  <c r="Q134" i="9"/>
  <c r="P134" i="9"/>
  <c r="O134" i="9"/>
  <c r="N134" i="9"/>
  <c r="L134" i="9"/>
  <c r="K134" i="9"/>
  <c r="J134" i="9"/>
  <c r="M117" i="9"/>
  <c r="M116" i="9"/>
  <c r="M30" i="9"/>
  <c r="M31" i="9"/>
  <c r="M32" i="9"/>
  <c r="M33" i="9"/>
  <c r="M35" i="9"/>
  <c r="M105" i="9"/>
  <c r="M106" i="9"/>
  <c r="M99" i="9"/>
  <c r="M100" i="9"/>
  <c r="M94" i="9"/>
  <c r="K81" i="9"/>
  <c r="K74" i="9"/>
  <c r="K65" i="9"/>
  <c r="K58" i="9"/>
  <c r="K51" i="9"/>
  <c r="M79" i="9"/>
  <c r="M78" i="9"/>
  <c r="M22" i="9"/>
  <c r="M23" i="9"/>
  <c r="M18" i="9"/>
  <c r="M19" i="9"/>
  <c r="M20" i="9"/>
  <c r="M21" i="9"/>
  <c r="M70" i="9"/>
  <c r="M71" i="9"/>
  <c r="M72" i="9"/>
  <c r="M62" i="9"/>
  <c r="M63" i="9"/>
  <c r="M54" i="9"/>
  <c r="M40" i="9"/>
  <c r="M41" i="9"/>
  <c r="M48" i="9"/>
  <c r="M49" i="9"/>
  <c r="M47" i="9"/>
  <c r="R168" i="9" l="1"/>
  <c r="R152" i="9" s="1"/>
  <c r="R151" i="9" s="1"/>
  <c r="R150" i="9" s="1"/>
  <c r="K168" i="9"/>
  <c r="K152" i="9" s="1"/>
  <c r="K151" i="9" s="1"/>
  <c r="K150" i="9" s="1"/>
  <c r="L168" i="9"/>
  <c r="L152" i="9" s="1"/>
  <c r="L151" i="9" s="1"/>
  <c r="L150" i="9" s="1"/>
  <c r="Q168" i="9"/>
  <c r="Q152" i="9" s="1"/>
  <c r="Q151" i="9" s="1"/>
  <c r="Q150" i="9" s="1"/>
  <c r="P168" i="9"/>
  <c r="P152" i="9" s="1"/>
  <c r="P151" i="9" s="1"/>
  <c r="P150" i="9" s="1"/>
  <c r="N168" i="9"/>
  <c r="N152" i="9" s="1"/>
  <c r="N151" i="9" s="1"/>
  <c r="N150" i="9" s="1"/>
  <c r="O168" i="9"/>
  <c r="O152" i="9" s="1"/>
  <c r="O151" i="9" s="1"/>
  <c r="O150" i="9" s="1"/>
  <c r="J168" i="9"/>
  <c r="J152" i="9" s="1"/>
  <c r="J151" i="9" s="1"/>
  <c r="J150" i="9" s="1"/>
  <c r="M170" i="9"/>
  <c r="M134" i="9"/>
  <c r="M169" i="9" l="1"/>
  <c r="M168" i="9" l="1"/>
  <c r="M152" i="9" s="1"/>
  <c r="M151" i="9" s="1"/>
  <c r="M150" i="9" s="1"/>
  <c r="M139" i="9"/>
  <c r="M137" i="9"/>
  <c r="M133" i="9"/>
  <c r="M130" i="9"/>
  <c r="M128" i="9"/>
  <c r="M125" i="9"/>
  <c r="M123" i="9"/>
  <c r="M122" i="9"/>
  <c r="M119" i="9"/>
  <c r="M118" i="9"/>
  <c r="M115" i="9"/>
  <c r="M113" i="9"/>
  <c r="M112" i="9"/>
  <c r="M111" i="9"/>
  <c r="M110" i="9"/>
  <c r="M108" i="9"/>
  <c r="M104" i="9"/>
  <c r="M103" i="9"/>
  <c r="M101" i="9"/>
  <c r="M98" i="9"/>
  <c r="M96" i="9"/>
  <c r="M95" i="9"/>
  <c r="M90" i="9"/>
  <c r="M88" i="9"/>
  <c r="M87" i="9"/>
  <c r="M86" i="9"/>
  <c r="M85" i="9"/>
  <c r="M84" i="9"/>
  <c r="M83" i="9"/>
  <c r="M81" i="9"/>
  <c r="M80" i="9"/>
  <c r="M77" i="9"/>
  <c r="M76" i="9"/>
  <c r="M74" i="9"/>
  <c r="M73" i="9"/>
  <c r="M69" i="9"/>
  <c r="M68" i="9"/>
  <c r="M67" i="9"/>
  <c r="M65" i="9"/>
  <c r="M64" i="9"/>
  <c r="M61" i="9"/>
  <c r="M60" i="9"/>
  <c r="M58" i="9"/>
  <c r="M53" i="9"/>
  <c r="M51" i="9"/>
  <c r="M50" i="9"/>
  <c r="M46" i="9"/>
  <c r="M44" i="9"/>
  <c r="M42" i="9"/>
  <c r="M39" i="9"/>
  <c r="M38" i="9"/>
  <c r="M36" i="9"/>
  <c r="M28" i="9"/>
  <c r="M24" i="9"/>
  <c r="M25" i="9"/>
  <c r="M26" i="9"/>
  <c r="M17" i="9"/>
  <c r="K37" i="9"/>
  <c r="L37" i="9"/>
  <c r="N37" i="9"/>
  <c r="O37" i="9"/>
  <c r="P37" i="9"/>
  <c r="R37" i="9"/>
  <c r="S37" i="9"/>
  <c r="J37" i="9"/>
  <c r="K27" i="9"/>
  <c r="L27" i="9"/>
  <c r="N27" i="9"/>
  <c r="O27" i="9"/>
  <c r="P27" i="9"/>
  <c r="Q27" i="9"/>
  <c r="R27" i="9"/>
  <c r="S27" i="9"/>
  <c r="J27" i="9"/>
  <c r="K16" i="9"/>
  <c r="L16" i="9"/>
  <c r="N16" i="9"/>
  <c r="O16" i="9"/>
  <c r="P16" i="9"/>
  <c r="Q16" i="9"/>
  <c r="R16" i="9"/>
  <c r="S16" i="9"/>
  <c r="J16" i="9"/>
  <c r="M37" i="9" l="1"/>
  <c r="M27" i="9"/>
  <c r="M16" i="9"/>
  <c r="K136" i="9" l="1"/>
  <c r="L136" i="9"/>
  <c r="N136" i="9"/>
  <c r="O136" i="9"/>
  <c r="P136" i="9"/>
  <c r="R136" i="9"/>
  <c r="S136" i="9"/>
  <c r="J136" i="9"/>
  <c r="K129" i="9"/>
  <c r="L129" i="9"/>
  <c r="N129" i="9"/>
  <c r="O129" i="9"/>
  <c r="P129" i="9"/>
  <c r="R129" i="9"/>
  <c r="S129" i="9"/>
  <c r="J129" i="9"/>
  <c r="R121" i="9"/>
  <c r="S121" i="9"/>
  <c r="K124" i="9"/>
  <c r="L124" i="9"/>
  <c r="N124" i="9"/>
  <c r="O124" i="9"/>
  <c r="P124" i="9"/>
  <c r="R124" i="9"/>
  <c r="S124" i="9"/>
  <c r="J124" i="9"/>
  <c r="K121" i="9"/>
  <c r="L121" i="9"/>
  <c r="N121" i="9"/>
  <c r="O121" i="9"/>
  <c r="P121" i="9"/>
  <c r="J121" i="9"/>
  <c r="O120" i="9" l="1"/>
  <c r="N120" i="9"/>
  <c r="L120" i="9"/>
  <c r="K120" i="9"/>
  <c r="S120" i="9"/>
  <c r="R120" i="9"/>
  <c r="J120" i="9"/>
  <c r="P120" i="9"/>
  <c r="M129" i="9"/>
  <c r="M121" i="9"/>
  <c r="Q124" i="9"/>
  <c r="Q136" i="9"/>
  <c r="Q121" i="9"/>
  <c r="M136" i="9"/>
  <c r="Q129" i="9"/>
  <c r="M124" i="9"/>
  <c r="K114" i="9"/>
  <c r="L114" i="9"/>
  <c r="N114" i="9"/>
  <c r="O114" i="9"/>
  <c r="P114" i="9"/>
  <c r="R114" i="9"/>
  <c r="S114" i="9"/>
  <c r="J114" i="9"/>
  <c r="K109" i="9"/>
  <c r="L109" i="9"/>
  <c r="N109" i="9"/>
  <c r="O109" i="9"/>
  <c r="P109" i="9"/>
  <c r="R109" i="9"/>
  <c r="S109" i="9"/>
  <c r="J109" i="9"/>
  <c r="K102" i="9"/>
  <c r="L102" i="9"/>
  <c r="N102" i="9"/>
  <c r="O102" i="9"/>
  <c r="P102" i="9"/>
  <c r="R102" i="9"/>
  <c r="S102" i="9"/>
  <c r="J102" i="9"/>
  <c r="K97" i="9"/>
  <c r="L97" i="9"/>
  <c r="N97" i="9"/>
  <c r="O97" i="9"/>
  <c r="P97" i="9"/>
  <c r="R97" i="9"/>
  <c r="S97" i="9"/>
  <c r="J97" i="9"/>
  <c r="K91" i="9"/>
  <c r="L91" i="9"/>
  <c r="N91" i="9"/>
  <c r="O91" i="9"/>
  <c r="P91" i="9"/>
  <c r="R91" i="9"/>
  <c r="S91" i="9"/>
  <c r="J91" i="9"/>
  <c r="K82" i="9"/>
  <c r="L82" i="9"/>
  <c r="N82" i="9"/>
  <c r="O82" i="9"/>
  <c r="P82" i="9"/>
  <c r="R82" i="9"/>
  <c r="S82" i="9"/>
  <c r="J82" i="9"/>
  <c r="K75" i="9"/>
  <c r="L75" i="9"/>
  <c r="N75" i="9"/>
  <c r="O75" i="9"/>
  <c r="P75" i="9"/>
  <c r="R75" i="9"/>
  <c r="S75" i="9"/>
  <c r="J75" i="9"/>
  <c r="K66" i="9"/>
  <c r="L66" i="9"/>
  <c r="N66" i="9"/>
  <c r="O66" i="9"/>
  <c r="P66" i="9"/>
  <c r="R66" i="9"/>
  <c r="S66" i="9"/>
  <c r="J66" i="9"/>
  <c r="K59" i="9"/>
  <c r="L59" i="9"/>
  <c r="N59" i="9"/>
  <c r="O59" i="9"/>
  <c r="P59" i="9"/>
  <c r="R59" i="9"/>
  <c r="S59" i="9"/>
  <c r="J59" i="9"/>
  <c r="K52" i="9"/>
  <c r="L52" i="9"/>
  <c r="N52" i="9"/>
  <c r="O52" i="9"/>
  <c r="P52" i="9"/>
  <c r="R52" i="9"/>
  <c r="S52" i="9"/>
  <c r="J52" i="9"/>
  <c r="K45" i="9"/>
  <c r="L45" i="9"/>
  <c r="N45" i="9"/>
  <c r="O45" i="9"/>
  <c r="P45" i="9"/>
  <c r="R45" i="9"/>
  <c r="S45" i="9"/>
  <c r="J45" i="9"/>
  <c r="O15" i="9" l="1"/>
  <c r="M120" i="9"/>
  <c r="Q120" i="9"/>
  <c r="R15" i="9"/>
  <c r="R14" i="9" s="1"/>
  <c r="M59" i="9"/>
  <c r="Q59" i="9"/>
  <c r="Q52" i="9"/>
  <c r="Q114" i="9"/>
  <c r="Q45" i="9"/>
  <c r="M91" i="9"/>
  <c r="Q82" i="9"/>
  <c r="M82" i="9"/>
  <c r="M114" i="9"/>
  <c r="Q109" i="9"/>
  <c r="M109" i="9"/>
  <c r="Q102" i="9"/>
  <c r="M102" i="9"/>
  <c r="Q97" i="9"/>
  <c r="M97" i="9"/>
  <c r="Q91" i="9"/>
  <c r="Q75" i="9"/>
  <c r="M75" i="9"/>
  <c r="Q66" i="9"/>
  <c r="M66" i="9"/>
  <c r="M52" i="9"/>
  <c r="M45" i="9"/>
  <c r="R13" i="9" l="1"/>
  <c r="R11" i="9"/>
  <c r="S15" i="9"/>
  <c r="S14" i="9" s="1"/>
  <c r="P15" i="9"/>
  <c r="P14" i="9" s="1"/>
  <c r="J15" i="9"/>
  <c r="J14" i="9" s="1"/>
  <c r="K15" i="9"/>
  <c r="K14" i="9" s="1"/>
  <c r="O14" i="9"/>
  <c r="L15" i="9"/>
  <c r="L14" i="9" s="1"/>
  <c r="N15" i="9"/>
  <c r="N14" i="9" s="1"/>
  <c r="P13" i="9" l="1"/>
  <c r="P11" i="9"/>
  <c r="S13" i="9"/>
  <c r="S11" i="9"/>
  <c r="K13" i="9"/>
  <c r="K11" i="9"/>
  <c r="O13" i="9"/>
  <c r="O11" i="9"/>
  <c r="N13" i="9"/>
  <c r="N11" i="9"/>
  <c r="L13" i="9"/>
  <c r="L11" i="9"/>
  <c r="J13" i="9"/>
  <c r="J11" i="9"/>
  <c r="Q15" i="9"/>
  <c r="Q14" i="9" s="1"/>
  <c r="Q13" i="9" l="1"/>
  <c r="Q11" i="9"/>
  <c r="M15" i="9" l="1"/>
  <c r="M14" i="9" s="1"/>
  <c r="M13" i="9" l="1"/>
  <c r="M187" i="9"/>
  <c r="M186" i="9" s="1"/>
  <c r="M185" i="9" s="1"/>
  <c r="M184" i="9" s="1"/>
  <c r="M11" i="9" l="1"/>
</calcChain>
</file>

<file path=xl/sharedStrings.xml><?xml version="1.0" encoding="utf-8"?>
<sst xmlns="http://schemas.openxmlformats.org/spreadsheetml/2006/main" count="527" uniqueCount="183">
  <si>
    <t>Lõplik eelarve</t>
  </si>
  <si>
    <t>Kasutamata eelarve jääk</t>
  </si>
  <si>
    <t>(1)</t>
  </si>
  <si>
    <t>(2)</t>
  </si>
  <si>
    <t>KULUD</t>
  </si>
  <si>
    <t>INVESTEERINGUD</t>
  </si>
  <si>
    <t>Reservi tagastatud</t>
  </si>
  <si>
    <t xml:space="preserve">Korralise käskkirjaga reservi tagastatud (käesoleva käskkirjaga) </t>
  </si>
  <si>
    <t>(10)</t>
  </si>
  <si>
    <t>Tegevuspõhise eelarve korral</t>
  </si>
  <si>
    <t>(6)</t>
  </si>
  <si>
    <t>(9)</t>
  </si>
  <si>
    <t>Tervikliku ülevaate saamiseks sisaldab vorm infot jääkide kohta, mida üle ei viida.</t>
  </si>
  <si>
    <t>e) kui eelarve objekt on "SE000028" siis võimalikuks ülekandmise summaks on null (0);</t>
  </si>
  <si>
    <t>Valitsemisala</t>
  </si>
  <si>
    <t>Eelarve liik</t>
  </si>
  <si>
    <t>Majanduslik sisu</t>
  </si>
  <si>
    <t>Objekti nimi</t>
  </si>
  <si>
    <t>Programmi tegevuse kood</t>
  </si>
  <si>
    <t>(3)</t>
  </si>
  <si>
    <t>(4)=(1)+(2)-(3)</t>
  </si>
  <si>
    <t>(5)</t>
  </si>
  <si>
    <t>(7)</t>
  </si>
  <si>
    <t>(8)=(6)+(7)</t>
  </si>
  <si>
    <t>a) veeru (5) lahtris summa ei tohi olla suurem kui veerus (1) lahtris summast tingimusel, et veeru (1) lahtris ei ole null;</t>
  </si>
  <si>
    <t>b) kui veeru (5) lahtri summa on suurem kui veeru (1) lahtris summa, siis veeru (5) lahtris summa võrdub veeru (1) lahtris oleva summaga;</t>
  </si>
  <si>
    <t>c) kui veeru (1) lahtris on null, siis veeru (5) lahtris peab olema samuti null;</t>
  </si>
  <si>
    <t>d) OR objekti puhul veeru (5) lahtri summa võrdub veeru (4) lahtri summaga, kui valitsuse korralduses ei ole seatud eelarve kasutamisele tähtaega. Viimasel juhul lähtutakse tähtajast.</t>
  </si>
  <si>
    <t>f) kui veerg (3) on suurem kui veerg (2), siis võimalikuks ülekandmise summaks on veerg (4);</t>
  </si>
  <si>
    <t xml:space="preserve">g) kui veerg (2) on suurem kui veerg (3) ja veerg (4) on suurem kui veerg (1), siis veerg (5) võrdub veerg (1). </t>
  </si>
  <si>
    <t>Tulemusvaldkond -nimi</t>
  </si>
  <si>
    <t>Programm - nimi</t>
  </si>
  <si>
    <t>Üle toodud eelnevast aastast</t>
  </si>
  <si>
    <t xml:space="preserve">Täitmine </t>
  </si>
  <si>
    <t>Võimalik üle viia järgnevasse aastasse</t>
  </si>
  <si>
    <t>Erakorraline ülekandmine</t>
  </si>
  <si>
    <t>Korraline ülekandmine</t>
  </si>
  <si>
    <t>Ülekandmine kokku</t>
  </si>
  <si>
    <t>Programmi tegevuse nimi</t>
  </si>
  <si>
    <t>Eelarve objekti kood</t>
  </si>
  <si>
    <t>Vahendid Riigi Kinnisvara Aktsiaseltsile</t>
  </si>
  <si>
    <t>SE000028</t>
  </si>
  <si>
    <t>SR080219</t>
  </si>
  <si>
    <t>Teadus- ja arendustegevus - rahandusministri käskkiri nr 219</t>
  </si>
  <si>
    <t>Kulud</t>
  </si>
  <si>
    <t>IT vajaku kompenseerimine - rahandusministri käskkiri nr 78</t>
  </si>
  <si>
    <t>SR08A078</t>
  </si>
  <si>
    <t>Selgitus</t>
  </si>
  <si>
    <t>Põllumajandus ja kalandus</t>
  </si>
  <si>
    <t>Põllumajandus, toit ja maaelu</t>
  </si>
  <si>
    <t>Maaeluministeeriumi valitsemisala</t>
  </si>
  <si>
    <t>Põllumajanduskeskkonna hea seisundi tagamine</t>
  </si>
  <si>
    <t>Taimetervis, loomade tervise  ja heaolu tagamine</t>
  </si>
  <si>
    <t>Maa- ja rannapiirkonna areng</t>
  </si>
  <si>
    <t xml:space="preserve"> C.R.J.Talumuuseumi elamu-peahoone</t>
  </si>
  <si>
    <t>IN080027</t>
  </si>
  <si>
    <t>PK010505</t>
  </si>
  <si>
    <t>Ekspordivõimekus ja Eesti toidu kuvand</t>
  </si>
  <si>
    <t>PK010401</t>
  </si>
  <si>
    <t>Maakasutus</t>
  </si>
  <si>
    <t>PK010402</t>
  </si>
  <si>
    <t>Maaparandus</t>
  </si>
  <si>
    <t>PK010506</t>
  </si>
  <si>
    <t>Mahepõllumajandus</t>
  </si>
  <si>
    <t>PK010404</t>
  </si>
  <si>
    <t>Põllumajandusloomade aretus</t>
  </si>
  <si>
    <t>PK010501</t>
  </si>
  <si>
    <t>Põllumajandustootjate ja toiduainetööstuste konkurentsivõime</t>
  </si>
  <si>
    <t>PK010502</t>
  </si>
  <si>
    <t>Põlvkondade vahetus</t>
  </si>
  <si>
    <t>PK010503</t>
  </si>
  <si>
    <t>Riskijuhtimine ja põllumajandusturgude tasakaal</t>
  </si>
  <si>
    <t>PK010403</t>
  </si>
  <si>
    <t>Sordiaretus ja taimne paljundusmaterjal</t>
  </si>
  <si>
    <t>PK010301</t>
  </si>
  <si>
    <t>PK010504</t>
  </si>
  <si>
    <t>Ühistegevus ja koostöö</t>
  </si>
  <si>
    <t>Investeeringud</t>
  </si>
  <si>
    <t>Kalandus</t>
  </si>
  <si>
    <t>EMKFi keskkonnakaitsemeetmete rakendamine</t>
  </si>
  <si>
    <t>PK020104</t>
  </si>
  <si>
    <t>PK020101</t>
  </si>
  <si>
    <t>Kutseline kalapüük</t>
  </si>
  <si>
    <t>PK020102</t>
  </si>
  <si>
    <t>Vee-elusressursside töötlemine</t>
  </si>
  <si>
    <t>PK020103</t>
  </si>
  <si>
    <t>Vesiviljelus</t>
  </si>
  <si>
    <t>KULUD (muud)</t>
  </si>
  <si>
    <t>Regionaalministri käskkirja nr</t>
  </si>
  <si>
    <t>2023. aasta riigieelarve jäägid</t>
  </si>
  <si>
    <t>Jääkide 2024. aastasse üle viimine</t>
  </si>
  <si>
    <t>SR080062</t>
  </si>
  <si>
    <t>SR080189</t>
  </si>
  <si>
    <t>SR080199</t>
  </si>
  <si>
    <t>SR080131</t>
  </si>
  <si>
    <t>SR080170</t>
  </si>
  <si>
    <t>SR08A080</t>
  </si>
  <si>
    <t>SR08A132</t>
  </si>
  <si>
    <t>Kalavarude ja -püügi haldamise ning kaitse korraldamine</t>
  </si>
  <si>
    <t>PK020105</t>
  </si>
  <si>
    <t>Pikaajalise hoolduse poliitika kujundamine, KOV võimestamine</t>
  </si>
  <si>
    <t>HE070101</t>
  </si>
  <si>
    <t>IYDA0301</t>
  </si>
  <si>
    <t>Õigusruumi tagamine</t>
  </si>
  <si>
    <t>KK010501</t>
  </si>
  <si>
    <t>Maatoimingute korraldamine</t>
  </si>
  <si>
    <t>OR080016</t>
  </si>
  <si>
    <t>OR080065</t>
  </si>
  <si>
    <t>OR080135</t>
  </si>
  <si>
    <t>OR080455</t>
  </si>
  <si>
    <t>OR080165</t>
  </si>
  <si>
    <t>SR080168</t>
  </si>
  <si>
    <t>Ruumiandmete hõive, analüüsid ja kättesaadavaks tegemine</t>
  </si>
  <si>
    <t>KK010502</t>
  </si>
  <si>
    <t>RV040203</t>
  </si>
  <si>
    <t>Kohalike omavalitsuste poliitika ja finantseerimine</t>
  </si>
  <si>
    <t>SR080153</t>
  </si>
  <si>
    <t>SR088163</t>
  </si>
  <si>
    <t>SR008195</t>
  </si>
  <si>
    <t>VR080116</t>
  </si>
  <si>
    <t>RV040103</t>
  </si>
  <si>
    <t>Regionaalpoliitika, piirkondade ja piiriülese koostöö areng</t>
  </si>
  <si>
    <t>SR080176</t>
  </si>
  <si>
    <t>IN005000</t>
  </si>
  <si>
    <t>IN080014</t>
  </si>
  <si>
    <t>RV040301</t>
  </si>
  <si>
    <t>Ruumilise planeerimise poliitika kujundamine ja korraldamine</t>
  </si>
  <si>
    <t>TIEK0101</t>
  </si>
  <si>
    <t>Ettevõtluse arendamise soodustamine</t>
  </si>
  <si>
    <t>TRTR0401</t>
  </si>
  <si>
    <t>Liikuvusteenuse arendamine ja soodustamine</t>
  </si>
  <si>
    <t>IN003000</t>
  </si>
  <si>
    <t>VR080243</t>
  </si>
  <si>
    <t>VR080063</t>
  </si>
  <si>
    <t>Tõhus riik</t>
  </si>
  <si>
    <t>Regionaalpoliitika</t>
  </si>
  <si>
    <t>Heaolu</t>
  </si>
  <si>
    <t>Sotsiaalhoolekande programm</t>
  </si>
  <si>
    <t>Transport</t>
  </si>
  <si>
    <t>Transpordi konkurentsivõime ja liikuvuse programm</t>
  </si>
  <si>
    <t>Digiühiskond</t>
  </si>
  <si>
    <t>Digiühiskonna programm</t>
  </si>
  <si>
    <t>Teadus- ja arendustegevus ning ettevõtlus</t>
  </si>
  <si>
    <t>Ettevõtluskeskkond</t>
  </si>
  <si>
    <t>Keskkond</t>
  </si>
  <si>
    <t>Keskkonnakaitse ja -kasutuse programm</t>
  </si>
  <si>
    <t>Õigusvastaselt võõrandatud maa tagastami,  Vabariigi Valitsuse 28.03.2013 korraldus nr 135</t>
  </si>
  <si>
    <t>Maareformi kulutuste katteks,  Vabariigi Valitsuse  02.03.2017.a korraldus 65</t>
  </si>
  <si>
    <t>Maareformiiga seotud kulutusteks,   Vabariigi Valituse  17.04.2015.a korraldus 165 ja  28.09.2017 korraldus 265, 03.03.2020 nr 7</t>
  </si>
  <si>
    <t>Hoonestusõiguse seadmine, Vabariigi Valituse 06.01.2017.a korraldus 1 ja Vabariigi Valituse 21.12.2017.a korraldus 372</t>
  </si>
  <si>
    <t>Maareformi elluviimiseks ning ettevõtluse arendamiseks vajaliku keskkonna ja tingimuste loomiseks, Vabariigi Valituse 23.12.2021. korraldus nr 455</t>
  </si>
  <si>
    <t>EAFRD lisakohustuste tasumiseks - rahandusministri käskkiri nr 131</t>
  </si>
  <si>
    <t>PRIA IT vajaku kompenseerimine - rahandusministri käskkiri nr 62</t>
  </si>
  <si>
    <t>EAGF ja EAFRD finantskorrektsioon 2 - rahandusministri käskkiri nr 189</t>
  </si>
  <si>
    <t>Energiatõhusustööde kulud - rahandusministri käskkiri nr 199</t>
  </si>
  <si>
    <t>Väetamise ABC - rahandusministri käskkiri nr 80</t>
  </si>
  <si>
    <t>Ukraina sõjapõgenikega seotud kulud - rahandusministri käskkiri nr 132</t>
  </si>
  <si>
    <t>Avaandmete direktiivi rakendamiseks - rahandusministri käskkiri nr 168</t>
  </si>
  <si>
    <t>Ukraina põgenike vältimatu abi KOVle - rahandusministri käskkiri nr 153</t>
  </si>
  <si>
    <t>KOVle UK põgenike kulude hüvitamiseks - rahandusministri käskkiri nr 163</t>
  </si>
  <si>
    <t>UA põgenike vältimatu abi kulud KOVle - rahandusministri käskkiri nr 195</t>
  </si>
  <si>
    <t>UA põgenike vältimatu abi kulud KOVle - rahandusministri käskkiri nr 116</t>
  </si>
  <si>
    <t>Välistoetuste mitteabikõlblike kulude katteks - rahandusministri käskkiri nr 176</t>
  </si>
  <si>
    <t>Muud investeeringud</t>
  </si>
  <si>
    <t>Transpordivahendid</t>
  </si>
  <si>
    <t>Regionaalsed kinnisvarainvesteeringud</t>
  </si>
  <si>
    <t>Ühistranspordi toimimise tagamine - rahandusministri käskkiri nr 243</t>
  </si>
  <si>
    <t>Kommertsliinidel tasuta vedamise kohustus - rahandusministri käskkiri nr 63</t>
  </si>
  <si>
    <t>Kliimaeesmärkide leping ülikoolidega - rahandusministri käskkiri nr 170</t>
  </si>
  <si>
    <t>Jagu 08 Regionaal- ja Põllumajandusministeeriumi valitsemisala</t>
  </si>
  <si>
    <t>PK010701</t>
  </si>
  <si>
    <t>PK010702</t>
  </si>
  <si>
    <t>PK010705</t>
  </si>
  <si>
    <r>
      <t>(5) veerg</t>
    </r>
    <r>
      <rPr>
        <sz val="11"/>
        <rFont val="Times New Roman"/>
        <family val="1"/>
        <charset val="186"/>
      </rPr>
      <t xml:space="preserve"> leitakse veerust (4) järgmiste tingimustega (kõik summad absoluutväärtuses):</t>
    </r>
  </si>
  <si>
    <r>
      <rPr>
        <b/>
        <sz val="11"/>
        <rFont val="Times New Roman"/>
        <family val="1"/>
        <charset val="186"/>
      </rPr>
      <t>(7) veerg</t>
    </r>
    <r>
      <rPr>
        <sz val="11"/>
        <rFont val="Times New Roman"/>
        <family val="1"/>
        <charset val="186"/>
      </rPr>
      <t xml:space="preserve"> sisaldab andmeid kõikide erakorraliste eelarvejääkide ülekandmiste kohta.</t>
    </r>
  </si>
  <si>
    <r>
      <rPr>
        <b/>
        <sz val="11"/>
        <rFont val="Times New Roman"/>
        <family val="1"/>
        <charset val="186"/>
      </rPr>
      <t>(8) veerg</t>
    </r>
    <r>
      <rPr>
        <sz val="11"/>
        <rFont val="Times New Roman"/>
        <family val="1"/>
        <charset val="186"/>
      </rPr>
      <t xml:space="preserve"> sisaldab andmeid korralise (lõpliku) ülekandmise kohta – mais antava ministri käskkirja alus.</t>
    </r>
  </si>
  <si>
    <r>
      <rPr>
        <b/>
        <sz val="11"/>
        <rFont val="Times New Roman"/>
        <family val="1"/>
        <charset val="186"/>
      </rPr>
      <t>(9) veerge</t>
    </r>
    <r>
      <rPr>
        <sz val="11"/>
        <rFont val="Times New Roman"/>
        <family val="1"/>
        <charset val="186"/>
      </rPr>
      <t xml:space="preserve"> võib olla mitu vastavalt erakorraliste käskkirjade arvule.</t>
    </r>
  </si>
  <si>
    <t xml:space="preserve">Kasutamata vahendite jääk tagastatakse Vabariigi Valitsuse reservi sihtotstarbeta vahenditesse, millega kaetakse sihtotstarbelisest reservist taotlus
KOVidele pikaajalise hoolduse reformi ühekordsete kulude katteks </t>
  </si>
  <si>
    <t>Lisa 2</t>
  </si>
  <si>
    <t>Erakorralise käskkirjaga reservi tagastatud (käskkirja nr 15 alusel)</t>
  </si>
  <si>
    <r>
      <t xml:space="preserve">2023. aasta riigieelarve piirmääraga vahendite (liik 20) kasutamata eelarve ülekandmine ja reservi tagastamine </t>
    </r>
    <r>
      <rPr>
        <sz val="11"/>
        <rFont val="Times New Roman"/>
        <family val="1"/>
        <charset val="186"/>
      </rPr>
      <t>(eurodes)</t>
    </r>
  </si>
  <si>
    <t>INVESTEERINGUD (muud)</t>
  </si>
  <si>
    <t>Toiduohutus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</si>
</sst>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1"/>
      <color indexed="8"/>
      <name val="Calibri"/>
      <family val="2"/>
      <scheme val="minor"/>
    </font>
    <font>
      <b/>
      <sz val="11"/>
      <name val="Times New Roman"/>
      <family val="1"/>
      <charset val="186"/>
    </font>
    <font>
      <sz val="11"/>
      <name val="Calibri"/>
      <family val="2"/>
      <charset val="186"/>
      <scheme val="minor"/>
    </font>
    <font>
      <b/>
      <sz val="11"/>
      <name val="Calibri"/>
      <family val="2"/>
      <scheme val="minor"/>
    </font>
    <font>
      <sz val="11"/>
      <name val="Times New Roman"/>
      <family val="1"/>
      <charset val="186"/>
    </font>
    <font>
      <i/>
      <sz val="11"/>
      <name val="Times New Roman"/>
      <family val="1"/>
      <charset val="186"/>
    </font>
    <font>
      <sz val="11"/>
      <name val="Calibri"/>
      <family val="2"/>
      <scheme val="minor"/>
    </font>
    <font>
      <sz val="12"/>
      <name val="Times New Roman"/>
      <family val="1"/>
    </font>
    <font>
      <b/>
      <sz val="11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/>
  </cellStyleXfs>
  <cellXfs count="187">
    <xf numFmtId="0" fontId="0" fillId="0" borderId="0" xfId="0"/>
    <xf numFmtId="0" fontId="4" fillId="4" borderId="23" xfId="0" applyFont="1" applyFill="1" applyBorder="1" applyAlignment="1">
      <alignment vertical="center" wrapText="1"/>
    </xf>
    <xf numFmtId="0" fontId="4" fillId="4" borderId="24" xfId="0" applyFont="1" applyFill="1" applyBorder="1" applyAlignment="1">
      <alignment vertical="center" wrapText="1"/>
    </xf>
    <xf numFmtId="0" fontId="4" fillId="6" borderId="24" xfId="0" applyFont="1" applyFill="1" applyBorder="1" applyAlignment="1">
      <alignment vertical="center" wrapText="1"/>
    </xf>
    <xf numFmtId="3" fontId="4" fillId="2" borderId="31" xfId="1" applyNumberFormat="1" applyFont="1" applyFill="1" applyBorder="1" applyAlignment="1" applyProtection="1">
      <alignment horizontal="center" vertical="center" wrapText="1"/>
      <protection locked="0"/>
    </xf>
    <xf numFmtId="3" fontId="4" fillId="2" borderId="24" xfId="1" applyNumberFormat="1" applyFont="1" applyFill="1" applyBorder="1" applyAlignment="1" applyProtection="1">
      <alignment horizontal="center" vertical="center" wrapText="1"/>
      <protection locked="0"/>
    </xf>
    <xf numFmtId="3" fontId="4" fillId="2" borderId="27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/>
    <xf numFmtId="0" fontId="4" fillId="0" borderId="0" xfId="3" applyFont="1"/>
    <xf numFmtId="0" fontId="5" fillId="0" borderId="25" xfId="0" applyFont="1" applyBorder="1"/>
    <xf numFmtId="0" fontId="6" fillId="3" borderId="23" xfId="0" applyFont="1" applyFill="1" applyBorder="1"/>
    <xf numFmtId="0" fontId="6" fillId="3" borderId="24" xfId="0" applyFont="1" applyFill="1" applyBorder="1"/>
    <xf numFmtId="3" fontId="6" fillId="3" borderId="24" xfId="0" applyNumberFormat="1" applyFont="1" applyFill="1" applyBorder="1" applyAlignment="1">
      <alignment horizontal="center"/>
    </xf>
    <xf numFmtId="0" fontId="6" fillId="9" borderId="25" xfId="0" applyFont="1" applyFill="1" applyBorder="1"/>
    <xf numFmtId="0" fontId="6" fillId="9" borderId="7" xfId="0" applyFont="1" applyFill="1" applyBorder="1"/>
    <xf numFmtId="3" fontId="6" fillId="9" borderId="25" xfId="0" applyNumberFormat="1" applyFont="1" applyFill="1" applyBorder="1" applyAlignment="1">
      <alignment horizontal="center"/>
    </xf>
    <xf numFmtId="0" fontId="6" fillId="8" borderId="23" xfId="0" applyFont="1" applyFill="1" applyBorder="1"/>
    <xf numFmtId="0" fontId="6" fillId="8" borderId="29" xfId="0" applyFont="1" applyFill="1" applyBorder="1"/>
    <xf numFmtId="0" fontId="6" fillId="8" borderId="24" xfId="0" applyFont="1" applyFill="1" applyBorder="1"/>
    <xf numFmtId="3" fontId="6" fillId="8" borderId="24" xfId="0" applyNumberFormat="1" applyFont="1" applyFill="1" applyBorder="1" applyAlignment="1">
      <alignment horizontal="center"/>
    </xf>
    <xf numFmtId="0" fontId="5" fillId="7" borderId="23" xfId="0" applyFont="1" applyFill="1" applyBorder="1"/>
    <xf numFmtId="0" fontId="5" fillId="7" borderId="29" xfId="0" applyFont="1" applyFill="1" applyBorder="1"/>
    <xf numFmtId="0" fontId="5" fillId="7" borderId="32" xfId="0" applyFont="1" applyFill="1" applyBorder="1"/>
    <xf numFmtId="0" fontId="6" fillId="7" borderId="32" xfId="0" applyFont="1" applyFill="1" applyBorder="1"/>
    <xf numFmtId="3" fontId="6" fillId="7" borderId="32" xfId="0" applyNumberFormat="1" applyFont="1" applyFill="1" applyBorder="1" applyAlignment="1">
      <alignment horizontal="center"/>
    </xf>
    <xf numFmtId="0" fontId="6" fillId="0" borderId="0" xfId="0" applyFont="1"/>
    <xf numFmtId="0" fontId="6" fillId="7" borderId="23" xfId="0" applyFont="1" applyFill="1" applyBorder="1"/>
    <xf numFmtId="0" fontId="6" fillId="7" borderId="29" xfId="0" applyFont="1" applyFill="1" applyBorder="1"/>
    <xf numFmtId="0" fontId="6" fillId="7" borderId="24" xfId="0" applyFont="1" applyFill="1" applyBorder="1"/>
    <xf numFmtId="3" fontId="6" fillId="7" borderId="24" xfId="0" applyNumberFormat="1" applyFont="1" applyFill="1" applyBorder="1"/>
    <xf numFmtId="0" fontId="6" fillId="7" borderId="31" xfId="0" applyFont="1" applyFill="1" applyBorder="1"/>
    <xf numFmtId="0" fontId="6" fillId="7" borderId="14" xfId="0" applyFont="1" applyFill="1" applyBorder="1"/>
    <xf numFmtId="3" fontId="6" fillId="8" borderId="24" xfId="0" applyNumberFormat="1" applyFont="1" applyFill="1" applyBorder="1"/>
    <xf numFmtId="0" fontId="5" fillId="0" borderId="0" xfId="0" applyFont="1" applyAlignment="1">
      <alignment wrapText="1"/>
    </xf>
    <xf numFmtId="3" fontId="6" fillId="7" borderId="29" xfId="0" applyNumberFormat="1" applyFont="1" applyFill="1" applyBorder="1"/>
    <xf numFmtId="0" fontId="6" fillId="7" borderId="13" xfId="0" applyFont="1" applyFill="1" applyBorder="1"/>
    <xf numFmtId="3" fontId="6" fillId="3" borderId="24" xfId="0" applyNumberFormat="1" applyFont="1" applyFill="1" applyBorder="1" applyAlignment="1">
      <alignment horizontal="right"/>
    </xf>
    <xf numFmtId="3" fontId="6" fillId="9" borderId="25" xfId="0" applyNumberFormat="1" applyFont="1" applyFill="1" applyBorder="1" applyAlignment="1">
      <alignment horizontal="right"/>
    </xf>
    <xf numFmtId="3" fontId="6" fillId="8" borderId="24" xfId="0" applyNumberFormat="1" applyFont="1" applyFill="1" applyBorder="1" applyAlignment="1">
      <alignment horizontal="right"/>
    </xf>
    <xf numFmtId="3" fontId="6" fillId="7" borderId="24" xfId="0" applyNumberFormat="1" applyFont="1" applyFill="1" applyBorder="1" applyAlignment="1">
      <alignment horizontal="right"/>
    </xf>
    <xf numFmtId="3" fontId="6" fillId="3" borderId="29" xfId="0" applyNumberFormat="1" applyFont="1" applyFill="1" applyBorder="1" applyAlignment="1">
      <alignment horizontal="right"/>
    </xf>
    <xf numFmtId="3" fontId="6" fillId="7" borderId="27" xfId="0" applyNumberFormat="1" applyFont="1" applyFill="1" applyBorder="1" applyAlignment="1">
      <alignment horizontal="right"/>
    </xf>
    <xf numFmtId="3" fontId="6" fillId="9" borderId="34" xfId="0" applyNumberFormat="1" applyFont="1" applyFill="1" applyBorder="1" applyAlignment="1">
      <alignment horizontal="right"/>
    </xf>
    <xf numFmtId="3" fontId="6" fillId="8" borderId="29" xfId="0" applyNumberFormat="1" applyFont="1" applyFill="1" applyBorder="1" applyAlignment="1">
      <alignment horizontal="right"/>
    </xf>
    <xf numFmtId="3" fontId="6" fillId="7" borderId="32" xfId="0" applyNumberFormat="1" applyFont="1" applyFill="1" applyBorder="1" applyAlignment="1">
      <alignment horizontal="right"/>
    </xf>
    <xf numFmtId="3" fontId="6" fillId="7" borderId="35" xfId="0" applyNumberFormat="1" applyFont="1" applyFill="1" applyBorder="1" applyAlignment="1">
      <alignment horizontal="right"/>
    </xf>
    <xf numFmtId="3" fontId="6" fillId="7" borderId="27" xfId="0" applyNumberFormat="1" applyFont="1" applyFill="1" applyBorder="1"/>
    <xf numFmtId="3" fontId="6" fillId="7" borderId="25" xfId="0" applyNumberFormat="1" applyFont="1" applyFill="1" applyBorder="1" applyAlignment="1">
      <alignment horizontal="right"/>
    </xf>
    <xf numFmtId="3" fontId="4" fillId="3" borderId="17" xfId="1" applyNumberFormat="1" applyFont="1" applyFill="1" applyBorder="1" applyAlignment="1" applyProtection="1">
      <alignment horizontal="center" vertical="center" wrapText="1"/>
      <protection locked="0"/>
    </xf>
    <xf numFmtId="3" fontId="4" fillId="3" borderId="18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vertical="top"/>
    </xf>
    <xf numFmtId="0" fontId="7" fillId="0" borderId="0" xfId="0" applyFont="1" applyAlignment="1">
      <alignment horizontal="left" vertical="top" indent="2"/>
    </xf>
    <xf numFmtId="0" fontId="7" fillId="0" borderId="0" xfId="0" applyFont="1" applyAlignment="1">
      <alignment vertical="top"/>
    </xf>
    <xf numFmtId="0" fontId="4" fillId="2" borderId="13" xfId="0" applyFont="1" applyFill="1" applyBorder="1" applyAlignment="1">
      <alignment vertical="top"/>
    </xf>
    <xf numFmtId="0" fontId="5" fillId="2" borderId="24" xfId="0" applyFont="1" applyFill="1" applyBorder="1"/>
    <xf numFmtId="0" fontId="4" fillId="10" borderId="15" xfId="0" applyFont="1" applyFill="1" applyBorder="1" applyAlignment="1">
      <alignment horizontal="left" vertical="top"/>
    </xf>
    <xf numFmtId="0" fontId="5" fillId="10" borderId="7" xfId="0" applyFont="1" applyFill="1" applyBorder="1"/>
    <xf numFmtId="0" fontId="4" fillId="10" borderId="46" xfId="0" applyFont="1" applyFill="1" applyBorder="1" applyAlignment="1">
      <alignment horizontal="left" vertical="top"/>
    </xf>
    <xf numFmtId="0" fontId="5" fillId="10" borderId="16" xfId="0" applyFont="1" applyFill="1" applyBorder="1"/>
    <xf numFmtId="0" fontId="9" fillId="0" borderId="1" xfId="0" applyFont="1" applyBorder="1"/>
    <xf numFmtId="0" fontId="9" fillId="0" borderId="3" xfId="0" applyFont="1" applyBorder="1"/>
    <xf numFmtId="3" fontId="9" fillId="0" borderId="1" xfId="0" applyNumberFormat="1" applyFont="1" applyBorder="1"/>
    <xf numFmtId="3" fontId="9" fillId="0" borderId="3" xfId="0" applyNumberFormat="1" applyFont="1" applyBorder="1"/>
    <xf numFmtId="0" fontId="9" fillId="0" borderId="0" xfId="0" applyFont="1"/>
    <xf numFmtId="0" fontId="9" fillId="0" borderId="16" xfId="0" applyFont="1" applyBorder="1"/>
    <xf numFmtId="0" fontId="9" fillId="0" borderId="18" xfId="0" applyFont="1" applyBorder="1"/>
    <xf numFmtId="3" fontId="9" fillId="0" borderId="16" xfId="0" applyNumberFormat="1" applyFont="1" applyBorder="1"/>
    <xf numFmtId="3" fontId="9" fillId="0" borderId="18" xfId="0" applyNumberFormat="1" applyFont="1" applyBorder="1"/>
    <xf numFmtId="0" fontId="5" fillId="0" borderId="1" xfId="0" applyFont="1" applyBorder="1"/>
    <xf numFmtId="0" fontId="5" fillId="0" borderId="3" xfId="0" applyFont="1" applyBorder="1"/>
    <xf numFmtId="3" fontId="5" fillId="0" borderId="1" xfId="0" applyNumberFormat="1" applyFont="1" applyBorder="1"/>
    <xf numFmtId="3" fontId="5" fillId="0" borderId="3" xfId="0" applyNumberFormat="1" applyFont="1" applyBorder="1"/>
    <xf numFmtId="0" fontId="5" fillId="0" borderId="16" xfId="0" applyFont="1" applyBorder="1"/>
    <xf numFmtId="0" fontId="5" fillId="0" borderId="18" xfId="0" applyFont="1" applyBorder="1"/>
    <xf numFmtId="3" fontId="5" fillId="0" borderId="16" xfId="0" applyNumberFormat="1" applyFont="1" applyBorder="1"/>
    <xf numFmtId="3" fontId="5" fillId="0" borderId="18" xfId="0" applyNumberFormat="1" applyFont="1" applyBorder="1"/>
    <xf numFmtId="0" fontId="5" fillId="0" borderId="6" xfId="0" applyFont="1" applyBorder="1"/>
    <xf numFmtId="3" fontId="5" fillId="0" borderId="6" xfId="0" applyNumberFormat="1" applyFont="1" applyBorder="1"/>
    <xf numFmtId="3" fontId="5" fillId="0" borderId="36" xfId="0" applyNumberFormat="1" applyFont="1" applyBorder="1"/>
    <xf numFmtId="3" fontId="5" fillId="0" borderId="0" xfId="0" applyNumberFormat="1" applyFont="1"/>
    <xf numFmtId="0" fontId="5" fillId="0" borderId="28" xfId="0" applyFont="1" applyBorder="1"/>
    <xf numFmtId="0" fontId="5" fillId="0" borderId="26" xfId="0" applyFont="1" applyBorder="1"/>
    <xf numFmtId="0" fontId="5" fillId="0" borderId="7" xfId="0" applyFont="1" applyBorder="1"/>
    <xf numFmtId="3" fontId="5" fillId="0" borderId="7" xfId="0" applyNumberFormat="1" applyFont="1" applyBorder="1"/>
    <xf numFmtId="3" fontId="5" fillId="0" borderId="19" xfId="0" applyNumberFormat="1" applyFont="1" applyBorder="1"/>
    <xf numFmtId="3" fontId="5" fillId="0" borderId="16" xfId="0" applyNumberFormat="1" applyFont="1" applyBorder="1" applyAlignment="1">
      <alignment horizontal="right"/>
    </xf>
    <xf numFmtId="3" fontId="5" fillId="0" borderId="1" xfId="0" applyNumberFormat="1" applyFont="1" applyBorder="1" applyAlignment="1">
      <alignment horizontal="right"/>
    </xf>
    <xf numFmtId="0" fontId="5" fillId="0" borderId="47" xfId="0" applyFont="1" applyBorder="1"/>
    <xf numFmtId="0" fontId="5" fillId="0" borderId="10" xfId="0" applyFont="1" applyBorder="1"/>
    <xf numFmtId="3" fontId="5" fillId="0" borderId="10" xfId="0" applyNumberFormat="1" applyFont="1" applyBorder="1" applyAlignment="1">
      <alignment horizontal="right"/>
    </xf>
    <xf numFmtId="3" fontId="5" fillId="0" borderId="10" xfId="0" applyNumberFormat="1" applyFont="1" applyBorder="1"/>
    <xf numFmtId="0" fontId="5" fillId="0" borderId="48" xfId="0" applyFont="1" applyBorder="1"/>
    <xf numFmtId="3" fontId="5" fillId="0" borderId="7" xfId="0" applyNumberFormat="1" applyFont="1" applyBorder="1" applyAlignment="1">
      <alignment horizontal="right"/>
    </xf>
    <xf numFmtId="0" fontId="5" fillId="0" borderId="45" xfId="0" applyFont="1" applyBorder="1"/>
    <xf numFmtId="0" fontId="5" fillId="0" borderId="32" xfId="0" applyFont="1" applyBorder="1"/>
    <xf numFmtId="3" fontId="5" fillId="0" borderId="32" xfId="0" applyNumberFormat="1" applyFont="1" applyBorder="1" applyAlignment="1">
      <alignment horizontal="right"/>
    </xf>
    <xf numFmtId="0" fontId="5" fillId="0" borderId="9" xfId="0" applyFont="1" applyBorder="1"/>
    <xf numFmtId="0" fontId="5" fillId="0" borderId="2" xfId="0" applyFont="1" applyBorder="1"/>
    <xf numFmtId="0" fontId="5" fillId="0" borderId="5" xfId="0" applyFont="1" applyBorder="1"/>
    <xf numFmtId="3" fontId="5" fillId="0" borderId="6" xfId="0" applyNumberFormat="1" applyFont="1" applyBorder="1" applyAlignment="1">
      <alignment horizontal="right"/>
    </xf>
    <xf numFmtId="3" fontId="5" fillId="10" borderId="7" xfId="0" applyNumberFormat="1" applyFont="1" applyFill="1" applyBorder="1" applyAlignment="1">
      <alignment horizontal="center"/>
    </xf>
    <xf numFmtId="3" fontId="6" fillId="7" borderId="25" xfId="0" applyNumberFormat="1" applyFont="1" applyFill="1" applyBorder="1" applyAlignment="1">
      <alignment horizontal="center"/>
    </xf>
    <xf numFmtId="3" fontId="5" fillId="0" borderId="0" xfId="0" applyNumberFormat="1" applyFont="1" applyAlignment="1">
      <alignment wrapText="1"/>
    </xf>
    <xf numFmtId="3" fontId="4" fillId="0" borderId="0" xfId="3" applyNumberFormat="1" applyFont="1" applyAlignment="1">
      <alignment horizontal="right" wrapText="1"/>
    </xf>
    <xf numFmtId="3" fontId="7" fillId="0" borderId="0" xfId="3" applyNumberFormat="1" applyFont="1" applyAlignment="1">
      <alignment horizontal="right"/>
    </xf>
    <xf numFmtId="3" fontId="4" fillId="0" borderId="0" xfId="0" applyNumberFormat="1" applyFont="1" applyAlignment="1">
      <alignment horizontal="right" vertical="top"/>
    </xf>
    <xf numFmtId="3" fontId="8" fillId="0" borderId="0" xfId="0" applyNumberFormat="1" applyFont="1" applyAlignment="1">
      <alignment horizontal="right" vertical="top"/>
    </xf>
    <xf numFmtId="3" fontId="4" fillId="5" borderId="22" xfId="3" applyNumberFormat="1" applyFont="1" applyFill="1" applyBorder="1" applyAlignment="1">
      <alignment horizontal="center" vertical="center" wrapText="1"/>
    </xf>
    <xf numFmtId="3" fontId="5" fillId="0" borderId="25" xfId="0" applyNumberFormat="1" applyFont="1" applyBorder="1" applyAlignment="1">
      <alignment horizontal="center"/>
    </xf>
    <xf numFmtId="3" fontId="5" fillId="0" borderId="25" xfId="0" quotePrefix="1" applyNumberFormat="1" applyFont="1" applyBorder="1" applyAlignment="1">
      <alignment horizontal="center"/>
    </xf>
    <xf numFmtId="3" fontId="5" fillId="0" borderId="21" xfId="0" quotePrefix="1" applyNumberFormat="1" applyFont="1" applyBorder="1" applyAlignment="1">
      <alignment horizontal="center"/>
    </xf>
    <xf numFmtId="3" fontId="5" fillId="0" borderId="21" xfId="0" applyNumberFormat="1" applyFont="1" applyBorder="1"/>
    <xf numFmtId="3" fontId="5" fillId="0" borderId="30" xfId="0" quotePrefix="1" applyNumberFormat="1" applyFont="1" applyBorder="1" applyAlignment="1">
      <alignment horizontal="center"/>
    </xf>
    <xf numFmtId="3" fontId="5" fillId="2" borderId="24" xfId="0" applyNumberFormat="1" applyFont="1" applyFill="1" applyBorder="1" applyAlignment="1">
      <alignment horizontal="center"/>
    </xf>
    <xf numFmtId="3" fontId="5" fillId="2" borderId="24" xfId="0" quotePrefix="1" applyNumberFormat="1" applyFont="1" applyFill="1" applyBorder="1" applyAlignment="1">
      <alignment horizontal="center"/>
    </xf>
    <xf numFmtId="3" fontId="5" fillId="2" borderId="24" xfId="0" applyNumberFormat="1" applyFont="1" applyFill="1" applyBorder="1"/>
    <xf numFmtId="3" fontId="5" fillId="10" borderId="16" xfId="0" applyNumberFormat="1" applyFont="1" applyFill="1" applyBorder="1" applyAlignment="1">
      <alignment horizontal="center"/>
    </xf>
    <xf numFmtId="3" fontId="5" fillId="0" borderId="35" xfId="0" applyNumberFormat="1" applyFont="1" applyBorder="1" applyAlignment="1">
      <alignment horizontal="right"/>
    </xf>
    <xf numFmtId="3" fontId="5" fillId="0" borderId="11" xfId="0" applyNumberFormat="1" applyFont="1" applyBorder="1"/>
    <xf numFmtId="3" fontId="5" fillId="0" borderId="4" xfId="0" applyNumberFormat="1" applyFont="1" applyBorder="1"/>
    <xf numFmtId="4" fontId="5" fillId="0" borderId="0" xfId="0" applyNumberFormat="1" applyFont="1" applyAlignment="1">
      <alignment wrapText="1"/>
    </xf>
    <xf numFmtId="4" fontId="5" fillId="0" borderId="0" xfId="0" applyNumberFormat="1" applyFont="1"/>
    <xf numFmtId="4" fontId="5" fillId="0" borderId="37" xfId="0" applyNumberFormat="1" applyFont="1" applyBorder="1"/>
    <xf numFmtId="4" fontId="5" fillId="2" borderId="27" xfId="0" applyNumberFormat="1" applyFont="1" applyFill="1" applyBorder="1"/>
    <xf numFmtId="4" fontId="5" fillId="10" borderId="7" xfId="0" applyNumberFormat="1" applyFont="1" applyFill="1" applyBorder="1"/>
    <xf numFmtId="4" fontId="5" fillId="10" borderId="16" xfId="0" applyNumberFormat="1" applyFont="1" applyFill="1" applyBorder="1"/>
    <xf numFmtId="4" fontId="6" fillId="3" borderId="33" xfId="0" applyNumberFormat="1" applyFont="1" applyFill="1" applyBorder="1"/>
    <xf numFmtId="4" fontId="6" fillId="9" borderId="38" xfId="0" applyNumberFormat="1" applyFont="1" applyFill="1" applyBorder="1" applyAlignment="1">
      <alignment horizontal="center"/>
    </xf>
    <xf numFmtId="4" fontId="6" fillId="8" borderId="33" xfId="0" applyNumberFormat="1" applyFont="1" applyFill="1" applyBorder="1"/>
    <xf numFmtId="4" fontId="6" fillId="7" borderId="37" xfId="0" applyNumberFormat="1" applyFont="1" applyFill="1" applyBorder="1" applyAlignment="1">
      <alignment vertical="center" wrapText="1"/>
    </xf>
    <xf numFmtId="4" fontId="6" fillId="7" borderId="38" xfId="0" applyNumberFormat="1" applyFont="1" applyFill="1" applyBorder="1" applyAlignment="1">
      <alignment vertical="center" wrapText="1"/>
    </xf>
    <xf numFmtId="4" fontId="6" fillId="7" borderId="43" xfId="0" applyNumberFormat="1" applyFont="1" applyFill="1" applyBorder="1" applyAlignment="1">
      <alignment vertical="center" wrapText="1"/>
    </xf>
    <xf numFmtId="4" fontId="6" fillId="7" borderId="33" xfId="0" applyNumberFormat="1" applyFont="1" applyFill="1" applyBorder="1"/>
    <xf numFmtId="4" fontId="5" fillId="0" borderId="41" xfId="0" applyNumberFormat="1" applyFont="1" applyBorder="1"/>
    <xf numFmtId="4" fontId="5" fillId="0" borderId="39" xfId="0" applyNumberFormat="1" applyFont="1" applyBorder="1"/>
    <xf numFmtId="4" fontId="6" fillId="7" borderId="37" xfId="0" applyNumberFormat="1" applyFont="1" applyFill="1" applyBorder="1"/>
    <xf numFmtId="4" fontId="5" fillId="0" borderId="44" xfId="0" applyNumberFormat="1" applyFont="1" applyBorder="1"/>
    <xf numFmtId="4" fontId="5" fillId="0" borderId="42" xfId="0" applyNumberFormat="1" applyFont="1" applyBorder="1"/>
    <xf numFmtId="4" fontId="6" fillId="7" borderId="38" xfId="0" applyNumberFormat="1" applyFont="1" applyFill="1" applyBorder="1"/>
    <xf numFmtId="4" fontId="5" fillId="0" borderId="33" xfId="0" applyNumberFormat="1" applyFont="1" applyBorder="1"/>
    <xf numFmtId="4" fontId="6" fillId="0" borderId="41" xfId="0" applyNumberFormat="1" applyFont="1" applyBorder="1" applyAlignment="1">
      <alignment vertical="center" wrapText="1"/>
    </xf>
    <xf numFmtId="4" fontId="5" fillId="0" borderId="38" xfId="0" applyNumberFormat="1" applyFont="1" applyBorder="1"/>
    <xf numFmtId="4" fontId="6" fillId="0" borderId="44" xfId="0" applyNumberFormat="1" applyFont="1" applyBorder="1" applyAlignment="1">
      <alignment vertical="center" wrapText="1"/>
    </xf>
    <xf numFmtId="4" fontId="6" fillId="0" borderId="42" xfId="0" applyNumberFormat="1" applyFont="1" applyBorder="1" applyAlignment="1">
      <alignment vertical="center" wrapText="1"/>
    </xf>
    <xf numFmtId="4" fontId="6" fillId="0" borderId="39" xfId="0" applyNumberFormat="1" applyFont="1" applyBorder="1" applyAlignment="1">
      <alignment vertical="center" wrapText="1"/>
    </xf>
    <xf numFmtId="0" fontId="9" fillId="0" borderId="7" xfId="0" applyFont="1" applyBorder="1"/>
    <xf numFmtId="0" fontId="9" fillId="0" borderId="19" xfId="0" applyFont="1" applyBorder="1"/>
    <xf numFmtId="3" fontId="9" fillId="0" borderId="7" xfId="0" applyNumberFormat="1" applyFont="1" applyBorder="1"/>
    <xf numFmtId="3" fontId="9" fillId="0" borderId="19" xfId="0" applyNumberFormat="1" applyFont="1" applyBorder="1"/>
    <xf numFmtId="4" fontId="6" fillId="0" borderId="40" xfId="0" applyNumberFormat="1" applyFont="1" applyBorder="1" applyAlignment="1">
      <alignment vertical="center" wrapText="1"/>
    </xf>
    <xf numFmtId="0" fontId="9" fillId="0" borderId="28" xfId="0" applyFont="1" applyBorder="1"/>
    <xf numFmtId="3" fontId="9" fillId="0" borderId="1" xfId="0" applyNumberFormat="1" applyFont="1" applyBorder="1" applyAlignment="1">
      <alignment horizontal="right"/>
    </xf>
    <xf numFmtId="4" fontId="9" fillId="0" borderId="41" xfId="0" applyNumberFormat="1" applyFont="1" applyBorder="1"/>
    <xf numFmtId="0" fontId="9" fillId="0" borderId="1" xfId="0" applyFont="1" applyBorder="1" applyAlignment="1">
      <alignment wrapText="1"/>
    </xf>
    <xf numFmtId="0" fontId="9" fillId="0" borderId="26" xfId="0" applyFont="1" applyBorder="1"/>
    <xf numFmtId="3" fontId="9" fillId="0" borderId="16" xfId="0" applyNumberFormat="1" applyFont="1" applyBorder="1" applyAlignment="1">
      <alignment horizontal="right"/>
    </xf>
    <xf numFmtId="4" fontId="9" fillId="0" borderId="42" xfId="0" applyNumberFormat="1" applyFont="1" applyBorder="1"/>
    <xf numFmtId="0" fontId="10" fillId="0" borderId="38" xfId="0" applyFont="1" applyBorder="1" applyAlignment="1">
      <alignment horizontal="justify" vertical="center" wrapText="1"/>
    </xf>
    <xf numFmtId="0" fontId="9" fillId="0" borderId="48" xfId="0" applyFont="1" applyBorder="1"/>
    <xf numFmtId="0" fontId="9" fillId="0" borderId="7" xfId="0" applyFont="1" applyBorder="1" applyAlignment="1">
      <alignment wrapText="1"/>
    </xf>
    <xf numFmtId="3" fontId="9" fillId="0" borderId="7" xfId="0" applyNumberFormat="1" applyFont="1" applyBorder="1" applyAlignment="1">
      <alignment horizontal="right"/>
    </xf>
    <xf numFmtId="4" fontId="9" fillId="0" borderId="40" xfId="0" applyNumberFormat="1" applyFont="1" applyBorder="1"/>
    <xf numFmtId="3" fontId="5" fillId="7" borderId="3" xfId="0" applyNumberFormat="1" applyFont="1" applyFill="1" applyBorder="1"/>
    <xf numFmtId="0" fontId="5" fillId="0" borderId="17" xfId="0" applyFont="1" applyBorder="1"/>
    <xf numFmtId="3" fontId="5" fillId="0" borderId="49" xfId="0" applyNumberFormat="1" applyFont="1" applyBorder="1"/>
    <xf numFmtId="0" fontId="5" fillId="0" borderId="15" xfId="0" applyFont="1" applyBorder="1"/>
    <xf numFmtId="0" fontId="6" fillId="11" borderId="23" xfId="0" applyFont="1" applyFill="1" applyBorder="1"/>
    <xf numFmtId="0" fontId="6" fillId="11" borderId="24" xfId="0" applyFont="1" applyFill="1" applyBorder="1"/>
    <xf numFmtId="3" fontId="6" fillId="11" borderId="24" xfId="0" applyNumberFormat="1" applyFont="1" applyFill="1" applyBorder="1" applyAlignment="1">
      <alignment horizontal="right"/>
    </xf>
    <xf numFmtId="0" fontId="9" fillId="0" borderId="7" xfId="0" applyFont="1" applyBorder="1" applyAlignment="1">
      <alignment vertical="top"/>
    </xf>
    <xf numFmtId="3" fontId="6" fillId="11" borderId="29" xfId="0" applyNumberFormat="1" applyFont="1" applyFill="1" applyBorder="1" applyAlignment="1">
      <alignment horizontal="right"/>
    </xf>
    <xf numFmtId="4" fontId="6" fillId="11" borderId="33" xfId="0" applyNumberFormat="1" applyFont="1" applyFill="1" applyBorder="1"/>
    <xf numFmtId="4" fontId="5" fillId="0" borderId="40" xfId="0" applyNumberFormat="1" applyFont="1" applyBorder="1"/>
    <xf numFmtId="3" fontId="11" fillId="7" borderId="32" xfId="0" applyNumberFormat="1" applyFont="1" applyFill="1" applyBorder="1" applyAlignment="1">
      <alignment horizontal="right"/>
    </xf>
    <xf numFmtId="3" fontId="11" fillId="7" borderId="24" xfId="0" applyNumberFormat="1" applyFont="1" applyFill="1" applyBorder="1"/>
    <xf numFmtId="3" fontId="4" fillId="2" borderId="13" xfId="3" applyNumberFormat="1" applyFont="1" applyFill="1" applyBorder="1" applyAlignment="1">
      <alignment horizontal="center"/>
    </xf>
    <xf numFmtId="3" fontId="4" fillId="2" borderId="14" xfId="3" applyNumberFormat="1" applyFont="1" applyFill="1" applyBorder="1" applyAlignment="1">
      <alignment horizontal="center"/>
    </xf>
    <xf numFmtId="3" fontId="4" fillId="2" borderId="20" xfId="3" applyNumberFormat="1" applyFont="1" applyFill="1" applyBorder="1" applyAlignment="1">
      <alignment horizontal="center"/>
    </xf>
    <xf numFmtId="3" fontId="4" fillId="3" borderId="8" xfId="0" applyNumberFormat="1" applyFont="1" applyFill="1" applyBorder="1" applyAlignment="1">
      <alignment horizontal="center"/>
    </xf>
    <xf numFmtId="3" fontId="4" fillId="3" borderId="12" xfId="0" applyNumberFormat="1" applyFont="1" applyFill="1" applyBorder="1" applyAlignment="1">
      <alignment horizontal="center"/>
    </xf>
    <xf numFmtId="3" fontId="4" fillId="5" borderId="13" xfId="3" applyNumberFormat="1" applyFont="1" applyFill="1" applyBorder="1" applyAlignment="1">
      <alignment horizontal="center" wrapText="1"/>
    </xf>
    <xf numFmtId="3" fontId="4" fillId="5" borderId="14" xfId="3" applyNumberFormat="1" applyFont="1" applyFill="1" applyBorder="1" applyAlignment="1">
      <alignment horizontal="center" wrapText="1"/>
    </xf>
    <xf numFmtId="3" fontId="4" fillId="5" borderId="20" xfId="3" applyNumberFormat="1" applyFont="1" applyFill="1" applyBorder="1" applyAlignment="1">
      <alignment horizontal="center" wrapText="1"/>
    </xf>
    <xf numFmtId="4" fontId="6" fillId="0" borderId="37" xfId="0" applyNumberFormat="1" applyFont="1" applyBorder="1" applyAlignment="1">
      <alignment horizontal="center"/>
    </xf>
    <xf numFmtId="4" fontId="6" fillId="0" borderId="38" xfId="0" applyNumberFormat="1" applyFont="1" applyBorder="1" applyAlignment="1">
      <alignment horizontal="center"/>
    </xf>
    <xf numFmtId="0" fontId="10" fillId="0" borderId="37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</cellXfs>
  <cellStyles count="4">
    <cellStyle name="Normaallaad" xfId="0" builtinId="0"/>
    <cellStyle name="Normaallaad 2" xfId="3" xr:uid="{00000000-0005-0000-0000-000001000000}"/>
    <cellStyle name="Normal 10 2" xfId="2" xr:uid="{00000000-0005-0000-0000-000002000000}"/>
    <cellStyle name="Normal 25 9" xfId="1" xr:uid="{00000000-0005-0000-0000-000003000000}"/>
  </cellStyles>
  <dxfs count="0"/>
  <tableStyles count="0" defaultTableStyle="TableStyleMedium2" defaultPivotStyle="PivotStyleLight16"/>
  <colors>
    <mruColors>
      <color rgb="FFABE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13"/>
  <sheetViews>
    <sheetView tabSelected="1" zoomScale="80" zoomScaleNormal="80" workbookViewId="0">
      <pane ySplit="3840" topLeftCell="A8" activePane="bottomLeft"/>
      <selection sqref="A1:XFD1048576"/>
      <selection pane="bottomLeft" activeCell="Z37" sqref="Z37"/>
    </sheetView>
  </sheetViews>
  <sheetFormatPr defaultColWidth="9.140625" defaultRowHeight="15" x14ac:dyDescent="0.25"/>
  <cols>
    <col min="1" max="1" width="26.5703125" style="7" customWidth="1"/>
    <col min="2" max="2" width="18.7109375" style="7" customWidth="1"/>
    <col min="3" max="3" width="16.5703125" style="7" customWidth="1"/>
    <col min="4" max="4" width="11.5703125" style="7" customWidth="1"/>
    <col min="5" max="5" width="15.28515625" style="7" customWidth="1"/>
    <col min="6" max="6" width="18" style="7" hidden="1" customWidth="1"/>
    <col min="7" max="7" width="9.140625" style="7"/>
    <col min="8" max="8" width="10.140625" style="7" customWidth="1"/>
    <col min="9" max="9" width="37.140625" style="7" customWidth="1"/>
    <col min="10" max="10" width="15.5703125" style="79" bestFit="1" customWidth="1"/>
    <col min="11" max="11" width="17" style="79" bestFit="1" customWidth="1"/>
    <col min="12" max="12" width="15.7109375" style="79" bestFit="1" customWidth="1"/>
    <col min="13" max="13" width="18.42578125" style="79" bestFit="1" customWidth="1"/>
    <col min="14" max="14" width="19.28515625" style="79" bestFit="1" customWidth="1"/>
    <col min="15" max="15" width="18.42578125" style="79" bestFit="1" customWidth="1"/>
    <col min="16" max="16" width="13.42578125" style="79" customWidth="1"/>
    <col min="17" max="17" width="14.140625" style="79" customWidth="1"/>
    <col min="18" max="18" width="14.28515625" style="79" customWidth="1"/>
    <col min="19" max="19" width="16.7109375" style="79" customWidth="1"/>
    <col min="20" max="20" width="35.42578125" style="121" customWidth="1"/>
    <col min="21" max="21" width="9.140625" style="7"/>
    <col min="22" max="22" width="10.5703125" style="7" bestFit="1" customWidth="1"/>
    <col min="23" max="16384" width="9.140625" style="7"/>
  </cols>
  <sheetData>
    <row r="1" spans="1:22" s="33" customFormat="1" x14ac:dyDescent="0.25">
      <c r="J1" s="102"/>
      <c r="K1" s="102"/>
      <c r="L1" s="102"/>
      <c r="M1" s="102"/>
      <c r="N1" s="102"/>
      <c r="O1" s="102"/>
      <c r="P1" s="102"/>
      <c r="Q1" s="102"/>
      <c r="R1" s="102"/>
      <c r="S1" s="103" t="s">
        <v>178</v>
      </c>
      <c r="T1" s="120"/>
    </row>
    <row r="2" spans="1:22" x14ac:dyDescent="0.25">
      <c r="S2" s="104" t="s">
        <v>88</v>
      </c>
    </row>
    <row r="3" spans="1:22" x14ac:dyDescent="0.25">
      <c r="S3" s="105" t="s">
        <v>180</v>
      </c>
    </row>
    <row r="4" spans="1:22" x14ac:dyDescent="0.25">
      <c r="S4" s="105" t="s">
        <v>9</v>
      </c>
    </row>
    <row r="5" spans="1:22" x14ac:dyDescent="0.25">
      <c r="S5" s="106" t="s">
        <v>12</v>
      </c>
    </row>
    <row r="6" spans="1:22" ht="15.75" thickBot="1" x14ac:dyDescent="0.3">
      <c r="S6" s="106"/>
    </row>
    <row r="7" spans="1:22" ht="47.45" customHeight="1" thickBot="1" x14ac:dyDescent="0.3">
      <c r="D7" s="8"/>
      <c r="E7" s="8"/>
      <c r="H7" s="8"/>
      <c r="I7" s="8"/>
      <c r="J7" s="175" t="s">
        <v>89</v>
      </c>
      <c r="K7" s="176"/>
      <c r="L7" s="176"/>
      <c r="M7" s="176"/>
      <c r="N7" s="177"/>
      <c r="O7" s="180" t="s">
        <v>90</v>
      </c>
      <c r="P7" s="181"/>
      <c r="Q7" s="182"/>
      <c r="R7" s="178" t="s">
        <v>6</v>
      </c>
      <c r="S7" s="179"/>
      <c r="T7" s="183" t="s">
        <v>47</v>
      </c>
    </row>
    <row r="8" spans="1:22" ht="87" customHeight="1" thickBot="1" x14ac:dyDescent="0.3">
      <c r="A8" s="1" t="s">
        <v>14</v>
      </c>
      <c r="B8" s="2" t="s">
        <v>30</v>
      </c>
      <c r="C8" s="3" t="s">
        <v>31</v>
      </c>
      <c r="D8" s="3" t="s">
        <v>18</v>
      </c>
      <c r="E8" s="3" t="s">
        <v>38</v>
      </c>
      <c r="F8" s="2" t="s">
        <v>16</v>
      </c>
      <c r="G8" s="2" t="s">
        <v>15</v>
      </c>
      <c r="H8" s="2" t="s">
        <v>39</v>
      </c>
      <c r="I8" s="2" t="s">
        <v>17</v>
      </c>
      <c r="J8" s="4" t="s">
        <v>0</v>
      </c>
      <c r="K8" s="5" t="s">
        <v>32</v>
      </c>
      <c r="L8" s="5" t="s">
        <v>33</v>
      </c>
      <c r="M8" s="5" t="s">
        <v>1</v>
      </c>
      <c r="N8" s="6" t="s">
        <v>34</v>
      </c>
      <c r="O8" s="107" t="s">
        <v>36</v>
      </c>
      <c r="P8" s="107" t="s">
        <v>35</v>
      </c>
      <c r="Q8" s="107" t="s">
        <v>37</v>
      </c>
      <c r="R8" s="48" t="s">
        <v>179</v>
      </c>
      <c r="S8" s="49" t="s">
        <v>7</v>
      </c>
      <c r="T8" s="184"/>
    </row>
    <row r="9" spans="1:22" ht="15.75" thickBot="1" x14ac:dyDescent="0.3">
      <c r="A9" s="9"/>
      <c r="B9" s="9"/>
      <c r="C9" s="9"/>
      <c r="D9" s="9"/>
      <c r="E9" s="9"/>
      <c r="F9" s="9"/>
      <c r="G9" s="9"/>
      <c r="H9" s="9"/>
      <c r="I9" s="9"/>
      <c r="J9" s="108" t="s">
        <v>2</v>
      </c>
      <c r="K9" s="108" t="s">
        <v>3</v>
      </c>
      <c r="L9" s="109" t="s">
        <v>19</v>
      </c>
      <c r="M9" s="108" t="s">
        <v>20</v>
      </c>
      <c r="N9" s="109" t="s">
        <v>21</v>
      </c>
      <c r="O9" s="110" t="s">
        <v>10</v>
      </c>
      <c r="P9" s="110" t="s">
        <v>22</v>
      </c>
      <c r="Q9" s="111" t="s">
        <v>23</v>
      </c>
      <c r="R9" s="110" t="s">
        <v>11</v>
      </c>
      <c r="S9" s="112" t="s">
        <v>8</v>
      </c>
      <c r="T9" s="122"/>
    </row>
    <row r="10" spans="1:22" ht="15.75" thickBot="1" x14ac:dyDescent="0.3">
      <c r="A10" s="53" t="s">
        <v>169</v>
      </c>
      <c r="B10" s="54"/>
      <c r="C10" s="54"/>
      <c r="D10" s="54"/>
      <c r="E10" s="54"/>
      <c r="F10" s="54"/>
      <c r="G10" s="54"/>
      <c r="H10" s="54"/>
      <c r="I10" s="54"/>
      <c r="J10" s="113"/>
      <c r="K10" s="113"/>
      <c r="L10" s="114"/>
      <c r="M10" s="113"/>
      <c r="N10" s="114"/>
      <c r="O10" s="114"/>
      <c r="P10" s="114"/>
      <c r="Q10" s="115"/>
      <c r="R10" s="114"/>
      <c r="S10" s="114"/>
      <c r="T10" s="123"/>
    </row>
    <row r="11" spans="1:22" x14ac:dyDescent="0.25">
      <c r="A11" s="55"/>
      <c r="B11" s="56"/>
      <c r="C11" s="56"/>
      <c r="D11" s="56"/>
      <c r="E11" s="56"/>
      <c r="F11" s="56" t="s">
        <v>4</v>
      </c>
      <c r="G11" s="56"/>
      <c r="H11" s="56"/>
      <c r="I11" s="56"/>
      <c r="J11" s="100">
        <f t="shared" ref="J11:S11" si="0">J14+J141+J146+J151+J169+J185+J190</f>
        <v>-180552038.38408047</v>
      </c>
      <c r="K11" s="100">
        <f t="shared" si="0"/>
        <v>-32548380.965818007</v>
      </c>
      <c r="L11" s="100">
        <f t="shared" si="0"/>
        <v>-178726466.44944623</v>
      </c>
      <c r="M11" s="100">
        <f t="shared" si="0"/>
        <v>-34373952.900452226</v>
      </c>
      <c r="N11" s="100">
        <f t="shared" si="0"/>
        <v>-31261637.55358782</v>
      </c>
      <c r="O11" s="100">
        <f t="shared" si="0"/>
        <v>-27917832.622185893</v>
      </c>
      <c r="P11" s="100">
        <f t="shared" si="0"/>
        <v>-1701490.93</v>
      </c>
      <c r="Q11" s="100">
        <f t="shared" si="0"/>
        <v>-29619323.552185893</v>
      </c>
      <c r="R11" s="100">
        <f t="shared" si="0"/>
        <v>0</v>
      </c>
      <c r="S11" s="100">
        <f t="shared" si="0"/>
        <v>-3143460.2394000003</v>
      </c>
      <c r="T11" s="124"/>
    </row>
    <row r="12" spans="1:22" ht="15.75" thickBot="1" x14ac:dyDescent="0.3">
      <c r="A12" s="57"/>
      <c r="B12" s="58"/>
      <c r="C12" s="58"/>
      <c r="D12" s="58"/>
      <c r="E12" s="58"/>
      <c r="F12" s="58" t="s">
        <v>5</v>
      </c>
      <c r="G12" s="58"/>
      <c r="H12" s="58"/>
      <c r="I12" s="58"/>
      <c r="J12" s="116">
        <f>J197</f>
        <v>-4481667</v>
      </c>
      <c r="K12" s="116">
        <f t="shared" ref="K12:S12" si="1">K197</f>
        <v>-2889202.9000000018</v>
      </c>
      <c r="L12" s="116">
        <f t="shared" si="1"/>
        <v>-3644617.835771068</v>
      </c>
      <c r="M12" s="116">
        <f t="shared" si="1"/>
        <v>-3726252.4019516283</v>
      </c>
      <c r="N12" s="116">
        <f t="shared" si="1"/>
        <v>-3726125.4019516283</v>
      </c>
      <c r="O12" s="116">
        <f t="shared" si="1"/>
        <v>-3568398.5519516282</v>
      </c>
      <c r="P12" s="116">
        <f t="shared" si="1"/>
        <v>-157726.85</v>
      </c>
      <c r="Q12" s="116">
        <f t="shared" si="1"/>
        <v>-3726125.4019516283</v>
      </c>
      <c r="R12" s="116">
        <f t="shared" si="1"/>
        <v>0</v>
      </c>
      <c r="S12" s="116">
        <f t="shared" si="1"/>
        <v>0</v>
      </c>
      <c r="T12" s="125"/>
    </row>
    <row r="13" spans="1:22" ht="15.75" thickBot="1" x14ac:dyDescent="0.3">
      <c r="A13" s="10"/>
      <c r="B13" s="11" t="s">
        <v>48</v>
      </c>
      <c r="C13" s="11"/>
      <c r="D13" s="11"/>
      <c r="E13" s="11"/>
      <c r="F13" s="11"/>
      <c r="G13" s="11"/>
      <c r="H13" s="11"/>
      <c r="I13" s="11"/>
      <c r="J13" s="12">
        <f t="shared" ref="J13:S13" si="2">SUM(J14:J14)</f>
        <v>-78492275.814906359</v>
      </c>
      <c r="K13" s="12">
        <f t="shared" si="2"/>
        <v>-10960026.809985995</v>
      </c>
      <c r="L13" s="12">
        <f t="shared" si="2"/>
        <v>-78318135.062939465</v>
      </c>
      <c r="M13" s="12">
        <f t="shared" si="2"/>
        <v>-11134167.561952885</v>
      </c>
      <c r="N13" s="36">
        <f t="shared" si="2"/>
        <v>-10013211.583991295</v>
      </c>
      <c r="O13" s="36">
        <f t="shared" si="2"/>
        <v>-9708211.5821893644</v>
      </c>
      <c r="P13" s="36">
        <f t="shared" si="2"/>
        <v>0</v>
      </c>
      <c r="Q13" s="36">
        <f t="shared" si="2"/>
        <v>-9708211.5821893644</v>
      </c>
      <c r="R13" s="36">
        <f t="shared" si="2"/>
        <v>0</v>
      </c>
      <c r="S13" s="40">
        <f t="shared" si="2"/>
        <v>0</v>
      </c>
      <c r="T13" s="126"/>
    </row>
    <row r="14" spans="1:22" ht="15.75" thickBot="1" x14ac:dyDescent="0.3">
      <c r="A14" s="13"/>
      <c r="B14" s="14"/>
      <c r="C14" s="13"/>
      <c r="D14" s="13"/>
      <c r="E14" s="13"/>
      <c r="F14" s="13" t="s">
        <v>4</v>
      </c>
      <c r="G14" s="13"/>
      <c r="H14" s="13"/>
      <c r="I14" s="13"/>
      <c r="J14" s="101">
        <f t="shared" ref="J14:S14" si="3">J15+J120</f>
        <v>-78492275.814906359</v>
      </c>
      <c r="K14" s="101">
        <f t="shared" si="3"/>
        <v>-10960026.809985995</v>
      </c>
      <c r="L14" s="101">
        <f t="shared" si="3"/>
        <v>-78318135.062939465</v>
      </c>
      <c r="M14" s="101">
        <f t="shared" si="3"/>
        <v>-11134167.561952885</v>
      </c>
      <c r="N14" s="47">
        <f t="shared" si="3"/>
        <v>-10013211.583991295</v>
      </c>
      <c r="O14" s="47">
        <f t="shared" si="3"/>
        <v>-9708211.5821893644</v>
      </c>
      <c r="P14" s="37">
        <f t="shared" si="3"/>
        <v>0</v>
      </c>
      <c r="Q14" s="37">
        <f t="shared" si="3"/>
        <v>-9708211.5821893644</v>
      </c>
      <c r="R14" s="37">
        <f t="shared" si="3"/>
        <v>0</v>
      </c>
      <c r="S14" s="42">
        <f t="shared" si="3"/>
        <v>0</v>
      </c>
      <c r="T14" s="127"/>
    </row>
    <row r="15" spans="1:22" ht="15.75" thickBot="1" x14ac:dyDescent="0.3">
      <c r="A15" s="16"/>
      <c r="B15" s="17"/>
      <c r="C15" s="18" t="s">
        <v>49</v>
      </c>
      <c r="D15" s="18"/>
      <c r="E15" s="18"/>
      <c r="F15" s="18" t="s">
        <v>44</v>
      </c>
      <c r="G15" s="18"/>
      <c r="H15" s="18"/>
      <c r="I15" s="18"/>
      <c r="J15" s="19">
        <f t="shared" ref="J15:S15" si="4">J16+J27+J37+J45+J52+J59+J66+J75+J82+J91+J97+J102+J109+J114</f>
        <v>-75167104.932306275</v>
      </c>
      <c r="K15" s="19">
        <f t="shared" si="4"/>
        <v>-10715727.094741924</v>
      </c>
      <c r="L15" s="19">
        <f t="shared" si="4"/>
        <v>-75609282.901005968</v>
      </c>
      <c r="M15" s="19">
        <f t="shared" si="4"/>
        <v>-10273549.126042228</v>
      </c>
      <c r="N15" s="38">
        <f t="shared" si="4"/>
        <v>-9161962.1654573809</v>
      </c>
      <c r="O15" s="38">
        <f>O16+O27+O37+O45+O52+O59+O66+O75+O82+O91+O97+O102+O109+O114</f>
        <v>-8856962.1636554506</v>
      </c>
      <c r="P15" s="38">
        <f t="shared" si="4"/>
        <v>0</v>
      </c>
      <c r="Q15" s="38">
        <f t="shared" si="4"/>
        <v>-8856962.1636554506</v>
      </c>
      <c r="R15" s="38">
        <f t="shared" si="4"/>
        <v>0</v>
      </c>
      <c r="S15" s="43">
        <f t="shared" si="4"/>
        <v>0</v>
      </c>
      <c r="T15" s="128"/>
    </row>
    <row r="16" spans="1:22" ht="15.75" thickBot="1" x14ac:dyDescent="0.3">
      <c r="A16" s="20"/>
      <c r="B16" s="21"/>
      <c r="C16" s="22"/>
      <c r="D16" s="23" t="s">
        <v>170</v>
      </c>
      <c r="E16" s="23" t="s">
        <v>51</v>
      </c>
      <c r="F16" s="22"/>
      <c r="G16" s="22"/>
      <c r="H16" s="22"/>
      <c r="I16" s="22"/>
      <c r="J16" s="24">
        <f t="shared" ref="J16:S16" si="5">SUM(J17:J26)</f>
        <v>-4750909.2695543813</v>
      </c>
      <c r="K16" s="24">
        <f t="shared" si="5"/>
        <v>-1115532.3714211853</v>
      </c>
      <c r="L16" s="24">
        <f t="shared" si="5"/>
        <v>-5362285.7104716375</v>
      </c>
      <c r="M16" s="24">
        <f t="shared" si="5"/>
        <v>-504155.93050392938</v>
      </c>
      <c r="N16" s="44">
        <f t="shared" si="5"/>
        <v>-486388.21891709609</v>
      </c>
      <c r="O16" s="173">
        <f t="shared" si="5"/>
        <v>-486388.21891709609</v>
      </c>
      <c r="P16" s="44">
        <f t="shared" si="5"/>
        <v>0</v>
      </c>
      <c r="Q16" s="44">
        <f t="shared" si="5"/>
        <v>-486388.21891709609</v>
      </c>
      <c r="R16" s="44">
        <f t="shared" si="5"/>
        <v>0</v>
      </c>
      <c r="S16" s="45">
        <f t="shared" si="5"/>
        <v>0</v>
      </c>
      <c r="T16" s="129"/>
      <c r="V16" s="79">
        <f>O27+O52+O59+O75+O82+O91+O97+O109+O114</f>
        <v>-2166133.6019909512</v>
      </c>
    </row>
    <row r="17" spans="1:20" s="63" customFormat="1" x14ac:dyDescent="0.25">
      <c r="A17" s="59"/>
      <c r="B17" s="60"/>
      <c r="C17" s="59"/>
      <c r="D17" s="59"/>
      <c r="E17" s="59"/>
      <c r="F17" s="59" t="s">
        <v>44</v>
      </c>
      <c r="G17" s="59">
        <v>20</v>
      </c>
      <c r="H17" s="59" t="s">
        <v>41</v>
      </c>
      <c r="I17" s="59" t="s">
        <v>40</v>
      </c>
      <c r="J17" s="61">
        <v>-320217.05823968205</v>
      </c>
      <c r="K17" s="61"/>
      <c r="L17" s="61">
        <v>-302449.3108904796</v>
      </c>
      <c r="M17" s="61">
        <f>J17+K17-L17</f>
        <v>-17767.747349202458</v>
      </c>
      <c r="N17" s="61"/>
      <c r="O17" s="61"/>
      <c r="P17" s="61"/>
      <c r="Q17" s="61">
        <f>SUM(O17:P17)</f>
        <v>0</v>
      </c>
      <c r="R17" s="61"/>
      <c r="S17" s="62"/>
      <c r="T17" s="142"/>
    </row>
    <row r="18" spans="1:20" s="63" customFormat="1" x14ac:dyDescent="0.25">
      <c r="A18" s="59"/>
      <c r="B18" s="60"/>
      <c r="C18" s="59"/>
      <c r="D18" s="59"/>
      <c r="E18" s="59"/>
      <c r="F18" s="59" t="s">
        <v>44</v>
      </c>
      <c r="G18" s="59">
        <v>20</v>
      </c>
      <c r="H18" s="59" t="s">
        <v>91</v>
      </c>
      <c r="I18" s="59" t="s">
        <v>152</v>
      </c>
      <c r="J18" s="61">
        <v>-18639.975197290027</v>
      </c>
      <c r="K18" s="61"/>
      <c r="L18" s="61">
        <v>-18016.533587415212</v>
      </c>
      <c r="M18" s="61">
        <f t="shared" ref="M18:M115" si="6">J18+K18-L18</f>
        <v>-623.44160987481519</v>
      </c>
      <c r="N18" s="61">
        <v>-623.44160987481519</v>
      </c>
      <c r="O18" s="61">
        <v>-623.44160987481519</v>
      </c>
      <c r="P18" s="61"/>
      <c r="Q18" s="61">
        <f t="shared" ref="Q18:Q26" si="7">SUM(O18:P18)</f>
        <v>-623.44160987481519</v>
      </c>
      <c r="R18" s="61"/>
      <c r="S18" s="62"/>
      <c r="T18" s="140"/>
    </row>
    <row r="19" spans="1:20" s="63" customFormat="1" x14ac:dyDescent="0.25">
      <c r="A19" s="59"/>
      <c r="B19" s="60"/>
      <c r="C19" s="59"/>
      <c r="D19" s="59"/>
      <c r="E19" s="59"/>
      <c r="F19" s="59" t="s">
        <v>44</v>
      </c>
      <c r="G19" s="59">
        <v>20</v>
      </c>
      <c r="H19" s="59" t="s">
        <v>94</v>
      </c>
      <c r="I19" s="59" t="s">
        <v>151</v>
      </c>
      <c r="J19" s="61">
        <v>-1940.92</v>
      </c>
      <c r="K19" s="61"/>
      <c r="L19" s="61">
        <v>-1940.92</v>
      </c>
      <c r="M19" s="61">
        <f t="shared" si="6"/>
        <v>0</v>
      </c>
      <c r="N19" s="61">
        <v>0</v>
      </c>
      <c r="O19" s="61">
        <v>0</v>
      </c>
      <c r="P19" s="61"/>
      <c r="Q19" s="61">
        <f t="shared" si="7"/>
        <v>0</v>
      </c>
      <c r="R19" s="61"/>
      <c r="S19" s="62"/>
      <c r="T19" s="140"/>
    </row>
    <row r="20" spans="1:20" s="63" customFormat="1" x14ac:dyDescent="0.25">
      <c r="A20" s="59"/>
      <c r="B20" s="60"/>
      <c r="C20" s="59"/>
      <c r="D20" s="59"/>
      <c r="E20" s="59"/>
      <c r="F20" s="59" t="s">
        <v>44</v>
      </c>
      <c r="G20" s="59">
        <v>20</v>
      </c>
      <c r="H20" s="59" t="s">
        <v>95</v>
      </c>
      <c r="I20" s="59" t="s">
        <v>168</v>
      </c>
      <c r="J20" s="61">
        <v>-72727</v>
      </c>
      <c r="K20" s="61"/>
      <c r="L20" s="61"/>
      <c r="M20" s="61">
        <f t="shared" si="6"/>
        <v>-72727</v>
      </c>
      <c r="N20" s="61">
        <v>-72727</v>
      </c>
      <c r="O20" s="61">
        <v>-72727</v>
      </c>
      <c r="P20" s="61"/>
      <c r="Q20" s="61">
        <f t="shared" si="7"/>
        <v>-72727</v>
      </c>
      <c r="R20" s="61"/>
      <c r="S20" s="62"/>
      <c r="T20" s="140"/>
    </row>
    <row r="21" spans="1:20" s="63" customFormat="1" x14ac:dyDescent="0.25">
      <c r="A21" s="59"/>
      <c r="B21" s="60"/>
      <c r="C21" s="59"/>
      <c r="D21" s="59"/>
      <c r="E21" s="59"/>
      <c r="F21" s="59" t="s">
        <v>44</v>
      </c>
      <c r="G21" s="59">
        <v>20</v>
      </c>
      <c r="H21" s="59" t="s">
        <v>92</v>
      </c>
      <c r="I21" s="59" t="s">
        <v>153</v>
      </c>
      <c r="J21" s="61">
        <v>-437280.91</v>
      </c>
      <c r="K21" s="61"/>
      <c r="L21" s="61">
        <v>-437280.90999999986</v>
      </c>
      <c r="M21" s="61">
        <f t="shared" si="6"/>
        <v>0</v>
      </c>
      <c r="N21" s="61">
        <v>0</v>
      </c>
      <c r="O21" s="61">
        <v>0</v>
      </c>
      <c r="P21" s="61"/>
      <c r="Q21" s="61">
        <f t="shared" si="7"/>
        <v>0</v>
      </c>
      <c r="R21" s="61"/>
      <c r="S21" s="62"/>
      <c r="T21" s="140"/>
    </row>
    <row r="22" spans="1:20" s="63" customFormat="1" x14ac:dyDescent="0.25">
      <c r="A22" s="59"/>
      <c r="B22" s="60"/>
      <c r="C22" s="59"/>
      <c r="D22" s="59"/>
      <c r="E22" s="59"/>
      <c r="F22" s="59" t="s">
        <v>44</v>
      </c>
      <c r="G22" s="59">
        <v>20</v>
      </c>
      <c r="H22" s="59" t="s">
        <v>93</v>
      </c>
      <c r="I22" s="59" t="s">
        <v>154</v>
      </c>
      <c r="J22" s="61">
        <v>-32.081367073170732</v>
      </c>
      <c r="K22" s="61"/>
      <c r="L22" s="61">
        <v>-24.452019341707324</v>
      </c>
      <c r="M22" s="61">
        <f t="shared" si="6"/>
        <v>-7.6293477314634082</v>
      </c>
      <c r="N22" s="61">
        <v>-7.6293477314634082</v>
      </c>
      <c r="O22" s="61">
        <v>-7.6293477314634082</v>
      </c>
      <c r="P22" s="61"/>
      <c r="Q22" s="61">
        <f t="shared" si="7"/>
        <v>-7.6293477314634082</v>
      </c>
      <c r="R22" s="61"/>
      <c r="S22" s="62"/>
      <c r="T22" s="140"/>
    </row>
    <row r="23" spans="1:20" s="63" customFormat="1" x14ac:dyDescent="0.25">
      <c r="A23" s="59"/>
      <c r="B23" s="60"/>
      <c r="C23" s="59"/>
      <c r="D23" s="59"/>
      <c r="E23" s="59"/>
      <c r="F23" s="59" t="s">
        <v>44</v>
      </c>
      <c r="G23" s="59">
        <v>20</v>
      </c>
      <c r="H23" s="59" t="s">
        <v>96</v>
      </c>
      <c r="I23" s="59" t="s">
        <v>155</v>
      </c>
      <c r="J23" s="61">
        <v>-455600</v>
      </c>
      <c r="K23" s="61"/>
      <c r="L23" s="61">
        <v>-196518.9578823178</v>
      </c>
      <c r="M23" s="61">
        <f t="shared" si="6"/>
        <v>-259081.0421176822</v>
      </c>
      <c r="N23" s="61">
        <v>-259081.04211768226</v>
      </c>
      <c r="O23" s="61">
        <v>-259081.04211768226</v>
      </c>
      <c r="P23" s="61"/>
      <c r="Q23" s="61">
        <f t="shared" si="7"/>
        <v>-259081.04211768226</v>
      </c>
      <c r="R23" s="61"/>
      <c r="S23" s="62"/>
      <c r="T23" s="140"/>
    </row>
    <row r="24" spans="1:20" s="63" customFormat="1" x14ac:dyDescent="0.25">
      <c r="A24" s="59"/>
      <c r="B24" s="60"/>
      <c r="C24" s="59"/>
      <c r="D24" s="59"/>
      <c r="E24" s="59"/>
      <c r="F24" s="59" t="s">
        <v>44</v>
      </c>
      <c r="G24" s="59">
        <v>20</v>
      </c>
      <c r="H24" s="59" t="s">
        <v>42</v>
      </c>
      <c r="I24" s="59" t="s">
        <v>43</v>
      </c>
      <c r="J24" s="61"/>
      <c r="K24" s="61">
        <v>-794742.109986</v>
      </c>
      <c r="L24" s="61">
        <v>-794742.11216667201</v>
      </c>
      <c r="M24" s="61">
        <f t="shared" si="6"/>
        <v>2.1806720178574324E-3</v>
      </c>
      <c r="N24" s="61"/>
      <c r="O24" s="61"/>
      <c r="P24" s="61"/>
      <c r="Q24" s="61">
        <f t="shared" si="7"/>
        <v>0</v>
      </c>
      <c r="R24" s="61"/>
      <c r="S24" s="62"/>
      <c r="T24" s="140"/>
    </row>
    <row r="25" spans="1:20" s="63" customFormat="1" x14ac:dyDescent="0.25">
      <c r="A25" s="59"/>
      <c r="B25" s="60"/>
      <c r="C25" s="59"/>
      <c r="D25" s="59"/>
      <c r="E25" s="59"/>
      <c r="F25" s="59" t="s">
        <v>44</v>
      </c>
      <c r="G25" s="59">
        <v>20</v>
      </c>
      <c r="H25" s="59" t="s">
        <v>46</v>
      </c>
      <c r="I25" s="59" t="s">
        <v>45</v>
      </c>
      <c r="J25" s="61"/>
      <c r="K25" s="61">
        <v>-54136.639999999999</v>
      </c>
      <c r="L25" s="61">
        <v>-54136.673581697076</v>
      </c>
      <c r="M25" s="61">
        <f t="shared" si="6"/>
        <v>3.3581697076442651E-2</v>
      </c>
      <c r="N25" s="61"/>
      <c r="O25" s="61"/>
      <c r="P25" s="61"/>
      <c r="Q25" s="61">
        <f t="shared" si="7"/>
        <v>0</v>
      </c>
      <c r="R25" s="61"/>
      <c r="S25" s="62"/>
      <c r="T25" s="140"/>
    </row>
    <row r="26" spans="1:20" s="63" customFormat="1" ht="15.75" thickBot="1" x14ac:dyDescent="0.3">
      <c r="A26" s="64"/>
      <c r="B26" s="65"/>
      <c r="C26" s="64"/>
      <c r="D26" s="64"/>
      <c r="E26" s="64"/>
      <c r="F26" s="64" t="s">
        <v>44</v>
      </c>
      <c r="G26" s="64">
        <v>20</v>
      </c>
      <c r="H26" s="64"/>
      <c r="I26" s="64" t="s">
        <v>87</v>
      </c>
      <c r="J26" s="66">
        <v>-3444471.3247503359</v>
      </c>
      <c r="K26" s="66">
        <v>-266653.62143518531</v>
      </c>
      <c r="L26" s="66">
        <v>-3557175.8403437138</v>
      </c>
      <c r="M26" s="61">
        <f t="shared" si="6"/>
        <v>-153949.10584180756</v>
      </c>
      <c r="N26" s="66">
        <v>-153949.10584180756</v>
      </c>
      <c r="O26" s="66">
        <v>-153949.10584180756</v>
      </c>
      <c r="P26" s="66"/>
      <c r="Q26" s="61">
        <f t="shared" si="7"/>
        <v>-153949.10584180756</v>
      </c>
      <c r="R26" s="66"/>
      <c r="S26" s="67"/>
      <c r="T26" s="143"/>
    </row>
    <row r="27" spans="1:20" s="25" customFormat="1" ht="15.75" thickBot="1" x14ac:dyDescent="0.3">
      <c r="A27" s="26"/>
      <c r="B27" s="27"/>
      <c r="C27" s="28"/>
      <c r="D27" s="28" t="s">
        <v>171</v>
      </c>
      <c r="E27" s="28" t="s">
        <v>52</v>
      </c>
      <c r="F27" s="28"/>
      <c r="G27" s="28"/>
      <c r="H27" s="28"/>
      <c r="I27" s="28"/>
      <c r="J27" s="29">
        <f t="shared" ref="J27:S27" si="8">SUM(J28:J36)</f>
        <v>-8921624.737164313</v>
      </c>
      <c r="K27" s="29">
        <f t="shared" si="8"/>
        <v>-1008418.2709458433</v>
      </c>
      <c r="L27" s="29">
        <f t="shared" si="8"/>
        <v>-9326953.9610678349</v>
      </c>
      <c r="M27" s="29">
        <f t="shared" si="8"/>
        <v>-603089.04704232118</v>
      </c>
      <c r="N27" s="29">
        <f t="shared" si="8"/>
        <v>-334135.78587492055</v>
      </c>
      <c r="O27" s="29">
        <f t="shared" si="8"/>
        <v>-329135.78587492032</v>
      </c>
      <c r="P27" s="29">
        <f t="shared" si="8"/>
        <v>0</v>
      </c>
      <c r="Q27" s="29">
        <f t="shared" si="8"/>
        <v>-329135.78587492032</v>
      </c>
      <c r="R27" s="29">
        <f t="shared" si="8"/>
        <v>0</v>
      </c>
      <c r="S27" s="34">
        <f t="shared" si="8"/>
        <v>0</v>
      </c>
      <c r="T27" s="130"/>
    </row>
    <row r="28" spans="1:20" s="63" customFormat="1" x14ac:dyDescent="0.25">
      <c r="A28" s="59"/>
      <c r="B28" s="60"/>
      <c r="C28" s="59"/>
      <c r="D28" s="59"/>
      <c r="E28" s="59"/>
      <c r="F28" s="59" t="s">
        <v>44</v>
      </c>
      <c r="G28" s="59">
        <v>20</v>
      </c>
      <c r="H28" s="59" t="s">
        <v>41</v>
      </c>
      <c r="I28" s="59" t="s">
        <v>40</v>
      </c>
      <c r="J28" s="61">
        <v>-863995.3219621731</v>
      </c>
      <c r="K28" s="61"/>
      <c r="L28" s="61">
        <v>-595042.06484747899</v>
      </c>
      <c r="M28" s="61">
        <f t="shared" si="6"/>
        <v>-268953.2571146941</v>
      </c>
      <c r="N28" s="61"/>
      <c r="O28" s="61"/>
      <c r="P28" s="61"/>
      <c r="Q28" s="61">
        <f>SUM(O28:P28)</f>
        <v>0</v>
      </c>
      <c r="R28" s="61"/>
      <c r="S28" s="62"/>
      <c r="T28" s="142"/>
    </row>
    <row r="29" spans="1:20" s="63" customFormat="1" x14ac:dyDescent="0.25">
      <c r="A29" s="59"/>
      <c r="B29" s="60"/>
      <c r="C29" s="59"/>
      <c r="D29" s="59"/>
      <c r="E29" s="59"/>
      <c r="F29" s="59" t="s">
        <v>44</v>
      </c>
      <c r="G29" s="59">
        <v>20</v>
      </c>
      <c r="H29" s="59" t="s">
        <v>42</v>
      </c>
      <c r="I29" s="59" t="s">
        <v>43</v>
      </c>
      <c r="J29" s="61"/>
      <c r="K29" s="61">
        <v>-304133.63</v>
      </c>
      <c r="L29" s="61">
        <v>-304133.62730740581</v>
      </c>
      <c r="M29" s="61">
        <f t="shared" si="6"/>
        <v>-2.6925941929221153E-3</v>
      </c>
      <c r="N29" s="61"/>
      <c r="O29" s="61"/>
      <c r="P29" s="61"/>
      <c r="Q29" s="61">
        <f t="shared" ref="Q29:Q98" si="9">SUM(O29:P29)</f>
        <v>0</v>
      </c>
      <c r="R29" s="61"/>
      <c r="S29" s="62"/>
      <c r="T29" s="140"/>
    </row>
    <row r="30" spans="1:20" s="63" customFormat="1" x14ac:dyDescent="0.25">
      <c r="A30" s="64"/>
      <c r="B30" s="65"/>
      <c r="C30" s="64"/>
      <c r="D30" s="64"/>
      <c r="E30" s="64"/>
      <c r="F30" s="59" t="s">
        <v>44</v>
      </c>
      <c r="G30" s="59">
        <v>20</v>
      </c>
      <c r="H30" s="64" t="s">
        <v>91</v>
      </c>
      <c r="I30" s="64" t="s">
        <v>152</v>
      </c>
      <c r="J30" s="66">
        <v>-7441.4075738835554</v>
      </c>
      <c r="K30" s="66"/>
      <c r="L30" s="66">
        <v>-7441.4000000000005</v>
      </c>
      <c r="M30" s="61">
        <f t="shared" si="6"/>
        <v>-7.5738835548690986E-3</v>
      </c>
      <c r="N30" s="66">
        <v>-7.5738835548690986E-3</v>
      </c>
      <c r="O30" s="66">
        <v>-7.5738835548690986E-3</v>
      </c>
      <c r="P30" s="66"/>
      <c r="Q30" s="61">
        <f t="shared" si="9"/>
        <v>-7.5738835548690986E-3</v>
      </c>
      <c r="R30" s="66"/>
      <c r="S30" s="67"/>
      <c r="T30" s="144"/>
    </row>
    <row r="31" spans="1:20" s="63" customFormat="1" x14ac:dyDescent="0.25">
      <c r="A31" s="64"/>
      <c r="B31" s="65"/>
      <c r="C31" s="64"/>
      <c r="D31" s="64"/>
      <c r="E31" s="64"/>
      <c r="F31" s="59" t="s">
        <v>44</v>
      </c>
      <c r="G31" s="59">
        <v>20</v>
      </c>
      <c r="H31" s="64" t="s">
        <v>92</v>
      </c>
      <c r="I31" s="64" t="s">
        <v>153</v>
      </c>
      <c r="J31" s="66">
        <v>-26615.909999999989</v>
      </c>
      <c r="K31" s="66"/>
      <c r="L31" s="66">
        <v>-26615.909999999989</v>
      </c>
      <c r="M31" s="61">
        <f t="shared" si="6"/>
        <v>0</v>
      </c>
      <c r="N31" s="66"/>
      <c r="O31" s="66"/>
      <c r="P31" s="66"/>
      <c r="Q31" s="61">
        <f t="shared" si="9"/>
        <v>0</v>
      </c>
      <c r="R31" s="66"/>
      <c r="S31" s="67"/>
      <c r="T31" s="144"/>
    </row>
    <row r="32" spans="1:20" s="63" customFormat="1" x14ac:dyDescent="0.25">
      <c r="A32" s="64"/>
      <c r="B32" s="65"/>
      <c r="C32" s="64"/>
      <c r="D32" s="64"/>
      <c r="E32" s="64"/>
      <c r="F32" s="59" t="s">
        <v>44</v>
      </c>
      <c r="G32" s="59">
        <v>20</v>
      </c>
      <c r="H32" s="64" t="s">
        <v>93</v>
      </c>
      <c r="I32" s="64" t="s">
        <v>154</v>
      </c>
      <c r="J32" s="66">
        <v>-2678.1859951559659</v>
      </c>
      <c r="K32" s="66"/>
      <c r="L32" s="66">
        <v>-2041.2800865025913</v>
      </c>
      <c r="M32" s="61">
        <f t="shared" si="6"/>
        <v>-636.90590865337458</v>
      </c>
      <c r="N32" s="66">
        <v>-636.90590865337458</v>
      </c>
      <c r="O32" s="66">
        <v>-636.90590865337458</v>
      </c>
      <c r="P32" s="66"/>
      <c r="Q32" s="61">
        <f t="shared" si="9"/>
        <v>-636.90590865337458</v>
      </c>
      <c r="R32" s="66"/>
      <c r="S32" s="67"/>
      <c r="T32" s="144"/>
    </row>
    <row r="33" spans="1:20" s="63" customFormat="1" x14ac:dyDescent="0.25">
      <c r="A33" s="64"/>
      <c r="B33" s="65"/>
      <c r="C33" s="64"/>
      <c r="D33" s="64"/>
      <c r="E33" s="64"/>
      <c r="F33" s="59" t="s">
        <v>44</v>
      </c>
      <c r="G33" s="59">
        <v>20</v>
      </c>
      <c r="H33" s="64" t="s">
        <v>46</v>
      </c>
      <c r="I33" s="64" t="s">
        <v>45</v>
      </c>
      <c r="J33" s="66"/>
      <c r="K33" s="66">
        <v>-4056.79</v>
      </c>
      <c r="L33" s="66">
        <v>-4056.7892398876847</v>
      </c>
      <c r="M33" s="61">
        <f t="shared" si="6"/>
        <v>-7.601123152198852E-4</v>
      </c>
      <c r="N33" s="66"/>
      <c r="O33" s="66"/>
      <c r="P33" s="66"/>
      <c r="Q33" s="61">
        <f t="shared" si="9"/>
        <v>0</v>
      </c>
      <c r="R33" s="66"/>
      <c r="S33" s="67"/>
      <c r="T33" s="144"/>
    </row>
    <row r="34" spans="1:20" s="63" customFormat="1" x14ac:dyDescent="0.25">
      <c r="A34" s="64"/>
      <c r="B34" s="65"/>
      <c r="C34" s="64"/>
      <c r="D34" s="64"/>
      <c r="E34" s="64"/>
      <c r="F34" s="64" t="s">
        <v>44</v>
      </c>
      <c r="G34" s="64">
        <v>20</v>
      </c>
      <c r="H34" s="64" t="s">
        <v>96</v>
      </c>
      <c r="I34" s="64" t="s">
        <v>155</v>
      </c>
      <c r="J34" s="66"/>
      <c r="K34" s="66"/>
      <c r="L34" s="66">
        <v>-0.6961724886535714</v>
      </c>
      <c r="M34" s="61">
        <f t="shared" si="6"/>
        <v>0.6961724886535714</v>
      </c>
      <c r="N34" s="66">
        <v>0.6961724886535714</v>
      </c>
      <c r="O34" s="66">
        <v>0.6961724886535714</v>
      </c>
      <c r="P34" s="66"/>
      <c r="Q34" s="61">
        <f t="shared" si="9"/>
        <v>0.6961724886535714</v>
      </c>
      <c r="R34" s="66"/>
      <c r="S34" s="67"/>
      <c r="T34" s="144"/>
    </row>
    <row r="35" spans="1:20" s="63" customFormat="1" x14ac:dyDescent="0.25">
      <c r="A35" s="64"/>
      <c r="B35" s="65"/>
      <c r="C35" s="64"/>
      <c r="D35" s="64"/>
      <c r="E35" s="64"/>
      <c r="F35" s="59" t="s">
        <v>44</v>
      </c>
      <c r="G35" s="59">
        <v>20</v>
      </c>
      <c r="H35" s="64" t="s">
        <v>97</v>
      </c>
      <c r="I35" s="64" t="s">
        <v>156</v>
      </c>
      <c r="J35" s="66">
        <v>-50000</v>
      </c>
      <c r="K35" s="66"/>
      <c r="L35" s="66">
        <v>-49999.999400000001</v>
      </c>
      <c r="M35" s="61">
        <f t="shared" si="6"/>
        <v>-5.9999999939464033E-4</v>
      </c>
      <c r="N35" s="66"/>
      <c r="O35" s="66"/>
      <c r="P35" s="66"/>
      <c r="Q35" s="61">
        <f t="shared" si="9"/>
        <v>0</v>
      </c>
      <c r="R35" s="66"/>
      <c r="S35" s="67"/>
      <c r="T35" s="144"/>
    </row>
    <row r="36" spans="1:20" s="63" customFormat="1" ht="15.75" thickBot="1" x14ac:dyDescent="0.3">
      <c r="A36" s="64"/>
      <c r="B36" s="65"/>
      <c r="C36" s="64"/>
      <c r="D36" s="64"/>
      <c r="E36" s="64"/>
      <c r="F36" s="64" t="s">
        <v>44</v>
      </c>
      <c r="G36" s="64">
        <v>20</v>
      </c>
      <c r="H36" s="64"/>
      <c r="I36" s="64" t="s">
        <v>87</v>
      </c>
      <c r="J36" s="66">
        <v>-7970893.9116331004</v>
      </c>
      <c r="K36" s="66">
        <v>-700227.85094584338</v>
      </c>
      <c r="L36" s="66">
        <v>-8337622.1940140715</v>
      </c>
      <c r="M36" s="61">
        <f t="shared" si="6"/>
        <v>-333499.56856487226</v>
      </c>
      <c r="N36" s="66">
        <v>-333499.56856487226</v>
      </c>
      <c r="O36" s="66">
        <f>-333499.568564872+5000</f>
        <v>-328499.56856487202</v>
      </c>
      <c r="P36" s="66"/>
      <c r="Q36" s="61">
        <f t="shared" si="9"/>
        <v>-328499.56856487202</v>
      </c>
      <c r="R36" s="66"/>
      <c r="S36" s="67"/>
      <c r="T36" s="143"/>
    </row>
    <row r="37" spans="1:20" s="25" customFormat="1" ht="15.75" thickBot="1" x14ac:dyDescent="0.3">
      <c r="A37" s="26"/>
      <c r="B37" s="27"/>
      <c r="C37" s="28"/>
      <c r="D37" s="28" t="s">
        <v>172</v>
      </c>
      <c r="E37" s="28" t="s">
        <v>53</v>
      </c>
      <c r="F37" s="28"/>
      <c r="G37" s="28"/>
      <c r="H37" s="28"/>
      <c r="I37" s="28"/>
      <c r="J37" s="29">
        <f t="shared" ref="J37:S37" si="10">SUM(J38:J44)</f>
        <v>-5208497.2090979293</v>
      </c>
      <c r="K37" s="29">
        <f t="shared" si="10"/>
        <v>-384198.17999999993</v>
      </c>
      <c r="L37" s="29">
        <f t="shared" si="10"/>
        <v>-4463505.7878332818</v>
      </c>
      <c r="M37" s="29">
        <f t="shared" si="10"/>
        <v>-1129189.6012646474</v>
      </c>
      <c r="N37" s="29">
        <f t="shared" si="10"/>
        <v>-1066331.7897478803</v>
      </c>
      <c r="O37" s="174">
        <f t="shared" si="10"/>
        <v>-1066331.7897478803</v>
      </c>
      <c r="P37" s="29">
        <f t="shared" si="10"/>
        <v>0</v>
      </c>
      <c r="Q37" s="29">
        <f t="shared" si="10"/>
        <v>-1066331.7897478803</v>
      </c>
      <c r="R37" s="29">
        <f t="shared" si="10"/>
        <v>0</v>
      </c>
      <c r="S37" s="34">
        <f t="shared" si="10"/>
        <v>0</v>
      </c>
      <c r="T37" s="131"/>
    </row>
    <row r="38" spans="1:20" s="63" customFormat="1" x14ac:dyDescent="0.25">
      <c r="A38" s="145"/>
      <c r="B38" s="146"/>
      <c r="C38" s="145"/>
      <c r="D38" s="145"/>
      <c r="E38" s="145"/>
      <c r="F38" s="145" t="s">
        <v>44</v>
      </c>
      <c r="G38" s="145">
        <v>20</v>
      </c>
      <c r="H38" s="145" t="s">
        <v>55</v>
      </c>
      <c r="I38" s="145" t="s">
        <v>54</v>
      </c>
      <c r="J38" s="147">
        <v>-450000</v>
      </c>
      <c r="K38" s="147">
        <v>-12597</v>
      </c>
      <c r="L38" s="147">
        <v>-330147.00020000001</v>
      </c>
      <c r="M38" s="61">
        <f t="shared" si="6"/>
        <v>-132449.99979999999</v>
      </c>
      <c r="N38" s="147">
        <v>-132449.99979999999</v>
      </c>
      <c r="O38" s="147">
        <v>-132449.99979999999</v>
      </c>
      <c r="P38" s="147"/>
      <c r="Q38" s="61">
        <f t="shared" si="9"/>
        <v>-132449.99979999999</v>
      </c>
      <c r="R38" s="147"/>
      <c r="S38" s="148"/>
      <c r="T38" s="149"/>
    </row>
    <row r="39" spans="1:20" s="63" customFormat="1" x14ac:dyDescent="0.25">
      <c r="A39" s="59"/>
      <c r="B39" s="60"/>
      <c r="C39" s="59"/>
      <c r="D39" s="59"/>
      <c r="E39" s="59"/>
      <c r="F39" s="59" t="s">
        <v>44</v>
      </c>
      <c r="G39" s="59">
        <v>20</v>
      </c>
      <c r="H39" s="59" t="s">
        <v>41</v>
      </c>
      <c r="I39" s="59" t="s">
        <v>40</v>
      </c>
      <c r="J39" s="61">
        <v>-1014623.9944071271</v>
      </c>
      <c r="K39" s="61"/>
      <c r="L39" s="61">
        <v>-951766.19803150522</v>
      </c>
      <c r="M39" s="61">
        <f t="shared" si="6"/>
        <v>-62857.796375621925</v>
      </c>
      <c r="N39" s="61"/>
      <c r="O39" s="61"/>
      <c r="P39" s="61"/>
      <c r="Q39" s="61">
        <f t="shared" si="9"/>
        <v>0</v>
      </c>
      <c r="R39" s="61"/>
      <c r="S39" s="62"/>
      <c r="T39" s="140"/>
    </row>
    <row r="40" spans="1:20" s="63" customFormat="1" x14ac:dyDescent="0.25">
      <c r="A40" s="59"/>
      <c r="B40" s="60"/>
      <c r="C40" s="59"/>
      <c r="D40" s="59"/>
      <c r="E40" s="59"/>
      <c r="F40" s="59" t="s">
        <v>44</v>
      </c>
      <c r="G40" s="59">
        <v>20</v>
      </c>
      <c r="H40" s="59" t="s">
        <v>91</v>
      </c>
      <c r="I40" s="59" t="s">
        <v>152</v>
      </c>
      <c r="J40" s="61">
        <v>-32471.69407576817</v>
      </c>
      <c r="K40" s="61"/>
      <c r="L40" s="61">
        <v>-23573.899137828674</v>
      </c>
      <c r="M40" s="61">
        <f t="shared" si="6"/>
        <v>-8897.7949379394959</v>
      </c>
      <c r="N40" s="61">
        <v>-8897.7949379394959</v>
      </c>
      <c r="O40" s="61">
        <v>-8897.7949379394959</v>
      </c>
      <c r="P40" s="61"/>
      <c r="Q40" s="61">
        <f t="shared" si="9"/>
        <v>-8897.7949379394959</v>
      </c>
      <c r="R40" s="61"/>
      <c r="S40" s="62"/>
      <c r="T40" s="140"/>
    </row>
    <row r="41" spans="1:20" s="63" customFormat="1" x14ac:dyDescent="0.25">
      <c r="A41" s="59"/>
      <c r="B41" s="60"/>
      <c r="C41" s="59"/>
      <c r="D41" s="59"/>
      <c r="E41" s="59"/>
      <c r="F41" s="59" t="s">
        <v>44</v>
      </c>
      <c r="G41" s="59">
        <v>20</v>
      </c>
      <c r="H41" s="59" t="s">
        <v>94</v>
      </c>
      <c r="I41" s="59" t="s">
        <v>151</v>
      </c>
      <c r="J41" s="61">
        <v>-7358.76</v>
      </c>
      <c r="K41" s="61"/>
      <c r="L41" s="61">
        <v>-7358.76</v>
      </c>
      <c r="M41" s="61">
        <f t="shared" si="6"/>
        <v>0</v>
      </c>
      <c r="N41" s="61"/>
      <c r="O41" s="61"/>
      <c r="P41" s="61"/>
      <c r="Q41" s="61">
        <f t="shared" si="9"/>
        <v>0</v>
      </c>
      <c r="R41" s="61"/>
      <c r="S41" s="62"/>
      <c r="T41" s="140"/>
    </row>
    <row r="42" spans="1:20" s="63" customFormat="1" x14ac:dyDescent="0.25">
      <c r="A42" s="59"/>
      <c r="B42" s="60"/>
      <c r="C42" s="59"/>
      <c r="D42" s="59"/>
      <c r="E42" s="59"/>
      <c r="F42" s="59" t="s">
        <v>44</v>
      </c>
      <c r="G42" s="59">
        <v>20</v>
      </c>
      <c r="H42" s="59" t="s">
        <v>46</v>
      </c>
      <c r="I42" s="59" t="s">
        <v>45</v>
      </c>
      <c r="J42" s="61"/>
      <c r="K42" s="61">
        <v>-10739.36</v>
      </c>
      <c r="L42" s="61">
        <v>-10739.344858854574</v>
      </c>
      <c r="M42" s="61">
        <f t="shared" si="6"/>
        <v>-1.5141145426241565E-2</v>
      </c>
      <c r="N42" s="61"/>
      <c r="O42" s="61"/>
      <c r="P42" s="61"/>
      <c r="Q42" s="61">
        <f t="shared" si="9"/>
        <v>0</v>
      </c>
      <c r="R42" s="61"/>
      <c r="S42" s="62"/>
      <c r="T42" s="140"/>
    </row>
    <row r="43" spans="1:20" s="63" customFormat="1" x14ac:dyDescent="0.25">
      <c r="A43" s="64"/>
      <c r="B43" s="65"/>
      <c r="C43" s="64"/>
      <c r="D43" s="64"/>
      <c r="E43" s="64"/>
      <c r="F43" s="64" t="s">
        <v>44</v>
      </c>
      <c r="G43" s="64">
        <v>20</v>
      </c>
      <c r="H43" s="64" t="s">
        <v>96</v>
      </c>
      <c r="I43" s="64" t="s">
        <v>155</v>
      </c>
      <c r="J43" s="66"/>
      <c r="K43" s="66"/>
      <c r="L43" s="66">
        <v>-0.51400777500000006</v>
      </c>
      <c r="M43" s="61">
        <f t="shared" si="6"/>
        <v>0.51400777500000006</v>
      </c>
      <c r="N43" s="66">
        <v>0.51400777500000006</v>
      </c>
      <c r="O43" s="66">
        <v>0.51400777500000006</v>
      </c>
      <c r="P43" s="66"/>
      <c r="Q43" s="61">
        <f t="shared" si="9"/>
        <v>0.51400777500000006</v>
      </c>
      <c r="R43" s="66"/>
      <c r="S43" s="67"/>
      <c r="T43" s="140"/>
    </row>
    <row r="44" spans="1:20" s="63" customFormat="1" ht="15.75" thickBot="1" x14ac:dyDescent="0.3">
      <c r="A44" s="64"/>
      <c r="B44" s="65"/>
      <c r="C44" s="64"/>
      <c r="D44" s="64"/>
      <c r="E44" s="64"/>
      <c r="F44" s="64" t="s">
        <v>44</v>
      </c>
      <c r="G44" s="64">
        <v>20</v>
      </c>
      <c r="H44" s="64"/>
      <c r="I44" s="64" t="s">
        <v>87</v>
      </c>
      <c r="J44" s="66">
        <v>-3704042.760615034</v>
      </c>
      <c r="K44" s="66">
        <v>-360861.81999999995</v>
      </c>
      <c r="L44" s="66">
        <v>-3139920.0715973182</v>
      </c>
      <c r="M44" s="61">
        <f t="shared" si="6"/>
        <v>-924984.5090177157</v>
      </c>
      <c r="N44" s="66">
        <v>-924984.5090177157</v>
      </c>
      <c r="O44" s="66">
        <v>-924984.5090177157</v>
      </c>
      <c r="P44" s="66"/>
      <c r="Q44" s="61">
        <v>-924984.5090177157</v>
      </c>
      <c r="R44" s="66"/>
      <c r="S44" s="67"/>
      <c r="T44" s="140"/>
    </row>
    <row r="45" spans="1:20" s="25" customFormat="1" ht="15.75" thickBot="1" x14ac:dyDescent="0.3">
      <c r="A45" s="26"/>
      <c r="B45" s="27"/>
      <c r="C45" s="28"/>
      <c r="D45" s="28" t="s">
        <v>56</v>
      </c>
      <c r="E45" s="28" t="s">
        <v>57</v>
      </c>
      <c r="F45" s="28"/>
      <c r="G45" s="28"/>
      <c r="H45" s="28"/>
      <c r="I45" s="28"/>
      <c r="J45" s="29">
        <f t="shared" ref="J45:S45" si="11">SUM(J46:J51)</f>
        <v>-2029970.462287657</v>
      </c>
      <c r="K45" s="29">
        <f t="shared" si="11"/>
        <v>-2686488.7049483499</v>
      </c>
      <c r="L45" s="29">
        <f t="shared" si="11"/>
        <v>-2419996.8631839408</v>
      </c>
      <c r="M45" s="29">
        <f t="shared" si="11"/>
        <v>-2296462.3040520656</v>
      </c>
      <c r="N45" s="29">
        <f t="shared" si="11"/>
        <v>-2296334.5390852452</v>
      </c>
      <c r="O45" s="174">
        <f t="shared" si="11"/>
        <v>-2296334.5390852452</v>
      </c>
      <c r="P45" s="29">
        <f t="shared" si="11"/>
        <v>0</v>
      </c>
      <c r="Q45" s="29">
        <f t="shared" si="11"/>
        <v>-2296334.5390852452</v>
      </c>
      <c r="R45" s="29">
        <f t="shared" si="11"/>
        <v>0</v>
      </c>
      <c r="S45" s="34">
        <f t="shared" si="11"/>
        <v>0</v>
      </c>
      <c r="T45" s="132"/>
    </row>
    <row r="46" spans="1:20" x14ac:dyDescent="0.25">
      <c r="A46" s="68"/>
      <c r="B46" s="69"/>
      <c r="C46" s="68"/>
      <c r="D46" s="68"/>
      <c r="E46" s="68"/>
      <c r="F46" s="68" t="s">
        <v>44</v>
      </c>
      <c r="G46" s="68">
        <v>20</v>
      </c>
      <c r="H46" s="68" t="s">
        <v>41</v>
      </c>
      <c r="I46" s="68" t="s">
        <v>40</v>
      </c>
      <c r="J46" s="70">
        <v>-11833.677337392657</v>
      </c>
      <c r="K46" s="70"/>
      <c r="L46" s="70">
        <v>-11705.912370572229</v>
      </c>
      <c r="M46" s="70">
        <f t="shared" si="6"/>
        <v>-127.76496682042853</v>
      </c>
      <c r="N46" s="70"/>
      <c r="O46" s="70"/>
      <c r="P46" s="70"/>
      <c r="Q46" s="70">
        <f t="shared" si="9"/>
        <v>0</v>
      </c>
      <c r="R46" s="70"/>
      <c r="S46" s="71"/>
      <c r="T46" s="133"/>
    </row>
    <row r="47" spans="1:20" x14ac:dyDescent="0.25">
      <c r="A47" s="68"/>
      <c r="B47" s="69"/>
      <c r="C47" s="68"/>
      <c r="D47" s="68"/>
      <c r="E47" s="68"/>
      <c r="F47" s="68" t="s">
        <v>44</v>
      </c>
      <c r="G47" s="68">
        <v>20</v>
      </c>
      <c r="H47" s="68" t="s">
        <v>91</v>
      </c>
      <c r="I47" s="68" t="s">
        <v>152</v>
      </c>
      <c r="J47" s="70">
        <v>-6538.7966909999132</v>
      </c>
      <c r="K47" s="70"/>
      <c r="L47" s="70">
        <v>-3181.6321235233954</v>
      </c>
      <c r="M47" s="70">
        <f t="shared" si="6"/>
        <v>-3357.1645674765177</v>
      </c>
      <c r="N47" s="70">
        <v>-3357.1645674765177</v>
      </c>
      <c r="O47" s="70">
        <v>-3357.1645674765177</v>
      </c>
      <c r="P47" s="70"/>
      <c r="Q47" s="70">
        <f t="shared" si="9"/>
        <v>-3357.1645674765177</v>
      </c>
      <c r="R47" s="70"/>
      <c r="S47" s="71"/>
      <c r="T47" s="133"/>
    </row>
    <row r="48" spans="1:20" x14ac:dyDescent="0.25">
      <c r="A48" s="68"/>
      <c r="B48" s="69"/>
      <c r="C48" s="68"/>
      <c r="D48" s="68"/>
      <c r="E48" s="68"/>
      <c r="F48" s="68" t="s">
        <v>44</v>
      </c>
      <c r="G48" s="68">
        <v>20</v>
      </c>
      <c r="H48" s="68" t="s">
        <v>92</v>
      </c>
      <c r="I48" s="68" t="s">
        <v>153</v>
      </c>
      <c r="J48" s="70">
        <v>-641612.4099999998</v>
      </c>
      <c r="K48" s="70"/>
      <c r="L48" s="70">
        <v>-641612.4099999998</v>
      </c>
      <c r="M48" s="70">
        <f t="shared" si="6"/>
        <v>0</v>
      </c>
      <c r="N48" s="70">
        <v>0</v>
      </c>
      <c r="O48" s="70">
        <v>0</v>
      </c>
      <c r="P48" s="70"/>
      <c r="Q48" s="70">
        <f t="shared" si="9"/>
        <v>0</v>
      </c>
      <c r="R48" s="70"/>
      <c r="S48" s="71"/>
      <c r="T48" s="133"/>
    </row>
    <row r="49" spans="1:20" x14ac:dyDescent="0.25">
      <c r="A49" s="68"/>
      <c r="B49" s="69"/>
      <c r="C49" s="68"/>
      <c r="D49" s="68"/>
      <c r="E49" s="68"/>
      <c r="F49" s="68" t="s">
        <v>44</v>
      </c>
      <c r="G49" s="68">
        <v>20</v>
      </c>
      <c r="H49" s="68" t="s">
        <v>93</v>
      </c>
      <c r="I49" s="68" t="s">
        <v>154</v>
      </c>
      <c r="J49" s="70">
        <v>-45.180784859641051</v>
      </c>
      <c r="K49" s="70"/>
      <c r="L49" s="70">
        <v>-34.436232805844455</v>
      </c>
      <c r="M49" s="70">
        <f t="shared" si="6"/>
        <v>-10.744552053796596</v>
      </c>
      <c r="N49" s="70">
        <v>-10.744552053796596</v>
      </c>
      <c r="O49" s="70">
        <v>-10.744552053796596</v>
      </c>
      <c r="P49" s="70"/>
      <c r="Q49" s="70">
        <f t="shared" si="9"/>
        <v>-10.744552053796596</v>
      </c>
      <c r="R49" s="70"/>
      <c r="S49" s="71"/>
      <c r="T49" s="133"/>
    </row>
    <row r="50" spans="1:20" x14ac:dyDescent="0.25">
      <c r="A50" s="68"/>
      <c r="B50" s="69"/>
      <c r="C50" s="68"/>
      <c r="D50" s="68"/>
      <c r="E50" s="68"/>
      <c r="F50" s="68" t="s">
        <v>44</v>
      </c>
      <c r="G50" s="68">
        <v>20</v>
      </c>
      <c r="H50" s="68" t="s">
        <v>46</v>
      </c>
      <c r="I50" s="68" t="s">
        <v>45</v>
      </c>
      <c r="J50" s="70"/>
      <c r="K50" s="70">
        <v>-75341.679999999993</v>
      </c>
      <c r="L50" s="70">
        <v>-75341.681827096618</v>
      </c>
      <c r="M50" s="70">
        <f t="shared" si="6"/>
        <v>1.8270966247655451E-3</v>
      </c>
      <c r="N50" s="70">
        <v>1.8270966247655451E-3</v>
      </c>
      <c r="O50" s="70">
        <v>1.8270966247655451E-3</v>
      </c>
      <c r="P50" s="70"/>
      <c r="Q50" s="70">
        <f t="shared" si="9"/>
        <v>1.8270966247655451E-3</v>
      </c>
      <c r="R50" s="70"/>
      <c r="S50" s="71"/>
      <c r="T50" s="133"/>
    </row>
    <row r="51" spans="1:20" ht="15.75" thickBot="1" x14ac:dyDescent="0.3">
      <c r="A51" s="72"/>
      <c r="B51" s="73"/>
      <c r="C51" s="72"/>
      <c r="D51" s="72"/>
      <c r="E51" s="72"/>
      <c r="F51" s="72" t="s">
        <v>44</v>
      </c>
      <c r="G51" s="72">
        <v>20</v>
      </c>
      <c r="H51" s="72"/>
      <c r="I51" s="72" t="s">
        <v>87</v>
      </c>
      <c r="J51" s="74">
        <v>-1369940.3974744049</v>
      </c>
      <c r="K51" s="74">
        <f>-2602789.87494835-8357.15</f>
        <v>-2611147.0249483497</v>
      </c>
      <c r="L51" s="74">
        <v>-1688120.7906299427</v>
      </c>
      <c r="M51" s="70">
        <f t="shared" si="6"/>
        <v>-2292966.6317928117</v>
      </c>
      <c r="N51" s="74">
        <v>-2292966.6317928117</v>
      </c>
      <c r="O51" s="74">
        <v>-2292966.6317928117</v>
      </c>
      <c r="P51" s="74"/>
      <c r="Q51" s="70">
        <f t="shared" si="9"/>
        <v>-2292966.6317928117</v>
      </c>
      <c r="R51" s="74"/>
      <c r="S51" s="75"/>
      <c r="T51" s="134"/>
    </row>
    <row r="52" spans="1:20" ht="15.75" thickBot="1" x14ac:dyDescent="0.3">
      <c r="A52" s="20"/>
      <c r="B52" s="21"/>
      <c r="C52" s="28"/>
      <c r="D52" s="28" t="s">
        <v>58</v>
      </c>
      <c r="E52" s="28" t="s">
        <v>59</v>
      </c>
      <c r="F52" s="28"/>
      <c r="G52" s="28"/>
      <c r="H52" s="28"/>
      <c r="I52" s="28"/>
      <c r="J52" s="29">
        <f t="shared" ref="J52:S52" si="12">SUM(J53:J58)</f>
        <v>-2208510.8741112025</v>
      </c>
      <c r="K52" s="29">
        <f t="shared" si="12"/>
        <v>-497033.69</v>
      </c>
      <c r="L52" s="29">
        <f t="shared" si="12"/>
        <v>-2094557.2428918879</v>
      </c>
      <c r="M52" s="29">
        <f t="shared" si="12"/>
        <v>-610987.32121931482</v>
      </c>
      <c r="N52" s="29">
        <f t="shared" si="12"/>
        <v>-378926.46329846315</v>
      </c>
      <c r="O52" s="29">
        <f t="shared" si="12"/>
        <v>-378926.46329846315</v>
      </c>
      <c r="P52" s="29">
        <f t="shared" si="12"/>
        <v>0</v>
      </c>
      <c r="Q52" s="29">
        <f t="shared" si="12"/>
        <v>-378926.46329846315</v>
      </c>
      <c r="R52" s="29">
        <f t="shared" si="12"/>
        <v>0</v>
      </c>
      <c r="S52" s="34">
        <f t="shared" si="12"/>
        <v>0</v>
      </c>
      <c r="T52" s="132"/>
    </row>
    <row r="53" spans="1:20" x14ac:dyDescent="0.25">
      <c r="A53" s="68"/>
      <c r="B53" s="69"/>
      <c r="C53" s="68"/>
      <c r="D53" s="68"/>
      <c r="E53" s="68"/>
      <c r="F53" s="68" t="s">
        <v>44</v>
      </c>
      <c r="G53" s="68">
        <v>20</v>
      </c>
      <c r="H53" s="68" t="s">
        <v>41</v>
      </c>
      <c r="I53" s="68" t="s">
        <v>40</v>
      </c>
      <c r="J53" s="70">
        <v>-351425.24659547996</v>
      </c>
      <c r="K53" s="70"/>
      <c r="L53" s="70">
        <v>-119364.38755592228</v>
      </c>
      <c r="M53" s="70">
        <f t="shared" si="6"/>
        <v>-232060.85903955769</v>
      </c>
      <c r="N53" s="70"/>
      <c r="O53" s="70"/>
      <c r="P53" s="70"/>
      <c r="Q53" s="70">
        <f t="shared" si="9"/>
        <v>0</v>
      </c>
      <c r="R53" s="70"/>
      <c r="S53" s="71"/>
      <c r="T53" s="133"/>
    </row>
    <row r="54" spans="1:20" ht="14.25" customHeight="1" x14ac:dyDescent="0.25">
      <c r="A54" s="68"/>
      <c r="B54" s="69"/>
      <c r="C54" s="68"/>
      <c r="D54" s="68"/>
      <c r="E54" s="68"/>
      <c r="F54" s="68" t="s">
        <v>44</v>
      </c>
      <c r="G54" s="68">
        <v>20</v>
      </c>
      <c r="H54" s="68" t="s">
        <v>92</v>
      </c>
      <c r="I54" s="68" t="s">
        <v>153</v>
      </c>
      <c r="J54" s="70">
        <v>-15586.17</v>
      </c>
      <c r="K54" s="70"/>
      <c r="L54" s="70">
        <v>-15586.17</v>
      </c>
      <c r="M54" s="70">
        <f t="shared" si="6"/>
        <v>0</v>
      </c>
      <c r="N54" s="70"/>
      <c r="O54" s="70"/>
      <c r="P54" s="70"/>
      <c r="Q54" s="70">
        <f t="shared" si="9"/>
        <v>0</v>
      </c>
      <c r="R54" s="70"/>
      <c r="S54" s="71"/>
      <c r="T54" s="133"/>
    </row>
    <row r="55" spans="1:20" x14ac:dyDescent="0.25">
      <c r="A55" s="68"/>
      <c r="B55" s="69"/>
      <c r="C55" s="68"/>
      <c r="D55" s="68"/>
      <c r="E55" s="68"/>
      <c r="F55" s="68" t="s">
        <v>44</v>
      </c>
      <c r="G55" s="68">
        <v>20</v>
      </c>
      <c r="H55" s="68" t="s">
        <v>91</v>
      </c>
      <c r="I55" s="68" t="s">
        <v>152</v>
      </c>
      <c r="J55" s="70"/>
      <c r="K55" s="70"/>
      <c r="L55" s="70">
        <v>-378.37124335524601</v>
      </c>
      <c r="M55" s="70">
        <f t="shared" si="6"/>
        <v>378.37124335524601</v>
      </c>
      <c r="N55" s="70">
        <v>378.37124335524601</v>
      </c>
      <c r="O55" s="70">
        <v>378.37124335524601</v>
      </c>
      <c r="P55" s="70"/>
      <c r="Q55" s="70">
        <f t="shared" si="9"/>
        <v>378.37124335524601</v>
      </c>
      <c r="R55" s="70"/>
      <c r="S55" s="71"/>
      <c r="T55" s="133"/>
    </row>
    <row r="56" spans="1:20" x14ac:dyDescent="0.25">
      <c r="A56" s="68"/>
      <c r="B56" s="69"/>
      <c r="C56" s="68"/>
      <c r="D56" s="68"/>
      <c r="E56" s="68"/>
      <c r="F56" s="68" t="s">
        <v>44</v>
      </c>
      <c r="G56" s="68">
        <v>20</v>
      </c>
      <c r="H56" s="68" t="s">
        <v>96</v>
      </c>
      <c r="I56" s="68" t="s">
        <v>155</v>
      </c>
      <c r="J56" s="70"/>
      <c r="K56" s="70"/>
      <c r="L56" s="79">
        <v>-0.67782163500000003</v>
      </c>
      <c r="M56" s="70">
        <f t="shared" si="6"/>
        <v>0.67782163500000003</v>
      </c>
      <c r="N56" s="70">
        <v>0.67782163500000003</v>
      </c>
      <c r="O56" s="70">
        <v>0.67782163500000003</v>
      </c>
      <c r="P56" s="70"/>
      <c r="Q56" s="70">
        <f t="shared" si="9"/>
        <v>0.67782163500000003</v>
      </c>
      <c r="R56" s="70"/>
      <c r="S56" s="71"/>
      <c r="T56" s="133"/>
    </row>
    <row r="57" spans="1:20" x14ac:dyDescent="0.25">
      <c r="A57" s="68"/>
      <c r="B57" s="69"/>
      <c r="C57" s="68"/>
      <c r="D57" s="68"/>
      <c r="E57" s="68"/>
      <c r="F57" s="68" t="s">
        <v>44</v>
      </c>
      <c r="G57" s="68">
        <v>20</v>
      </c>
      <c r="H57" s="68" t="s">
        <v>46</v>
      </c>
      <c r="I57" s="68" t="s">
        <v>45</v>
      </c>
      <c r="J57" s="70"/>
      <c r="K57" s="70">
        <v>-3243.45</v>
      </c>
      <c r="L57" s="70">
        <v>-3243.4511187059838</v>
      </c>
      <c r="M57" s="70">
        <f t="shared" si="6"/>
        <v>1.1187059840267466E-3</v>
      </c>
      <c r="N57" s="70"/>
      <c r="O57" s="70"/>
      <c r="P57" s="70"/>
      <c r="Q57" s="70">
        <f t="shared" si="9"/>
        <v>0</v>
      </c>
      <c r="R57" s="70"/>
      <c r="S57" s="71"/>
      <c r="T57" s="133"/>
    </row>
    <row r="58" spans="1:20" ht="15.75" thickBot="1" x14ac:dyDescent="0.3">
      <c r="A58" s="72"/>
      <c r="B58" s="73"/>
      <c r="C58" s="76"/>
      <c r="D58" s="76"/>
      <c r="E58" s="76"/>
      <c r="F58" s="76" t="s">
        <v>44</v>
      </c>
      <c r="G58" s="76">
        <v>20</v>
      </c>
      <c r="H58" s="76"/>
      <c r="I58" s="76" t="s">
        <v>87</v>
      </c>
      <c r="J58" s="77">
        <v>-1841499.4575157228</v>
      </c>
      <c r="K58" s="77">
        <f>-491618.16-2172.08</f>
        <v>-493790.24</v>
      </c>
      <c r="L58" s="77">
        <v>-1955984.1851522694</v>
      </c>
      <c r="M58" s="70">
        <f t="shared" si="6"/>
        <v>-379305.5123634534</v>
      </c>
      <c r="N58" s="77">
        <v>-379305.5123634534</v>
      </c>
      <c r="O58" s="77">
        <v>-379305.5123634534</v>
      </c>
      <c r="P58" s="77"/>
      <c r="Q58" s="70">
        <f t="shared" si="9"/>
        <v>-379305.5123634534</v>
      </c>
      <c r="R58" s="77"/>
      <c r="S58" s="78"/>
      <c r="T58" s="137"/>
    </row>
    <row r="59" spans="1:20" ht="15.75" thickBot="1" x14ac:dyDescent="0.3">
      <c r="A59" s="20"/>
      <c r="B59" s="21"/>
      <c r="C59" s="28"/>
      <c r="D59" s="28" t="s">
        <v>60</v>
      </c>
      <c r="E59" s="28" t="s">
        <v>61</v>
      </c>
      <c r="F59" s="28"/>
      <c r="G59" s="28"/>
      <c r="H59" s="28"/>
      <c r="I59" s="28"/>
      <c r="J59" s="29">
        <f t="shared" ref="J59:S59" si="13">SUM(J60:J65)</f>
        <v>-3535008.0396443876</v>
      </c>
      <c r="K59" s="29">
        <f t="shared" si="13"/>
        <v>-306404.96983001707</v>
      </c>
      <c r="L59" s="29">
        <f t="shared" si="13"/>
        <v>-3653109.6702198498</v>
      </c>
      <c r="M59" s="29">
        <f t="shared" si="13"/>
        <v>-188303.33925455451</v>
      </c>
      <c r="N59" s="29">
        <f t="shared" si="13"/>
        <v>-163170.23856563022</v>
      </c>
      <c r="O59" s="29">
        <f t="shared" si="13"/>
        <v>-163170.23856563022</v>
      </c>
      <c r="P59" s="29">
        <f t="shared" si="13"/>
        <v>0</v>
      </c>
      <c r="Q59" s="29">
        <f t="shared" si="13"/>
        <v>-163170.23856563022</v>
      </c>
      <c r="R59" s="29">
        <f t="shared" si="13"/>
        <v>0</v>
      </c>
      <c r="S59" s="34">
        <f t="shared" si="13"/>
        <v>0</v>
      </c>
      <c r="T59" s="132"/>
    </row>
    <row r="60" spans="1:20" x14ac:dyDescent="0.25">
      <c r="A60" s="68"/>
      <c r="B60" s="69"/>
      <c r="C60" s="68"/>
      <c r="D60" s="68"/>
      <c r="E60" s="68"/>
      <c r="F60" s="68" t="s">
        <v>44</v>
      </c>
      <c r="G60" s="68">
        <v>20</v>
      </c>
      <c r="H60" s="68" t="s">
        <v>41</v>
      </c>
      <c r="I60" s="68" t="s">
        <v>40</v>
      </c>
      <c r="J60" s="70">
        <v>-311018.37256113492</v>
      </c>
      <c r="K60" s="70"/>
      <c r="L60" s="70">
        <v>-285888.51340419764</v>
      </c>
      <c r="M60" s="70">
        <f t="shared" si="6"/>
        <v>-25129.85915693728</v>
      </c>
      <c r="N60" s="70"/>
      <c r="O60" s="70"/>
      <c r="P60" s="70"/>
      <c r="Q60" s="70">
        <f t="shared" si="9"/>
        <v>0</v>
      </c>
      <c r="R60" s="70"/>
      <c r="S60" s="71"/>
      <c r="T60" s="136"/>
    </row>
    <row r="61" spans="1:20" x14ac:dyDescent="0.25">
      <c r="A61" s="68"/>
      <c r="B61" s="69"/>
      <c r="C61" s="68"/>
      <c r="D61" s="68"/>
      <c r="E61" s="68"/>
      <c r="F61" s="68" t="s">
        <v>44</v>
      </c>
      <c r="G61" s="68">
        <v>20</v>
      </c>
      <c r="H61" s="68" t="s">
        <v>42</v>
      </c>
      <c r="I61" s="68" t="s">
        <v>43</v>
      </c>
      <c r="J61" s="70"/>
      <c r="K61" s="70">
        <v>-24083.09</v>
      </c>
      <c r="L61" s="70">
        <v>-24083.0903</v>
      </c>
      <c r="M61" s="70">
        <f t="shared" si="6"/>
        <v>2.9999999969732016E-4</v>
      </c>
      <c r="N61" s="70"/>
      <c r="O61" s="70"/>
      <c r="P61" s="70"/>
      <c r="Q61" s="70">
        <f t="shared" si="9"/>
        <v>0</v>
      </c>
      <c r="R61" s="70"/>
      <c r="S61" s="71"/>
      <c r="T61" s="133"/>
    </row>
    <row r="62" spans="1:20" x14ac:dyDescent="0.25">
      <c r="A62" s="68"/>
      <c r="B62" s="69"/>
      <c r="C62" s="68"/>
      <c r="D62" s="68"/>
      <c r="E62" s="68"/>
      <c r="F62" s="68" t="s">
        <v>44</v>
      </c>
      <c r="G62" s="68">
        <v>20</v>
      </c>
      <c r="H62" s="68" t="s">
        <v>91</v>
      </c>
      <c r="I62" s="68" t="s">
        <v>152</v>
      </c>
      <c r="J62" s="70">
        <v>-2702.8455847740343</v>
      </c>
      <c r="K62" s="70"/>
      <c r="L62" s="70">
        <v>-1705.1595533035429</v>
      </c>
      <c r="M62" s="70">
        <f t="shared" si="6"/>
        <v>-997.68603147049134</v>
      </c>
      <c r="N62" s="70">
        <v>-997.68603147049134</v>
      </c>
      <c r="O62" s="70">
        <v>-997.68603147049134</v>
      </c>
      <c r="P62" s="70"/>
      <c r="Q62" s="70">
        <f t="shared" si="9"/>
        <v>-997.68603147049134</v>
      </c>
      <c r="R62" s="70"/>
      <c r="S62" s="71"/>
      <c r="T62" s="133"/>
    </row>
    <row r="63" spans="1:20" x14ac:dyDescent="0.25">
      <c r="A63" s="68"/>
      <c r="B63" s="69"/>
      <c r="C63" s="68"/>
      <c r="D63" s="68"/>
      <c r="E63" s="68"/>
      <c r="F63" s="68" t="s">
        <v>44</v>
      </c>
      <c r="G63" s="68">
        <v>20</v>
      </c>
      <c r="H63" s="68" t="s">
        <v>93</v>
      </c>
      <c r="I63" s="68" t="s">
        <v>154</v>
      </c>
      <c r="J63" s="70">
        <v>-86.022965853658548</v>
      </c>
      <c r="K63" s="70"/>
      <c r="L63" s="70">
        <v>-65.565635656585371</v>
      </c>
      <c r="M63" s="70">
        <f t="shared" si="6"/>
        <v>-20.457330197073176</v>
      </c>
      <c r="N63" s="70">
        <v>-20.457330197073176</v>
      </c>
      <c r="O63" s="70">
        <v>-20.457330197073176</v>
      </c>
      <c r="P63" s="70"/>
      <c r="Q63" s="70">
        <f t="shared" si="9"/>
        <v>-20.457330197073176</v>
      </c>
      <c r="R63" s="70"/>
      <c r="S63" s="71"/>
      <c r="T63" s="133"/>
    </row>
    <row r="64" spans="1:20" x14ac:dyDescent="0.25">
      <c r="A64" s="68"/>
      <c r="B64" s="69"/>
      <c r="C64" s="68"/>
      <c r="D64" s="68"/>
      <c r="E64" s="68"/>
      <c r="F64" s="68" t="s">
        <v>44</v>
      </c>
      <c r="G64" s="68">
        <v>20</v>
      </c>
      <c r="H64" s="68" t="s">
        <v>46</v>
      </c>
      <c r="I64" s="68" t="s">
        <v>45</v>
      </c>
      <c r="J64" s="70"/>
      <c r="K64" s="70">
        <v>-2361.13</v>
      </c>
      <c r="L64" s="70">
        <v>-2357.8881680129712</v>
      </c>
      <c r="M64" s="70">
        <f t="shared" si="6"/>
        <v>-3.2418319870289452</v>
      </c>
      <c r="N64" s="70"/>
      <c r="O64" s="70"/>
      <c r="P64" s="70"/>
      <c r="Q64" s="70">
        <f t="shared" si="9"/>
        <v>0</v>
      </c>
      <c r="R64" s="70"/>
      <c r="S64" s="71"/>
      <c r="T64" s="133"/>
    </row>
    <row r="65" spans="1:20" ht="15.75" thickBot="1" x14ac:dyDescent="0.3">
      <c r="A65" s="72"/>
      <c r="B65" s="73"/>
      <c r="C65" s="72"/>
      <c r="D65" s="72"/>
      <c r="E65" s="72"/>
      <c r="F65" s="72" t="s">
        <v>44</v>
      </c>
      <c r="G65" s="72">
        <v>20</v>
      </c>
      <c r="H65" s="72"/>
      <c r="I65" s="72" t="s">
        <v>87</v>
      </c>
      <c r="J65" s="74">
        <v>-3221200.7985326247</v>
      </c>
      <c r="K65" s="74">
        <f>-277711.229830017-2249.52</f>
        <v>-279960.74983001704</v>
      </c>
      <c r="L65" s="74">
        <v>-3339009.453158679</v>
      </c>
      <c r="M65" s="70">
        <f t="shared" si="6"/>
        <v>-162152.09520396264</v>
      </c>
      <c r="N65" s="79">
        <v>-162152.09520396264</v>
      </c>
      <c r="O65" s="74">
        <v>-162152.09520396264</v>
      </c>
      <c r="P65" s="74"/>
      <c r="Q65" s="70">
        <f t="shared" si="9"/>
        <v>-162152.09520396264</v>
      </c>
      <c r="R65" s="74"/>
      <c r="S65" s="75"/>
      <c r="T65" s="134"/>
    </row>
    <row r="66" spans="1:20" ht="15.75" thickBot="1" x14ac:dyDescent="0.3">
      <c r="A66" s="20"/>
      <c r="B66" s="21"/>
      <c r="C66" s="28"/>
      <c r="D66" s="28" t="s">
        <v>62</v>
      </c>
      <c r="E66" s="28" t="s">
        <v>63</v>
      </c>
      <c r="F66" s="28"/>
      <c r="G66" s="28"/>
      <c r="H66" s="28"/>
      <c r="I66" s="28"/>
      <c r="J66" s="29">
        <f t="shared" ref="J66:S66" si="14">SUM(J67:J74)</f>
        <v>-4039509.3620784874</v>
      </c>
      <c r="K66" s="29">
        <f t="shared" si="14"/>
        <v>-1392195.9259568299</v>
      </c>
      <c r="L66" s="29">
        <f t="shared" si="14"/>
        <v>-3325149.3735191114</v>
      </c>
      <c r="M66" s="29">
        <f t="shared" si="14"/>
        <v>-2106555.9145162059</v>
      </c>
      <c r="N66" s="29">
        <f t="shared" si="14"/>
        <v>-2093575.5942808255</v>
      </c>
      <c r="O66" s="174">
        <f t="shared" si="14"/>
        <v>-1793575.5924788946</v>
      </c>
      <c r="P66" s="29">
        <f t="shared" si="14"/>
        <v>0</v>
      </c>
      <c r="Q66" s="29">
        <f t="shared" si="14"/>
        <v>-1793575.5924788946</v>
      </c>
      <c r="R66" s="29">
        <f t="shared" si="14"/>
        <v>0</v>
      </c>
      <c r="S66" s="34">
        <f t="shared" si="14"/>
        <v>0</v>
      </c>
      <c r="T66" s="132"/>
    </row>
    <row r="67" spans="1:20" x14ac:dyDescent="0.25">
      <c r="A67" s="68"/>
      <c r="B67" s="69"/>
      <c r="C67" s="68"/>
      <c r="D67" s="68"/>
      <c r="E67" s="68"/>
      <c r="F67" s="68" t="s">
        <v>44</v>
      </c>
      <c r="G67" s="68">
        <v>20</v>
      </c>
      <c r="H67" s="68" t="s">
        <v>41</v>
      </c>
      <c r="I67" s="68" t="s">
        <v>40</v>
      </c>
      <c r="J67" s="70">
        <v>-135022.24357044761</v>
      </c>
      <c r="K67" s="70"/>
      <c r="L67" s="70">
        <v>-122041.92284742185</v>
      </c>
      <c r="M67" s="70">
        <f t="shared" si="6"/>
        <v>-12980.320723025754</v>
      </c>
      <c r="N67" s="70"/>
      <c r="O67" s="70"/>
      <c r="P67" s="70"/>
      <c r="Q67" s="70">
        <f t="shared" si="9"/>
        <v>0</v>
      </c>
      <c r="R67" s="70"/>
      <c r="S67" s="71"/>
      <c r="T67" s="133"/>
    </row>
    <row r="68" spans="1:20" x14ac:dyDescent="0.25">
      <c r="A68" s="68"/>
      <c r="B68" s="69"/>
      <c r="C68" s="68"/>
      <c r="D68" s="68"/>
      <c r="E68" s="68"/>
      <c r="F68" s="68" t="s">
        <v>44</v>
      </c>
      <c r="G68" s="68">
        <v>20</v>
      </c>
      <c r="H68" s="68" t="s">
        <v>42</v>
      </c>
      <c r="I68" s="68" t="s">
        <v>43</v>
      </c>
      <c r="J68" s="70"/>
      <c r="K68" s="70">
        <v>-240830.94</v>
      </c>
      <c r="L68" s="70">
        <v>-240830.94454540519</v>
      </c>
      <c r="M68" s="70">
        <f t="shared" si="6"/>
        <v>4.5454051869455725E-3</v>
      </c>
      <c r="N68" s="70"/>
      <c r="O68" s="70"/>
      <c r="P68" s="70"/>
      <c r="Q68" s="70">
        <f t="shared" si="9"/>
        <v>0</v>
      </c>
      <c r="R68" s="70"/>
      <c r="S68" s="71"/>
      <c r="T68" s="133"/>
    </row>
    <row r="69" spans="1:20" x14ac:dyDescent="0.25">
      <c r="A69" s="68"/>
      <c r="B69" s="69"/>
      <c r="C69" s="68"/>
      <c r="D69" s="68"/>
      <c r="E69" s="68"/>
      <c r="F69" s="68" t="s">
        <v>44</v>
      </c>
      <c r="G69" s="68">
        <v>20</v>
      </c>
      <c r="H69" s="68" t="s">
        <v>46</v>
      </c>
      <c r="I69" s="68" t="s">
        <v>45</v>
      </c>
      <c r="J69" s="70"/>
      <c r="K69" s="70">
        <v>-13619.24</v>
      </c>
      <c r="L69" s="70">
        <v>-13619.235942239819</v>
      </c>
      <c r="M69" s="70">
        <f t="shared" si="6"/>
        <v>-4.0577601812401554E-3</v>
      </c>
      <c r="N69" s="70"/>
      <c r="O69" s="70"/>
      <c r="P69" s="70"/>
      <c r="Q69" s="70">
        <f t="shared" si="9"/>
        <v>0</v>
      </c>
      <c r="R69" s="70"/>
      <c r="S69" s="71"/>
      <c r="T69" s="133"/>
    </row>
    <row r="70" spans="1:20" x14ac:dyDescent="0.25">
      <c r="A70" s="68"/>
      <c r="B70" s="69"/>
      <c r="C70" s="68"/>
      <c r="D70" s="68"/>
      <c r="E70" s="68"/>
      <c r="F70" s="68" t="s">
        <v>44</v>
      </c>
      <c r="G70" s="68">
        <v>20</v>
      </c>
      <c r="H70" s="68" t="s">
        <v>91</v>
      </c>
      <c r="I70" s="68" t="s">
        <v>152</v>
      </c>
      <c r="J70" s="70">
        <v>-6241.0854632691789</v>
      </c>
      <c r="K70" s="70"/>
      <c r="L70" s="70">
        <v>-5476.6035717129826</v>
      </c>
      <c r="M70" s="70">
        <f t="shared" si="6"/>
        <v>-764.48189155619639</v>
      </c>
      <c r="N70" s="70">
        <v>-764.48189155619639</v>
      </c>
      <c r="O70" s="70">
        <v>-764.48189155619639</v>
      </c>
      <c r="P70" s="70"/>
      <c r="Q70" s="70">
        <f t="shared" si="9"/>
        <v>-764.48189155619639</v>
      </c>
      <c r="R70" s="70"/>
      <c r="S70" s="71"/>
      <c r="T70" s="133"/>
    </row>
    <row r="71" spans="1:20" x14ac:dyDescent="0.25">
      <c r="A71" s="68"/>
      <c r="B71" s="69"/>
      <c r="C71" s="68"/>
      <c r="D71" s="68"/>
      <c r="E71" s="68"/>
      <c r="F71" s="68" t="s">
        <v>44</v>
      </c>
      <c r="G71" s="68">
        <v>20</v>
      </c>
      <c r="H71" s="68" t="s">
        <v>94</v>
      </c>
      <c r="I71" s="68" t="s">
        <v>151</v>
      </c>
      <c r="J71" s="70">
        <v>-5941.13</v>
      </c>
      <c r="K71" s="70"/>
      <c r="L71" s="70">
        <v>-5941.13</v>
      </c>
      <c r="M71" s="70">
        <f t="shared" si="6"/>
        <v>0</v>
      </c>
      <c r="N71" s="70">
        <v>0</v>
      </c>
      <c r="O71" s="70">
        <v>0</v>
      </c>
      <c r="P71" s="70"/>
      <c r="Q71" s="70">
        <f t="shared" si="9"/>
        <v>0</v>
      </c>
      <c r="R71" s="70"/>
      <c r="S71" s="71"/>
      <c r="T71" s="133"/>
    </row>
    <row r="72" spans="1:20" x14ac:dyDescent="0.25">
      <c r="A72" s="68"/>
      <c r="B72" s="69"/>
      <c r="C72" s="68"/>
      <c r="D72" s="68"/>
      <c r="E72" s="68"/>
      <c r="F72" s="68" t="s">
        <v>44</v>
      </c>
      <c r="G72" s="68">
        <v>20</v>
      </c>
      <c r="H72" s="68" t="s">
        <v>92</v>
      </c>
      <c r="I72" s="68" t="s">
        <v>153</v>
      </c>
      <c r="J72" s="70">
        <v>-90854.679999999964</v>
      </c>
      <c r="K72" s="70"/>
      <c r="L72" s="70">
        <v>-90854.679999999964</v>
      </c>
      <c r="M72" s="70">
        <f t="shared" si="6"/>
        <v>0</v>
      </c>
      <c r="N72" s="70">
        <v>0</v>
      </c>
      <c r="O72" s="70">
        <v>0</v>
      </c>
      <c r="P72" s="70"/>
      <c r="Q72" s="70">
        <f t="shared" si="9"/>
        <v>0</v>
      </c>
      <c r="R72" s="70"/>
      <c r="S72" s="71"/>
      <c r="T72" s="133"/>
    </row>
    <row r="73" spans="1:20" x14ac:dyDescent="0.25">
      <c r="A73" s="68"/>
      <c r="B73" s="69"/>
      <c r="C73" s="68"/>
      <c r="D73" s="68"/>
      <c r="E73" s="68"/>
      <c r="F73" s="68" t="s">
        <v>44</v>
      </c>
      <c r="G73" s="68">
        <v>20</v>
      </c>
      <c r="H73" s="68" t="s">
        <v>93</v>
      </c>
      <c r="I73" s="68" t="s">
        <v>154</v>
      </c>
      <c r="J73" s="70">
        <v>-151.0458807814864</v>
      </c>
      <c r="K73" s="70"/>
      <c r="L73" s="70">
        <v>-115.12529344308558</v>
      </c>
      <c r="M73" s="70">
        <f t="shared" si="6"/>
        <v>-35.920587338400821</v>
      </c>
      <c r="N73" s="70">
        <v>-35.920587338400821</v>
      </c>
      <c r="O73" s="70">
        <v>-35.920587338400821</v>
      </c>
      <c r="P73" s="70"/>
      <c r="Q73" s="70">
        <f t="shared" si="9"/>
        <v>-35.920587338400821</v>
      </c>
      <c r="R73" s="70"/>
      <c r="S73" s="71"/>
      <c r="T73" s="133"/>
    </row>
    <row r="74" spans="1:20" ht="15.75" thickBot="1" x14ac:dyDescent="0.3">
      <c r="A74" s="72"/>
      <c r="B74" s="73"/>
      <c r="C74" s="72"/>
      <c r="D74" s="72"/>
      <c r="E74" s="72"/>
      <c r="F74" s="72" t="s">
        <v>44</v>
      </c>
      <c r="G74" s="72">
        <v>20</v>
      </c>
      <c r="H74" s="72"/>
      <c r="I74" s="72" t="s">
        <v>87</v>
      </c>
      <c r="J74" s="74">
        <v>-3801299.1771639893</v>
      </c>
      <c r="K74" s="74">
        <f>-1136520.07595683-1225.67</f>
        <v>-1137745.74595683</v>
      </c>
      <c r="L74" s="74">
        <v>-2846269.7313188883</v>
      </c>
      <c r="M74" s="70">
        <f t="shared" si="6"/>
        <v>-2092775.1918019308</v>
      </c>
      <c r="N74" s="74">
        <v>-2092775.1918019308</v>
      </c>
      <c r="O74" s="74">
        <f>-2092775.19+300000</f>
        <v>-1792775.19</v>
      </c>
      <c r="P74" s="74"/>
      <c r="Q74" s="70">
        <f t="shared" si="9"/>
        <v>-1792775.19</v>
      </c>
      <c r="R74" s="74"/>
      <c r="S74" s="75"/>
      <c r="T74" s="134"/>
    </row>
    <row r="75" spans="1:20" ht="15.75" thickBot="1" x14ac:dyDescent="0.3">
      <c r="A75" s="20"/>
      <c r="B75" s="21"/>
      <c r="C75" s="28"/>
      <c r="D75" s="28" t="s">
        <v>64</v>
      </c>
      <c r="E75" s="28" t="s">
        <v>65</v>
      </c>
      <c r="F75" s="28"/>
      <c r="G75" s="28"/>
      <c r="H75" s="28"/>
      <c r="I75" s="28"/>
      <c r="J75" s="29">
        <f t="shared" ref="J75:S75" si="15">SUM(J76:J81)</f>
        <v>-4897435.3569200579</v>
      </c>
      <c r="K75" s="29">
        <f t="shared" si="15"/>
        <v>-322612.49091608601</v>
      </c>
      <c r="L75" s="29">
        <f t="shared" si="15"/>
        <v>-5112952.3459951347</v>
      </c>
      <c r="M75" s="29">
        <f t="shared" si="15"/>
        <v>-107095.50184100898</v>
      </c>
      <c r="N75" s="29">
        <f t="shared" si="15"/>
        <v>-106045.77795547784</v>
      </c>
      <c r="O75" s="29">
        <f t="shared" si="15"/>
        <v>-106045.77795547784</v>
      </c>
      <c r="P75" s="29">
        <f t="shared" si="15"/>
        <v>0</v>
      </c>
      <c r="Q75" s="29">
        <f t="shared" si="15"/>
        <v>-106045.77795547784</v>
      </c>
      <c r="R75" s="29">
        <f t="shared" si="15"/>
        <v>0</v>
      </c>
      <c r="S75" s="34">
        <f t="shared" si="15"/>
        <v>0</v>
      </c>
      <c r="T75" s="132"/>
    </row>
    <row r="76" spans="1:20" x14ac:dyDescent="0.25">
      <c r="A76" s="68"/>
      <c r="B76" s="69"/>
      <c r="C76" s="68"/>
      <c r="D76" s="68"/>
      <c r="E76" s="68"/>
      <c r="F76" s="68" t="s">
        <v>44</v>
      </c>
      <c r="G76" s="68">
        <v>20</v>
      </c>
      <c r="H76" s="68" t="s">
        <v>41</v>
      </c>
      <c r="I76" s="68" t="s">
        <v>40</v>
      </c>
      <c r="J76" s="70">
        <v>-12496.683236000665</v>
      </c>
      <c r="K76" s="70"/>
      <c r="L76" s="70">
        <v>-11446.965650469534</v>
      </c>
      <c r="M76" s="70">
        <f t="shared" si="6"/>
        <v>-1049.7175855311307</v>
      </c>
      <c r="N76" s="70"/>
      <c r="O76" s="70"/>
      <c r="P76" s="70"/>
      <c r="Q76" s="70">
        <f t="shared" si="9"/>
        <v>0</v>
      </c>
      <c r="R76" s="70"/>
      <c r="S76" s="71"/>
      <c r="T76" s="133"/>
    </row>
    <row r="77" spans="1:20" x14ac:dyDescent="0.25">
      <c r="A77" s="68"/>
      <c r="B77" s="69"/>
      <c r="C77" s="68"/>
      <c r="D77" s="68"/>
      <c r="E77" s="68"/>
      <c r="F77" s="68" t="s">
        <v>44</v>
      </c>
      <c r="G77" s="68">
        <v>20</v>
      </c>
      <c r="H77" s="68" t="s">
        <v>42</v>
      </c>
      <c r="I77" s="68" t="s">
        <v>43</v>
      </c>
      <c r="J77" s="70"/>
      <c r="K77" s="70">
        <v>-216747.85</v>
      </c>
      <c r="L77" s="70">
        <v>-216747.8437</v>
      </c>
      <c r="M77" s="70">
        <f t="shared" si="6"/>
        <v>-6.3000000081956387E-3</v>
      </c>
      <c r="N77" s="70"/>
      <c r="O77" s="70"/>
      <c r="P77" s="70"/>
      <c r="Q77" s="70">
        <f t="shared" si="9"/>
        <v>0</v>
      </c>
      <c r="R77" s="70"/>
      <c r="S77" s="71"/>
      <c r="T77" s="133"/>
    </row>
    <row r="78" spans="1:20" x14ac:dyDescent="0.25">
      <c r="A78" s="68"/>
      <c r="B78" s="69"/>
      <c r="C78" s="68"/>
      <c r="D78" s="68"/>
      <c r="E78" s="68"/>
      <c r="F78" s="68" t="s">
        <v>44</v>
      </c>
      <c r="G78" s="68">
        <v>20</v>
      </c>
      <c r="H78" s="68" t="s">
        <v>91</v>
      </c>
      <c r="I78" s="68" t="s">
        <v>152</v>
      </c>
      <c r="J78" s="70">
        <v>-1729.3153885302354</v>
      </c>
      <c r="K78" s="70"/>
      <c r="L78" s="70">
        <v>-1793.9827607053717</v>
      </c>
      <c r="M78" s="70">
        <f t="shared" si="6"/>
        <v>64.667372175136279</v>
      </c>
      <c r="N78" s="70">
        <v>64.667372175136279</v>
      </c>
      <c r="O78" s="70">
        <v>64.667372175136279</v>
      </c>
      <c r="P78" s="70"/>
      <c r="Q78" s="70">
        <f t="shared" si="9"/>
        <v>64.667372175136279</v>
      </c>
      <c r="R78" s="70"/>
      <c r="S78" s="71"/>
      <c r="T78" s="133"/>
    </row>
    <row r="79" spans="1:20" x14ac:dyDescent="0.25">
      <c r="A79" s="68"/>
      <c r="B79" s="69"/>
      <c r="C79" s="68"/>
      <c r="D79" s="68"/>
      <c r="E79" s="68"/>
      <c r="F79" s="68" t="s">
        <v>44</v>
      </c>
      <c r="G79" s="68">
        <v>20</v>
      </c>
      <c r="H79" s="68" t="s">
        <v>93</v>
      </c>
      <c r="I79" s="68" t="s">
        <v>154</v>
      </c>
      <c r="J79" s="70">
        <v>-52.519022701284413</v>
      </c>
      <c r="K79" s="70"/>
      <c r="L79" s="70">
        <v>-40.02934650416848</v>
      </c>
      <c r="M79" s="70">
        <f t="shared" si="6"/>
        <v>-12.489676197115934</v>
      </c>
      <c r="N79" s="70">
        <v>-12.489676197115934</v>
      </c>
      <c r="O79" s="70">
        <v>-12.489676197115934</v>
      </c>
      <c r="P79" s="70"/>
      <c r="Q79" s="70">
        <f t="shared" si="9"/>
        <v>-12.489676197115934</v>
      </c>
      <c r="R79" s="70"/>
      <c r="S79" s="71"/>
      <c r="T79" s="133"/>
    </row>
    <row r="80" spans="1:20" x14ac:dyDescent="0.25">
      <c r="A80" s="68"/>
      <c r="B80" s="69"/>
      <c r="C80" s="68"/>
      <c r="D80" s="68"/>
      <c r="E80" s="68"/>
      <c r="F80" s="68" t="s">
        <v>44</v>
      </c>
      <c r="G80" s="68">
        <v>20</v>
      </c>
      <c r="H80" s="68" t="s">
        <v>46</v>
      </c>
      <c r="I80" s="68" t="s">
        <v>45</v>
      </c>
      <c r="J80" s="70"/>
      <c r="K80" s="70">
        <v>-3695.67</v>
      </c>
      <c r="L80" s="70">
        <v>-3695.6723067879266</v>
      </c>
      <c r="M80" s="70">
        <f t="shared" si="6"/>
        <v>2.3067879264999647E-3</v>
      </c>
      <c r="N80" s="70">
        <v>2.3067879264999647E-3</v>
      </c>
      <c r="O80" s="70">
        <v>2.3067879264999647E-3</v>
      </c>
      <c r="P80" s="70"/>
      <c r="Q80" s="70">
        <f t="shared" si="9"/>
        <v>2.3067879264999647E-3</v>
      </c>
      <c r="R80" s="70"/>
      <c r="S80" s="71"/>
      <c r="T80" s="133"/>
    </row>
    <row r="81" spans="1:20" ht="15.75" thickBot="1" x14ac:dyDescent="0.3">
      <c r="A81" s="72"/>
      <c r="B81" s="73"/>
      <c r="C81" s="72"/>
      <c r="D81" s="72"/>
      <c r="E81" s="72"/>
      <c r="F81" s="72" t="s">
        <v>44</v>
      </c>
      <c r="G81" s="72">
        <v>20</v>
      </c>
      <c r="H81" s="72"/>
      <c r="I81" s="72" t="s">
        <v>87</v>
      </c>
      <c r="J81" s="74">
        <v>-4883156.839272826</v>
      </c>
      <c r="K81" s="74">
        <f>-100783.960916086-1385.01</f>
        <v>-102168.97091608599</v>
      </c>
      <c r="L81" s="74">
        <v>-4879227.8522306681</v>
      </c>
      <c r="M81" s="70">
        <f t="shared" si="6"/>
        <v>-106097.95795824379</v>
      </c>
      <c r="N81" s="74">
        <v>-106097.95795824379</v>
      </c>
      <c r="O81" s="74">
        <v>-106097.95795824379</v>
      </c>
      <c r="P81" s="74"/>
      <c r="Q81" s="70">
        <f t="shared" si="9"/>
        <v>-106097.95795824379</v>
      </c>
      <c r="R81" s="74"/>
      <c r="S81" s="75"/>
      <c r="T81" s="134"/>
    </row>
    <row r="82" spans="1:20" ht="15.75" thickBot="1" x14ac:dyDescent="0.3">
      <c r="A82" s="20"/>
      <c r="B82" s="21"/>
      <c r="C82" s="28"/>
      <c r="D82" s="28" t="s">
        <v>66</v>
      </c>
      <c r="E82" s="28" t="s">
        <v>67</v>
      </c>
      <c r="F82" s="28"/>
      <c r="G82" s="28"/>
      <c r="H82" s="28"/>
      <c r="I82" s="28"/>
      <c r="J82" s="29">
        <f t="shared" ref="J82:S82" si="16">SUM(J83:J90)</f>
        <v>-7899738.8241262147</v>
      </c>
      <c r="K82" s="29">
        <f t="shared" si="16"/>
        <v>-1302141.2800000003</v>
      </c>
      <c r="L82" s="29">
        <f t="shared" si="16"/>
        <v>-8792427.3946283385</v>
      </c>
      <c r="M82" s="29">
        <f t="shared" si="16"/>
        <v>-409452.70949787553</v>
      </c>
      <c r="N82" s="29">
        <f t="shared" si="16"/>
        <v>-263658.64560943429</v>
      </c>
      <c r="O82" s="29">
        <f t="shared" si="16"/>
        <v>-263658.64560943429</v>
      </c>
      <c r="P82" s="29">
        <f t="shared" si="16"/>
        <v>0</v>
      </c>
      <c r="Q82" s="29">
        <f t="shared" si="16"/>
        <v>-263658.64560943429</v>
      </c>
      <c r="R82" s="29">
        <f t="shared" si="16"/>
        <v>0</v>
      </c>
      <c r="S82" s="34">
        <f t="shared" si="16"/>
        <v>0</v>
      </c>
      <c r="T82" s="132"/>
    </row>
    <row r="83" spans="1:20" x14ac:dyDescent="0.25">
      <c r="A83" s="68"/>
      <c r="B83" s="68"/>
      <c r="C83" s="80"/>
      <c r="D83" s="68"/>
      <c r="E83" s="68"/>
      <c r="F83" s="68" t="s">
        <v>44</v>
      </c>
      <c r="G83" s="68">
        <v>20</v>
      </c>
      <c r="H83" s="68" t="s">
        <v>41</v>
      </c>
      <c r="I83" s="68" t="s">
        <v>40</v>
      </c>
      <c r="J83" s="70">
        <v>-351061.27699282486</v>
      </c>
      <c r="K83" s="70"/>
      <c r="L83" s="70">
        <v>-205267.21</v>
      </c>
      <c r="M83" s="70">
        <f t="shared" si="6"/>
        <v>-145794.06699282487</v>
      </c>
      <c r="N83" s="70"/>
      <c r="O83" s="70"/>
      <c r="P83" s="70"/>
      <c r="Q83" s="70">
        <f t="shared" si="9"/>
        <v>0</v>
      </c>
      <c r="R83" s="70"/>
      <c r="S83" s="71"/>
      <c r="T83" s="133"/>
    </row>
    <row r="84" spans="1:20" x14ac:dyDescent="0.25">
      <c r="A84" s="68"/>
      <c r="B84" s="68"/>
      <c r="C84" s="80"/>
      <c r="D84" s="68"/>
      <c r="E84" s="68"/>
      <c r="F84" s="68" t="s">
        <v>44</v>
      </c>
      <c r="G84" s="68">
        <v>20</v>
      </c>
      <c r="H84" s="68" t="s">
        <v>42</v>
      </c>
      <c r="I84" s="68" t="s">
        <v>43</v>
      </c>
      <c r="J84" s="70"/>
      <c r="K84" s="70">
        <v>-317171</v>
      </c>
      <c r="L84" s="70">
        <v>-317171.00270559458</v>
      </c>
      <c r="M84" s="70">
        <f t="shared" si="6"/>
        <v>2.7055945829488337E-3</v>
      </c>
      <c r="N84" s="70"/>
      <c r="O84" s="70"/>
      <c r="P84" s="70"/>
      <c r="Q84" s="70">
        <f t="shared" si="9"/>
        <v>0</v>
      </c>
      <c r="R84" s="70"/>
      <c r="S84" s="71"/>
      <c r="T84" s="133"/>
    </row>
    <row r="85" spans="1:20" x14ac:dyDescent="0.25">
      <c r="A85" s="68"/>
      <c r="B85" s="68"/>
      <c r="C85" s="80"/>
      <c r="D85" s="68"/>
      <c r="E85" s="68"/>
      <c r="F85" s="68" t="s">
        <v>44</v>
      </c>
      <c r="G85" s="68">
        <v>20</v>
      </c>
      <c r="H85" s="68" t="s">
        <v>46</v>
      </c>
      <c r="I85" s="68" t="s">
        <v>45</v>
      </c>
      <c r="J85" s="70"/>
      <c r="K85" s="70">
        <v>-16766.400000000001</v>
      </c>
      <c r="L85" s="70">
        <v>-16766.396096351975</v>
      </c>
      <c r="M85" s="70">
        <f t="shared" si="6"/>
        <v>-3.9036480266076978E-3</v>
      </c>
      <c r="N85" s="70"/>
      <c r="O85" s="70"/>
      <c r="P85" s="70"/>
      <c r="Q85" s="70">
        <f t="shared" si="9"/>
        <v>0</v>
      </c>
      <c r="R85" s="70"/>
      <c r="S85" s="71"/>
      <c r="T85" s="133"/>
    </row>
    <row r="86" spans="1:20" x14ac:dyDescent="0.25">
      <c r="A86" s="68"/>
      <c r="B86" s="68"/>
      <c r="C86" s="80"/>
      <c r="D86" s="68"/>
      <c r="E86" s="68"/>
      <c r="F86" s="68" t="s">
        <v>44</v>
      </c>
      <c r="G86" s="68">
        <v>20</v>
      </c>
      <c r="H86" s="68" t="s">
        <v>91</v>
      </c>
      <c r="I86" s="68" t="s">
        <v>152</v>
      </c>
      <c r="J86" s="70">
        <v>-49389.855583210709</v>
      </c>
      <c r="K86" s="70"/>
      <c r="L86" s="70">
        <v>-48618.18</v>
      </c>
      <c r="M86" s="70">
        <f t="shared" si="6"/>
        <v>-771.67558321070828</v>
      </c>
      <c r="N86" s="70">
        <v>-771.67988564778352</v>
      </c>
      <c r="O86" s="70">
        <v>-771.67988564778352</v>
      </c>
      <c r="P86" s="70"/>
      <c r="Q86" s="70">
        <f t="shared" si="9"/>
        <v>-771.67988564778352</v>
      </c>
      <c r="R86" s="70"/>
      <c r="S86" s="71"/>
      <c r="T86" s="133"/>
    </row>
    <row r="87" spans="1:20" x14ac:dyDescent="0.25">
      <c r="A87" s="68"/>
      <c r="B87" s="68"/>
      <c r="C87" s="80"/>
      <c r="D87" s="68"/>
      <c r="E87" s="68"/>
      <c r="F87" s="68" t="s">
        <v>44</v>
      </c>
      <c r="G87" s="68">
        <v>20</v>
      </c>
      <c r="H87" s="68" t="s">
        <v>94</v>
      </c>
      <c r="I87" s="68" t="s">
        <v>151</v>
      </c>
      <c r="J87" s="70">
        <v>-671576.83</v>
      </c>
      <c r="K87" s="70"/>
      <c r="L87" s="70">
        <v>-671576.83000000007</v>
      </c>
      <c r="M87" s="70">
        <f t="shared" si="6"/>
        <v>0</v>
      </c>
      <c r="N87" s="70">
        <v>0</v>
      </c>
      <c r="O87" s="70">
        <v>0</v>
      </c>
      <c r="P87" s="70"/>
      <c r="Q87" s="70">
        <f t="shared" si="9"/>
        <v>0</v>
      </c>
      <c r="R87" s="70"/>
      <c r="S87" s="71"/>
      <c r="T87" s="133"/>
    </row>
    <row r="88" spans="1:20" x14ac:dyDescent="0.25">
      <c r="A88" s="68"/>
      <c r="B88" s="68"/>
      <c r="C88" s="80"/>
      <c r="D88" s="68"/>
      <c r="E88" s="68"/>
      <c r="F88" s="68" t="s">
        <v>44</v>
      </c>
      <c r="G88" s="68">
        <v>20</v>
      </c>
      <c r="H88" s="68" t="s">
        <v>92</v>
      </c>
      <c r="I88" s="68" t="s">
        <v>153</v>
      </c>
      <c r="J88" s="70">
        <v>-36608.209999999992</v>
      </c>
      <c r="K88" s="70"/>
      <c r="L88" s="70">
        <v>-36608.209999999992</v>
      </c>
      <c r="M88" s="70">
        <f t="shared" si="6"/>
        <v>0</v>
      </c>
      <c r="N88" s="70">
        <v>0</v>
      </c>
      <c r="O88" s="70">
        <v>0</v>
      </c>
      <c r="P88" s="70"/>
      <c r="Q88" s="70">
        <f t="shared" si="9"/>
        <v>0</v>
      </c>
      <c r="R88" s="70"/>
      <c r="S88" s="71"/>
      <c r="T88" s="133"/>
    </row>
    <row r="89" spans="1:20" x14ac:dyDescent="0.25">
      <c r="A89" s="72"/>
      <c r="B89" s="72"/>
      <c r="C89" s="81"/>
      <c r="D89" s="72"/>
      <c r="E89" s="72"/>
      <c r="F89" s="68" t="s">
        <v>44</v>
      </c>
      <c r="G89" s="68">
        <v>20</v>
      </c>
      <c r="H89" s="72" t="s">
        <v>96</v>
      </c>
      <c r="I89" s="72" t="s">
        <v>155</v>
      </c>
      <c r="J89" s="74"/>
      <c r="K89" s="74"/>
      <c r="L89" s="74">
        <v>-0.52236562499999994</v>
      </c>
      <c r="M89" s="70">
        <f t="shared" si="6"/>
        <v>0.52236562499999994</v>
      </c>
      <c r="N89" s="74">
        <v>0.52236562499999994</v>
      </c>
      <c r="O89" s="74">
        <v>0.52236562499999994</v>
      </c>
      <c r="P89" s="74"/>
      <c r="Q89" s="70">
        <f t="shared" si="9"/>
        <v>0.52236562499999994</v>
      </c>
      <c r="R89" s="74"/>
      <c r="S89" s="75"/>
      <c r="T89" s="134"/>
    </row>
    <row r="90" spans="1:20" ht="15.75" thickBot="1" x14ac:dyDescent="0.3">
      <c r="A90" s="72"/>
      <c r="B90" s="72"/>
      <c r="C90" s="81"/>
      <c r="D90" s="72"/>
      <c r="E90" s="72"/>
      <c r="F90" s="72" t="s">
        <v>44</v>
      </c>
      <c r="G90" s="72">
        <v>20</v>
      </c>
      <c r="H90" s="72"/>
      <c r="I90" s="72" t="s">
        <v>87</v>
      </c>
      <c r="J90" s="74">
        <v>-6791102.6515501793</v>
      </c>
      <c r="K90" s="74">
        <v>-968203.88000000012</v>
      </c>
      <c r="L90" s="74">
        <v>-7496419.0434607677</v>
      </c>
      <c r="M90" s="70">
        <f t="shared" si="6"/>
        <v>-262887.48808941152</v>
      </c>
      <c r="N90" s="74">
        <v>-262887.48808941152</v>
      </c>
      <c r="O90" s="74">
        <v>-262887.48808941152</v>
      </c>
      <c r="P90" s="74"/>
      <c r="Q90" s="70">
        <f t="shared" si="9"/>
        <v>-262887.48808941152</v>
      </c>
      <c r="R90" s="74"/>
      <c r="S90" s="75"/>
      <c r="T90" s="134"/>
    </row>
    <row r="91" spans="1:20" ht="15.75" thickBot="1" x14ac:dyDescent="0.3">
      <c r="A91" s="26"/>
      <c r="B91" s="28"/>
      <c r="C91" s="30"/>
      <c r="D91" s="28" t="s">
        <v>68</v>
      </c>
      <c r="E91" s="28" t="s">
        <v>69</v>
      </c>
      <c r="F91" s="28"/>
      <c r="G91" s="28"/>
      <c r="H91" s="28"/>
      <c r="I91" s="28"/>
      <c r="J91" s="29">
        <f t="shared" ref="J91:S91" si="17">SUM(J92:J96)</f>
        <v>-1391995.1269477557</v>
      </c>
      <c r="K91" s="29">
        <f t="shared" si="17"/>
        <v>-44065.939999999995</v>
      </c>
      <c r="L91" s="29">
        <f t="shared" si="17"/>
        <v>-1132871.0149184263</v>
      </c>
      <c r="M91" s="29">
        <f t="shared" si="17"/>
        <v>-303190.05202932947</v>
      </c>
      <c r="N91" s="29">
        <f t="shared" si="17"/>
        <v>-285787.16260265547</v>
      </c>
      <c r="O91" s="29">
        <f t="shared" si="17"/>
        <v>-285787.16260265547</v>
      </c>
      <c r="P91" s="29">
        <f t="shared" si="17"/>
        <v>0</v>
      </c>
      <c r="Q91" s="29">
        <f t="shared" si="17"/>
        <v>-285787.16260265547</v>
      </c>
      <c r="R91" s="29">
        <f t="shared" si="17"/>
        <v>0</v>
      </c>
      <c r="S91" s="34">
        <f t="shared" si="17"/>
        <v>0</v>
      </c>
      <c r="T91" s="132"/>
    </row>
    <row r="92" spans="1:20" x14ac:dyDescent="0.25">
      <c r="A92" s="68"/>
      <c r="B92" s="68"/>
      <c r="C92" s="80"/>
      <c r="D92" s="68"/>
      <c r="E92" s="68"/>
      <c r="F92" s="68" t="s">
        <v>44</v>
      </c>
      <c r="G92" s="68">
        <v>20</v>
      </c>
      <c r="H92" s="68" t="s">
        <v>41</v>
      </c>
      <c r="I92" s="68" t="s">
        <v>40</v>
      </c>
      <c r="J92" s="70">
        <v>-36094.897433418555</v>
      </c>
      <c r="K92" s="70"/>
      <c r="L92" s="70">
        <v>-18692.008006744538</v>
      </c>
      <c r="M92" s="70">
        <f t="shared" si="6"/>
        <v>-17402.889426674017</v>
      </c>
      <c r="N92" s="70"/>
      <c r="O92" s="70"/>
      <c r="P92" s="70"/>
      <c r="Q92" s="70">
        <f t="shared" si="9"/>
        <v>0</v>
      </c>
      <c r="R92" s="70"/>
      <c r="S92" s="71"/>
      <c r="T92" s="133"/>
    </row>
    <row r="93" spans="1:20" x14ac:dyDescent="0.25">
      <c r="A93" s="68"/>
      <c r="B93" s="68"/>
      <c r="C93" s="80"/>
      <c r="D93" s="68"/>
      <c r="E93" s="68"/>
      <c r="F93" s="68" t="s">
        <v>44</v>
      </c>
      <c r="G93" s="68">
        <v>20</v>
      </c>
      <c r="H93" s="68" t="s">
        <v>91</v>
      </c>
      <c r="I93" s="68" t="s">
        <v>152</v>
      </c>
      <c r="J93" s="70">
        <v>-48048.425500739875</v>
      </c>
      <c r="K93" s="70"/>
      <c r="L93" s="70">
        <v>-24773.260402327847</v>
      </c>
      <c r="M93" s="70">
        <f t="shared" si="6"/>
        <v>-23275.165098412028</v>
      </c>
      <c r="N93" s="70">
        <v>-23275.165098412028</v>
      </c>
      <c r="O93" s="70">
        <v>-23275.165098412028</v>
      </c>
      <c r="P93" s="70"/>
      <c r="Q93" s="70">
        <f t="shared" si="9"/>
        <v>-23275.165098412028</v>
      </c>
      <c r="R93" s="70"/>
      <c r="S93" s="71"/>
      <c r="T93" s="133"/>
    </row>
    <row r="94" spans="1:20" x14ac:dyDescent="0.25">
      <c r="A94" s="68"/>
      <c r="B94" s="68"/>
      <c r="C94" s="80"/>
      <c r="D94" s="68"/>
      <c r="E94" s="68"/>
      <c r="F94" s="68" t="s">
        <v>44</v>
      </c>
      <c r="G94" s="68">
        <v>20</v>
      </c>
      <c r="H94" s="68" t="s">
        <v>92</v>
      </c>
      <c r="I94" s="68" t="s">
        <v>153</v>
      </c>
      <c r="J94" s="70">
        <v>-5452.9599999999991</v>
      </c>
      <c r="K94" s="70"/>
      <c r="L94" s="70">
        <v>-5452.9599999999991</v>
      </c>
      <c r="M94" s="70">
        <f t="shared" si="6"/>
        <v>0</v>
      </c>
      <c r="N94" s="70">
        <v>0</v>
      </c>
      <c r="O94" s="70">
        <v>0</v>
      </c>
      <c r="P94" s="70"/>
      <c r="Q94" s="70">
        <f t="shared" si="9"/>
        <v>0</v>
      </c>
      <c r="R94" s="70"/>
      <c r="S94" s="71"/>
      <c r="T94" s="133"/>
    </row>
    <row r="95" spans="1:20" x14ac:dyDescent="0.25">
      <c r="A95" s="68"/>
      <c r="B95" s="68"/>
      <c r="C95" s="80"/>
      <c r="D95" s="68"/>
      <c r="E95" s="68"/>
      <c r="F95" s="68" t="s">
        <v>44</v>
      </c>
      <c r="G95" s="68">
        <v>20</v>
      </c>
      <c r="H95" s="68" t="s">
        <v>46</v>
      </c>
      <c r="I95" s="68" t="s">
        <v>45</v>
      </c>
      <c r="J95" s="70"/>
      <c r="K95" s="70">
        <v>-1906.17</v>
      </c>
      <c r="L95" s="70">
        <v>-1906.1684226664202</v>
      </c>
      <c r="M95" s="70">
        <f t="shared" si="6"/>
        <v>-1.5773335799167398E-3</v>
      </c>
      <c r="N95" s="70">
        <v>-1.5773335799167398E-3</v>
      </c>
      <c r="O95" s="70">
        <v>-1.5773335799167398E-3</v>
      </c>
      <c r="P95" s="70"/>
      <c r="Q95" s="70">
        <f t="shared" si="9"/>
        <v>-1.5773335799167398E-3</v>
      </c>
      <c r="R95" s="70"/>
      <c r="S95" s="71"/>
      <c r="T95" s="133"/>
    </row>
    <row r="96" spans="1:20" ht="15.75" thickBot="1" x14ac:dyDescent="0.3">
      <c r="A96" s="72"/>
      <c r="B96" s="72"/>
      <c r="C96" s="81"/>
      <c r="D96" s="72"/>
      <c r="E96" s="72"/>
      <c r="F96" s="72" t="s">
        <v>44</v>
      </c>
      <c r="G96" s="72">
        <v>20</v>
      </c>
      <c r="H96" s="72"/>
      <c r="I96" s="72" t="s">
        <v>87</v>
      </c>
      <c r="J96" s="74">
        <v>-1302398.8440135974</v>
      </c>
      <c r="K96" s="74">
        <v>-42159.77</v>
      </c>
      <c r="L96" s="74">
        <v>-1082046.6180866875</v>
      </c>
      <c r="M96" s="70">
        <f t="shared" si="6"/>
        <v>-262511.99592690985</v>
      </c>
      <c r="N96" s="74">
        <v>-262511.99592690985</v>
      </c>
      <c r="O96" s="74">
        <v>-262511.99592690985</v>
      </c>
      <c r="P96" s="74"/>
      <c r="Q96" s="70">
        <f t="shared" si="9"/>
        <v>-262511.99592690985</v>
      </c>
      <c r="R96" s="74"/>
      <c r="S96" s="75"/>
      <c r="T96" s="134"/>
    </row>
    <row r="97" spans="1:20" s="25" customFormat="1" ht="15.75" thickBot="1" x14ac:dyDescent="0.3">
      <c r="A97" s="26"/>
      <c r="B97" s="28"/>
      <c r="C97" s="30"/>
      <c r="D97" s="28" t="s">
        <v>70</v>
      </c>
      <c r="E97" s="28" t="s">
        <v>71</v>
      </c>
      <c r="F97" s="28"/>
      <c r="G97" s="28"/>
      <c r="H97" s="28"/>
      <c r="I97" s="28"/>
      <c r="J97" s="29">
        <f t="shared" ref="J97:S97" si="18">SUM(J98:J101)</f>
        <v>-13338852.252258023</v>
      </c>
      <c r="K97" s="29">
        <f t="shared" si="18"/>
        <v>-156226.15016002156</v>
      </c>
      <c r="L97" s="29">
        <f t="shared" si="18"/>
        <v>-13161381.37831809</v>
      </c>
      <c r="M97" s="29">
        <f t="shared" si="18"/>
        <v>-333697.02409995586</v>
      </c>
      <c r="N97" s="29">
        <f t="shared" si="18"/>
        <v>-323482.4952986681</v>
      </c>
      <c r="O97" s="29">
        <f t="shared" si="18"/>
        <v>-323482.4952986681</v>
      </c>
      <c r="P97" s="29">
        <f t="shared" si="18"/>
        <v>0</v>
      </c>
      <c r="Q97" s="29">
        <f t="shared" si="18"/>
        <v>-323482.4952986681</v>
      </c>
      <c r="R97" s="29">
        <f t="shared" si="18"/>
        <v>0</v>
      </c>
      <c r="S97" s="34">
        <f t="shared" si="18"/>
        <v>0</v>
      </c>
      <c r="T97" s="132"/>
    </row>
    <row r="98" spans="1:20" x14ac:dyDescent="0.25">
      <c r="A98" s="68"/>
      <c r="B98" s="68"/>
      <c r="C98" s="80"/>
      <c r="D98" s="68"/>
      <c r="E98" s="68"/>
      <c r="F98" s="68" t="s">
        <v>44</v>
      </c>
      <c r="G98" s="68">
        <v>20</v>
      </c>
      <c r="H98" s="68" t="s">
        <v>41</v>
      </c>
      <c r="I98" s="68" t="s">
        <v>40</v>
      </c>
      <c r="J98" s="70">
        <v>-98464.635117350961</v>
      </c>
      <c r="K98" s="70"/>
      <c r="L98" s="70">
        <v>-88250.106316063204</v>
      </c>
      <c r="M98" s="70">
        <f t="shared" si="6"/>
        <v>-10214.528801287757</v>
      </c>
      <c r="N98" s="70"/>
      <c r="O98" s="70"/>
      <c r="P98" s="70"/>
      <c r="Q98" s="70">
        <f t="shared" si="9"/>
        <v>0</v>
      </c>
      <c r="R98" s="70"/>
      <c r="S98" s="71"/>
      <c r="T98" s="136"/>
    </row>
    <row r="99" spans="1:20" x14ac:dyDescent="0.25">
      <c r="A99" s="72"/>
      <c r="B99" s="72"/>
      <c r="C99" s="81"/>
      <c r="D99" s="72"/>
      <c r="E99" s="72"/>
      <c r="F99" s="68" t="s">
        <v>44</v>
      </c>
      <c r="G99" s="68">
        <v>20</v>
      </c>
      <c r="H99" s="72" t="s">
        <v>91</v>
      </c>
      <c r="I99" s="72" t="s">
        <v>152</v>
      </c>
      <c r="J99" s="74">
        <v>-56235.483604865636</v>
      </c>
      <c r="K99" s="74"/>
      <c r="L99" s="74">
        <v>-48520.746307500449</v>
      </c>
      <c r="M99" s="70">
        <f t="shared" si="6"/>
        <v>-7714.7372973651873</v>
      </c>
      <c r="N99" s="74">
        <v>-7714.7372973651873</v>
      </c>
      <c r="O99" s="74">
        <v>-7714.7372973651873</v>
      </c>
      <c r="P99" s="74"/>
      <c r="Q99" s="70">
        <f t="shared" ref="Q99:Q101" si="19">SUM(O99:P99)</f>
        <v>-7714.7372973651873</v>
      </c>
      <c r="R99" s="74"/>
      <c r="S99" s="75"/>
      <c r="T99" s="133"/>
    </row>
    <row r="100" spans="1:20" x14ac:dyDescent="0.25">
      <c r="A100" s="72"/>
      <c r="B100" s="72"/>
      <c r="C100" s="81"/>
      <c r="D100" s="72"/>
      <c r="E100" s="72"/>
      <c r="F100" s="68" t="s">
        <v>44</v>
      </c>
      <c r="G100" s="68">
        <v>20</v>
      </c>
      <c r="H100" s="72" t="s">
        <v>93</v>
      </c>
      <c r="I100" s="72" t="s">
        <v>154</v>
      </c>
      <c r="J100" s="74">
        <v>-355.2826402626788</v>
      </c>
      <c r="K100" s="74"/>
      <c r="L100" s="74">
        <v>-270.79201368388749</v>
      </c>
      <c r="M100" s="70">
        <f t="shared" si="6"/>
        <v>-84.490626578791307</v>
      </c>
      <c r="N100" s="74">
        <v>-84.490626578791307</v>
      </c>
      <c r="O100" s="74">
        <v>-84.490626578791307</v>
      </c>
      <c r="P100" s="74"/>
      <c r="Q100" s="70">
        <f t="shared" si="19"/>
        <v>-84.490626578791307</v>
      </c>
      <c r="R100" s="74"/>
      <c r="S100" s="75"/>
      <c r="T100" s="141"/>
    </row>
    <row r="101" spans="1:20" ht="15.75" thickBot="1" x14ac:dyDescent="0.3">
      <c r="A101" s="72"/>
      <c r="B101" s="72"/>
      <c r="C101" s="81"/>
      <c r="D101" s="72"/>
      <c r="E101" s="72"/>
      <c r="F101" s="72" t="s">
        <v>44</v>
      </c>
      <c r="G101" s="72">
        <v>20</v>
      </c>
      <c r="H101" s="72"/>
      <c r="I101" s="72" t="s">
        <v>87</v>
      </c>
      <c r="J101" s="74">
        <v>-13183796.850895545</v>
      </c>
      <c r="K101" s="74">
        <v>-156226.15016002156</v>
      </c>
      <c r="L101" s="74">
        <v>-13024339.733680842</v>
      </c>
      <c r="M101" s="70">
        <f t="shared" si="6"/>
        <v>-315683.26737472415</v>
      </c>
      <c r="N101" s="74">
        <v>-315683.26737472415</v>
      </c>
      <c r="O101" s="74">
        <v>-315683.26737472415</v>
      </c>
      <c r="P101" s="74"/>
      <c r="Q101" s="70">
        <f t="shared" si="19"/>
        <v>-315683.26737472415</v>
      </c>
      <c r="R101" s="74"/>
      <c r="S101" s="75"/>
      <c r="T101" s="134"/>
    </row>
    <row r="102" spans="1:20" ht="15.75" thickBot="1" x14ac:dyDescent="0.3">
      <c r="A102" s="26"/>
      <c r="B102" s="28"/>
      <c r="C102" s="30"/>
      <c r="D102" s="28" t="s">
        <v>72</v>
      </c>
      <c r="E102" s="28" t="s">
        <v>73</v>
      </c>
      <c r="F102" s="28"/>
      <c r="G102" s="28"/>
      <c r="H102" s="28"/>
      <c r="I102" s="28"/>
      <c r="J102" s="29">
        <f t="shared" ref="J102:S102" si="20">SUM(J103:J108)</f>
        <v>-7352747.6548679415</v>
      </c>
      <c r="K102" s="29">
        <f t="shared" si="20"/>
        <v>-856584.67276492831</v>
      </c>
      <c r="L102" s="29">
        <f t="shared" si="20"/>
        <v>-7081395.2834363254</v>
      </c>
      <c r="M102" s="29">
        <f t="shared" si="20"/>
        <v>-1127937.0441965458</v>
      </c>
      <c r="N102" s="29">
        <f t="shared" si="20"/>
        <v>-1048198.421435382</v>
      </c>
      <c r="O102" s="174">
        <f t="shared" si="20"/>
        <v>-1048198.421435382</v>
      </c>
      <c r="P102" s="29">
        <f t="shared" si="20"/>
        <v>0</v>
      </c>
      <c r="Q102" s="29">
        <f t="shared" si="20"/>
        <v>-1048198.421435382</v>
      </c>
      <c r="R102" s="29">
        <f t="shared" si="20"/>
        <v>0</v>
      </c>
      <c r="S102" s="34">
        <f t="shared" si="20"/>
        <v>0</v>
      </c>
      <c r="T102" s="132"/>
    </row>
    <row r="103" spans="1:20" x14ac:dyDescent="0.25">
      <c r="A103" s="68"/>
      <c r="B103" s="68"/>
      <c r="C103" s="80"/>
      <c r="D103" s="68"/>
      <c r="E103" s="68"/>
      <c r="F103" s="68" t="s">
        <v>44</v>
      </c>
      <c r="G103" s="68">
        <v>20</v>
      </c>
      <c r="H103" s="68" t="s">
        <v>41</v>
      </c>
      <c r="I103" s="68" t="s">
        <v>40</v>
      </c>
      <c r="J103" s="70">
        <v>-2828984.3000000003</v>
      </c>
      <c r="K103" s="70"/>
      <c r="L103" s="70">
        <v>-2749245.6772388364</v>
      </c>
      <c r="M103" s="70">
        <f t="shared" si="6"/>
        <v>-79738.622761163861</v>
      </c>
      <c r="N103" s="70"/>
      <c r="O103" s="70"/>
      <c r="P103" s="70"/>
      <c r="Q103" s="70">
        <f t="shared" ref="Q103:Q108" si="21">SUM(O103:P103)</f>
        <v>0</v>
      </c>
      <c r="R103" s="70"/>
      <c r="S103" s="71"/>
      <c r="T103" s="133"/>
    </row>
    <row r="104" spans="1:20" x14ac:dyDescent="0.25">
      <c r="A104" s="68"/>
      <c r="B104" s="68"/>
      <c r="C104" s="80"/>
      <c r="D104" s="68"/>
      <c r="E104" s="68"/>
      <c r="F104" s="68" t="s">
        <v>44</v>
      </c>
      <c r="G104" s="68">
        <v>20</v>
      </c>
      <c r="H104" s="68" t="s">
        <v>46</v>
      </c>
      <c r="I104" s="68" t="s">
        <v>45</v>
      </c>
      <c r="J104" s="70"/>
      <c r="K104" s="70">
        <v>-57.95</v>
      </c>
      <c r="L104" s="70">
        <v>-57.946872290044865</v>
      </c>
      <c r="M104" s="70">
        <f t="shared" si="6"/>
        <v>-3.1277099551374477E-3</v>
      </c>
      <c r="N104" s="70">
        <v>-3.1277099551374477E-3</v>
      </c>
      <c r="O104" s="70">
        <v>-3.1277099551374477E-3</v>
      </c>
      <c r="P104" s="70"/>
      <c r="Q104" s="70">
        <f t="shared" si="21"/>
        <v>-3.1277099551374477E-3</v>
      </c>
      <c r="R104" s="70"/>
      <c r="S104" s="71"/>
      <c r="T104" s="133"/>
    </row>
    <row r="105" spans="1:20" x14ac:dyDescent="0.25">
      <c r="A105" s="72"/>
      <c r="B105" s="72"/>
      <c r="C105" s="81"/>
      <c r="D105" s="72"/>
      <c r="E105" s="72"/>
      <c r="F105" s="68" t="s">
        <v>44</v>
      </c>
      <c r="G105" s="68">
        <v>20</v>
      </c>
      <c r="H105" s="72" t="s">
        <v>91</v>
      </c>
      <c r="I105" s="72" t="s">
        <v>152</v>
      </c>
      <c r="J105" s="74">
        <v>-411.64</v>
      </c>
      <c r="K105" s="74"/>
      <c r="L105" s="74">
        <v>-186.23999999999998</v>
      </c>
      <c r="M105" s="70">
        <f t="shared" si="6"/>
        <v>-225.4</v>
      </c>
      <c r="N105" s="74">
        <v>-225.4</v>
      </c>
      <c r="O105" s="74">
        <v>-225.4</v>
      </c>
      <c r="P105" s="74"/>
      <c r="Q105" s="70">
        <f t="shared" si="21"/>
        <v>-225.4</v>
      </c>
      <c r="R105" s="74"/>
      <c r="S105" s="75"/>
      <c r="T105" s="134"/>
    </row>
    <row r="106" spans="1:20" x14ac:dyDescent="0.25">
      <c r="A106" s="72"/>
      <c r="B106" s="72"/>
      <c r="C106" s="81"/>
      <c r="D106" s="72"/>
      <c r="E106" s="72"/>
      <c r="F106" s="68" t="s">
        <v>44</v>
      </c>
      <c r="G106" s="68">
        <v>20</v>
      </c>
      <c r="H106" s="72" t="s">
        <v>93</v>
      </c>
      <c r="I106" s="72" t="s">
        <v>154</v>
      </c>
      <c r="J106" s="74">
        <v>-8141.6610414634142</v>
      </c>
      <c r="K106" s="74"/>
      <c r="L106" s="74">
        <v>-8137.6990387741462</v>
      </c>
      <c r="M106" s="70">
        <f t="shared" si="6"/>
        <v>-3.9620026892680471</v>
      </c>
      <c r="N106" s="74">
        <v>-3.9620026892680471</v>
      </c>
      <c r="O106" s="74">
        <v>-3.9620026892680471</v>
      </c>
      <c r="P106" s="74"/>
      <c r="Q106" s="70">
        <f t="shared" si="21"/>
        <v>-3.9620026892680471</v>
      </c>
      <c r="R106" s="74"/>
      <c r="S106" s="75"/>
      <c r="T106" s="134"/>
    </row>
    <row r="107" spans="1:20" x14ac:dyDescent="0.25">
      <c r="A107" s="72"/>
      <c r="B107" s="72"/>
      <c r="C107" s="81"/>
      <c r="D107" s="72"/>
      <c r="E107" s="72"/>
      <c r="F107" s="72" t="s">
        <v>44</v>
      </c>
      <c r="G107" s="72">
        <v>20</v>
      </c>
      <c r="H107" s="72" t="s">
        <v>96</v>
      </c>
      <c r="I107" s="72" t="s">
        <v>155</v>
      </c>
      <c r="J107" s="74"/>
      <c r="K107" s="74"/>
      <c r="L107" s="74">
        <v>1.9984498414309855</v>
      </c>
      <c r="M107" s="70">
        <f t="shared" si="6"/>
        <v>-1.9984498414309855</v>
      </c>
      <c r="N107" s="74">
        <v>-1.9984498414309855</v>
      </c>
      <c r="O107" s="74">
        <v>-1.9984498414309855</v>
      </c>
      <c r="P107" s="74"/>
      <c r="Q107" s="70">
        <f t="shared" si="21"/>
        <v>-1.9984498414309855</v>
      </c>
      <c r="R107" s="74"/>
      <c r="S107" s="75"/>
      <c r="T107" s="134"/>
    </row>
    <row r="108" spans="1:20" ht="15.75" thickBot="1" x14ac:dyDescent="0.3">
      <c r="A108" s="72"/>
      <c r="B108" s="72"/>
      <c r="C108" s="81"/>
      <c r="D108" s="72"/>
      <c r="E108" s="72"/>
      <c r="F108" s="72" t="s">
        <v>44</v>
      </c>
      <c r="G108" s="72">
        <v>20</v>
      </c>
      <c r="H108" s="72"/>
      <c r="I108" s="72" t="s">
        <v>87</v>
      </c>
      <c r="J108" s="74">
        <v>-4515210.0538264783</v>
      </c>
      <c r="K108" s="74">
        <v>-856526.72276492836</v>
      </c>
      <c r="L108" s="74">
        <v>-4323769.7187362658</v>
      </c>
      <c r="M108" s="70">
        <f t="shared" si="6"/>
        <v>-1047967.0578551413</v>
      </c>
      <c r="N108" s="74">
        <v>-1047967.0578551413</v>
      </c>
      <c r="O108" s="74">
        <v>-1047967.0578551413</v>
      </c>
      <c r="P108" s="74"/>
      <c r="Q108" s="70">
        <f t="shared" si="21"/>
        <v>-1047967.0578551413</v>
      </c>
      <c r="R108" s="74"/>
      <c r="S108" s="75"/>
      <c r="T108" s="134"/>
    </row>
    <row r="109" spans="1:20" s="25" customFormat="1" ht="15.75" thickBot="1" x14ac:dyDescent="0.3">
      <c r="A109" s="26"/>
      <c r="B109" s="28"/>
      <c r="C109" s="30"/>
      <c r="D109" s="28" t="s">
        <v>74</v>
      </c>
      <c r="E109" s="28" t="s">
        <v>182</v>
      </c>
      <c r="F109" s="28"/>
      <c r="G109" s="28"/>
      <c r="H109" s="28"/>
      <c r="I109" s="28"/>
      <c r="J109" s="29">
        <f t="shared" ref="J109:S109" si="22">SUM(J110:J113)</f>
        <v>-8622644.8414597213</v>
      </c>
      <c r="K109" s="29">
        <f t="shared" si="22"/>
        <v>-563000.26216518763</v>
      </c>
      <c r="L109" s="29">
        <f t="shared" si="22"/>
        <v>-8857005.3289441504</v>
      </c>
      <c r="M109" s="29">
        <f t="shared" si="22"/>
        <v>-328639.77468075708</v>
      </c>
      <c r="N109" s="29">
        <f t="shared" si="22"/>
        <v>-98493.461537306328</v>
      </c>
      <c r="O109" s="29">
        <f t="shared" si="22"/>
        <v>-98493.461537306328</v>
      </c>
      <c r="P109" s="29">
        <f t="shared" si="22"/>
        <v>0</v>
      </c>
      <c r="Q109" s="29">
        <f t="shared" si="22"/>
        <v>-98493.461537306328</v>
      </c>
      <c r="R109" s="29">
        <f t="shared" si="22"/>
        <v>0</v>
      </c>
      <c r="S109" s="34">
        <f t="shared" si="22"/>
        <v>0</v>
      </c>
      <c r="T109" s="132"/>
    </row>
    <row r="110" spans="1:20" x14ac:dyDescent="0.25">
      <c r="A110" s="68"/>
      <c r="B110" s="68"/>
      <c r="C110" s="68"/>
      <c r="D110" s="68"/>
      <c r="E110" s="68"/>
      <c r="F110" s="68" t="s">
        <v>44</v>
      </c>
      <c r="G110" s="68">
        <v>20</v>
      </c>
      <c r="H110" s="68" t="s">
        <v>41</v>
      </c>
      <c r="I110" s="68" t="s">
        <v>40</v>
      </c>
      <c r="J110" s="70">
        <v>-993794.72464627353</v>
      </c>
      <c r="K110" s="70"/>
      <c r="L110" s="70">
        <v>-763648.41150282277</v>
      </c>
      <c r="M110" s="70">
        <f t="shared" si="6"/>
        <v>-230146.31314345077</v>
      </c>
      <c r="N110" s="70"/>
      <c r="O110" s="70"/>
      <c r="P110" s="70"/>
      <c r="Q110" s="70">
        <f t="shared" ref="Q110:Q113" si="23">SUM(O110:P110)</f>
        <v>0</v>
      </c>
      <c r="R110" s="70"/>
      <c r="S110" s="71"/>
      <c r="T110" s="133"/>
    </row>
    <row r="111" spans="1:20" x14ac:dyDescent="0.25">
      <c r="A111" s="68"/>
      <c r="B111" s="68"/>
      <c r="C111" s="68"/>
      <c r="D111" s="68"/>
      <c r="E111" s="68"/>
      <c r="F111" s="68" t="s">
        <v>44</v>
      </c>
      <c r="G111" s="68">
        <v>20</v>
      </c>
      <c r="H111" s="68" t="s">
        <v>93</v>
      </c>
      <c r="I111" s="68" t="s">
        <v>154</v>
      </c>
      <c r="J111" s="70">
        <v>-3307.4562805654682</v>
      </c>
      <c r="K111" s="70"/>
      <c r="L111" s="70">
        <v>-2520.9020787606064</v>
      </c>
      <c r="M111" s="70">
        <f t="shared" si="6"/>
        <v>-786.5542018048618</v>
      </c>
      <c r="N111" s="70">
        <v>-786.5542018048618</v>
      </c>
      <c r="O111" s="70">
        <v>-786.5542018048618</v>
      </c>
      <c r="P111" s="70"/>
      <c r="Q111" s="70">
        <f t="shared" si="23"/>
        <v>-786.5542018048618</v>
      </c>
      <c r="R111" s="70"/>
      <c r="S111" s="71"/>
      <c r="T111" s="133"/>
    </row>
    <row r="112" spans="1:20" x14ac:dyDescent="0.25">
      <c r="A112" s="68"/>
      <c r="B112" s="68"/>
      <c r="C112" s="68"/>
      <c r="D112" s="68"/>
      <c r="E112" s="68"/>
      <c r="F112" s="68" t="s">
        <v>44</v>
      </c>
      <c r="G112" s="68">
        <v>20</v>
      </c>
      <c r="H112" s="68" t="s">
        <v>42</v>
      </c>
      <c r="I112" s="68" t="s">
        <v>43</v>
      </c>
      <c r="J112" s="70"/>
      <c r="K112" s="70">
        <v>-107184.45</v>
      </c>
      <c r="L112" s="70">
        <v>-107184.44760000004</v>
      </c>
      <c r="M112" s="70">
        <f t="shared" si="6"/>
        <v>-2.3999999539228156E-3</v>
      </c>
      <c r="N112" s="70">
        <v>-2.3999999539228156E-3</v>
      </c>
      <c r="O112" s="70">
        <v>-2.3999999539228156E-3</v>
      </c>
      <c r="P112" s="70"/>
      <c r="Q112" s="70">
        <f t="shared" si="23"/>
        <v>-2.3999999539228156E-3</v>
      </c>
      <c r="R112" s="70"/>
      <c r="S112" s="71"/>
      <c r="T112" s="133"/>
    </row>
    <row r="113" spans="1:20" ht="15.75" thickBot="1" x14ac:dyDescent="0.3">
      <c r="A113" s="72"/>
      <c r="B113" s="72"/>
      <c r="C113" s="72"/>
      <c r="D113" s="72"/>
      <c r="E113" s="72"/>
      <c r="F113" s="72" t="s">
        <v>44</v>
      </c>
      <c r="G113" s="72">
        <v>20</v>
      </c>
      <c r="H113" s="72"/>
      <c r="I113" s="72"/>
      <c r="J113" s="74">
        <v>-7625542.6605328815</v>
      </c>
      <c r="K113" s="74">
        <v>-455815.81216518761</v>
      </c>
      <c r="L113" s="74">
        <v>-7983651.5677625677</v>
      </c>
      <c r="M113" s="70">
        <f t="shared" si="6"/>
        <v>-97706.904935501516</v>
      </c>
      <c r="N113" s="74">
        <v>-97706.904935501516</v>
      </c>
      <c r="O113" s="74">
        <v>-97706.904935501516</v>
      </c>
      <c r="P113" s="74"/>
      <c r="Q113" s="70">
        <f t="shared" si="23"/>
        <v>-97706.904935501516</v>
      </c>
      <c r="R113" s="74"/>
      <c r="S113" s="75"/>
      <c r="T113" s="134"/>
    </row>
    <row r="114" spans="1:20" ht="15.75" thickBot="1" x14ac:dyDescent="0.3">
      <c r="A114" s="26"/>
      <c r="B114" s="28"/>
      <c r="C114" s="28"/>
      <c r="D114" s="31" t="s">
        <v>75</v>
      </c>
      <c r="E114" s="31" t="s">
        <v>76</v>
      </c>
      <c r="F114" s="28"/>
      <c r="G114" s="28"/>
      <c r="H114" s="28"/>
      <c r="I114" s="28"/>
      <c r="J114" s="29">
        <f t="shared" ref="J114:S114" si="24">SUM(J115:J119)</f>
        <v>-969660.92178820097</v>
      </c>
      <c r="K114" s="29">
        <f t="shared" si="24"/>
        <v>-80824.185633473695</v>
      </c>
      <c r="L114" s="29">
        <f t="shared" si="24"/>
        <v>-825691.54557795799</v>
      </c>
      <c r="M114" s="29">
        <f t="shared" si="24"/>
        <v>-224793.56184371674</v>
      </c>
      <c r="N114" s="29">
        <f t="shared" si="24"/>
        <v>-217433.57124839531</v>
      </c>
      <c r="O114" s="29">
        <f t="shared" si="24"/>
        <v>-217433.57124839531</v>
      </c>
      <c r="P114" s="29">
        <f t="shared" si="24"/>
        <v>0</v>
      </c>
      <c r="Q114" s="29">
        <f t="shared" si="24"/>
        <v>-217433.57124839531</v>
      </c>
      <c r="R114" s="29">
        <f t="shared" si="24"/>
        <v>0</v>
      </c>
      <c r="S114" s="34">
        <f t="shared" si="24"/>
        <v>0</v>
      </c>
      <c r="T114" s="132"/>
    </row>
    <row r="115" spans="1:20" x14ac:dyDescent="0.25">
      <c r="A115" s="68"/>
      <c r="B115" s="68"/>
      <c r="C115" s="68"/>
      <c r="D115" s="68"/>
      <c r="E115" s="68"/>
      <c r="F115" s="68" t="s">
        <v>44</v>
      </c>
      <c r="G115" s="68">
        <v>20</v>
      </c>
      <c r="H115" s="68" t="s">
        <v>41</v>
      </c>
      <c r="I115" s="68" t="s">
        <v>40</v>
      </c>
      <c r="J115" s="70">
        <v>-53803.452395958026</v>
      </c>
      <c r="K115" s="70"/>
      <c r="L115" s="70">
        <v>-46443.102284024033</v>
      </c>
      <c r="M115" s="70">
        <f t="shared" si="6"/>
        <v>-7360.3501119339926</v>
      </c>
      <c r="N115" s="70"/>
      <c r="O115" s="70"/>
      <c r="P115" s="70"/>
      <c r="Q115" s="70">
        <f t="shared" ref="Q115:Q119" si="25">SUM(O115:P115)</f>
        <v>0</v>
      </c>
      <c r="R115" s="70"/>
      <c r="S115" s="71"/>
      <c r="T115" s="133"/>
    </row>
    <row r="116" spans="1:20" x14ac:dyDescent="0.25">
      <c r="A116" s="68"/>
      <c r="B116" s="68"/>
      <c r="C116" s="68"/>
      <c r="D116" s="68"/>
      <c r="E116" s="68"/>
      <c r="F116" s="68" t="s">
        <v>44</v>
      </c>
      <c r="G116" s="68">
        <v>20</v>
      </c>
      <c r="H116" s="68" t="s">
        <v>91</v>
      </c>
      <c r="I116" s="72" t="s">
        <v>152</v>
      </c>
      <c r="J116" s="70">
        <v>-6467.8452894555903</v>
      </c>
      <c r="K116" s="70"/>
      <c r="L116" s="70">
        <v>-2777.3825180128133</v>
      </c>
      <c r="M116" s="70">
        <f t="shared" ref="M116:M117" si="26">J116+K116-L116</f>
        <v>-3690.462771442777</v>
      </c>
      <c r="N116" s="70">
        <v>-3690.8222880553299</v>
      </c>
      <c r="O116" s="70">
        <v>-3690.8222880553299</v>
      </c>
      <c r="P116" s="70"/>
      <c r="Q116" s="70">
        <f t="shared" si="25"/>
        <v>-3690.8222880553299</v>
      </c>
      <c r="R116" s="70"/>
      <c r="S116" s="71"/>
      <c r="T116" s="133"/>
    </row>
    <row r="117" spans="1:20" x14ac:dyDescent="0.25">
      <c r="A117" s="68"/>
      <c r="B117" s="68"/>
      <c r="C117" s="68"/>
      <c r="D117" s="68"/>
      <c r="E117" s="68"/>
      <c r="F117" s="68" t="s">
        <v>44</v>
      </c>
      <c r="G117" s="68">
        <v>20</v>
      </c>
      <c r="H117" s="68" t="s">
        <v>93</v>
      </c>
      <c r="I117" s="72" t="s">
        <v>154</v>
      </c>
      <c r="J117" s="70">
        <v>-179.01675421006104</v>
      </c>
      <c r="K117" s="70"/>
      <c r="L117" s="70">
        <v>-136.44434560567029</v>
      </c>
      <c r="M117" s="70">
        <f t="shared" si="26"/>
        <v>-42.572408604390745</v>
      </c>
      <c r="N117" s="70">
        <v>-42.572408604390745</v>
      </c>
      <c r="O117" s="70">
        <v>-42.572408604390745</v>
      </c>
      <c r="P117" s="70"/>
      <c r="Q117" s="70">
        <f t="shared" si="25"/>
        <v>-42.572408604390745</v>
      </c>
      <c r="R117" s="70"/>
      <c r="S117" s="71"/>
      <c r="T117" s="133"/>
    </row>
    <row r="118" spans="1:20" x14ac:dyDescent="0.25">
      <c r="A118" s="68"/>
      <c r="B118" s="68"/>
      <c r="C118" s="68"/>
      <c r="D118" s="68"/>
      <c r="E118" s="68"/>
      <c r="F118" s="68" t="s">
        <v>44</v>
      </c>
      <c r="G118" s="68">
        <v>20</v>
      </c>
      <c r="H118" s="68" t="s">
        <v>46</v>
      </c>
      <c r="I118" s="68" t="s">
        <v>45</v>
      </c>
      <c r="J118" s="70"/>
      <c r="K118" s="70">
        <v>-265.22000000000003</v>
      </c>
      <c r="L118" s="70">
        <v>-265.21638103835335</v>
      </c>
      <c r="M118" s="70">
        <f t="shared" ref="M118:M119" si="27">J118+K118-L118</f>
        <v>-3.6189616466799635E-3</v>
      </c>
      <c r="N118" s="70">
        <v>-3.6189616466799635E-3</v>
      </c>
      <c r="O118" s="70">
        <v>-3.6189616466799635E-3</v>
      </c>
      <c r="P118" s="70"/>
      <c r="Q118" s="70">
        <f t="shared" si="25"/>
        <v>-3.6189616466799635E-3</v>
      </c>
      <c r="R118" s="70"/>
      <c r="S118" s="71"/>
      <c r="T118" s="133"/>
    </row>
    <row r="119" spans="1:20" ht="15.75" thickBot="1" x14ac:dyDescent="0.3">
      <c r="A119" s="72"/>
      <c r="B119" s="72"/>
      <c r="C119" s="72"/>
      <c r="D119" s="72"/>
      <c r="E119" s="72"/>
      <c r="F119" s="72" t="s">
        <v>44</v>
      </c>
      <c r="G119" s="72">
        <v>20</v>
      </c>
      <c r="H119" s="72"/>
      <c r="I119" s="72" t="s">
        <v>87</v>
      </c>
      <c r="J119" s="74">
        <v>-909210.60734857735</v>
      </c>
      <c r="K119" s="74">
        <v>-80558.965633473694</v>
      </c>
      <c r="L119" s="74">
        <v>-776069.40004927712</v>
      </c>
      <c r="M119" s="70">
        <f t="shared" si="27"/>
        <v>-213700.17293277394</v>
      </c>
      <c r="N119" s="74">
        <v>-213700.17293277394</v>
      </c>
      <c r="O119" s="74">
        <v>-213700.17293277394</v>
      </c>
      <c r="P119" s="74"/>
      <c r="Q119" s="70">
        <f t="shared" si="25"/>
        <v>-213700.17293277394</v>
      </c>
      <c r="R119" s="74"/>
      <c r="S119" s="75"/>
      <c r="T119" s="134"/>
    </row>
    <row r="120" spans="1:20" ht="15.75" thickBot="1" x14ac:dyDescent="0.3">
      <c r="A120" s="16"/>
      <c r="B120" s="17"/>
      <c r="C120" s="17" t="s">
        <v>78</v>
      </c>
      <c r="D120" s="18"/>
      <c r="E120" s="18"/>
      <c r="F120" s="18" t="s">
        <v>44</v>
      </c>
      <c r="G120" s="18"/>
      <c r="H120" s="18"/>
      <c r="I120" s="18"/>
      <c r="J120" s="32">
        <f t="shared" ref="J120:S120" si="28">J121+J124+J129+J136+J134</f>
        <v>-3325170.8826000877</v>
      </c>
      <c r="K120" s="32">
        <f t="shared" si="28"/>
        <v>-244299.71524407243</v>
      </c>
      <c r="L120" s="32">
        <f t="shared" si="28"/>
        <v>-2708852.1619335036</v>
      </c>
      <c r="M120" s="32">
        <f t="shared" si="28"/>
        <v>-860618.43591065647</v>
      </c>
      <c r="N120" s="32">
        <f t="shared" si="28"/>
        <v>-851249.41853391402</v>
      </c>
      <c r="O120" s="32">
        <f t="shared" si="28"/>
        <v>-851249.41853391402</v>
      </c>
      <c r="P120" s="32">
        <f t="shared" si="28"/>
        <v>0</v>
      </c>
      <c r="Q120" s="32">
        <f t="shared" si="28"/>
        <v>-851249.41853391402</v>
      </c>
      <c r="R120" s="32">
        <f t="shared" si="28"/>
        <v>0</v>
      </c>
      <c r="S120" s="32">
        <f t="shared" si="28"/>
        <v>0</v>
      </c>
      <c r="T120" s="128"/>
    </row>
    <row r="121" spans="1:20" ht="15.75" thickBot="1" x14ac:dyDescent="0.3">
      <c r="A121" s="26"/>
      <c r="B121" s="27"/>
      <c r="C121" s="27"/>
      <c r="D121" s="28" t="s">
        <v>80</v>
      </c>
      <c r="E121" s="28" t="s">
        <v>79</v>
      </c>
      <c r="F121" s="28"/>
      <c r="G121" s="28"/>
      <c r="H121" s="28"/>
      <c r="I121" s="28"/>
      <c r="J121" s="29">
        <f t="shared" ref="J121:S121" si="29">SUM(J122:J123)</f>
        <v>-267256.92512172792</v>
      </c>
      <c r="K121" s="29">
        <f t="shared" si="29"/>
        <v>-28149.239999999998</v>
      </c>
      <c r="L121" s="29">
        <f t="shared" si="29"/>
        <v>-233771.43523811406</v>
      </c>
      <c r="M121" s="29">
        <f t="shared" si="29"/>
        <v>-61634.729883613851</v>
      </c>
      <c r="N121" s="29">
        <f t="shared" si="29"/>
        <v>-59463.590675018611</v>
      </c>
      <c r="O121" s="29">
        <f t="shared" si="29"/>
        <v>-59463.590675018611</v>
      </c>
      <c r="P121" s="29">
        <f t="shared" si="29"/>
        <v>0</v>
      </c>
      <c r="Q121" s="29">
        <f t="shared" si="29"/>
        <v>-59463.590675018611</v>
      </c>
      <c r="R121" s="29">
        <f t="shared" si="29"/>
        <v>0</v>
      </c>
      <c r="S121" s="34">
        <f t="shared" si="29"/>
        <v>0</v>
      </c>
      <c r="T121" s="132"/>
    </row>
    <row r="122" spans="1:20" x14ac:dyDescent="0.25">
      <c r="A122" s="68"/>
      <c r="B122" s="69"/>
      <c r="C122" s="69"/>
      <c r="D122" s="68"/>
      <c r="E122" s="68"/>
      <c r="F122" s="68" t="s">
        <v>44</v>
      </c>
      <c r="G122" s="68">
        <v>20</v>
      </c>
      <c r="H122" s="68" t="s">
        <v>41</v>
      </c>
      <c r="I122" s="68" t="s">
        <v>40</v>
      </c>
      <c r="J122" s="70">
        <v>-2374.0286755952393</v>
      </c>
      <c r="K122" s="70"/>
      <c r="L122" s="70">
        <v>-202.889467</v>
      </c>
      <c r="M122" s="70">
        <f>J122+K122-L122</f>
        <v>-2171.1392085952393</v>
      </c>
      <c r="N122" s="70"/>
      <c r="O122" s="70"/>
      <c r="P122" s="70"/>
      <c r="Q122" s="70">
        <f t="shared" ref="Q122:Q123" si="30">SUM(O122:P122)</f>
        <v>0</v>
      </c>
      <c r="R122" s="70"/>
      <c r="S122" s="71"/>
      <c r="T122" s="136"/>
    </row>
    <row r="123" spans="1:20" ht="15.75" thickBot="1" x14ac:dyDescent="0.3">
      <c r="A123" s="72"/>
      <c r="B123" s="73"/>
      <c r="C123" s="73"/>
      <c r="D123" s="72"/>
      <c r="E123" s="72"/>
      <c r="F123" s="72" t="s">
        <v>44</v>
      </c>
      <c r="G123" s="72">
        <v>20</v>
      </c>
      <c r="H123" s="72"/>
      <c r="I123" s="72" t="s">
        <v>87</v>
      </c>
      <c r="J123" s="74">
        <v>-264882.89644613268</v>
      </c>
      <c r="K123" s="74">
        <v>-28149.239999999998</v>
      </c>
      <c r="L123" s="74">
        <v>-233568.54577111406</v>
      </c>
      <c r="M123" s="70">
        <f t="shared" ref="M123" si="31">J123+K123-L123</f>
        <v>-59463.590675018611</v>
      </c>
      <c r="N123" s="74">
        <v>-59463.590675018611</v>
      </c>
      <c r="O123" s="74">
        <v>-59463.590675018611</v>
      </c>
      <c r="P123" s="74"/>
      <c r="Q123" s="70">
        <f t="shared" si="30"/>
        <v>-59463.590675018611</v>
      </c>
      <c r="R123" s="74"/>
      <c r="S123" s="75"/>
      <c r="T123" s="134"/>
    </row>
    <row r="124" spans="1:20" ht="15.75" thickBot="1" x14ac:dyDescent="0.3">
      <c r="A124" s="26"/>
      <c r="B124" s="27"/>
      <c r="C124" s="27"/>
      <c r="D124" s="28" t="s">
        <v>81</v>
      </c>
      <c r="E124" s="28" t="s">
        <v>82</v>
      </c>
      <c r="F124" s="28"/>
      <c r="G124" s="28"/>
      <c r="H124" s="28"/>
      <c r="I124" s="28"/>
      <c r="J124" s="29">
        <f t="shared" ref="J124:S124" si="32">SUM(J125:J128)</f>
        <v>-1518283.9955848886</v>
      </c>
      <c r="K124" s="29">
        <f t="shared" si="32"/>
        <v>-86231.595244072465</v>
      </c>
      <c r="L124" s="29">
        <f t="shared" si="32"/>
        <v>-1342992.3601333161</v>
      </c>
      <c r="M124" s="29">
        <f t="shared" si="32"/>
        <v>-261523.23069564498</v>
      </c>
      <c r="N124" s="29">
        <f t="shared" si="32"/>
        <v>-258360.88895112838</v>
      </c>
      <c r="O124" s="29">
        <f t="shared" si="32"/>
        <v>-258360.88895112838</v>
      </c>
      <c r="P124" s="29">
        <f t="shared" si="32"/>
        <v>0</v>
      </c>
      <c r="Q124" s="29">
        <f t="shared" si="32"/>
        <v>-258360.88895112838</v>
      </c>
      <c r="R124" s="29">
        <f t="shared" si="32"/>
        <v>0</v>
      </c>
      <c r="S124" s="34">
        <f t="shared" si="32"/>
        <v>0</v>
      </c>
      <c r="T124" s="132"/>
    </row>
    <row r="125" spans="1:20" x14ac:dyDescent="0.25">
      <c r="A125" s="68"/>
      <c r="B125" s="68"/>
      <c r="C125" s="68"/>
      <c r="D125" s="68"/>
      <c r="E125" s="68"/>
      <c r="F125" s="68" t="s">
        <v>44</v>
      </c>
      <c r="G125" s="68">
        <v>20</v>
      </c>
      <c r="H125" s="68" t="s">
        <v>93</v>
      </c>
      <c r="I125" s="68" t="s">
        <v>154</v>
      </c>
      <c r="J125" s="70">
        <v>-17.54726707317073</v>
      </c>
      <c r="K125" s="70"/>
      <c r="L125" s="70">
        <v>-13.374308921707319</v>
      </c>
      <c r="M125" s="70">
        <f t="shared" ref="M125:M128" si="33">J125+K125-L125</f>
        <v>-4.1729581514634102</v>
      </c>
      <c r="N125" s="70">
        <v>-4.1729581514634102</v>
      </c>
      <c r="O125" s="70">
        <v>-4.1729581514634102</v>
      </c>
      <c r="P125" s="70"/>
      <c r="Q125" s="70">
        <f t="shared" ref="Q125:Q128" si="34">SUM(O125:P125)</f>
        <v>-4.1729581514634102</v>
      </c>
      <c r="R125" s="70"/>
      <c r="S125" s="71"/>
      <c r="T125" s="133"/>
    </row>
    <row r="126" spans="1:20" x14ac:dyDescent="0.25">
      <c r="A126" s="72"/>
      <c r="B126" s="72"/>
      <c r="C126" s="72"/>
      <c r="D126" s="72"/>
      <c r="E126" s="72"/>
      <c r="F126" s="72" t="s">
        <v>44</v>
      </c>
      <c r="G126" s="72">
        <v>20</v>
      </c>
      <c r="H126" s="72" t="s">
        <v>41</v>
      </c>
      <c r="I126" s="72" t="s">
        <v>40</v>
      </c>
      <c r="J126" s="74">
        <v>-55761.489370660078</v>
      </c>
      <c r="K126" s="74"/>
      <c r="L126" s="74">
        <v>-52598.350265869885</v>
      </c>
      <c r="M126" s="70">
        <f t="shared" si="33"/>
        <v>-3163.1391047901925</v>
      </c>
      <c r="N126" s="74"/>
      <c r="O126" s="74"/>
      <c r="P126" s="74"/>
      <c r="Q126" s="70">
        <f t="shared" si="34"/>
        <v>0</v>
      </c>
      <c r="R126" s="74"/>
      <c r="S126" s="75"/>
      <c r="T126" s="134"/>
    </row>
    <row r="127" spans="1:20" x14ac:dyDescent="0.25">
      <c r="A127" s="72"/>
      <c r="B127" s="72"/>
      <c r="C127" s="72"/>
      <c r="D127" s="72"/>
      <c r="E127" s="72"/>
      <c r="F127" s="72" t="s">
        <v>44</v>
      </c>
      <c r="G127" s="72">
        <v>20</v>
      </c>
      <c r="H127" s="72" t="s">
        <v>46</v>
      </c>
      <c r="I127" s="72" t="s">
        <v>45</v>
      </c>
      <c r="J127" s="74"/>
      <c r="K127" s="74"/>
      <c r="L127" s="74">
        <v>-0.79736027357908767</v>
      </c>
      <c r="M127" s="70">
        <f t="shared" si="33"/>
        <v>0.79736027357908767</v>
      </c>
      <c r="N127" s="74">
        <v>0</v>
      </c>
      <c r="O127" s="74">
        <v>0</v>
      </c>
      <c r="P127" s="74"/>
      <c r="Q127" s="70">
        <f t="shared" si="34"/>
        <v>0</v>
      </c>
      <c r="R127" s="74"/>
      <c r="S127" s="75"/>
      <c r="T127" s="134"/>
    </row>
    <row r="128" spans="1:20" ht="15.75" thickBot="1" x14ac:dyDescent="0.3">
      <c r="A128" s="72"/>
      <c r="B128" s="72"/>
      <c r="C128" s="72"/>
      <c r="D128" s="72"/>
      <c r="E128" s="72"/>
      <c r="F128" s="72" t="s">
        <v>44</v>
      </c>
      <c r="G128" s="72">
        <v>20</v>
      </c>
      <c r="H128" s="72"/>
      <c r="I128" s="72" t="s">
        <v>87</v>
      </c>
      <c r="J128" s="74">
        <v>-1462504.9589471554</v>
      </c>
      <c r="K128" s="74">
        <v>-86231.595244072465</v>
      </c>
      <c r="L128" s="74">
        <v>-1290379.8381982509</v>
      </c>
      <c r="M128" s="70">
        <f t="shared" si="33"/>
        <v>-258356.71599297691</v>
      </c>
      <c r="N128" s="74">
        <v>-258356.71599297691</v>
      </c>
      <c r="O128" s="74">
        <v>-258356.71599297691</v>
      </c>
      <c r="P128" s="74"/>
      <c r="Q128" s="70">
        <f t="shared" si="34"/>
        <v>-258356.71599297691</v>
      </c>
      <c r="R128" s="74"/>
      <c r="S128" s="75"/>
      <c r="T128" s="134"/>
    </row>
    <row r="129" spans="1:20" ht="15.75" thickBot="1" x14ac:dyDescent="0.3">
      <c r="A129" s="26"/>
      <c r="B129" s="28"/>
      <c r="C129" s="28"/>
      <c r="D129" s="28" t="s">
        <v>83</v>
      </c>
      <c r="E129" s="28" t="s">
        <v>84</v>
      </c>
      <c r="F129" s="28"/>
      <c r="G129" s="28"/>
      <c r="H129" s="28"/>
      <c r="I129" s="28"/>
      <c r="J129" s="29">
        <f t="shared" ref="J129:S129" si="35">SUM(J130:J133)</f>
        <v>-509623.41115960391</v>
      </c>
      <c r="K129" s="29">
        <f t="shared" si="35"/>
        <v>-79979.449999999983</v>
      </c>
      <c r="L129" s="29">
        <f t="shared" si="35"/>
        <v>-507030.43437641981</v>
      </c>
      <c r="M129" s="29">
        <f t="shared" si="35"/>
        <v>-82572.426783184143</v>
      </c>
      <c r="N129" s="29">
        <f t="shared" si="35"/>
        <v>-79515.868825463258</v>
      </c>
      <c r="O129" s="29">
        <f t="shared" si="35"/>
        <v>-79515.868825463258</v>
      </c>
      <c r="P129" s="29">
        <f t="shared" si="35"/>
        <v>0</v>
      </c>
      <c r="Q129" s="29">
        <f t="shared" si="35"/>
        <v>-79515.868825463258</v>
      </c>
      <c r="R129" s="29">
        <f t="shared" si="35"/>
        <v>0</v>
      </c>
      <c r="S129" s="34">
        <f t="shared" si="35"/>
        <v>0</v>
      </c>
      <c r="T129" s="132"/>
    </row>
    <row r="130" spans="1:20" x14ac:dyDescent="0.25">
      <c r="A130" s="68"/>
      <c r="B130" s="68"/>
      <c r="C130" s="68"/>
      <c r="D130" s="68"/>
      <c r="E130" s="68"/>
      <c r="F130" s="68" t="s">
        <v>44</v>
      </c>
      <c r="G130" s="68">
        <v>20</v>
      </c>
      <c r="H130" s="68" t="s">
        <v>41</v>
      </c>
      <c r="I130" s="68" t="s">
        <v>40</v>
      </c>
      <c r="J130" s="70">
        <v>-3781.7089421149299</v>
      </c>
      <c r="K130" s="70"/>
      <c r="L130" s="70">
        <v>-723.79320327602704</v>
      </c>
      <c r="M130" s="70">
        <f t="shared" ref="M130:M133" si="36">J130+K130-L130</f>
        <v>-3057.9157388389031</v>
      </c>
      <c r="N130" s="70"/>
      <c r="O130" s="70"/>
      <c r="P130" s="70"/>
      <c r="Q130" s="70">
        <f t="shared" ref="Q130:Q133" si="37">SUM(O130:P130)</f>
        <v>0</v>
      </c>
      <c r="R130" s="70"/>
      <c r="S130" s="71"/>
      <c r="T130" s="133"/>
    </row>
    <row r="131" spans="1:20" x14ac:dyDescent="0.25">
      <c r="A131" s="72"/>
      <c r="B131" s="72"/>
      <c r="C131" s="72"/>
      <c r="D131" s="72"/>
      <c r="E131" s="72"/>
      <c r="F131" s="68" t="s">
        <v>44</v>
      </c>
      <c r="G131" s="68">
        <v>20</v>
      </c>
      <c r="H131" s="72" t="s">
        <v>91</v>
      </c>
      <c r="I131" s="72" t="s">
        <v>152</v>
      </c>
      <c r="J131" s="74">
        <v>-639.62632947290467</v>
      </c>
      <c r="K131" s="74"/>
      <c r="L131" s="74">
        <v>-618.37103394489395</v>
      </c>
      <c r="M131" s="70">
        <f t="shared" si="36"/>
        <v>-21.25529552801072</v>
      </c>
      <c r="N131" s="74">
        <v>-21.25529552801072</v>
      </c>
      <c r="O131" s="74">
        <v>-21.25529552801072</v>
      </c>
      <c r="P131" s="74"/>
      <c r="Q131" s="70">
        <f t="shared" si="37"/>
        <v>-21.25529552801072</v>
      </c>
      <c r="R131" s="74"/>
      <c r="S131" s="75"/>
      <c r="T131" s="134"/>
    </row>
    <row r="132" spans="1:20" x14ac:dyDescent="0.25">
      <c r="A132" s="72"/>
      <c r="B132" s="72"/>
      <c r="C132" s="72"/>
      <c r="D132" s="72"/>
      <c r="E132" s="72"/>
      <c r="F132" s="72" t="s">
        <v>44</v>
      </c>
      <c r="G132" s="72">
        <v>20</v>
      </c>
      <c r="H132" s="72" t="s">
        <v>46</v>
      </c>
      <c r="I132" s="72" t="s">
        <v>45</v>
      </c>
      <c r="J132" s="74"/>
      <c r="K132" s="74"/>
      <c r="L132" s="74">
        <v>-1.3577811180124115</v>
      </c>
      <c r="M132" s="70">
        <f t="shared" si="36"/>
        <v>1.3577811180124115</v>
      </c>
      <c r="N132" s="74">
        <v>0</v>
      </c>
      <c r="O132" s="74">
        <v>0</v>
      </c>
      <c r="P132" s="74"/>
      <c r="Q132" s="70">
        <f t="shared" si="37"/>
        <v>0</v>
      </c>
      <c r="R132" s="74"/>
      <c r="S132" s="75"/>
      <c r="T132" s="134"/>
    </row>
    <row r="133" spans="1:20" ht="15.75" thickBot="1" x14ac:dyDescent="0.3">
      <c r="A133" s="72"/>
      <c r="B133" s="72"/>
      <c r="C133" s="72"/>
      <c r="D133" s="72"/>
      <c r="E133" s="72"/>
      <c r="F133" s="72" t="s">
        <v>44</v>
      </c>
      <c r="G133" s="72">
        <v>20</v>
      </c>
      <c r="H133" s="72"/>
      <c r="I133" s="72" t="s">
        <v>87</v>
      </c>
      <c r="J133" s="74">
        <v>-505202.07588801609</v>
      </c>
      <c r="K133" s="74">
        <v>-79979.449999999983</v>
      </c>
      <c r="L133" s="74">
        <v>-505686.91235808085</v>
      </c>
      <c r="M133" s="70">
        <f t="shared" si="36"/>
        <v>-79494.613529935246</v>
      </c>
      <c r="N133" s="74">
        <v>-79494.613529935246</v>
      </c>
      <c r="O133" s="74">
        <v>-79494.613529935246</v>
      </c>
      <c r="P133" s="74"/>
      <c r="Q133" s="70">
        <f t="shared" si="37"/>
        <v>-79494.613529935246</v>
      </c>
      <c r="R133" s="74"/>
      <c r="S133" s="75"/>
      <c r="T133" s="134"/>
    </row>
    <row r="134" spans="1:20" ht="15.75" thickBot="1" x14ac:dyDescent="0.3">
      <c r="A134" s="26"/>
      <c r="B134" s="28"/>
      <c r="C134" s="28"/>
      <c r="D134" s="28" t="s">
        <v>99</v>
      </c>
      <c r="E134" s="28" t="s">
        <v>98</v>
      </c>
      <c r="F134" s="28"/>
      <c r="G134" s="28"/>
      <c r="H134" s="28"/>
      <c r="I134" s="28"/>
      <c r="J134" s="29">
        <f t="shared" ref="J134:S134" si="38">SUM(J135:J135)</f>
        <v>-775555.87998999993</v>
      </c>
      <c r="K134" s="29">
        <f t="shared" si="38"/>
        <v>-25497</v>
      </c>
      <c r="L134" s="29">
        <f t="shared" si="38"/>
        <v>-361396.41710416408</v>
      </c>
      <c r="M134" s="29">
        <f t="shared" si="38"/>
        <v>-439656.46288583585</v>
      </c>
      <c r="N134" s="29">
        <f t="shared" si="38"/>
        <v>-439656.46288583585</v>
      </c>
      <c r="O134" s="29">
        <f t="shared" si="38"/>
        <v>-439656.46288583585</v>
      </c>
      <c r="P134" s="29">
        <f t="shared" si="38"/>
        <v>0</v>
      </c>
      <c r="Q134" s="29">
        <f t="shared" si="38"/>
        <v>-439656.46288583585</v>
      </c>
      <c r="R134" s="29">
        <f t="shared" si="38"/>
        <v>0</v>
      </c>
      <c r="S134" s="34">
        <f t="shared" si="38"/>
        <v>0</v>
      </c>
      <c r="T134" s="132"/>
    </row>
    <row r="135" spans="1:20" ht="15.75" thickBot="1" x14ac:dyDescent="0.3">
      <c r="A135" s="72"/>
      <c r="B135" s="72"/>
      <c r="C135" s="72"/>
      <c r="D135" s="72"/>
      <c r="E135" s="72"/>
      <c r="F135" s="72" t="s">
        <v>44</v>
      </c>
      <c r="G135" s="72">
        <v>20</v>
      </c>
      <c r="H135" s="72"/>
      <c r="I135" s="72" t="s">
        <v>87</v>
      </c>
      <c r="J135" s="74">
        <v>-775555.87998999993</v>
      </c>
      <c r="K135" s="74">
        <v>-25497</v>
      </c>
      <c r="L135" s="74">
        <v>-361396.41710416408</v>
      </c>
      <c r="M135" s="70">
        <f t="shared" ref="M135" si="39">J135+K135-L135</f>
        <v>-439656.46288583585</v>
      </c>
      <c r="N135" s="74">
        <v>-439656.46288583585</v>
      </c>
      <c r="O135" s="74">
        <v>-439656.46288583585</v>
      </c>
      <c r="P135" s="74"/>
      <c r="Q135" s="70">
        <f t="shared" ref="Q135" si="40">SUM(O135:P135)</f>
        <v>-439656.46288583585</v>
      </c>
      <c r="R135" s="74"/>
      <c r="S135" s="75"/>
      <c r="T135" s="134"/>
    </row>
    <row r="136" spans="1:20" ht="15.75" thickBot="1" x14ac:dyDescent="0.3">
      <c r="A136" s="26"/>
      <c r="B136" s="28"/>
      <c r="C136" s="28"/>
      <c r="D136" s="28" t="s">
        <v>85</v>
      </c>
      <c r="E136" s="28" t="s">
        <v>86</v>
      </c>
      <c r="F136" s="28"/>
      <c r="G136" s="28"/>
      <c r="H136" s="28"/>
      <c r="I136" s="28"/>
      <c r="J136" s="29">
        <f t="shared" ref="J136:S136" si="41">SUM(J137:J139)</f>
        <v>-254450.67074386726</v>
      </c>
      <c r="K136" s="29">
        <f t="shared" si="41"/>
        <v>-24442.43</v>
      </c>
      <c r="L136" s="29">
        <f t="shared" si="41"/>
        <v>-263661.51508148963</v>
      </c>
      <c r="M136" s="29">
        <f t="shared" si="41"/>
        <v>-15231.585662377609</v>
      </c>
      <c r="N136" s="29">
        <f t="shared" si="41"/>
        <v>-14252.607196468045</v>
      </c>
      <c r="O136" s="29">
        <f t="shared" si="41"/>
        <v>-14252.607196468045</v>
      </c>
      <c r="P136" s="29">
        <f t="shared" si="41"/>
        <v>0</v>
      </c>
      <c r="Q136" s="29">
        <f t="shared" si="41"/>
        <v>-14252.607196468045</v>
      </c>
      <c r="R136" s="29">
        <f t="shared" si="41"/>
        <v>0</v>
      </c>
      <c r="S136" s="34">
        <f t="shared" si="41"/>
        <v>0</v>
      </c>
      <c r="T136" s="132"/>
    </row>
    <row r="137" spans="1:20" x14ac:dyDescent="0.25">
      <c r="A137" s="68"/>
      <c r="B137" s="68"/>
      <c r="C137" s="68"/>
      <c r="D137" s="68"/>
      <c r="E137" s="68"/>
      <c r="F137" s="68" t="s">
        <v>44</v>
      </c>
      <c r="G137" s="68">
        <v>20</v>
      </c>
      <c r="H137" s="68" t="s">
        <v>41</v>
      </c>
      <c r="I137" s="68" t="s">
        <v>40</v>
      </c>
      <c r="J137" s="70">
        <v>-1186.1942304718189</v>
      </c>
      <c r="K137" s="70"/>
      <c r="L137" s="70">
        <v>-206.13335748915361</v>
      </c>
      <c r="M137" s="70">
        <f t="shared" ref="M137:M139" si="42">J137+K137-L137</f>
        <v>-980.06087298266527</v>
      </c>
      <c r="N137" s="70"/>
      <c r="O137" s="70"/>
      <c r="P137" s="70"/>
      <c r="Q137" s="70">
        <f t="shared" ref="Q137:Q139" si="43">SUM(O137:P137)</f>
        <v>0</v>
      </c>
      <c r="R137" s="70"/>
      <c r="S137" s="71"/>
      <c r="T137" s="133"/>
    </row>
    <row r="138" spans="1:20" x14ac:dyDescent="0.25">
      <c r="A138" s="72"/>
      <c r="B138" s="72"/>
      <c r="C138" s="72"/>
      <c r="D138" s="72"/>
      <c r="E138" s="72"/>
      <c r="F138" s="72" t="s">
        <v>44</v>
      </c>
      <c r="G138" s="72">
        <v>20</v>
      </c>
      <c r="H138" s="72" t="s">
        <v>46</v>
      </c>
      <c r="I138" s="72" t="s">
        <v>45</v>
      </c>
      <c r="J138" s="74"/>
      <c r="K138" s="74"/>
      <c r="L138" s="74">
        <v>-1.0824070731008959</v>
      </c>
      <c r="M138" s="70">
        <f t="shared" si="42"/>
        <v>1.0824070731008959</v>
      </c>
      <c r="N138" s="74">
        <v>0</v>
      </c>
      <c r="O138" s="74">
        <v>0</v>
      </c>
      <c r="P138" s="74"/>
      <c r="Q138" s="70">
        <f t="shared" si="43"/>
        <v>0</v>
      </c>
      <c r="R138" s="74"/>
      <c r="S138" s="75"/>
      <c r="T138" s="134"/>
    </row>
    <row r="139" spans="1:20" ht="15.75" thickBot="1" x14ac:dyDescent="0.3">
      <c r="A139" s="72"/>
      <c r="B139" s="72"/>
      <c r="C139" s="72"/>
      <c r="D139" s="72"/>
      <c r="E139" s="72"/>
      <c r="F139" s="72" t="s">
        <v>44</v>
      </c>
      <c r="G139" s="72">
        <v>20</v>
      </c>
      <c r="H139" s="72"/>
      <c r="I139" s="72" t="s">
        <v>87</v>
      </c>
      <c r="J139" s="74">
        <v>-253264.47651339544</v>
      </c>
      <c r="K139" s="74">
        <v>-24442.43</v>
      </c>
      <c r="L139" s="74">
        <v>-263454.29931692738</v>
      </c>
      <c r="M139" s="70">
        <f t="shared" si="42"/>
        <v>-14252.607196468045</v>
      </c>
      <c r="N139" s="74">
        <v>-14252.607196468045</v>
      </c>
      <c r="O139" s="74">
        <v>-14252.607196468045</v>
      </c>
      <c r="P139" s="74"/>
      <c r="Q139" s="70">
        <f t="shared" si="43"/>
        <v>-14252.607196468045</v>
      </c>
      <c r="R139" s="74"/>
      <c r="S139" s="75"/>
      <c r="T139" s="134"/>
    </row>
    <row r="140" spans="1:20" ht="15.75" thickBot="1" x14ac:dyDescent="0.3">
      <c r="A140" s="10" t="s">
        <v>50</v>
      </c>
      <c r="B140" s="11" t="s">
        <v>136</v>
      </c>
      <c r="C140" s="11"/>
      <c r="D140" s="11"/>
      <c r="E140" s="11"/>
      <c r="F140" s="11"/>
      <c r="G140" s="11"/>
      <c r="H140" s="11"/>
      <c r="I140" s="11"/>
      <c r="J140" s="36">
        <f t="shared" ref="J140:S140" si="44">SUM(J141:J141)</f>
        <v>-21408.514999999999</v>
      </c>
      <c r="K140" s="36">
        <f t="shared" si="44"/>
        <v>0</v>
      </c>
      <c r="L140" s="36">
        <f t="shared" si="44"/>
        <v>-15851.250029069977</v>
      </c>
      <c r="M140" s="36">
        <f t="shared" si="44"/>
        <v>-5557.2649709300222</v>
      </c>
      <c r="N140" s="36">
        <f t="shared" si="44"/>
        <v>-5557.2649709300222</v>
      </c>
      <c r="O140" s="36">
        <f t="shared" si="44"/>
        <v>-5557.2649709300222</v>
      </c>
      <c r="P140" s="36">
        <f t="shared" si="44"/>
        <v>0</v>
      </c>
      <c r="Q140" s="36">
        <f t="shared" si="44"/>
        <v>-5557.2649709300222</v>
      </c>
      <c r="R140" s="36">
        <f t="shared" si="44"/>
        <v>0</v>
      </c>
      <c r="S140" s="40">
        <f t="shared" si="44"/>
        <v>0</v>
      </c>
      <c r="T140" s="126"/>
    </row>
    <row r="141" spans="1:20" ht="15.75" thickBot="1" x14ac:dyDescent="0.3">
      <c r="A141" s="13"/>
      <c r="B141" s="14"/>
      <c r="C141" s="13"/>
      <c r="D141" s="13"/>
      <c r="E141" s="13"/>
      <c r="F141" s="13" t="s">
        <v>4</v>
      </c>
      <c r="G141" s="13"/>
      <c r="H141" s="13"/>
      <c r="I141" s="13"/>
      <c r="J141" s="37">
        <f>J142</f>
        <v>-21408.514999999999</v>
      </c>
      <c r="K141" s="37">
        <f t="shared" ref="K141:S141" si="45">K142</f>
        <v>0</v>
      </c>
      <c r="L141" s="37">
        <f t="shared" si="45"/>
        <v>-15851.250029069977</v>
      </c>
      <c r="M141" s="37">
        <f t="shared" si="45"/>
        <v>-5557.2649709300222</v>
      </c>
      <c r="N141" s="37">
        <f t="shared" si="45"/>
        <v>-5557.2649709300222</v>
      </c>
      <c r="O141" s="37">
        <f t="shared" si="45"/>
        <v>-5557.2649709300222</v>
      </c>
      <c r="P141" s="37">
        <f t="shared" si="45"/>
        <v>0</v>
      </c>
      <c r="Q141" s="37">
        <f t="shared" si="45"/>
        <v>-5557.2649709300222</v>
      </c>
      <c r="R141" s="37">
        <f t="shared" si="45"/>
        <v>0</v>
      </c>
      <c r="S141" s="37">
        <f t="shared" si="45"/>
        <v>0</v>
      </c>
      <c r="T141" s="127"/>
    </row>
    <row r="142" spans="1:20" ht="15.75" thickBot="1" x14ac:dyDescent="0.3">
      <c r="A142" s="16"/>
      <c r="B142" s="17"/>
      <c r="C142" s="17" t="s">
        <v>137</v>
      </c>
      <c r="D142" s="18"/>
      <c r="E142" s="18"/>
      <c r="F142" s="18" t="s">
        <v>44</v>
      </c>
      <c r="G142" s="18"/>
      <c r="H142" s="18"/>
      <c r="I142" s="18"/>
      <c r="J142" s="38">
        <f>J143</f>
        <v>-21408.514999999999</v>
      </c>
      <c r="K142" s="38">
        <f t="shared" ref="K142:S142" si="46">K143</f>
        <v>0</v>
      </c>
      <c r="L142" s="38">
        <f t="shared" si="46"/>
        <v>-15851.250029069977</v>
      </c>
      <c r="M142" s="38">
        <f t="shared" si="46"/>
        <v>-5557.2649709300222</v>
      </c>
      <c r="N142" s="32">
        <f t="shared" si="46"/>
        <v>-5557.2649709300222</v>
      </c>
      <c r="O142" s="32">
        <f t="shared" si="46"/>
        <v>-5557.2649709300222</v>
      </c>
      <c r="P142" s="32">
        <f t="shared" si="46"/>
        <v>0</v>
      </c>
      <c r="Q142" s="32">
        <f t="shared" si="46"/>
        <v>-5557.2649709300222</v>
      </c>
      <c r="R142" s="32">
        <f t="shared" si="46"/>
        <v>0</v>
      </c>
      <c r="S142" s="32">
        <f t="shared" si="46"/>
        <v>0</v>
      </c>
      <c r="T142" s="128"/>
    </row>
    <row r="143" spans="1:20" ht="15.75" thickBot="1" x14ac:dyDescent="0.3">
      <c r="A143" s="26"/>
      <c r="B143" s="27"/>
      <c r="C143" s="27"/>
      <c r="D143" s="28" t="s">
        <v>101</v>
      </c>
      <c r="E143" s="28" t="s">
        <v>100</v>
      </c>
      <c r="F143" s="28"/>
      <c r="G143" s="28"/>
      <c r="H143" s="28"/>
      <c r="I143" s="28"/>
      <c r="J143" s="39">
        <f t="shared" ref="J143:S143" si="47">SUM(J144:J144)</f>
        <v>-21408.514999999999</v>
      </c>
      <c r="K143" s="39">
        <f t="shared" si="47"/>
        <v>0</v>
      </c>
      <c r="L143" s="39">
        <f t="shared" si="47"/>
        <v>-15851.250029069977</v>
      </c>
      <c r="M143" s="39">
        <f t="shared" si="47"/>
        <v>-5557.2649709300222</v>
      </c>
      <c r="N143" s="29">
        <f t="shared" si="47"/>
        <v>-5557.2649709300222</v>
      </c>
      <c r="O143" s="29">
        <f t="shared" si="47"/>
        <v>-5557.2649709300222</v>
      </c>
      <c r="P143" s="29">
        <f t="shared" si="47"/>
        <v>0</v>
      </c>
      <c r="Q143" s="29">
        <f t="shared" si="47"/>
        <v>-5557.2649709300222</v>
      </c>
      <c r="R143" s="29">
        <f t="shared" si="47"/>
        <v>0</v>
      </c>
      <c r="S143" s="34">
        <f t="shared" si="47"/>
        <v>0</v>
      </c>
      <c r="T143" s="132"/>
    </row>
    <row r="144" spans="1:20" ht="15.75" thickBot="1" x14ac:dyDescent="0.3">
      <c r="A144" s="72"/>
      <c r="B144" s="73"/>
      <c r="C144" s="73"/>
      <c r="D144" s="72"/>
      <c r="E144" s="72"/>
      <c r="F144" s="72" t="s">
        <v>44</v>
      </c>
      <c r="G144" s="72">
        <v>20</v>
      </c>
      <c r="H144" s="72"/>
      <c r="I144" s="72" t="s">
        <v>87</v>
      </c>
      <c r="J144" s="85">
        <v>-21408.514999999999</v>
      </c>
      <c r="K144" s="85"/>
      <c r="L144" s="85">
        <v>-15851.250029069977</v>
      </c>
      <c r="M144" s="86">
        <f t="shared" ref="M144" si="48">J144+K144-L144</f>
        <v>-5557.2649709300222</v>
      </c>
      <c r="N144" s="74">
        <v>-5557.2649709300222</v>
      </c>
      <c r="O144" s="74">
        <v>-5557.2649709300222</v>
      </c>
      <c r="P144" s="74"/>
      <c r="Q144" s="70">
        <f t="shared" ref="Q144" si="49">SUM(O144:P144)</f>
        <v>-5557.2649709300222</v>
      </c>
      <c r="R144" s="74"/>
      <c r="S144" s="75"/>
      <c r="T144" s="134"/>
    </row>
    <row r="145" spans="1:20" ht="15.75" thickBot="1" x14ac:dyDescent="0.3">
      <c r="A145" s="10" t="s">
        <v>50</v>
      </c>
      <c r="B145" s="11" t="s">
        <v>140</v>
      </c>
      <c r="C145" s="11"/>
      <c r="D145" s="11"/>
      <c r="E145" s="11"/>
      <c r="F145" s="11"/>
      <c r="G145" s="11"/>
      <c r="H145" s="11"/>
      <c r="I145" s="11"/>
      <c r="J145" s="36">
        <f t="shared" ref="J145:S145" si="50">SUM(J146:J146)</f>
        <v>-901780.51500000001</v>
      </c>
      <c r="K145" s="36">
        <f t="shared" si="50"/>
        <v>0</v>
      </c>
      <c r="L145" s="36">
        <f t="shared" si="50"/>
        <v>-901834.18547207804</v>
      </c>
      <c r="M145" s="36">
        <f t="shared" si="50"/>
        <v>53.670472078025341</v>
      </c>
      <c r="N145" s="36">
        <f t="shared" si="50"/>
        <v>53.670472078025341</v>
      </c>
      <c r="O145" s="36">
        <f t="shared" si="50"/>
        <v>53.670472078025341</v>
      </c>
      <c r="P145" s="36">
        <f t="shared" si="50"/>
        <v>0</v>
      </c>
      <c r="Q145" s="36">
        <f t="shared" si="50"/>
        <v>53.670472078025341</v>
      </c>
      <c r="R145" s="36">
        <f t="shared" si="50"/>
        <v>0</v>
      </c>
      <c r="S145" s="40">
        <f t="shared" si="50"/>
        <v>0</v>
      </c>
      <c r="T145" s="126"/>
    </row>
    <row r="146" spans="1:20" ht="15.75" thickBot="1" x14ac:dyDescent="0.3">
      <c r="A146" s="13"/>
      <c r="B146" s="14"/>
      <c r="C146" s="13"/>
      <c r="D146" s="13"/>
      <c r="E146" s="13"/>
      <c r="F146" s="13" t="s">
        <v>4</v>
      </c>
      <c r="G146" s="13"/>
      <c r="H146" s="13"/>
      <c r="I146" s="13"/>
      <c r="J146" s="37">
        <f>J147</f>
        <v>-901780.51500000001</v>
      </c>
      <c r="K146" s="37">
        <f t="shared" ref="K146:S146" si="51">K147</f>
        <v>0</v>
      </c>
      <c r="L146" s="37">
        <f t="shared" si="51"/>
        <v>-901834.18547207804</v>
      </c>
      <c r="M146" s="37">
        <f t="shared" si="51"/>
        <v>53.670472078025341</v>
      </c>
      <c r="N146" s="37">
        <f t="shared" si="51"/>
        <v>53.670472078025341</v>
      </c>
      <c r="O146" s="37">
        <f t="shared" si="51"/>
        <v>53.670472078025341</v>
      </c>
      <c r="P146" s="37">
        <f t="shared" si="51"/>
        <v>0</v>
      </c>
      <c r="Q146" s="37">
        <f t="shared" si="51"/>
        <v>53.670472078025341</v>
      </c>
      <c r="R146" s="37">
        <f t="shared" si="51"/>
        <v>0</v>
      </c>
      <c r="S146" s="37">
        <f t="shared" si="51"/>
        <v>0</v>
      </c>
      <c r="T146" s="127"/>
    </row>
    <row r="147" spans="1:20" ht="15.75" thickBot="1" x14ac:dyDescent="0.3">
      <c r="A147" s="16"/>
      <c r="B147" s="17"/>
      <c r="C147" s="17" t="s">
        <v>141</v>
      </c>
      <c r="D147" s="18"/>
      <c r="E147" s="18"/>
      <c r="F147" s="18" t="s">
        <v>44</v>
      </c>
      <c r="G147" s="18"/>
      <c r="H147" s="18"/>
      <c r="I147" s="18"/>
      <c r="J147" s="38">
        <f>J148</f>
        <v>-901780.51500000001</v>
      </c>
      <c r="K147" s="38">
        <f t="shared" ref="K147:S147" si="52">K148</f>
        <v>0</v>
      </c>
      <c r="L147" s="38">
        <f t="shared" si="52"/>
        <v>-901834.18547207804</v>
      </c>
      <c r="M147" s="38">
        <f t="shared" si="52"/>
        <v>53.670472078025341</v>
      </c>
      <c r="N147" s="32">
        <f t="shared" si="52"/>
        <v>53.670472078025341</v>
      </c>
      <c r="O147" s="32">
        <f t="shared" si="52"/>
        <v>53.670472078025341</v>
      </c>
      <c r="P147" s="32">
        <f t="shared" si="52"/>
        <v>0</v>
      </c>
      <c r="Q147" s="32">
        <f t="shared" si="52"/>
        <v>53.670472078025341</v>
      </c>
      <c r="R147" s="32">
        <f t="shared" si="52"/>
        <v>0</v>
      </c>
      <c r="S147" s="32">
        <f t="shared" si="52"/>
        <v>0</v>
      </c>
      <c r="T147" s="128"/>
    </row>
    <row r="148" spans="1:20" ht="15.75" thickBot="1" x14ac:dyDescent="0.3">
      <c r="A148" s="26"/>
      <c r="B148" s="27"/>
      <c r="C148" s="27"/>
      <c r="D148" s="28" t="s">
        <v>102</v>
      </c>
      <c r="E148" s="28" t="s">
        <v>103</v>
      </c>
      <c r="F148" s="28"/>
      <c r="G148" s="28"/>
      <c r="H148" s="28"/>
      <c r="I148" s="28"/>
      <c r="J148" s="39">
        <f t="shared" ref="J148:S148" si="53">SUM(J149:J149)</f>
        <v>-901780.51500000001</v>
      </c>
      <c r="K148" s="39">
        <f t="shared" si="53"/>
        <v>0</v>
      </c>
      <c r="L148" s="39">
        <f t="shared" si="53"/>
        <v>-901834.18547207804</v>
      </c>
      <c r="M148" s="39">
        <f t="shared" si="53"/>
        <v>53.670472078025341</v>
      </c>
      <c r="N148" s="29">
        <f t="shared" si="53"/>
        <v>53.670472078025341</v>
      </c>
      <c r="O148" s="29">
        <f t="shared" si="53"/>
        <v>53.670472078025341</v>
      </c>
      <c r="P148" s="29">
        <f t="shared" si="53"/>
        <v>0</v>
      </c>
      <c r="Q148" s="29">
        <f t="shared" si="53"/>
        <v>53.670472078025341</v>
      </c>
      <c r="R148" s="29">
        <f t="shared" si="53"/>
        <v>0</v>
      </c>
      <c r="S148" s="34">
        <f t="shared" si="53"/>
        <v>0</v>
      </c>
      <c r="T148" s="132"/>
    </row>
    <row r="149" spans="1:20" ht="15.75" thickBot="1" x14ac:dyDescent="0.3">
      <c r="A149" s="72"/>
      <c r="B149" s="73"/>
      <c r="C149" s="73"/>
      <c r="D149" s="72"/>
      <c r="E149" s="72"/>
      <c r="F149" s="72" t="s">
        <v>44</v>
      </c>
      <c r="G149" s="72">
        <v>20</v>
      </c>
      <c r="H149" s="72"/>
      <c r="I149" s="72" t="s">
        <v>87</v>
      </c>
      <c r="J149" s="85">
        <v>-901780.51500000001</v>
      </c>
      <c r="K149" s="85"/>
      <c r="L149" s="85">
        <v>-901834.18547207804</v>
      </c>
      <c r="M149" s="86">
        <f t="shared" ref="M149" si="54">J149+K149-L149</f>
        <v>53.670472078025341</v>
      </c>
      <c r="N149" s="74">
        <v>53.670472078025341</v>
      </c>
      <c r="O149" s="74">
        <v>53.670472078025341</v>
      </c>
      <c r="P149" s="74"/>
      <c r="Q149" s="70">
        <f t="shared" ref="Q149" si="55">SUM(O149:P149)</f>
        <v>53.670472078025341</v>
      </c>
      <c r="R149" s="74"/>
      <c r="S149" s="75"/>
      <c r="T149" s="134"/>
    </row>
    <row r="150" spans="1:20" ht="15.75" thickBot="1" x14ac:dyDescent="0.3">
      <c r="A150" s="10" t="s">
        <v>50</v>
      </c>
      <c r="B150" s="11" t="s">
        <v>144</v>
      </c>
      <c r="C150" s="11"/>
      <c r="D150" s="11"/>
      <c r="E150" s="11"/>
      <c r="F150" s="11"/>
      <c r="G150" s="11"/>
      <c r="H150" s="11"/>
      <c r="I150" s="11"/>
      <c r="J150" s="36">
        <f t="shared" ref="J150:S150" si="56">SUM(J151:J151)</f>
        <v>-5560831.1642140867</v>
      </c>
      <c r="K150" s="36">
        <f t="shared" si="56"/>
        <v>-2349188.4158320129</v>
      </c>
      <c r="L150" s="36">
        <f t="shared" si="56"/>
        <v>-5755687.9353454206</v>
      </c>
      <c r="M150" s="36">
        <f t="shared" si="56"/>
        <v>-2154331.6447006785</v>
      </c>
      <c r="N150" s="12">
        <f t="shared" si="56"/>
        <v>-1969118.7437978657</v>
      </c>
      <c r="O150" s="36">
        <f t="shared" si="56"/>
        <v>-267627.81379786576</v>
      </c>
      <c r="P150" s="36">
        <f t="shared" si="56"/>
        <v>-1701490.93</v>
      </c>
      <c r="Q150" s="36">
        <f t="shared" si="56"/>
        <v>-1969118.7437978657</v>
      </c>
      <c r="R150" s="36">
        <f t="shared" si="56"/>
        <v>0</v>
      </c>
      <c r="S150" s="40">
        <f t="shared" si="56"/>
        <v>0</v>
      </c>
      <c r="T150" s="126"/>
    </row>
    <row r="151" spans="1:20" ht="15.75" thickBot="1" x14ac:dyDescent="0.3">
      <c r="A151" s="13"/>
      <c r="B151" s="14"/>
      <c r="C151" s="13"/>
      <c r="D151" s="13"/>
      <c r="E151" s="13"/>
      <c r="F151" s="13" t="s">
        <v>4</v>
      </c>
      <c r="G151" s="13"/>
      <c r="H151" s="13"/>
      <c r="I151" s="13"/>
      <c r="J151" s="37">
        <f>J152</f>
        <v>-5560831.1642140867</v>
      </c>
      <c r="K151" s="37">
        <f t="shared" ref="K151:S151" si="57">K152</f>
        <v>-2349188.4158320129</v>
      </c>
      <c r="L151" s="37">
        <f t="shared" si="57"/>
        <v>-5755687.9353454206</v>
      </c>
      <c r="M151" s="37">
        <f t="shared" si="57"/>
        <v>-2154331.6447006785</v>
      </c>
      <c r="N151" s="15">
        <f t="shared" si="57"/>
        <v>-1969118.7437978657</v>
      </c>
      <c r="O151" s="37">
        <f t="shared" si="57"/>
        <v>-267627.81379786576</v>
      </c>
      <c r="P151" s="37">
        <f t="shared" si="57"/>
        <v>-1701490.93</v>
      </c>
      <c r="Q151" s="37">
        <f t="shared" si="57"/>
        <v>-1969118.7437978657</v>
      </c>
      <c r="R151" s="37">
        <f t="shared" si="57"/>
        <v>0</v>
      </c>
      <c r="S151" s="37">
        <f t="shared" si="57"/>
        <v>0</v>
      </c>
      <c r="T151" s="127"/>
    </row>
    <row r="152" spans="1:20" ht="15.75" thickBot="1" x14ac:dyDescent="0.3">
      <c r="A152" s="16"/>
      <c r="B152" s="17"/>
      <c r="C152" s="17" t="s">
        <v>145</v>
      </c>
      <c r="D152" s="18"/>
      <c r="E152" s="18"/>
      <c r="F152" s="18" t="s">
        <v>44</v>
      </c>
      <c r="G152" s="18"/>
      <c r="H152" s="18"/>
      <c r="I152" s="18"/>
      <c r="J152" s="38">
        <f>J153+J163</f>
        <v>-5560831.1642140867</v>
      </c>
      <c r="K152" s="38">
        <f t="shared" ref="K152:S152" si="58">K153+K163</f>
        <v>-2349188.4158320129</v>
      </c>
      <c r="L152" s="38">
        <f t="shared" si="58"/>
        <v>-5755687.9353454206</v>
      </c>
      <c r="M152" s="38">
        <f t="shared" si="58"/>
        <v>-2154331.6447006785</v>
      </c>
      <c r="N152" s="32">
        <f t="shared" si="58"/>
        <v>-1969118.7437978657</v>
      </c>
      <c r="O152" s="32">
        <f t="shared" si="58"/>
        <v>-267627.81379786576</v>
      </c>
      <c r="P152" s="32">
        <f t="shared" si="58"/>
        <v>-1701490.93</v>
      </c>
      <c r="Q152" s="32">
        <f t="shared" si="58"/>
        <v>-1969118.7437978657</v>
      </c>
      <c r="R152" s="32">
        <f t="shared" si="58"/>
        <v>0</v>
      </c>
      <c r="S152" s="32">
        <f t="shared" si="58"/>
        <v>0</v>
      </c>
      <c r="T152" s="128"/>
    </row>
    <row r="153" spans="1:20" ht="15.75" thickBot="1" x14ac:dyDescent="0.3">
      <c r="A153" s="26"/>
      <c r="B153" s="27"/>
      <c r="C153" s="27"/>
      <c r="D153" s="28" t="s">
        <v>104</v>
      </c>
      <c r="E153" s="28" t="s">
        <v>105</v>
      </c>
      <c r="F153" s="28"/>
      <c r="G153" s="28"/>
      <c r="H153" s="28"/>
      <c r="I153" s="28"/>
      <c r="J153" s="39">
        <f>SUM(J154:J162)</f>
        <v>-1736023.7034946517</v>
      </c>
      <c r="K153" s="39">
        <f t="shared" ref="K153:S153" si="59">SUM(K154:K162)</f>
        <v>-2348605.6158320131</v>
      </c>
      <c r="L153" s="39">
        <f t="shared" si="59"/>
        <v>-2116544.8749920158</v>
      </c>
      <c r="M153" s="39">
        <f t="shared" si="59"/>
        <v>-1968084.444334649</v>
      </c>
      <c r="N153" s="39">
        <f t="shared" si="59"/>
        <v>-1943228.2027832251</v>
      </c>
      <c r="O153" s="39">
        <f t="shared" si="59"/>
        <v>-241737.27278322517</v>
      </c>
      <c r="P153" s="39">
        <f t="shared" si="59"/>
        <v>-1701490.93</v>
      </c>
      <c r="Q153" s="39">
        <f t="shared" si="59"/>
        <v>-1943228.2027832251</v>
      </c>
      <c r="R153" s="39">
        <f t="shared" si="59"/>
        <v>0</v>
      </c>
      <c r="S153" s="39">
        <f t="shared" si="59"/>
        <v>0</v>
      </c>
      <c r="T153" s="132"/>
    </row>
    <row r="154" spans="1:20" s="63" customFormat="1" ht="60" x14ac:dyDescent="0.25">
      <c r="A154" s="145"/>
      <c r="B154" s="158"/>
      <c r="C154" s="145"/>
      <c r="D154" s="145"/>
      <c r="E154" s="145"/>
      <c r="F154" s="145" t="s">
        <v>44</v>
      </c>
      <c r="G154" s="145">
        <v>20</v>
      </c>
      <c r="H154" s="145" t="s">
        <v>106</v>
      </c>
      <c r="I154" s="159" t="s">
        <v>149</v>
      </c>
      <c r="J154" s="160"/>
      <c r="K154" s="160">
        <v>-258354.74</v>
      </c>
      <c r="L154" s="160">
        <v>-1361.62</v>
      </c>
      <c r="M154" s="160">
        <f t="shared" ref="M154:M162" si="60">J154+K154-L154</f>
        <v>-256993.12</v>
      </c>
      <c r="N154" s="147">
        <v>-256993.12</v>
      </c>
      <c r="O154" s="147"/>
      <c r="P154" s="147">
        <v>-256993.12</v>
      </c>
      <c r="Q154" s="147">
        <f t="shared" ref="Q154:Q162" si="61">SUM(O154:P154)</f>
        <v>-256993.12</v>
      </c>
      <c r="R154" s="147"/>
      <c r="S154" s="148"/>
      <c r="T154" s="161"/>
    </row>
    <row r="155" spans="1:20" s="63" customFormat="1" x14ac:dyDescent="0.25">
      <c r="A155" s="59"/>
      <c r="B155" s="150"/>
      <c r="C155" s="59"/>
      <c r="D155" s="59"/>
      <c r="E155" s="59"/>
      <c r="F155" s="59" t="s">
        <v>44</v>
      </c>
      <c r="G155" s="59">
        <v>20</v>
      </c>
      <c r="H155" s="59" t="s">
        <v>107</v>
      </c>
      <c r="I155" s="59" t="s">
        <v>147</v>
      </c>
      <c r="J155" s="151"/>
      <c r="K155" s="151">
        <v>-21937.62</v>
      </c>
      <c r="L155" s="151"/>
      <c r="M155" s="151">
        <f t="shared" si="60"/>
        <v>-21937.62</v>
      </c>
      <c r="N155" s="61">
        <v>-21937.62</v>
      </c>
      <c r="O155" s="61"/>
      <c r="P155" s="61">
        <v>-21937.62</v>
      </c>
      <c r="Q155" s="61">
        <f t="shared" si="61"/>
        <v>-21937.62</v>
      </c>
      <c r="R155" s="61"/>
      <c r="S155" s="62"/>
      <c r="T155" s="152"/>
    </row>
    <row r="156" spans="1:20" s="63" customFormat="1" ht="45" x14ac:dyDescent="0.25">
      <c r="A156" s="59"/>
      <c r="B156" s="150"/>
      <c r="C156" s="59"/>
      <c r="D156" s="59"/>
      <c r="E156" s="59"/>
      <c r="F156" s="59" t="s">
        <v>44</v>
      </c>
      <c r="G156" s="59">
        <v>20</v>
      </c>
      <c r="H156" s="59" t="s">
        <v>108</v>
      </c>
      <c r="I156" s="153" t="s">
        <v>146</v>
      </c>
      <c r="J156" s="151"/>
      <c r="K156" s="151">
        <v>-34297.440000000002</v>
      </c>
      <c r="L156" s="151"/>
      <c r="M156" s="151">
        <f t="shared" si="60"/>
        <v>-34297.440000000002</v>
      </c>
      <c r="N156" s="61">
        <v>-34297.440000000002</v>
      </c>
      <c r="O156" s="61"/>
      <c r="P156" s="61">
        <v>-34297.440000000002</v>
      </c>
      <c r="Q156" s="61">
        <f t="shared" si="61"/>
        <v>-34297.440000000002</v>
      </c>
      <c r="R156" s="61"/>
      <c r="S156" s="62"/>
      <c r="T156" s="152"/>
    </row>
    <row r="157" spans="1:20" s="63" customFormat="1" ht="75" x14ac:dyDescent="0.25">
      <c r="A157" s="59"/>
      <c r="B157" s="150"/>
      <c r="C157" s="59"/>
      <c r="D157" s="59"/>
      <c r="E157" s="59"/>
      <c r="F157" s="59" t="s">
        <v>44</v>
      </c>
      <c r="G157" s="59">
        <v>20</v>
      </c>
      <c r="H157" s="59" t="s">
        <v>109</v>
      </c>
      <c r="I157" s="153" t="s">
        <v>150</v>
      </c>
      <c r="J157" s="151"/>
      <c r="K157" s="151">
        <v>-1756656.2258320129</v>
      </c>
      <c r="L157" s="151">
        <v>-471657.44</v>
      </c>
      <c r="M157" s="151">
        <f t="shared" si="60"/>
        <v>-1284998.785832013</v>
      </c>
      <c r="N157" s="61">
        <v>-1284998.75</v>
      </c>
      <c r="O157" s="61"/>
      <c r="P157" s="61">
        <v>-1284998.75</v>
      </c>
      <c r="Q157" s="61">
        <f t="shared" si="61"/>
        <v>-1284998.75</v>
      </c>
      <c r="R157" s="61"/>
      <c r="S157" s="62"/>
      <c r="T157" s="152"/>
    </row>
    <row r="158" spans="1:20" s="63" customFormat="1" ht="60" x14ac:dyDescent="0.25">
      <c r="A158" s="59"/>
      <c r="B158" s="150"/>
      <c r="C158" s="59"/>
      <c r="D158" s="59"/>
      <c r="E158" s="59"/>
      <c r="F158" s="59" t="s">
        <v>44</v>
      </c>
      <c r="G158" s="59">
        <v>20</v>
      </c>
      <c r="H158" s="59" t="s">
        <v>110</v>
      </c>
      <c r="I158" s="153" t="s">
        <v>148</v>
      </c>
      <c r="J158" s="151"/>
      <c r="K158" s="151">
        <v>-108914</v>
      </c>
      <c r="L158" s="151">
        <v>-5650</v>
      </c>
      <c r="M158" s="151">
        <f t="shared" si="60"/>
        <v>-103264</v>
      </c>
      <c r="N158" s="61">
        <v>-103264</v>
      </c>
      <c r="O158" s="61"/>
      <c r="P158" s="61">
        <v>-103264</v>
      </c>
      <c r="Q158" s="61">
        <f t="shared" si="61"/>
        <v>-103264</v>
      </c>
      <c r="R158" s="61"/>
      <c r="S158" s="62"/>
      <c r="T158" s="152"/>
    </row>
    <row r="159" spans="1:20" s="63" customFormat="1" x14ac:dyDescent="0.25">
      <c r="A159" s="59"/>
      <c r="B159" s="150"/>
      <c r="C159" s="59"/>
      <c r="D159" s="59"/>
      <c r="E159" s="59"/>
      <c r="F159" s="59" t="s">
        <v>44</v>
      </c>
      <c r="G159" s="59">
        <v>20</v>
      </c>
      <c r="H159" s="59" t="s">
        <v>41</v>
      </c>
      <c r="I159" s="59" t="s">
        <v>40</v>
      </c>
      <c r="J159" s="151">
        <v>-104335.0992566382</v>
      </c>
      <c r="K159" s="151"/>
      <c r="L159" s="151">
        <v>-79478.897473227276</v>
      </c>
      <c r="M159" s="151">
        <f t="shared" si="60"/>
        <v>-24856.201783410928</v>
      </c>
      <c r="N159" s="61"/>
      <c r="O159" s="61"/>
      <c r="P159" s="61"/>
      <c r="Q159" s="61">
        <f t="shared" si="61"/>
        <v>0</v>
      </c>
      <c r="R159" s="61"/>
      <c r="S159" s="62"/>
      <c r="T159" s="152"/>
    </row>
    <row r="160" spans="1:20" s="63" customFormat="1" x14ac:dyDescent="0.25">
      <c r="A160" s="59"/>
      <c r="B160" s="150"/>
      <c r="C160" s="59"/>
      <c r="D160" s="59"/>
      <c r="E160" s="59"/>
      <c r="F160" s="59" t="s">
        <v>44</v>
      </c>
      <c r="G160" s="59">
        <v>20</v>
      </c>
      <c r="H160" s="59" t="s">
        <v>111</v>
      </c>
      <c r="I160" s="59" t="s">
        <v>157</v>
      </c>
      <c r="J160" s="151">
        <v>-31820.20800000001</v>
      </c>
      <c r="K160" s="151"/>
      <c r="L160" s="151">
        <v>-31820.204064000012</v>
      </c>
      <c r="M160" s="151">
        <f t="shared" si="60"/>
        <v>-3.9359999973385129E-3</v>
      </c>
      <c r="N160" s="61"/>
      <c r="O160" s="61"/>
      <c r="P160" s="61"/>
      <c r="Q160" s="61">
        <f t="shared" si="61"/>
        <v>0</v>
      </c>
      <c r="R160" s="61"/>
      <c r="S160" s="62"/>
      <c r="T160" s="152"/>
    </row>
    <row r="161" spans="1:20" s="63" customFormat="1" x14ac:dyDescent="0.25">
      <c r="A161" s="59"/>
      <c r="B161" s="150"/>
      <c r="C161" s="59"/>
      <c r="D161" s="59"/>
      <c r="E161" s="59"/>
      <c r="F161" s="59" t="s">
        <v>44</v>
      </c>
      <c r="G161" s="59">
        <v>20</v>
      </c>
      <c r="H161" s="59" t="s">
        <v>93</v>
      </c>
      <c r="I161" s="59" t="s">
        <v>154</v>
      </c>
      <c r="J161" s="151">
        <v>-8525.76</v>
      </c>
      <c r="K161" s="151"/>
      <c r="L161" s="151">
        <v>-8525.76</v>
      </c>
      <c r="M161" s="151">
        <f t="shared" si="60"/>
        <v>0</v>
      </c>
      <c r="N161" s="61"/>
      <c r="O161" s="61"/>
      <c r="P161" s="61"/>
      <c r="Q161" s="61">
        <f t="shared" si="61"/>
        <v>0</v>
      </c>
      <c r="R161" s="61"/>
      <c r="S161" s="62"/>
      <c r="T161" s="152"/>
    </row>
    <row r="162" spans="1:20" s="63" customFormat="1" ht="15.75" thickBot="1" x14ac:dyDescent="0.3">
      <c r="A162" s="64"/>
      <c r="B162" s="154"/>
      <c r="C162" s="64"/>
      <c r="D162" s="64"/>
      <c r="E162" s="64"/>
      <c r="F162" s="64" t="s">
        <v>44</v>
      </c>
      <c r="G162" s="64">
        <v>20</v>
      </c>
      <c r="H162" s="64"/>
      <c r="I162" s="64" t="s">
        <v>87</v>
      </c>
      <c r="J162" s="155">
        <v>-1591342.6362380134</v>
      </c>
      <c r="K162" s="155">
        <v>-168445.59</v>
      </c>
      <c r="L162" s="155">
        <v>-1518050.9534547883</v>
      </c>
      <c r="M162" s="155">
        <f t="shared" si="60"/>
        <v>-241737.27278322517</v>
      </c>
      <c r="N162" s="66">
        <v>-241737.27278322517</v>
      </c>
      <c r="O162" s="66">
        <v>-241737.27278322517</v>
      </c>
      <c r="P162" s="66"/>
      <c r="Q162" s="61">
        <f t="shared" si="61"/>
        <v>-241737.27278322517</v>
      </c>
      <c r="R162" s="66"/>
      <c r="S162" s="67"/>
      <c r="T162" s="156"/>
    </row>
    <row r="163" spans="1:20" ht="15.75" thickBot="1" x14ac:dyDescent="0.3">
      <c r="A163" s="26"/>
      <c r="B163" s="27"/>
      <c r="C163" s="27"/>
      <c r="D163" s="28" t="s">
        <v>113</v>
      </c>
      <c r="E163" s="28" t="s">
        <v>112</v>
      </c>
      <c r="F163" s="28"/>
      <c r="G163" s="28"/>
      <c r="H163" s="28"/>
      <c r="I163" s="28"/>
      <c r="J163" s="39">
        <f>SUM(J164:J167)</f>
        <v>-3824807.460719435</v>
      </c>
      <c r="K163" s="39">
        <f t="shared" ref="K163:S163" si="62">SUM(K164:K167)</f>
        <v>-582.79999999999995</v>
      </c>
      <c r="L163" s="39">
        <f t="shared" si="62"/>
        <v>-3639143.0603534053</v>
      </c>
      <c r="M163" s="39">
        <f t="shared" si="62"/>
        <v>-186247.20036602963</v>
      </c>
      <c r="N163" s="39">
        <f t="shared" si="62"/>
        <v>-25890.541014640592</v>
      </c>
      <c r="O163" s="39">
        <f t="shared" si="62"/>
        <v>-25890.541014640592</v>
      </c>
      <c r="P163" s="39">
        <f t="shared" si="62"/>
        <v>0</v>
      </c>
      <c r="Q163" s="39">
        <f t="shared" si="62"/>
        <v>-25890.541014640592</v>
      </c>
      <c r="R163" s="39">
        <f t="shared" si="62"/>
        <v>0</v>
      </c>
      <c r="S163" s="41">
        <f t="shared" si="62"/>
        <v>0</v>
      </c>
      <c r="T163" s="138"/>
    </row>
    <row r="164" spans="1:20" x14ac:dyDescent="0.25">
      <c r="A164" s="82"/>
      <c r="B164" s="91"/>
      <c r="C164" s="82"/>
      <c r="D164" s="82"/>
      <c r="E164" s="82"/>
      <c r="F164" s="82" t="s">
        <v>44</v>
      </c>
      <c r="G164" s="82">
        <v>20</v>
      </c>
      <c r="H164" s="82" t="s">
        <v>41</v>
      </c>
      <c r="I164" s="82" t="s">
        <v>40</v>
      </c>
      <c r="J164" s="92">
        <v>-673104.78551416169</v>
      </c>
      <c r="K164" s="92"/>
      <c r="L164" s="92">
        <v>-512748.12232677266</v>
      </c>
      <c r="M164" s="92">
        <f t="shared" ref="M164:M167" si="63">J164+K164-L164</f>
        <v>-160356.66318738903</v>
      </c>
      <c r="N164" s="83"/>
      <c r="O164" s="83"/>
      <c r="P164" s="83"/>
      <c r="Q164" s="70">
        <f t="shared" ref="Q164:Q167" si="64">SUM(O164:P164)</f>
        <v>0</v>
      </c>
      <c r="R164" s="83"/>
      <c r="S164" s="84"/>
      <c r="T164" s="136"/>
    </row>
    <row r="165" spans="1:20" x14ac:dyDescent="0.25">
      <c r="A165" s="68"/>
      <c r="B165" s="80"/>
      <c r="C165" s="68"/>
      <c r="D165" s="68"/>
      <c r="E165" s="68"/>
      <c r="F165" s="68" t="s">
        <v>44</v>
      </c>
      <c r="G165" s="68">
        <v>20</v>
      </c>
      <c r="H165" s="68" t="s">
        <v>111</v>
      </c>
      <c r="I165" s="68" t="s">
        <v>157</v>
      </c>
      <c r="J165" s="86">
        <v>-48049.792000000001</v>
      </c>
      <c r="K165" s="86"/>
      <c r="L165" s="86">
        <v>-48049.795835999983</v>
      </c>
      <c r="M165" s="86">
        <f t="shared" si="63"/>
        <v>3.8359999816748314E-3</v>
      </c>
      <c r="N165" s="70"/>
      <c r="O165" s="70"/>
      <c r="P165" s="70"/>
      <c r="Q165" s="70">
        <f t="shared" si="64"/>
        <v>0</v>
      </c>
      <c r="R165" s="70"/>
      <c r="S165" s="71"/>
      <c r="T165" s="133"/>
    </row>
    <row r="166" spans="1:20" x14ac:dyDescent="0.25">
      <c r="A166" s="68"/>
      <c r="B166" s="80"/>
      <c r="C166" s="68"/>
      <c r="D166" s="68"/>
      <c r="E166" s="68"/>
      <c r="F166" s="68" t="s">
        <v>44</v>
      </c>
      <c r="G166" s="68">
        <v>20</v>
      </c>
      <c r="H166" s="68" t="s">
        <v>93</v>
      </c>
      <c r="I166" s="68" t="s">
        <v>154</v>
      </c>
      <c r="J166" s="86">
        <v>-12874.239999999998</v>
      </c>
      <c r="K166" s="86"/>
      <c r="L166" s="86">
        <v>-12874.24</v>
      </c>
      <c r="M166" s="86">
        <f t="shared" si="63"/>
        <v>0</v>
      </c>
      <c r="N166" s="70"/>
      <c r="O166" s="70"/>
      <c r="P166" s="70"/>
      <c r="Q166" s="70">
        <f t="shared" si="64"/>
        <v>0</v>
      </c>
      <c r="R166" s="70"/>
      <c r="S166" s="71"/>
      <c r="T166" s="133"/>
    </row>
    <row r="167" spans="1:20" ht="15.75" thickBot="1" x14ac:dyDescent="0.3">
      <c r="A167" s="72"/>
      <c r="B167" s="81"/>
      <c r="C167" s="72"/>
      <c r="D167" s="72"/>
      <c r="E167" s="72"/>
      <c r="F167" s="72" t="s">
        <v>44</v>
      </c>
      <c r="G167" s="72">
        <v>20</v>
      </c>
      <c r="H167" s="72"/>
      <c r="I167" s="72" t="s">
        <v>87</v>
      </c>
      <c r="J167" s="85">
        <v>-3090778.6432052734</v>
      </c>
      <c r="K167" s="85">
        <v>-582.79999999999995</v>
      </c>
      <c r="L167" s="85">
        <v>-3065470.9021906327</v>
      </c>
      <c r="M167" s="85">
        <f t="shared" si="63"/>
        <v>-25890.541014640592</v>
      </c>
      <c r="N167" s="74">
        <v>-25890.541014640592</v>
      </c>
      <c r="O167" s="74">
        <v>-25890.541014640592</v>
      </c>
      <c r="P167" s="74"/>
      <c r="Q167" s="70">
        <f t="shared" si="64"/>
        <v>-25890.541014640592</v>
      </c>
      <c r="R167" s="74"/>
      <c r="S167" s="75"/>
      <c r="T167" s="137"/>
    </row>
    <row r="168" spans="1:20" ht="15.75" thickBot="1" x14ac:dyDescent="0.3">
      <c r="A168" s="10" t="s">
        <v>50</v>
      </c>
      <c r="B168" s="11" t="s">
        <v>134</v>
      </c>
      <c r="C168" s="11"/>
      <c r="D168" s="11"/>
      <c r="E168" s="11"/>
      <c r="F168" s="11"/>
      <c r="G168" s="11"/>
      <c r="H168" s="11"/>
      <c r="I168" s="11"/>
      <c r="J168" s="36">
        <f t="shared" ref="J168:S168" si="65">SUM(J169:J169)</f>
        <v>-17767449.739969999</v>
      </c>
      <c r="K168" s="36">
        <f t="shared" si="65"/>
        <v>-17351972.969999999</v>
      </c>
      <c r="L168" s="36">
        <f t="shared" si="65"/>
        <v>-18969676.163591497</v>
      </c>
      <c r="M168" s="36">
        <f t="shared" si="65"/>
        <v>-16149746.546378501</v>
      </c>
      <c r="N168" s="36">
        <f t="shared" si="65"/>
        <v>-14343600.307978502</v>
      </c>
      <c r="O168" s="36">
        <f t="shared" si="65"/>
        <v>-13006286.308378503</v>
      </c>
      <c r="P168" s="36">
        <f t="shared" si="65"/>
        <v>0</v>
      </c>
      <c r="Q168" s="36">
        <f t="shared" si="65"/>
        <v>-13006286.308378503</v>
      </c>
      <c r="R168" s="36">
        <f t="shared" si="65"/>
        <v>0</v>
      </c>
      <c r="S168" s="40">
        <f t="shared" si="65"/>
        <v>-3143460.2394000003</v>
      </c>
      <c r="T168" s="126"/>
    </row>
    <row r="169" spans="1:20" ht="15.75" thickBot="1" x14ac:dyDescent="0.3">
      <c r="A169" s="13"/>
      <c r="B169" s="14"/>
      <c r="C169" s="13"/>
      <c r="D169" s="13"/>
      <c r="E169" s="13"/>
      <c r="F169" s="13" t="s">
        <v>4</v>
      </c>
      <c r="G169" s="13"/>
      <c r="H169" s="13"/>
      <c r="I169" s="13"/>
      <c r="J169" s="37">
        <f>J170</f>
        <v>-17767449.739969999</v>
      </c>
      <c r="K169" s="37">
        <f t="shared" ref="K169:S169" si="66">K170</f>
        <v>-17351972.969999999</v>
      </c>
      <c r="L169" s="37">
        <f t="shared" si="66"/>
        <v>-18969676.163591497</v>
      </c>
      <c r="M169" s="37">
        <f t="shared" si="66"/>
        <v>-16149746.546378501</v>
      </c>
      <c r="N169" s="37">
        <f t="shared" si="66"/>
        <v>-14343600.307978502</v>
      </c>
      <c r="O169" s="37">
        <f t="shared" si="66"/>
        <v>-13006286.308378503</v>
      </c>
      <c r="P169" s="37">
        <f t="shared" si="66"/>
        <v>0</v>
      </c>
      <c r="Q169" s="37">
        <f t="shared" si="66"/>
        <v>-13006286.308378503</v>
      </c>
      <c r="R169" s="37">
        <f t="shared" si="66"/>
        <v>0</v>
      </c>
      <c r="S169" s="37">
        <f t="shared" si="66"/>
        <v>-3143460.2394000003</v>
      </c>
      <c r="T169" s="127"/>
    </row>
    <row r="170" spans="1:20" ht="15.75" thickBot="1" x14ac:dyDescent="0.3">
      <c r="A170" s="16"/>
      <c r="B170" s="17"/>
      <c r="C170" s="17" t="s">
        <v>135</v>
      </c>
      <c r="D170" s="18"/>
      <c r="E170" s="18"/>
      <c r="F170" s="18" t="s">
        <v>44</v>
      </c>
      <c r="G170" s="18"/>
      <c r="H170" s="18"/>
      <c r="I170" s="18"/>
      <c r="J170" s="38">
        <f>J171+J177+J182</f>
        <v>-17767449.739969999</v>
      </c>
      <c r="K170" s="38">
        <f t="shared" ref="K170:S170" si="67">K171+K177+K182</f>
        <v>-17351972.969999999</v>
      </c>
      <c r="L170" s="38">
        <f t="shared" si="67"/>
        <v>-18969676.163591497</v>
      </c>
      <c r="M170" s="38">
        <f t="shared" si="67"/>
        <v>-16149746.546378501</v>
      </c>
      <c r="N170" s="32">
        <f t="shared" si="67"/>
        <v>-14343600.307978502</v>
      </c>
      <c r="O170" s="32">
        <f t="shared" si="67"/>
        <v>-13006286.308378503</v>
      </c>
      <c r="P170" s="32">
        <f t="shared" si="67"/>
        <v>0</v>
      </c>
      <c r="Q170" s="32">
        <f t="shared" si="67"/>
        <v>-13006286.308378503</v>
      </c>
      <c r="R170" s="32">
        <f t="shared" si="67"/>
        <v>0</v>
      </c>
      <c r="S170" s="32">
        <f t="shared" si="67"/>
        <v>-3143460.2394000003</v>
      </c>
      <c r="T170" s="128"/>
    </row>
    <row r="171" spans="1:20" ht="15.75" thickBot="1" x14ac:dyDescent="0.3">
      <c r="A171" s="26"/>
      <c r="B171" s="27"/>
      <c r="C171" s="27"/>
      <c r="D171" s="28" t="s">
        <v>114</v>
      </c>
      <c r="E171" s="28" t="s">
        <v>115</v>
      </c>
      <c r="F171" s="28"/>
      <c r="G171" s="28"/>
      <c r="H171" s="28"/>
      <c r="I171" s="28"/>
      <c r="J171" s="39">
        <f>SUM(J172:J176)</f>
        <v>-2206585.9666666668</v>
      </c>
      <c r="K171" s="39">
        <f t="shared" ref="K171:S171" si="68">SUM(K172:K176)</f>
        <v>-6365006.1699999999</v>
      </c>
      <c r="L171" s="39">
        <f t="shared" si="68"/>
        <v>-5318782.1290635858</v>
      </c>
      <c r="M171" s="39">
        <f t="shared" si="68"/>
        <v>-3252810.0076030809</v>
      </c>
      <c r="N171" s="39">
        <f t="shared" si="68"/>
        <v>-1446663.7686030813</v>
      </c>
      <c r="O171" s="39">
        <f t="shared" si="68"/>
        <v>-109349.76900308125</v>
      </c>
      <c r="P171" s="39">
        <f t="shared" si="68"/>
        <v>0</v>
      </c>
      <c r="Q171" s="39">
        <f t="shared" si="68"/>
        <v>-109349.76900308125</v>
      </c>
      <c r="R171" s="39">
        <f t="shared" si="68"/>
        <v>0</v>
      </c>
      <c r="S171" s="39">
        <f t="shared" si="68"/>
        <v>-3143460.2394000003</v>
      </c>
      <c r="T171" s="135"/>
    </row>
    <row r="172" spans="1:20" ht="49.5" customHeight="1" x14ac:dyDescent="0.25">
      <c r="A172" s="82"/>
      <c r="B172" s="91"/>
      <c r="C172" s="82"/>
      <c r="D172" s="82"/>
      <c r="E172" s="82"/>
      <c r="F172" s="82" t="s">
        <v>44</v>
      </c>
      <c r="G172" s="82">
        <v>20</v>
      </c>
      <c r="H172" s="82" t="s">
        <v>116</v>
      </c>
      <c r="I172" s="82" t="s">
        <v>158</v>
      </c>
      <c r="J172" s="92">
        <v>-1183252</v>
      </c>
      <c r="K172" s="92"/>
      <c r="L172" s="92"/>
      <c r="M172" s="92">
        <f t="shared" ref="M172:M176" si="69">J172+K172-L172</f>
        <v>-1183252</v>
      </c>
      <c r="N172" s="83">
        <v>-1183252</v>
      </c>
      <c r="O172" s="83">
        <v>0</v>
      </c>
      <c r="P172" s="83"/>
      <c r="Q172" s="70"/>
      <c r="R172" s="83"/>
      <c r="S172" s="84">
        <v>-1183252</v>
      </c>
      <c r="T172" s="185" t="s">
        <v>177</v>
      </c>
    </row>
    <row r="173" spans="1:20" ht="66" customHeight="1" x14ac:dyDescent="0.25">
      <c r="A173" s="68"/>
      <c r="B173" s="80"/>
      <c r="C173" s="68"/>
      <c r="D173" s="68"/>
      <c r="E173" s="68"/>
      <c r="F173" s="68" t="s">
        <v>44</v>
      </c>
      <c r="G173" s="68">
        <v>20</v>
      </c>
      <c r="H173" s="68" t="s">
        <v>117</v>
      </c>
      <c r="I173" s="68" t="s">
        <v>159</v>
      </c>
      <c r="J173" s="86">
        <v>-248297</v>
      </c>
      <c r="K173" s="86"/>
      <c r="L173" s="86">
        <v>-94235.00039999999</v>
      </c>
      <c r="M173" s="86">
        <f t="shared" si="69"/>
        <v>-154061.99960000001</v>
      </c>
      <c r="N173" s="70">
        <v>-154061.99960000001</v>
      </c>
      <c r="O173" s="70"/>
      <c r="P173" s="70"/>
      <c r="Q173" s="70">
        <f t="shared" ref="Q173:Q183" si="70">SUM(O173:P173)</f>
        <v>0</v>
      </c>
      <c r="R173" s="70"/>
      <c r="S173" s="71">
        <v>-154061.99960000001</v>
      </c>
      <c r="T173" s="186"/>
    </row>
    <row r="174" spans="1:20" x14ac:dyDescent="0.25">
      <c r="A174" s="68"/>
      <c r="B174" s="80"/>
      <c r="C174" s="68"/>
      <c r="D174" s="68"/>
      <c r="E174" s="68"/>
      <c r="F174" s="68" t="s">
        <v>44</v>
      </c>
      <c r="G174" s="68">
        <v>20</v>
      </c>
      <c r="H174" s="68" t="s">
        <v>118</v>
      </c>
      <c r="I174" s="68" t="s">
        <v>160</v>
      </c>
      <c r="J174" s="86"/>
      <c r="K174" s="86">
        <v>-3560190.6</v>
      </c>
      <c r="L174" s="86">
        <v>-3560190.6008000001</v>
      </c>
      <c r="M174" s="86">
        <f t="shared" si="69"/>
        <v>8.0000003799796104E-4</v>
      </c>
      <c r="N174" s="70"/>
      <c r="O174" s="70"/>
      <c r="P174" s="70"/>
      <c r="Q174" s="70">
        <f t="shared" si="70"/>
        <v>0</v>
      </c>
      <c r="R174" s="70"/>
      <c r="S174" s="71"/>
      <c r="T174" s="133"/>
    </row>
    <row r="175" spans="1:20" ht="15.75" x14ac:dyDescent="0.25">
      <c r="A175" s="68"/>
      <c r="B175" s="80"/>
      <c r="C175" s="68"/>
      <c r="D175" s="68"/>
      <c r="E175" s="68"/>
      <c r="F175" s="68" t="s">
        <v>44</v>
      </c>
      <c r="G175" s="68">
        <v>20</v>
      </c>
      <c r="H175" s="68" t="s">
        <v>119</v>
      </c>
      <c r="I175" s="68" t="s">
        <v>161</v>
      </c>
      <c r="J175" s="86"/>
      <c r="K175" s="86">
        <v>-2640146.2400000002</v>
      </c>
      <c r="L175" s="86">
        <v>-834000.00020000001</v>
      </c>
      <c r="M175" s="86">
        <f t="shared" si="69"/>
        <v>-1806146.2398000001</v>
      </c>
      <c r="N175" s="70"/>
      <c r="O175" s="70"/>
      <c r="P175" s="70"/>
      <c r="Q175" s="70">
        <f t="shared" si="70"/>
        <v>0</v>
      </c>
      <c r="R175" s="70"/>
      <c r="S175" s="162">
        <v>-1806146.2398000001</v>
      </c>
      <c r="T175" s="157"/>
    </row>
    <row r="176" spans="1:20" ht="15.75" thickBot="1" x14ac:dyDescent="0.3">
      <c r="A176" s="72"/>
      <c r="B176" s="81"/>
      <c r="C176" s="72"/>
      <c r="D176" s="72"/>
      <c r="E176" s="72"/>
      <c r="F176" s="72" t="s">
        <v>44</v>
      </c>
      <c r="G176" s="72">
        <v>20</v>
      </c>
      <c r="H176" s="72"/>
      <c r="I176" s="72" t="s">
        <v>87</v>
      </c>
      <c r="J176" s="85">
        <v>-775036.96666666679</v>
      </c>
      <c r="K176" s="85">
        <v>-164669.32999999999</v>
      </c>
      <c r="L176" s="85">
        <v>-830356.5276635855</v>
      </c>
      <c r="M176" s="85">
        <f t="shared" si="69"/>
        <v>-109349.76900308125</v>
      </c>
      <c r="N176" s="74">
        <v>-109349.76900308125</v>
      </c>
      <c r="O176" s="74">
        <v>-109349.76900308125</v>
      </c>
      <c r="P176" s="74"/>
      <c r="Q176" s="70">
        <f t="shared" si="70"/>
        <v>-109349.76900308125</v>
      </c>
      <c r="R176" s="74"/>
      <c r="S176" s="75"/>
      <c r="T176" s="137"/>
    </row>
    <row r="177" spans="1:20" ht="15.75" thickBot="1" x14ac:dyDescent="0.3">
      <c r="A177" s="26"/>
      <c r="B177" s="27"/>
      <c r="C177" s="27"/>
      <c r="D177" s="28" t="s">
        <v>120</v>
      </c>
      <c r="E177" s="28" t="s">
        <v>121</v>
      </c>
      <c r="F177" s="28"/>
      <c r="G177" s="28"/>
      <c r="H177" s="28"/>
      <c r="I177" s="28"/>
      <c r="J177" s="39">
        <f>SUM(J178:J181)</f>
        <v>-14593587.519990001</v>
      </c>
      <c r="K177" s="39">
        <f t="shared" ref="K177:S177" si="71">SUM(K178:K181)</f>
        <v>-8369814.6999999993</v>
      </c>
      <c r="L177" s="39">
        <f t="shared" si="71"/>
        <v>-11803828.461326972</v>
      </c>
      <c r="M177" s="39">
        <f t="shared" si="71"/>
        <v>-11159573.758663027</v>
      </c>
      <c r="N177" s="29">
        <f t="shared" si="71"/>
        <v>-11159573.759263027</v>
      </c>
      <c r="O177" s="29">
        <f t="shared" si="71"/>
        <v>-11159573.759263027</v>
      </c>
      <c r="P177" s="29">
        <f t="shared" si="71"/>
        <v>0</v>
      </c>
      <c r="Q177" s="29">
        <f t="shared" si="71"/>
        <v>-11159573.759263027</v>
      </c>
      <c r="R177" s="29">
        <f t="shared" si="71"/>
        <v>0</v>
      </c>
      <c r="S177" s="46">
        <f t="shared" si="71"/>
        <v>0</v>
      </c>
      <c r="T177" s="135"/>
    </row>
    <row r="178" spans="1:20" x14ac:dyDescent="0.25">
      <c r="A178" s="82"/>
      <c r="B178" s="91"/>
      <c r="C178" s="82"/>
      <c r="D178" s="82"/>
      <c r="E178" s="82"/>
      <c r="F178" s="82" t="s">
        <v>44</v>
      </c>
      <c r="G178" s="82">
        <v>20</v>
      </c>
      <c r="H178" s="82" t="s">
        <v>122</v>
      </c>
      <c r="I178" s="82" t="s">
        <v>162</v>
      </c>
      <c r="J178" s="92">
        <v>-209885.81</v>
      </c>
      <c r="K178" s="92"/>
      <c r="L178" s="92">
        <v>-209885.81</v>
      </c>
      <c r="M178" s="92">
        <f t="shared" ref="M178:M181" si="72">J178+K178-L178</f>
        <v>0</v>
      </c>
      <c r="N178" s="83"/>
      <c r="O178" s="83"/>
      <c r="P178" s="83"/>
      <c r="Q178" s="70">
        <f t="shared" si="70"/>
        <v>0</v>
      </c>
      <c r="R178" s="83"/>
      <c r="S178" s="84"/>
      <c r="T178" s="136"/>
    </row>
    <row r="179" spans="1:20" x14ac:dyDescent="0.25">
      <c r="A179" s="68"/>
      <c r="B179" s="80"/>
      <c r="C179" s="68"/>
      <c r="D179" s="68"/>
      <c r="E179" s="68"/>
      <c r="F179" s="68" t="s">
        <v>44</v>
      </c>
      <c r="G179" s="68">
        <v>20</v>
      </c>
      <c r="H179" s="68" t="s">
        <v>123</v>
      </c>
      <c r="I179" s="68" t="s">
        <v>163</v>
      </c>
      <c r="J179" s="86">
        <v>-11290562</v>
      </c>
      <c r="K179" s="86">
        <v>-7447895.7599999998</v>
      </c>
      <c r="L179" s="86">
        <v>-9208027.6225000005</v>
      </c>
      <c r="M179" s="86">
        <f t="shared" si="72"/>
        <v>-9530430.1374999974</v>
      </c>
      <c r="N179" s="70">
        <v>-9530430.1374999974</v>
      </c>
      <c r="O179" s="70">
        <v>-9530430.1374999974</v>
      </c>
      <c r="P179" s="70"/>
      <c r="Q179" s="70">
        <f t="shared" si="70"/>
        <v>-9530430.1374999974</v>
      </c>
      <c r="R179" s="70"/>
      <c r="S179" s="71"/>
      <c r="T179" s="133"/>
    </row>
    <row r="180" spans="1:20" x14ac:dyDescent="0.25">
      <c r="A180" s="68"/>
      <c r="B180" s="80"/>
      <c r="C180" s="68"/>
      <c r="D180" s="68"/>
      <c r="E180" s="68"/>
      <c r="F180" s="68" t="s">
        <v>44</v>
      </c>
      <c r="G180" s="68">
        <v>20</v>
      </c>
      <c r="H180" s="68" t="s">
        <v>124</v>
      </c>
      <c r="I180" s="68" t="s">
        <v>165</v>
      </c>
      <c r="J180" s="86">
        <v>-1000000</v>
      </c>
      <c r="K180" s="86"/>
      <c r="L180" s="86">
        <v>-1000000.0006</v>
      </c>
      <c r="M180" s="86">
        <f t="shared" si="72"/>
        <v>6.0000002849847078E-4</v>
      </c>
      <c r="N180" s="70"/>
      <c r="O180" s="70"/>
      <c r="P180" s="70"/>
      <c r="Q180" s="70">
        <f t="shared" si="70"/>
        <v>0</v>
      </c>
      <c r="R180" s="70"/>
      <c r="S180" s="71"/>
      <c r="T180" s="133"/>
    </row>
    <row r="181" spans="1:20" ht="15.75" thickBot="1" x14ac:dyDescent="0.3">
      <c r="A181" s="72"/>
      <c r="B181" s="81"/>
      <c r="C181" s="72"/>
      <c r="D181" s="72"/>
      <c r="E181" s="72"/>
      <c r="F181" s="72" t="s">
        <v>44</v>
      </c>
      <c r="G181" s="72">
        <v>20</v>
      </c>
      <c r="H181" s="72"/>
      <c r="I181" s="72" t="s">
        <v>87</v>
      </c>
      <c r="J181" s="85">
        <v>-2093139.7099899999</v>
      </c>
      <c r="K181" s="85">
        <v>-921918.94</v>
      </c>
      <c r="L181" s="85">
        <v>-1385915.02822697</v>
      </c>
      <c r="M181" s="85">
        <f t="shared" si="72"/>
        <v>-1629143.6217630298</v>
      </c>
      <c r="N181" s="74">
        <v>-1629143.6217630298</v>
      </c>
      <c r="O181" s="74">
        <v>-1629143.6217630298</v>
      </c>
      <c r="P181" s="74"/>
      <c r="Q181" s="70">
        <f t="shared" si="70"/>
        <v>-1629143.6217630298</v>
      </c>
      <c r="R181" s="74"/>
      <c r="S181" s="75"/>
      <c r="T181" s="133"/>
    </row>
    <row r="182" spans="1:20" ht="15.75" thickBot="1" x14ac:dyDescent="0.3">
      <c r="A182" s="26"/>
      <c r="B182" s="27"/>
      <c r="C182" s="27"/>
      <c r="D182" s="28" t="s">
        <v>125</v>
      </c>
      <c r="E182" s="28" t="s">
        <v>126</v>
      </c>
      <c r="F182" s="28"/>
      <c r="G182" s="28"/>
      <c r="H182" s="28"/>
      <c r="I182" s="28"/>
      <c r="J182" s="39">
        <f t="shared" ref="J182:S182" si="73">SUM(J183:J183)</f>
        <v>-967276.25331333349</v>
      </c>
      <c r="K182" s="39">
        <f t="shared" si="73"/>
        <v>-2617152.1</v>
      </c>
      <c r="L182" s="39">
        <f t="shared" si="73"/>
        <v>-1847065.5732009406</v>
      </c>
      <c r="M182" s="39">
        <f t="shared" si="73"/>
        <v>-1737362.7801123927</v>
      </c>
      <c r="N182" s="29">
        <f t="shared" si="73"/>
        <v>-1737362.7801123927</v>
      </c>
      <c r="O182" s="29">
        <f t="shared" si="73"/>
        <v>-1737362.7801123927</v>
      </c>
      <c r="P182" s="29">
        <f t="shared" si="73"/>
        <v>0</v>
      </c>
      <c r="Q182" s="29">
        <f t="shared" si="73"/>
        <v>-1737362.7801123927</v>
      </c>
      <c r="R182" s="29">
        <f t="shared" si="73"/>
        <v>0</v>
      </c>
      <c r="S182" s="46">
        <f t="shared" si="73"/>
        <v>0</v>
      </c>
      <c r="T182" s="132"/>
    </row>
    <row r="183" spans="1:20" ht="15.75" thickBot="1" x14ac:dyDescent="0.3">
      <c r="A183" s="72"/>
      <c r="B183" s="73"/>
      <c r="C183" s="73"/>
      <c r="D183" s="72"/>
      <c r="E183" s="72"/>
      <c r="F183" s="72" t="s">
        <v>44</v>
      </c>
      <c r="G183" s="72">
        <v>20</v>
      </c>
      <c r="H183" s="72"/>
      <c r="I183" s="72" t="s">
        <v>87</v>
      </c>
      <c r="J183" s="85">
        <v>-967276.25331333349</v>
      </c>
      <c r="K183" s="85">
        <v>-2617152.1</v>
      </c>
      <c r="L183" s="85">
        <v>-1847065.5732009406</v>
      </c>
      <c r="M183" s="86">
        <f t="shared" ref="M183" si="74">J183+K183-L183</f>
        <v>-1737362.7801123927</v>
      </c>
      <c r="N183" s="74">
        <v>-1737362.7801123927</v>
      </c>
      <c r="O183" s="74">
        <v>-1737362.7801123927</v>
      </c>
      <c r="P183" s="74"/>
      <c r="Q183" s="70">
        <f t="shared" si="70"/>
        <v>-1737362.7801123927</v>
      </c>
      <c r="R183" s="74"/>
      <c r="S183" s="75"/>
      <c r="T183" s="137"/>
    </row>
    <row r="184" spans="1:20" ht="15.75" thickBot="1" x14ac:dyDescent="0.3">
      <c r="A184" s="10" t="s">
        <v>50</v>
      </c>
      <c r="B184" s="11" t="s">
        <v>142</v>
      </c>
      <c r="C184" s="11"/>
      <c r="D184" s="11"/>
      <c r="E184" s="11"/>
      <c r="F184" s="11"/>
      <c r="G184" s="11"/>
      <c r="H184" s="11"/>
      <c r="I184" s="11"/>
      <c r="J184" s="36">
        <f t="shared" ref="J184:S184" si="75">SUM(J185:J185)</f>
        <v>-8480.5149999999994</v>
      </c>
      <c r="K184" s="36">
        <f t="shared" si="75"/>
        <v>0</v>
      </c>
      <c r="L184" s="36">
        <f t="shared" si="75"/>
        <v>-8534.185472078274</v>
      </c>
      <c r="M184" s="36">
        <f t="shared" si="75"/>
        <v>53.670472078274543</v>
      </c>
      <c r="N184" s="36">
        <f t="shared" si="75"/>
        <v>53.670472078274543</v>
      </c>
      <c r="O184" s="36">
        <f t="shared" si="75"/>
        <v>53.670472078274543</v>
      </c>
      <c r="P184" s="36">
        <f t="shared" si="75"/>
        <v>0</v>
      </c>
      <c r="Q184" s="36">
        <f t="shared" si="75"/>
        <v>53.670472078274543</v>
      </c>
      <c r="R184" s="36">
        <f t="shared" si="75"/>
        <v>0</v>
      </c>
      <c r="S184" s="40">
        <f t="shared" si="75"/>
        <v>0</v>
      </c>
      <c r="T184" s="126"/>
    </row>
    <row r="185" spans="1:20" ht="15.75" thickBot="1" x14ac:dyDescent="0.3">
      <c r="A185" s="13"/>
      <c r="B185" s="14"/>
      <c r="C185" s="13"/>
      <c r="D185" s="13"/>
      <c r="E185" s="13"/>
      <c r="F185" s="13" t="s">
        <v>4</v>
      </c>
      <c r="G185" s="13"/>
      <c r="H185" s="13"/>
      <c r="I185" s="13"/>
      <c r="J185" s="37">
        <f>J186</f>
        <v>-8480.5149999999994</v>
      </c>
      <c r="K185" s="37">
        <f t="shared" ref="K185:S185" si="76">K186</f>
        <v>0</v>
      </c>
      <c r="L185" s="37">
        <f t="shared" si="76"/>
        <v>-8534.185472078274</v>
      </c>
      <c r="M185" s="37">
        <f t="shared" si="76"/>
        <v>53.670472078274543</v>
      </c>
      <c r="N185" s="37">
        <f t="shared" si="76"/>
        <v>53.670472078274543</v>
      </c>
      <c r="O185" s="37">
        <f t="shared" si="76"/>
        <v>53.670472078274543</v>
      </c>
      <c r="P185" s="37">
        <f t="shared" si="76"/>
        <v>0</v>
      </c>
      <c r="Q185" s="37">
        <f t="shared" si="76"/>
        <v>53.670472078274543</v>
      </c>
      <c r="R185" s="37">
        <f t="shared" si="76"/>
        <v>0</v>
      </c>
      <c r="S185" s="37">
        <f t="shared" si="76"/>
        <v>0</v>
      </c>
      <c r="T185" s="127"/>
    </row>
    <row r="186" spans="1:20" ht="15.75" thickBot="1" x14ac:dyDescent="0.3">
      <c r="A186" s="16"/>
      <c r="B186" s="17"/>
      <c r="C186" s="17" t="s">
        <v>143</v>
      </c>
      <c r="D186" s="18"/>
      <c r="E186" s="18"/>
      <c r="F186" s="18" t="s">
        <v>44</v>
      </c>
      <c r="G186" s="18"/>
      <c r="H186" s="18"/>
      <c r="I186" s="18"/>
      <c r="J186" s="38">
        <f>J187</f>
        <v>-8480.5149999999994</v>
      </c>
      <c r="K186" s="38">
        <f t="shared" ref="K186:S187" si="77">K187</f>
        <v>0</v>
      </c>
      <c r="L186" s="38">
        <f t="shared" si="77"/>
        <v>-8534.185472078274</v>
      </c>
      <c r="M186" s="38">
        <f t="shared" si="77"/>
        <v>53.670472078274543</v>
      </c>
      <c r="N186" s="38">
        <f t="shared" si="77"/>
        <v>53.670472078274543</v>
      </c>
      <c r="O186" s="38">
        <f t="shared" si="77"/>
        <v>53.670472078274543</v>
      </c>
      <c r="P186" s="38">
        <f t="shared" si="77"/>
        <v>0</v>
      </c>
      <c r="Q186" s="38">
        <f t="shared" si="77"/>
        <v>53.670472078274543</v>
      </c>
      <c r="R186" s="38">
        <f t="shared" si="77"/>
        <v>0</v>
      </c>
      <c r="S186" s="38">
        <f t="shared" si="77"/>
        <v>0</v>
      </c>
      <c r="T186" s="128"/>
    </row>
    <row r="187" spans="1:20" ht="15.75" thickBot="1" x14ac:dyDescent="0.3">
      <c r="A187" s="35"/>
      <c r="B187" s="35"/>
      <c r="C187" s="27"/>
      <c r="D187" s="28" t="s">
        <v>127</v>
      </c>
      <c r="E187" s="28" t="s">
        <v>128</v>
      </c>
      <c r="F187" s="28"/>
      <c r="G187" s="28"/>
      <c r="H187" s="28"/>
      <c r="I187" s="28"/>
      <c r="J187" s="39">
        <f>J188</f>
        <v>-8480.5149999999994</v>
      </c>
      <c r="K187" s="39">
        <f t="shared" si="77"/>
        <v>0</v>
      </c>
      <c r="L187" s="39">
        <f t="shared" si="77"/>
        <v>-8534.185472078274</v>
      </c>
      <c r="M187" s="39">
        <f t="shared" si="77"/>
        <v>53.670472078274543</v>
      </c>
      <c r="N187" s="39">
        <f t="shared" si="77"/>
        <v>53.670472078274543</v>
      </c>
      <c r="O187" s="39">
        <f t="shared" si="77"/>
        <v>53.670472078274543</v>
      </c>
      <c r="P187" s="39">
        <f t="shared" si="77"/>
        <v>0</v>
      </c>
      <c r="Q187" s="39">
        <f t="shared" si="77"/>
        <v>53.670472078274543</v>
      </c>
      <c r="R187" s="39">
        <f t="shared" si="77"/>
        <v>0</v>
      </c>
      <c r="S187" s="41">
        <f t="shared" si="77"/>
        <v>0</v>
      </c>
      <c r="T187" s="135"/>
    </row>
    <row r="188" spans="1:20" ht="15.75" thickBot="1" x14ac:dyDescent="0.3">
      <c r="B188" s="93"/>
      <c r="C188" s="94"/>
      <c r="D188" s="94"/>
      <c r="E188" s="94"/>
      <c r="F188" s="94" t="s">
        <v>44</v>
      </c>
      <c r="G188" s="94">
        <v>20</v>
      </c>
      <c r="H188" s="94"/>
      <c r="I188" s="94" t="s">
        <v>87</v>
      </c>
      <c r="J188" s="95">
        <v>-8480.5149999999994</v>
      </c>
      <c r="K188" s="95"/>
      <c r="L188" s="95">
        <v>-8534.185472078274</v>
      </c>
      <c r="M188" s="92">
        <f t="shared" ref="M188" si="78">J188+K188-L188</f>
        <v>53.670472078274543</v>
      </c>
      <c r="N188" s="95">
        <v>53.670472078274543</v>
      </c>
      <c r="O188" s="95">
        <v>53.670472078274543</v>
      </c>
      <c r="P188" s="95"/>
      <c r="Q188" s="70">
        <f t="shared" ref="Q188" si="79">SUM(O188:P188)</f>
        <v>53.670472078274543</v>
      </c>
      <c r="R188" s="95"/>
      <c r="S188" s="117"/>
      <c r="T188" s="139"/>
    </row>
    <row r="189" spans="1:20" ht="15.75" thickBot="1" x14ac:dyDescent="0.3">
      <c r="A189" s="10" t="s">
        <v>50</v>
      </c>
      <c r="B189" s="11" t="s">
        <v>138</v>
      </c>
      <c r="C189" s="11"/>
      <c r="D189" s="11"/>
      <c r="E189" s="11"/>
      <c r="F189" s="11"/>
      <c r="G189" s="11"/>
      <c r="H189" s="11"/>
      <c r="I189" s="11"/>
      <c r="J189" s="36">
        <f t="shared" ref="J189:S189" si="80">SUM(J190:J190)</f>
        <v>-77799812.119990006</v>
      </c>
      <c r="K189" s="36">
        <f t="shared" si="80"/>
        <v>-1887192.77</v>
      </c>
      <c r="L189" s="36">
        <f t="shared" si="80"/>
        <v>-74756747.666596621</v>
      </c>
      <c r="M189" s="36">
        <f t="shared" si="80"/>
        <v>-4930257.2233933862</v>
      </c>
      <c r="N189" s="36">
        <f t="shared" si="80"/>
        <v>-4930256.993793387</v>
      </c>
      <c r="O189" s="36">
        <f t="shared" si="80"/>
        <v>-4930256.993793387</v>
      </c>
      <c r="P189" s="36">
        <f t="shared" si="80"/>
        <v>0</v>
      </c>
      <c r="Q189" s="36">
        <f t="shared" si="80"/>
        <v>-4930256.993793387</v>
      </c>
      <c r="R189" s="36">
        <f t="shared" si="80"/>
        <v>0</v>
      </c>
      <c r="S189" s="40">
        <f t="shared" si="80"/>
        <v>0</v>
      </c>
      <c r="T189" s="126"/>
    </row>
    <row r="190" spans="1:20" ht="15.75" thickBot="1" x14ac:dyDescent="0.3">
      <c r="A190" s="13"/>
      <c r="B190" s="14"/>
      <c r="C190" s="13"/>
      <c r="D190" s="13"/>
      <c r="E190" s="13"/>
      <c r="F190" s="13" t="s">
        <v>4</v>
      </c>
      <c r="G190" s="13"/>
      <c r="H190" s="13"/>
      <c r="I190" s="13"/>
      <c r="J190" s="37">
        <f>J191</f>
        <v>-77799812.119990006</v>
      </c>
      <c r="K190" s="37">
        <f t="shared" ref="K190:S190" si="81">K191</f>
        <v>-1887192.77</v>
      </c>
      <c r="L190" s="37">
        <f t="shared" si="81"/>
        <v>-74756747.666596621</v>
      </c>
      <c r="M190" s="37">
        <f t="shared" si="81"/>
        <v>-4930257.2233933862</v>
      </c>
      <c r="N190" s="37">
        <f t="shared" si="81"/>
        <v>-4930256.993793387</v>
      </c>
      <c r="O190" s="37">
        <f t="shared" si="81"/>
        <v>-4930256.993793387</v>
      </c>
      <c r="P190" s="37">
        <f t="shared" si="81"/>
        <v>0</v>
      </c>
      <c r="Q190" s="37">
        <f t="shared" si="81"/>
        <v>-4930256.993793387</v>
      </c>
      <c r="R190" s="37">
        <f t="shared" si="81"/>
        <v>0</v>
      </c>
      <c r="S190" s="37">
        <f t="shared" si="81"/>
        <v>0</v>
      </c>
      <c r="T190" s="127"/>
    </row>
    <row r="191" spans="1:20" ht="15.75" thickBot="1" x14ac:dyDescent="0.3">
      <c r="A191" s="16"/>
      <c r="B191" s="17"/>
      <c r="C191" s="17" t="s">
        <v>139</v>
      </c>
      <c r="D191" s="18"/>
      <c r="E191" s="18"/>
      <c r="F191" s="18" t="s">
        <v>44</v>
      </c>
      <c r="G191" s="18"/>
      <c r="H191" s="18"/>
      <c r="I191" s="18"/>
      <c r="J191" s="38">
        <f>J192</f>
        <v>-77799812.119990006</v>
      </c>
      <c r="K191" s="38">
        <f t="shared" ref="K191" si="82">K192</f>
        <v>-1887192.77</v>
      </c>
      <c r="L191" s="38">
        <f t="shared" ref="L191" si="83">L192</f>
        <v>-74756747.666596621</v>
      </c>
      <c r="M191" s="38">
        <f t="shared" ref="M191" si="84">M192</f>
        <v>-4930257.2233933862</v>
      </c>
      <c r="N191" s="32">
        <f t="shared" ref="N191" si="85">N192</f>
        <v>-4930256.993793387</v>
      </c>
      <c r="O191" s="32">
        <f t="shared" ref="O191" si="86">O192</f>
        <v>-4930256.993793387</v>
      </c>
      <c r="P191" s="32">
        <f t="shared" ref="P191" si="87">P192</f>
        <v>0</v>
      </c>
      <c r="Q191" s="32">
        <f t="shared" ref="Q191" si="88">Q192</f>
        <v>-4930256.993793387</v>
      </c>
      <c r="R191" s="32">
        <f t="shared" ref="R191" si="89">R192</f>
        <v>0</v>
      </c>
      <c r="S191" s="32">
        <f t="shared" ref="S191" si="90">S192</f>
        <v>0</v>
      </c>
      <c r="T191" s="128"/>
    </row>
    <row r="192" spans="1:20" ht="15.75" thickBot="1" x14ac:dyDescent="0.3">
      <c r="A192" s="26"/>
      <c r="B192" s="27"/>
      <c r="C192" s="27"/>
      <c r="D192" s="28" t="s">
        <v>129</v>
      </c>
      <c r="E192" s="28" t="s">
        <v>130</v>
      </c>
      <c r="F192" s="28"/>
      <c r="G192" s="28"/>
      <c r="H192" s="28"/>
      <c r="I192" s="28"/>
      <c r="J192" s="39">
        <f>SUM(J193:J196)</f>
        <v>-77799812.119990006</v>
      </c>
      <c r="K192" s="39">
        <f t="shared" ref="K192:S192" si="91">SUM(K193:K196)</f>
        <v>-1887192.77</v>
      </c>
      <c r="L192" s="39">
        <f t="shared" si="91"/>
        <v>-74756747.666596621</v>
      </c>
      <c r="M192" s="39">
        <f t="shared" si="91"/>
        <v>-4930257.2233933862</v>
      </c>
      <c r="N192" s="29">
        <f t="shared" si="91"/>
        <v>-4930256.993793387</v>
      </c>
      <c r="O192" s="29">
        <f t="shared" si="91"/>
        <v>-4930256.993793387</v>
      </c>
      <c r="P192" s="29">
        <f t="shared" si="91"/>
        <v>0</v>
      </c>
      <c r="Q192" s="29">
        <f t="shared" si="91"/>
        <v>-4930256.993793387</v>
      </c>
      <c r="R192" s="29">
        <f t="shared" si="91"/>
        <v>0</v>
      </c>
      <c r="S192" s="46">
        <f t="shared" si="91"/>
        <v>0</v>
      </c>
      <c r="T192" s="135"/>
    </row>
    <row r="193" spans="1:20" x14ac:dyDescent="0.25">
      <c r="A193" s="96"/>
      <c r="B193" s="87"/>
      <c r="C193" s="88"/>
      <c r="D193" s="88"/>
      <c r="E193" s="88"/>
      <c r="F193" s="88" t="s">
        <v>44</v>
      </c>
      <c r="G193" s="88">
        <v>20</v>
      </c>
      <c r="H193" s="88" t="s">
        <v>131</v>
      </c>
      <c r="I193" s="88" t="s">
        <v>164</v>
      </c>
      <c r="J193" s="89">
        <v>-2494004</v>
      </c>
      <c r="K193" s="89"/>
      <c r="L193" s="89">
        <v>-2494003.7702000001</v>
      </c>
      <c r="M193" s="89">
        <f t="shared" ref="M193:M196" si="92">J193+K193-L193</f>
        <v>-0.22979999985545874</v>
      </c>
      <c r="N193" s="90"/>
      <c r="O193" s="90"/>
      <c r="P193" s="90"/>
      <c r="Q193" s="70">
        <f t="shared" ref="Q193:Q196" si="93">SUM(O193:P193)</f>
        <v>0</v>
      </c>
      <c r="R193" s="90"/>
      <c r="S193" s="118"/>
      <c r="T193" s="136"/>
    </row>
    <row r="194" spans="1:20" x14ac:dyDescent="0.25">
      <c r="A194" s="97"/>
      <c r="B194" s="80"/>
      <c r="C194" s="68"/>
      <c r="D194" s="68"/>
      <c r="E194" s="68"/>
      <c r="F194" s="68" t="s">
        <v>44</v>
      </c>
      <c r="G194" s="68">
        <v>20</v>
      </c>
      <c r="H194" s="68" t="s">
        <v>132</v>
      </c>
      <c r="I194" s="68" t="s">
        <v>166</v>
      </c>
      <c r="J194" s="86">
        <v>-18287000</v>
      </c>
      <c r="K194" s="86"/>
      <c r="L194" s="86">
        <v>-16028461.799899999</v>
      </c>
      <c r="M194" s="86">
        <f t="shared" si="92"/>
        <v>-2258538.2001000009</v>
      </c>
      <c r="N194" s="70">
        <v>-2258538.2001000009</v>
      </c>
      <c r="O194" s="70">
        <v>-2258538.2001000009</v>
      </c>
      <c r="P194" s="70"/>
      <c r="Q194" s="70">
        <f t="shared" si="93"/>
        <v>-2258538.2001000009</v>
      </c>
      <c r="R194" s="70"/>
      <c r="S194" s="119"/>
      <c r="T194" s="133"/>
    </row>
    <row r="195" spans="1:20" x14ac:dyDescent="0.25">
      <c r="A195" s="97"/>
      <c r="B195" s="80"/>
      <c r="C195" s="68"/>
      <c r="D195" s="68"/>
      <c r="E195" s="68"/>
      <c r="F195" s="68" t="s">
        <v>44</v>
      </c>
      <c r="G195" s="68">
        <v>20</v>
      </c>
      <c r="H195" s="68" t="s">
        <v>133</v>
      </c>
      <c r="I195" s="68" t="s">
        <v>167</v>
      </c>
      <c r="J195" s="86">
        <v>0</v>
      </c>
      <c r="K195" s="86">
        <v>-1887192.77</v>
      </c>
      <c r="L195" s="86">
        <v>-1887192.7702000001</v>
      </c>
      <c r="M195" s="86">
        <f t="shared" si="92"/>
        <v>2.0000012591481209E-4</v>
      </c>
      <c r="N195" s="70"/>
      <c r="O195" s="70"/>
      <c r="P195" s="70"/>
      <c r="Q195" s="70">
        <f t="shared" si="93"/>
        <v>0</v>
      </c>
      <c r="R195" s="70"/>
      <c r="S195" s="119"/>
      <c r="T195" s="133"/>
    </row>
    <row r="196" spans="1:20" ht="15.75" thickBot="1" x14ac:dyDescent="0.3">
      <c r="A196" s="163"/>
      <c r="B196" s="81"/>
      <c r="C196" s="72"/>
      <c r="D196" s="72"/>
      <c r="E196" s="72"/>
      <c r="F196" s="72" t="s">
        <v>44</v>
      </c>
      <c r="G196" s="72">
        <v>20</v>
      </c>
      <c r="H196" s="72"/>
      <c r="I196" s="72" t="s">
        <v>87</v>
      </c>
      <c r="J196" s="85">
        <v>-57018808.119990006</v>
      </c>
      <c r="K196" s="85"/>
      <c r="L196" s="85">
        <v>-54347089.32629662</v>
      </c>
      <c r="M196" s="85">
        <f t="shared" si="92"/>
        <v>-2671718.793693386</v>
      </c>
      <c r="N196" s="74">
        <v>-2671718.793693386</v>
      </c>
      <c r="O196" s="74">
        <v>-2671718.793693386</v>
      </c>
      <c r="P196" s="74"/>
      <c r="Q196" s="74">
        <f t="shared" si="93"/>
        <v>-2671718.793693386</v>
      </c>
      <c r="R196" s="74"/>
      <c r="S196" s="164"/>
      <c r="T196" s="134"/>
    </row>
    <row r="197" spans="1:20" ht="15.75" thickBot="1" x14ac:dyDescent="0.3">
      <c r="A197" s="166" t="s">
        <v>5</v>
      </c>
      <c r="B197" s="167"/>
      <c r="C197" s="167"/>
      <c r="D197" s="167"/>
      <c r="E197" s="167"/>
      <c r="F197" s="167"/>
      <c r="G197" s="167"/>
      <c r="H197" s="167"/>
      <c r="I197" s="167"/>
      <c r="J197" s="168">
        <f>SUM(J198:J200)</f>
        <v>-4481667</v>
      </c>
      <c r="K197" s="168">
        <f t="shared" ref="K197:S197" si="94">SUM(K198:K200)</f>
        <v>-2889202.9000000018</v>
      </c>
      <c r="L197" s="168">
        <f t="shared" si="94"/>
        <v>-3644617.835771068</v>
      </c>
      <c r="M197" s="168">
        <f t="shared" si="94"/>
        <v>-3726252.4019516283</v>
      </c>
      <c r="N197" s="168">
        <f t="shared" si="94"/>
        <v>-3726125.4019516283</v>
      </c>
      <c r="O197" s="168">
        <f t="shared" si="94"/>
        <v>-3568398.5519516282</v>
      </c>
      <c r="P197" s="168">
        <f t="shared" si="94"/>
        <v>-157726.85</v>
      </c>
      <c r="Q197" s="168">
        <f t="shared" si="94"/>
        <v>-3726125.4019516283</v>
      </c>
      <c r="R197" s="168">
        <f t="shared" si="94"/>
        <v>0</v>
      </c>
      <c r="S197" s="170">
        <f t="shared" si="94"/>
        <v>0</v>
      </c>
      <c r="T197" s="171"/>
    </row>
    <row r="198" spans="1:20" x14ac:dyDescent="0.25">
      <c r="A198" s="165"/>
      <c r="B198" s="82"/>
      <c r="C198" s="82"/>
      <c r="D198" s="82"/>
      <c r="E198" s="82"/>
      <c r="F198" s="82"/>
      <c r="G198" s="82">
        <v>20</v>
      </c>
      <c r="H198" s="82"/>
      <c r="I198" s="169" t="s">
        <v>181</v>
      </c>
      <c r="J198" s="83">
        <v>-4481667</v>
      </c>
      <c r="K198" s="83">
        <v>-1801476.0500000019</v>
      </c>
      <c r="L198" s="83">
        <v>-2714744.835771068</v>
      </c>
      <c r="M198" s="83">
        <v>-3568398.5519516282</v>
      </c>
      <c r="N198" s="83">
        <v>-3568398.5519516282</v>
      </c>
      <c r="O198" s="83">
        <v>-3568398.5519516282</v>
      </c>
      <c r="P198" s="83">
        <v>0</v>
      </c>
      <c r="Q198" s="83">
        <v>-3568398.5519516282</v>
      </c>
      <c r="R198" s="83">
        <v>0</v>
      </c>
      <c r="S198" s="84">
        <v>0</v>
      </c>
      <c r="T198" s="172"/>
    </row>
    <row r="199" spans="1:20" x14ac:dyDescent="0.25">
      <c r="A199" s="97"/>
      <c r="B199" s="68"/>
      <c r="C199" s="68"/>
      <c r="D199" s="68"/>
      <c r="E199" s="68"/>
      <c r="F199" s="68" t="s">
        <v>77</v>
      </c>
      <c r="G199" s="68">
        <v>20</v>
      </c>
      <c r="H199" s="68" t="s">
        <v>42</v>
      </c>
      <c r="I199" s="68" t="s">
        <v>43</v>
      </c>
      <c r="J199" s="70"/>
      <c r="K199" s="70">
        <v>-930000</v>
      </c>
      <c r="L199" s="70">
        <v>-929872.99999999977</v>
      </c>
      <c r="M199" s="70">
        <f t="shared" ref="M199" si="95">J199+K199-L199</f>
        <v>-127.00000000023283</v>
      </c>
      <c r="N199" s="70"/>
      <c r="O199" s="70"/>
      <c r="P199" s="70"/>
      <c r="Q199" s="70">
        <f t="shared" ref="Q199" si="96">SUM(O199:P199)</f>
        <v>0</v>
      </c>
      <c r="R199" s="70"/>
      <c r="S199" s="71"/>
      <c r="T199" s="133"/>
    </row>
    <row r="200" spans="1:20" ht="15.75" thickBot="1" x14ac:dyDescent="0.3">
      <c r="A200" s="98"/>
      <c r="B200" s="76"/>
      <c r="C200" s="76"/>
      <c r="D200" s="76"/>
      <c r="E200" s="76"/>
      <c r="F200" s="76" t="s">
        <v>77</v>
      </c>
      <c r="G200" s="76">
        <v>20</v>
      </c>
      <c r="H200" s="76" t="s">
        <v>107</v>
      </c>
      <c r="I200" s="76" t="s">
        <v>147</v>
      </c>
      <c r="J200" s="99"/>
      <c r="K200" s="99">
        <v>-157726.85</v>
      </c>
      <c r="L200" s="99"/>
      <c r="M200" s="99">
        <f t="shared" ref="M200" si="97">J200+K200-L200</f>
        <v>-157726.85</v>
      </c>
      <c r="N200" s="77">
        <v>-157726.85</v>
      </c>
      <c r="O200" s="77"/>
      <c r="P200" s="77">
        <v>-157726.85</v>
      </c>
      <c r="Q200" s="77">
        <f t="shared" ref="Q200" si="98">SUM(O200:P200)</f>
        <v>-157726.85</v>
      </c>
      <c r="R200" s="77"/>
      <c r="S200" s="78"/>
      <c r="T200" s="137"/>
    </row>
    <row r="202" spans="1:20" x14ac:dyDescent="0.25">
      <c r="A202" s="50" t="s">
        <v>173</v>
      </c>
    </row>
    <row r="203" spans="1:20" x14ac:dyDescent="0.25">
      <c r="A203" s="51" t="s">
        <v>24</v>
      </c>
    </row>
    <row r="204" spans="1:20" x14ac:dyDescent="0.25">
      <c r="A204" s="51" t="s">
        <v>25</v>
      </c>
    </row>
    <row r="205" spans="1:20" x14ac:dyDescent="0.25">
      <c r="A205" s="51" t="s">
        <v>26</v>
      </c>
    </row>
    <row r="206" spans="1:20" x14ac:dyDescent="0.25">
      <c r="A206" s="51" t="s">
        <v>27</v>
      </c>
    </row>
    <row r="207" spans="1:20" x14ac:dyDescent="0.25">
      <c r="A207" s="51" t="s">
        <v>13</v>
      </c>
    </row>
    <row r="208" spans="1:20" x14ac:dyDescent="0.25">
      <c r="A208" s="51" t="s">
        <v>28</v>
      </c>
    </row>
    <row r="209" spans="1:1" x14ac:dyDescent="0.25">
      <c r="A209" s="51" t="s">
        <v>29</v>
      </c>
    </row>
    <row r="210" spans="1:1" x14ac:dyDescent="0.25">
      <c r="A210" s="52" t="s">
        <v>174</v>
      </c>
    </row>
    <row r="211" spans="1:1" x14ac:dyDescent="0.25">
      <c r="A211" s="52" t="s">
        <v>175</v>
      </c>
    </row>
    <row r="212" spans="1:1" x14ac:dyDescent="0.25">
      <c r="A212" s="52" t="s">
        <v>175</v>
      </c>
    </row>
    <row r="213" spans="1:1" x14ac:dyDescent="0.25">
      <c r="A213" s="52" t="s">
        <v>176</v>
      </c>
    </row>
  </sheetData>
  <autoFilter ref="A8:T196" xr:uid="{00000000-0001-0000-0100-000000000000}"/>
  <mergeCells count="5">
    <mergeCell ref="J7:N7"/>
    <mergeCell ref="R7:S7"/>
    <mergeCell ref="O7:Q7"/>
    <mergeCell ref="T7:T8"/>
    <mergeCell ref="T172:T173"/>
  </mergeCells>
  <pageMargins left="0" right="0" top="0" bottom="0" header="0.31496062992125984" footer="0.31496062992125984"/>
  <pageSetup paperSize="8" scale="60" orientation="landscape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VORM3</vt:lpstr>
    </vt:vector>
  </TitlesOfParts>
  <Company>Justiitsministeerium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Silja Kask</dc:creator>
  <cp:lastModifiedBy>Merle Kadak</cp:lastModifiedBy>
  <cp:lastPrinted>2023-04-17T06:01:15Z</cp:lastPrinted>
  <dcterms:created xsi:type="dcterms:W3CDTF">2021-01-14T20:00:28Z</dcterms:created>
  <dcterms:modified xsi:type="dcterms:W3CDTF">2024-06-12T11:41:49Z</dcterms:modified>
</cp:coreProperties>
</file>