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elta.sim.sise/webdav/21bf4b2ca325226aa701ce454337098ea389aa14/48406042269/6c05c9cf-d620-48c8-b859-20e748c78f49/"/>
    </mc:Choice>
  </mc:AlternateContent>
  <bookViews>
    <workbookView xWindow="0" yWindow="0" windowWidth="23040" windowHeight="8205"/>
  </bookViews>
  <sheets>
    <sheet name="kulupõhine" sheetId="2" r:id="rId1"/>
    <sheet name="Kap. komponent 10a" sheetId="3" r:id="rId2"/>
  </sheets>
  <calcPr calcId="162913"/>
</workbook>
</file>

<file path=xl/calcChain.xml><?xml version="1.0" encoding="utf-8"?>
<calcChain xmlns="http://schemas.openxmlformats.org/spreadsheetml/2006/main">
  <c r="E12" i="2" l="1"/>
  <c r="F12" i="2"/>
  <c r="E10" i="3"/>
  <c r="E11" i="3"/>
  <c r="E9" i="3"/>
  <c r="E12" i="3" s="1"/>
  <c r="E8" i="3"/>
  <c r="A136" i="3"/>
  <c r="A133" i="3"/>
  <c r="A134" i="3" s="1"/>
  <c r="A135" i="3" s="1"/>
  <c r="A77" i="3"/>
  <c r="A78" i="3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E18" i="3" l="1"/>
  <c r="E22" i="3"/>
  <c r="E26" i="3"/>
  <c r="E30" i="3"/>
  <c r="E34" i="3"/>
  <c r="E38" i="3"/>
  <c r="E42" i="3"/>
  <c r="E46" i="3"/>
  <c r="E50" i="3"/>
  <c r="E54" i="3"/>
  <c r="E58" i="3"/>
  <c r="E62" i="3"/>
  <c r="E66" i="3"/>
  <c r="E70" i="3"/>
  <c r="E74" i="3"/>
  <c r="E78" i="3"/>
  <c r="E82" i="3"/>
  <c r="E86" i="3"/>
  <c r="E90" i="3"/>
  <c r="E94" i="3"/>
  <c r="E98" i="3"/>
  <c r="E102" i="3"/>
  <c r="E106" i="3"/>
  <c r="E110" i="3"/>
  <c r="E114" i="3"/>
  <c r="E118" i="3"/>
  <c r="E122" i="3"/>
  <c r="E126" i="3"/>
  <c r="E130" i="3"/>
  <c r="E134" i="3"/>
  <c r="E20" i="3"/>
  <c r="E40" i="3"/>
  <c r="E48" i="3"/>
  <c r="E56" i="3"/>
  <c r="E64" i="3"/>
  <c r="E72" i="3"/>
  <c r="E80" i="3"/>
  <c r="E88" i="3"/>
  <c r="E96" i="3"/>
  <c r="E104" i="3"/>
  <c r="E116" i="3"/>
  <c r="E124" i="3"/>
  <c r="E128" i="3"/>
  <c r="E136" i="3"/>
  <c r="E21" i="3"/>
  <c r="E25" i="3"/>
  <c r="E29" i="3"/>
  <c r="E33" i="3"/>
  <c r="E41" i="3"/>
  <c r="E45" i="3"/>
  <c r="E53" i="3"/>
  <c r="E61" i="3"/>
  <c r="E69" i="3"/>
  <c r="E77" i="3"/>
  <c r="E85" i="3"/>
  <c r="E93" i="3"/>
  <c r="E101" i="3"/>
  <c r="E105" i="3"/>
  <c r="E113" i="3"/>
  <c r="E121" i="3"/>
  <c r="E129" i="3"/>
  <c r="E17" i="3"/>
  <c r="E19" i="3"/>
  <c r="E23" i="3"/>
  <c r="E27" i="3"/>
  <c r="E31" i="3"/>
  <c r="E35" i="3"/>
  <c r="E39" i="3"/>
  <c r="E43" i="3"/>
  <c r="E47" i="3"/>
  <c r="E51" i="3"/>
  <c r="E55" i="3"/>
  <c r="E59" i="3"/>
  <c r="E63" i="3"/>
  <c r="E67" i="3"/>
  <c r="E71" i="3"/>
  <c r="E75" i="3"/>
  <c r="E79" i="3"/>
  <c r="E83" i="3"/>
  <c r="E87" i="3"/>
  <c r="E91" i="3"/>
  <c r="E95" i="3"/>
  <c r="E99" i="3"/>
  <c r="E103" i="3"/>
  <c r="E107" i="3"/>
  <c r="E111" i="3"/>
  <c r="E115" i="3"/>
  <c r="E119" i="3"/>
  <c r="E123" i="3"/>
  <c r="E127" i="3"/>
  <c r="E131" i="3"/>
  <c r="E135" i="3"/>
  <c r="E24" i="3"/>
  <c r="E28" i="3"/>
  <c r="E32" i="3"/>
  <c r="E36" i="3"/>
  <c r="E44" i="3"/>
  <c r="E52" i="3"/>
  <c r="E60" i="3"/>
  <c r="E68" i="3"/>
  <c r="E76" i="3"/>
  <c r="E84" i="3"/>
  <c r="E92" i="3"/>
  <c r="E100" i="3"/>
  <c r="E108" i="3"/>
  <c r="E112" i="3"/>
  <c r="E120" i="3"/>
  <c r="E132" i="3"/>
  <c r="E37" i="3"/>
  <c r="E49" i="3"/>
  <c r="E57" i="3"/>
  <c r="E65" i="3"/>
  <c r="E73" i="3"/>
  <c r="E81" i="3"/>
  <c r="E89" i="3"/>
  <c r="E97" i="3"/>
  <c r="E109" i="3"/>
  <c r="E117" i="3"/>
  <c r="E125" i="3"/>
  <c r="E133" i="3"/>
  <c r="M17" i="3" l="1"/>
  <c r="M6" i="3"/>
  <c r="M7" i="3"/>
  <c r="M8" i="3"/>
  <c r="M9" i="3"/>
  <c r="M10" i="3"/>
  <c r="M11" i="3"/>
  <c r="M12" i="3"/>
  <c r="M13" i="3"/>
  <c r="M14" i="3"/>
  <c r="M15" i="3"/>
  <c r="M16" i="3"/>
  <c r="L18" i="3"/>
  <c r="A18" i="3" l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17" i="3"/>
  <c r="M4" i="3"/>
  <c r="D9" i="3"/>
  <c r="D8" i="3"/>
  <c r="M5" i="3" l="1"/>
  <c r="E17" i="2"/>
  <c r="C17" i="3" l="1"/>
  <c r="F17" i="3" l="1"/>
  <c r="F18" i="3" s="1"/>
  <c r="D17" i="3"/>
  <c r="F16" i="2"/>
  <c r="F15" i="2"/>
  <c r="F14" i="2"/>
  <c r="F13" i="2"/>
  <c r="F20" i="2"/>
  <c r="G17" i="3" l="1"/>
  <c r="C18" i="3" s="1"/>
  <c r="D18" i="3" s="1"/>
  <c r="G18" i="3" s="1"/>
  <c r="C19" i="3" s="1"/>
  <c r="F19" i="3"/>
  <c r="F17" i="2"/>
  <c r="F23" i="2"/>
  <c r="F24" i="2"/>
  <c r="F25" i="2"/>
  <c r="F22" i="2"/>
  <c r="D19" i="3" l="1"/>
  <c r="G19" i="3" s="1"/>
  <c r="C20" i="3" s="1"/>
  <c r="F20" i="3"/>
  <c r="F27" i="2"/>
  <c r="D20" i="3" l="1"/>
  <c r="G20" i="3" s="1"/>
  <c r="C21" i="3" s="1"/>
  <c r="F21" i="3"/>
  <c r="E27" i="2"/>
  <c r="F22" i="3" l="1"/>
  <c r="D21" i="3"/>
  <c r="G21" i="3" s="1"/>
  <c r="C22" i="3" s="1"/>
  <c r="F29" i="2"/>
  <c r="F30" i="2" s="1"/>
  <c r="F31" i="2" s="1"/>
  <c r="D22" i="3" l="1"/>
  <c r="G22" i="3" s="1"/>
  <c r="C23" i="3" s="1"/>
  <c r="F23" i="3"/>
  <c r="F33" i="2"/>
  <c r="F32" i="2"/>
  <c r="D23" i="3" l="1"/>
  <c r="G23" i="3" s="1"/>
  <c r="C24" i="3" s="1"/>
  <c r="F24" i="3"/>
  <c r="E29" i="2"/>
  <c r="E30" i="2" s="1"/>
  <c r="E31" i="2" s="1"/>
  <c r="D24" i="3" l="1"/>
  <c r="G24" i="3" s="1"/>
  <c r="C25" i="3" s="1"/>
  <c r="F25" i="3"/>
  <c r="D25" i="3" l="1"/>
  <c r="G25" i="3" s="1"/>
  <c r="C26" i="3" s="1"/>
  <c r="F26" i="3"/>
  <c r="D26" i="3" l="1"/>
  <c r="G26" i="3" s="1"/>
  <c r="C27" i="3" s="1"/>
  <c r="F27" i="3"/>
  <c r="D27" i="3" l="1"/>
  <c r="G27" i="3" s="1"/>
  <c r="C28" i="3" s="1"/>
  <c r="F28" i="3"/>
  <c r="D28" i="3" l="1"/>
  <c r="G28" i="3" s="1"/>
  <c r="C29" i="3" s="1"/>
  <c r="F29" i="3"/>
  <c r="D29" i="3" l="1"/>
  <c r="G29" i="3" s="1"/>
  <c r="C30" i="3" s="1"/>
  <c r="F30" i="3"/>
  <c r="D30" i="3" l="1"/>
  <c r="G30" i="3" s="1"/>
  <c r="C31" i="3" s="1"/>
  <c r="F31" i="3"/>
  <c r="D31" i="3" l="1"/>
  <c r="G31" i="3" s="1"/>
  <c r="C32" i="3" s="1"/>
  <c r="F32" i="3"/>
  <c r="D32" i="3" l="1"/>
  <c r="G32" i="3" s="1"/>
  <c r="C33" i="3" s="1"/>
  <c r="F33" i="3"/>
  <c r="D33" i="3" l="1"/>
  <c r="G33" i="3" s="1"/>
  <c r="C34" i="3" s="1"/>
  <c r="F34" i="3"/>
  <c r="D34" i="3" l="1"/>
  <c r="G34" i="3" s="1"/>
  <c r="C35" i="3" s="1"/>
  <c r="F35" i="3"/>
  <c r="F36" i="3" l="1"/>
  <c r="D35" i="3"/>
  <c r="G35" i="3" s="1"/>
  <c r="C36" i="3" s="1"/>
  <c r="D36" i="3" l="1"/>
  <c r="G36" i="3" s="1"/>
  <c r="C37" i="3" s="1"/>
  <c r="F37" i="3"/>
  <c r="D37" i="3" l="1"/>
  <c r="G37" i="3" s="1"/>
  <c r="C38" i="3" s="1"/>
  <c r="F38" i="3"/>
  <c r="D38" i="3" l="1"/>
  <c r="G38" i="3" s="1"/>
  <c r="C39" i="3" s="1"/>
  <c r="F39" i="3"/>
  <c r="D39" i="3" l="1"/>
  <c r="G39" i="3" s="1"/>
  <c r="C40" i="3" s="1"/>
  <c r="F40" i="3"/>
  <c r="D40" i="3" l="1"/>
  <c r="G40" i="3" s="1"/>
  <c r="C41" i="3" s="1"/>
  <c r="F41" i="3"/>
  <c r="D41" i="3" l="1"/>
  <c r="G41" i="3" s="1"/>
  <c r="C42" i="3" s="1"/>
  <c r="F42" i="3"/>
  <c r="D42" i="3" l="1"/>
  <c r="G42" i="3" s="1"/>
  <c r="C43" i="3" s="1"/>
  <c r="F43" i="3"/>
  <c r="D43" i="3" l="1"/>
  <c r="G43" i="3" s="1"/>
  <c r="C44" i="3" s="1"/>
  <c r="F44" i="3"/>
  <c r="D44" i="3" l="1"/>
  <c r="G44" i="3" s="1"/>
  <c r="C45" i="3" s="1"/>
  <c r="F45" i="3"/>
  <c r="D45" i="3" l="1"/>
  <c r="G45" i="3" s="1"/>
  <c r="C46" i="3" s="1"/>
  <c r="F46" i="3"/>
  <c r="D46" i="3" l="1"/>
  <c r="G46" i="3" s="1"/>
  <c r="C47" i="3" s="1"/>
  <c r="F47" i="3"/>
  <c r="D47" i="3" l="1"/>
  <c r="G47" i="3" s="1"/>
  <c r="C48" i="3" s="1"/>
  <c r="F48" i="3"/>
  <c r="D48" i="3" l="1"/>
  <c r="G48" i="3" s="1"/>
  <c r="C49" i="3" s="1"/>
  <c r="F49" i="3"/>
  <c r="D49" i="3" l="1"/>
  <c r="G49" i="3" s="1"/>
  <c r="C50" i="3" s="1"/>
  <c r="F50" i="3"/>
  <c r="D50" i="3" l="1"/>
  <c r="G50" i="3" s="1"/>
  <c r="C51" i="3" s="1"/>
  <c r="F51" i="3"/>
  <c r="D51" i="3" l="1"/>
  <c r="G51" i="3" s="1"/>
  <c r="C52" i="3" s="1"/>
  <c r="F52" i="3"/>
  <c r="D52" i="3" l="1"/>
  <c r="G52" i="3" s="1"/>
  <c r="C53" i="3" s="1"/>
  <c r="F53" i="3"/>
  <c r="D53" i="3" l="1"/>
  <c r="G53" i="3" s="1"/>
  <c r="C54" i="3" s="1"/>
  <c r="F54" i="3"/>
  <c r="D54" i="3" l="1"/>
  <c r="G54" i="3" s="1"/>
  <c r="C55" i="3" s="1"/>
  <c r="F55" i="3"/>
  <c r="F56" i="3" l="1"/>
  <c r="D55" i="3"/>
  <c r="G55" i="3" s="1"/>
  <c r="C56" i="3" s="1"/>
  <c r="D56" i="3" l="1"/>
  <c r="G56" i="3" s="1"/>
  <c r="C57" i="3" s="1"/>
  <c r="F57" i="3"/>
  <c r="D57" i="3" l="1"/>
  <c r="G57" i="3" s="1"/>
  <c r="C58" i="3" s="1"/>
  <c r="F58" i="3"/>
  <c r="D58" i="3" l="1"/>
  <c r="G58" i="3" s="1"/>
  <c r="C59" i="3" s="1"/>
  <c r="F59" i="3"/>
  <c r="D59" i="3" l="1"/>
  <c r="G59" i="3" s="1"/>
  <c r="C60" i="3" s="1"/>
  <c r="F60" i="3"/>
  <c r="D60" i="3" l="1"/>
  <c r="G60" i="3" s="1"/>
  <c r="C61" i="3" s="1"/>
  <c r="F61" i="3"/>
  <c r="D61" i="3" l="1"/>
  <c r="G61" i="3" s="1"/>
  <c r="C62" i="3" s="1"/>
  <c r="F62" i="3"/>
  <c r="D62" i="3" l="1"/>
  <c r="G62" i="3" s="1"/>
  <c r="C63" i="3" s="1"/>
  <c r="F63" i="3"/>
  <c r="D63" i="3" l="1"/>
  <c r="G63" i="3" s="1"/>
  <c r="C64" i="3" s="1"/>
  <c r="F64" i="3"/>
  <c r="D64" i="3" l="1"/>
  <c r="G64" i="3" s="1"/>
  <c r="C65" i="3" s="1"/>
  <c r="F65" i="3"/>
  <c r="F66" i="3" l="1"/>
  <c r="D65" i="3"/>
  <c r="G65" i="3" s="1"/>
  <c r="C66" i="3" s="1"/>
  <c r="D66" i="3" l="1"/>
  <c r="G66" i="3" s="1"/>
  <c r="C67" i="3" s="1"/>
  <c r="F67" i="3"/>
  <c r="D67" i="3" l="1"/>
  <c r="G67" i="3" s="1"/>
  <c r="C68" i="3" s="1"/>
  <c r="F68" i="3"/>
  <c r="D68" i="3" l="1"/>
  <c r="G68" i="3" s="1"/>
  <c r="C69" i="3" s="1"/>
  <c r="F69" i="3"/>
  <c r="D69" i="3" l="1"/>
  <c r="G69" i="3" s="1"/>
  <c r="C70" i="3" s="1"/>
  <c r="F70" i="3"/>
  <c r="D70" i="3" l="1"/>
  <c r="G70" i="3" s="1"/>
  <c r="C71" i="3" s="1"/>
  <c r="F71" i="3"/>
  <c r="D71" i="3" l="1"/>
  <c r="G71" i="3" s="1"/>
  <c r="C72" i="3" s="1"/>
  <c r="F72" i="3"/>
  <c r="D72" i="3" l="1"/>
  <c r="G72" i="3" s="1"/>
  <c r="C73" i="3" s="1"/>
  <c r="F73" i="3"/>
  <c r="D73" i="3" l="1"/>
  <c r="G73" i="3" s="1"/>
  <c r="C74" i="3" s="1"/>
  <c r="F74" i="3"/>
  <c r="D74" i="3" l="1"/>
  <c r="G74" i="3" s="1"/>
  <c r="C75" i="3" s="1"/>
  <c r="F75" i="3"/>
  <c r="F76" i="3" l="1"/>
  <c r="F77" i="3" s="1"/>
  <c r="D75" i="3"/>
  <c r="G75" i="3" s="1"/>
  <c r="C76" i="3" s="1"/>
  <c r="F78" i="3" l="1"/>
  <c r="F79" i="3" s="1"/>
  <c r="F80" i="3" s="1"/>
  <c r="F81" i="3" s="1"/>
  <c r="F82" i="3" s="1"/>
  <c r="F83" i="3" s="1"/>
  <c r="F84" i="3" s="1"/>
  <c r="F85" i="3" s="1"/>
  <c r="F86" i="3" s="1"/>
  <c r="F87" i="3" s="1"/>
  <c r="F88" i="3" s="1"/>
  <c r="F89" i="3" s="1"/>
  <c r="F90" i="3" s="1"/>
  <c r="F91" i="3" s="1"/>
  <c r="F92" i="3" s="1"/>
  <c r="F93" i="3" s="1"/>
  <c r="F94" i="3" s="1"/>
  <c r="F95" i="3" s="1"/>
  <c r="F96" i="3" s="1"/>
  <c r="F97" i="3" s="1"/>
  <c r="F98" i="3" s="1"/>
  <c r="F99" i="3" s="1"/>
  <c r="F100" i="3" s="1"/>
  <c r="F101" i="3" s="1"/>
  <c r="F102" i="3" s="1"/>
  <c r="F103" i="3" s="1"/>
  <c r="F104" i="3" s="1"/>
  <c r="F105" i="3" s="1"/>
  <c r="F106" i="3" s="1"/>
  <c r="F107" i="3" s="1"/>
  <c r="F108" i="3" s="1"/>
  <c r="F109" i="3" s="1"/>
  <c r="F110" i="3" s="1"/>
  <c r="F111" i="3" s="1"/>
  <c r="F112" i="3" s="1"/>
  <c r="F113" i="3" s="1"/>
  <c r="F114" i="3" s="1"/>
  <c r="F115" i="3" s="1"/>
  <c r="F116" i="3" s="1"/>
  <c r="F117" i="3" s="1"/>
  <c r="F118" i="3" s="1"/>
  <c r="F119" i="3" s="1"/>
  <c r="F120" i="3" s="1"/>
  <c r="F121" i="3" s="1"/>
  <c r="F122" i="3" s="1"/>
  <c r="F123" i="3" s="1"/>
  <c r="F124" i="3" s="1"/>
  <c r="F125" i="3" s="1"/>
  <c r="F126" i="3" s="1"/>
  <c r="F127" i="3" s="1"/>
  <c r="F128" i="3" s="1"/>
  <c r="F129" i="3" s="1"/>
  <c r="F130" i="3" s="1"/>
  <c r="F131" i="3" s="1"/>
  <c r="F132" i="3" s="1"/>
  <c r="F133" i="3" s="1"/>
  <c r="D76" i="3"/>
  <c r="G76" i="3" s="1"/>
  <c r="C77" i="3" s="1"/>
  <c r="D77" i="3" s="1"/>
  <c r="G77" i="3" s="1"/>
  <c r="C78" i="3" s="1"/>
  <c r="D78" i="3" l="1"/>
  <c r="G78" i="3" s="1"/>
  <c r="C79" i="3" s="1"/>
  <c r="F134" i="3"/>
  <c r="F135" i="3" s="1"/>
  <c r="F136" i="3" s="1"/>
  <c r="D79" i="3" l="1"/>
  <c r="G79" i="3" s="1"/>
  <c r="C80" i="3" s="1"/>
  <c r="D80" i="3" l="1"/>
  <c r="G80" i="3" s="1"/>
  <c r="C81" i="3" s="1"/>
  <c r="D81" i="3" l="1"/>
  <c r="G81" i="3" s="1"/>
  <c r="C82" i="3" s="1"/>
  <c r="D82" i="3" l="1"/>
  <c r="G82" i="3" s="1"/>
  <c r="C83" i="3" s="1"/>
  <c r="D83" i="3" s="1"/>
  <c r="G83" i="3" s="1"/>
  <c r="C84" i="3" s="1"/>
  <c r="D84" i="3" l="1"/>
  <c r="G84" i="3" s="1"/>
  <c r="C85" i="3" s="1"/>
  <c r="D85" i="3" s="1"/>
  <c r="G85" i="3" s="1"/>
  <c r="C86" i="3" s="1"/>
  <c r="D86" i="3" l="1"/>
  <c r="G86" i="3" s="1"/>
  <c r="C87" i="3" s="1"/>
  <c r="D87" i="3" s="1"/>
  <c r="G87" i="3" s="1"/>
  <c r="C88" i="3" s="1"/>
  <c r="D88" i="3" s="1"/>
  <c r="G88" i="3" s="1"/>
  <c r="C89" i="3" s="1"/>
  <c r="D89" i="3" s="1"/>
  <c r="G89" i="3" s="1"/>
  <c r="C90" i="3" s="1"/>
  <c r="D90" i="3" s="1"/>
  <c r="G90" i="3" s="1"/>
  <c r="C91" i="3" s="1"/>
  <c r="D91" i="3" l="1"/>
  <c r="G91" i="3" s="1"/>
  <c r="C92" i="3" s="1"/>
  <c r="D92" i="3" s="1"/>
  <c r="G92" i="3" s="1"/>
  <c r="C93" i="3" s="1"/>
  <c r="D93" i="3" l="1"/>
  <c r="G93" i="3" s="1"/>
  <c r="C94" i="3" s="1"/>
  <c r="D94" i="3" s="1"/>
  <c r="G94" i="3" s="1"/>
  <c r="C95" i="3" s="1"/>
  <c r="D95" i="3" s="1"/>
  <c r="G95" i="3" s="1"/>
  <c r="C96" i="3" s="1"/>
  <c r="D96" i="3" s="1"/>
  <c r="G96" i="3" s="1"/>
  <c r="C97" i="3" s="1"/>
  <c r="D97" i="3" s="1"/>
  <c r="G97" i="3" s="1"/>
  <c r="C98" i="3" s="1"/>
  <c r="D98" i="3" s="1"/>
  <c r="G98" i="3" s="1"/>
  <c r="C99" i="3" s="1"/>
  <c r="D99" i="3" l="1"/>
  <c r="G99" i="3" s="1"/>
  <c r="C100" i="3" s="1"/>
  <c r="D100" i="3" s="1"/>
  <c r="G100" i="3" s="1"/>
  <c r="C101" i="3" s="1"/>
  <c r="D101" i="3" l="1"/>
  <c r="G101" i="3" s="1"/>
  <c r="C102" i="3" s="1"/>
  <c r="D102" i="3" s="1"/>
  <c r="G102" i="3" s="1"/>
  <c r="C103" i="3" s="1"/>
  <c r="D103" i="3" s="1"/>
  <c r="G103" i="3" s="1"/>
  <c r="C104" i="3" s="1"/>
  <c r="D104" i="3" s="1"/>
  <c r="G104" i="3" s="1"/>
  <c r="C105" i="3" s="1"/>
  <c r="D105" i="3" l="1"/>
  <c r="G105" i="3" s="1"/>
  <c r="C106" i="3" s="1"/>
  <c r="D106" i="3" s="1"/>
  <c r="G106" i="3" s="1"/>
  <c r="C107" i="3" s="1"/>
  <c r="D107" i="3" l="1"/>
  <c r="G107" i="3" s="1"/>
  <c r="C108" i="3" s="1"/>
  <c r="D108" i="3" s="1"/>
  <c r="G108" i="3" s="1"/>
  <c r="C109" i="3" s="1"/>
  <c r="D109" i="3" s="1"/>
  <c r="G109" i="3" s="1"/>
  <c r="C110" i="3" s="1"/>
  <c r="D110" i="3" s="1"/>
  <c r="G110" i="3" s="1"/>
  <c r="C111" i="3" s="1"/>
  <c r="D111" i="3" s="1"/>
  <c r="G111" i="3" s="1"/>
  <c r="C112" i="3" s="1"/>
  <c r="D112" i="3" s="1"/>
  <c r="G112" i="3" s="1"/>
  <c r="C113" i="3" s="1"/>
  <c r="D113" i="3" l="1"/>
  <c r="G113" i="3" s="1"/>
  <c r="C114" i="3" s="1"/>
  <c r="D114" i="3" s="1"/>
  <c r="G114" i="3" s="1"/>
  <c r="C115" i="3" s="1"/>
  <c r="D115" i="3" l="1"/>
  <c r="G115" i="3" s="1"/>
  <c r="C116" i="3" s="1"/>
  <c r="D116" i="3" s="1"/>
  <c r="G116" i="3" s="1"/>
  <c r="C117" i="3" s="1"/>
  <c r="D117" i="3" s="1"/>
  <c r="G117" i="3" s="1"/>
  <c r="C118" i="3" s="1"/>
  <c r="D118" i="3" s="1"/>
  <c r="G118" i="3" s="1"/>
  <c r="C119" i="3" s="1"/>
  <c r="D119" i="3" s="1"/>
  <c r="G119" i="3" s="1"/>
  <c r="C120" i="3" s="1"/>
  <c r="D120" i="3" s="1"/>
  <c r="G120" i="3" s="1"/>
  <c r="C121" i="3" s="1"/>
  <c r="D121" i="3" l="1"/>
  <c r="G121" i="3" s="1"/>
  <c r="C122" i="3" s="1"/>
  <c r="D122" i="3" s="1"/>
  <c r="G122" i="3" s="1"/>
  <c r="C123" i="3" s="1"/>
  <c r="D123" i="3" l="1"/>
  <c r="G123" i="3" s="1"/>
  <c r="C124" i="3" s="1"/>
  <c r="D124" i="3" s="1"/>
  <c r="G124" i="3" s="1"/>
  <c r="C125" i="3" s="1"/>
  <c r="D125" i="3" s="1"/>
  <c r="G125" i="3" s="1"/>
  <c r="C126" i="3" s="1"/>
  <c r="D126" i="3" s="1"/>
  <c r="G126" i="3" s="1"/>
  <c r="C127" i="3" s="1"/>
  <c r="D127" i="3" s="1"/>
  <c r="G127" i="3" s="1"/>
  <c r="C128" i="3" s="1"/>
  <c r="D128" i="3" s="1"/>
  <c r="G128" i="3" s="1"/>
  <c r="C129" i="3" s="1"/>
  <c r="D129" i="3" l="1"/>
  <c r="G129" i="3" s="1"/>
  <c r="C130" i="3" s="1"/>
  <c r="D130" i="3" s="1"/>
  <c r="G130" i="3" s="1"/>
  <c r="C131" i="3" s="1"/>
  <c r="D131" i="3" l="1"/>
  <c r="G131" i="3" s="1"/>
  <c r="C132" i="3" s="1"/>
  <c r="D132" i="3" s="1"/>
  <c r="G132" i="3" s="1"/>
  <c r="C133" i="3" s="1"/>
  <c r="D133" i="3" s="1"/>
  <c r="G133" i="3" s="1"/>
  <c r="C134" i="3" s="1"/>
  <c r="D134" i="3" s="1"/>
  <c r="G134" i="3" s="1"/>
  <c r="C135" i="3" s="1"/>
  <c r="D135" i="3" l="1"/>
  <c r="G135" i="3" s="1"/>
  <c r="C136" i="3" s="1"/>
  <c r="D136" i="3" s="1"/>
  <c r="G136" i="3" s="1"/>
</calcChain>
</file>

<file path=xl/sharedStrings.xml><?xml version="1.0" encoding="utf-8"?>
<sst xmlns="http://schemas.openxmlformats.org/spreadsheetml/2006/main" count="87" uniqueCount="74">
  <si>
    <t>Tehnohooldus</t>
  </si>
  <si>
    <t>Omanikukohustused</t>
  </si>
  <si>
    <t>Elektrienergia</t>
  </si>
  <si>
    <t>Küte (soojusenergia)</t>
  </si>
  <si>
    <t>Vesi ja kanalisatsioon</t>
  </si>
  <si>
    <t>Üürileandja:</t>
  </si>
  <si>
    <t>(allkirjastatud digitaalselt)</t>
  </si>
  <si>
    <t>Üürnik:</t>
  </si>
  <si>
    <t>summa kuus</t>
  </si>
  <si>
    <t>Käibemaks</t>
  </si>
  <si>
    <t>Üürnik</t>
  </si>
  <si>
    <t>Üüripinna aadress</t>
  </si>
  <si>
    <t>Märkused</t>
  </si>
  <si>
    <t>ÜÜR KOKKU</t>
  </si>
  <si>
    <t>Kinnisvara haldamine (haldusteenus)</t>
  </si>
  <si>
    <t>Territoorium</t>
  </si>
  <si>
    <t>KÕRVALTEENUSTE TASUD KOKKU</t>
  </si>
  <si>
    <t>ÜÜR JA KÕRVALTEENUSTE TASUD KOOS KÄIBEMAKSUGA (kuus)</t>
  </si>
  <si>
    <t xml:space="preserve">Üüriteenused ja üür  </t>
  </si>
  <si>
    <t>Kõrvalteenused ja kõrvalteenuste tasud</t>
  </si>
  <si>
    <t>Üür ja kõrvalteenuste tasud kokku ilma käibemaksuta (kuus)</t>
  </si>
  <si>
    <t>kuud</t>
  </si>
  <si>
    <t>Üüripind (hooned)</t>
  </si>
  <si>
    <t xml:space="preserve">Muutmise alus </t>
  </si>
  <si>
    <t xml:space="preserve">Remonttööd </t>
  </si>
  <si>
    <t>Tarbimisteenused</t>
  </si>
  <si>
    <t>ÜÜR JA KÕRVALTEENUSTE TASUD KÄIBEMAKSUTA (perioodil)</t>
  </si>
  <si>
    <t>ÜÜR JA KÕRVALTEENUSTE TASUD KOOS KÄIBEMAKSUGA (perioodil)</t>
  </si>
  <si>
    <r>
      <t>m</t>
    </r>
    <r>
      <rPr>
        <b/>
        <vertAlign val="superscript"/>
        <sz val="11"/>
        <color indexed="8"/>
        <rFont val="Times New Roman"/>
        <family val="1"/>
      </rPr>
      <t>2</t>
    </r>
  </si>
  <si>
    <r>
      <t>EUR/m</t>
    </r>
    <r>
      <rPr>
        <b/>
        <vertAlign val="superscript"/>
        <sz val="11"/>
        <color indexed="8"/>
        <rFont val="Times New Roman"/>
        <family val="1"/>
      </rPr>
      <t>2</t>
    </r>
  </si>
  <si>
    <t>Hiiumaa, Kärdla linn, Leigri väljak 5</t>
  </si>
  <si>
    <t xml:space="preserve">Eelmiste perioodide teenuste tasaarveldus </t>
  </si>
  <si>
    <t>Üür ja kõrvalteenuste tasu perioodil 01.01.2018 - 31.12.2018</t>
  </si>
  <si>
    <t>Kapitalikomponent</t>
  </si>
  <si>
    <t>ei indekseerita</t>
  </si>
  <si>
    <t>indekseeritakse alates 01.01.2019.a, 31.dets THI, koefitsient 1, max 3%</t>
  </si>
  <si>
    <t>Heakord</t>
  </si>
  <si>
    <t>Tugiteenused (710, 720, 740)</t>
  </si>
  <si>
    <t>muudetakse eelmise perioodi tegelike kulu ja teenuse prognoositava hinna alusel</t>
  </si>
  <si>
    <t>ruum 207</t>
  </si>
  <si>
    <t>Üüripind</t>
  </si>
  <si>
    <t>üürnik 1</t>
  </si>
  <si>
    <t>üürnik 2</t>
  </si>
  <si>
    <t>Maksete algus</t>
  </si>
  <si>
    <t>üürnik 3</t>
  </si>
  <si>
    <t>Maksete arv</t>
  </si>
  <si>
    <t>üürnik 4</t>
  </si>
  <si>
    <t>Kinnistu jääkmaksumus</t>
  </si>
  <si>
    <t>EUR (km-ta)</t>
  </si>
  <si>
    <t>üürnik 5</t>
  </si>
  <si>
    <t>Kokku:</t>
  </si>
  <si>
    <t>Üürniku osakaal</t>
  </si>
  <si>
    <t>Kapitali algväärtus</t>
  </si>
  <si>
    <t>Kapitali lõppväärtus</t>
  </si>
  <si>
    <t>Kuupäev</t>
  </si>
  <si>
    <t>Jrk nr</t>
  </si>
  <si>
    <t>Algjääk</t>
  </si>
  <si>
    <t>Intress</t>
  </si>
  <si>
    <t>Põhiosa</t>
  </si>
  <si>
    <t>Kap.komponent</t>
  </si>
  <si>
    <t>Lõppjääk</t>
  </si>
  <si>
    <t>Kapitalikomponendi annuiteetmaksegraafik - Leigri väljak 5, Kärdla</t>
  </si>
  <si>
    <t>üürnik 6</t>
  </si>
  <si>
    <t>üürnik 7</t>
  </si>
  <si>
    <t>üürnik 8</t>
  </si>
  <si>
    <t>üürnik 9</t>
  </si>
  <si>
    <t>üürnik 10</t>
  </si>
  <si>
    <t>üürnik 11</t>
  </si>
  <si>
    <t>üürnik 12</t>
  </si>
  <si>
    <t>üürnik 13</t>
  </si>
  <si>
    <t>üürnik 14</t>
  </si>
  <si>
    <t>Lisa 3 üürilepingule nr Ü14022/17</t>
  </si>
  <si>
    <t>Kapitali tulumäär 2017 II pa</t>
  </si>
  <si>
    <t>Siseministeerium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</si>
</sst>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"/>
    <numFmt numFmtId="165" formatCode="0.0%"/>
    <numFmt numFmtId="166" formatCode="#,##0.00&quot; &quot;;[Red]&quot;-&quot;#,##0.00&quot; &quot;"/>
    <numFmt numFmtId="167" formatCode="d&quot;.&quot;mm&quot;.&quot;yyyy"/>
    <numFmt numFmtId="168" formatCode="0.000%"/>
  </numFmts>
  <fonts count="25" x14ac:knownFonts="1">
    <font>
      <sz val="11"/>
      <color theme="1"/>
      <name val="Calibri"/>
      <family val="2"/>
      <charset val="186"/>
      <scheme val="minor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b/>
      <vertAlign val="superscript"/>
      <sz val="11"/>
      <color indexed="8"/>
      <name val="Times New Roman"/>
      <family val="1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i/>
      <sz val="11"/>
      <color theme="1"/>
      <name val="Times New Roman"/>
      <family val="1"/>
    </font>
    <font>
      <b/>
      <sz val="14"/>
      <color theme="1"/>
      <name val="Times New Roman"/>
      <family val="1"/>
      <charset val="186"/>
    </font>
    <font>
      <sz val="11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</font>
    <font>
      <sz val="11"/>
      <color rgb="FFFF0000"/>
      <name val="Calibri"/>
      <family val="2"/>
    </font>
    <font>
      <sz val="11"/>
      <color rgb="FF1F497D"/>
      <name val="Calibri"/>
      <family val="2"/>
    </font>
    <font>
      <b/>
      <i/>
      <sz val="11"/>
      <color rgb="FF000000"/>
      <name val="Calibri"/>
      <family val="2"/>
    </font>
    <font>
      <i/>
      <sz val="9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F2F2F2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3">
    <xf numFmtId="0" fontId="0" fillId="0" borderId="0"/>
    <xf numFmtId="9" fontId="14" fillId="0" borderId="0" applyFont="0" applyFill="0" applyBorder="0" applyAlignment="0" applyProtection="0"/>
    <xf numFmtId="0" fontId="16" fillId="0" borderId="0"/>
  </cellStyleXfs>
  <cellXfs count="160">
    <xf numFmtId="0" fontId="0" fillId="0" borderId="0" xfId="0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left" wrapText="1"/>
    </xf>
    <xf numFmtId="0" fontId="6" fillId="0" borderId="0" xfId="0" applyFont="1" applyFill="1"/>
    <xf numFmtId="0" fontId="6" fillId="0" borderId="0" xfId="0" applyFont="1" applyAlignment="1">
      <alignment horizontal="right"/>
    </xf>
    <xf numFmtId="0" fontId="2" fillId="0" borderId="1" xfId="0" applyFont="1" applyFill="1" applyBorder="1"/>
    <xf numFmtId="0" fontId="8" fillId="0" borderId="1" xfId="0" applyFont="1" applyBorder="1" applyAlignment="1">
      <alignment horizontal="right"/>
    </xf>
    <xf numFmtId="164" fontId="2" fillId="0" borderId="1" xfId="0" applyNumberFormat="1" applyFont="1" applyFill="1" applyBorder="1" applyAlignment="1">
      <alignment horizontal="right"/>
    </xf>
    <xf numFmtId="0" fontId="8" fillId="0" borderId="1" xfId="0" applyFont="1" applyBorder="1"/>
    <xf numFmtId="0" fontId="8" fillId="0" borderId="0" xfId="0" applyFont="1" applyBorder="1"/>
    <xf numFmtId="0" fontId="8" fillId="0" borderId="0" xfId="0" applyFont="1"/>
    <xf numFmtId="0" fontId="8" fillId="2" borderId="2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6" fillId="0" borderId="1" xfId="0" applyFont="1" applyBorder="1"/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/>
    </xf>
    <xf numFmtId="4" fontId="6" fillId="0" borderId="6" xfId="0" applyNumberFormat="1" applyFont="1" applyBorder="1" applyAlignment="1">
      <alignment wrapText="1"/>
    </xf>
    <xf numFmtId="0" fontId="8" fillId="2" borderId="7" xfId="0" applyFont="1" applyFill="1" applyBorder="1" applyAlignment="1">
      <alignment horizontal="center"/>
    </xf>
    <xf numFmtId="0" fontId="8" fillId="2" borderId="8" xfId="0" applyFont="1" applyFill="1" applyBorder="1"/>
    <xf numFmtId="4" fontId="2" fillId="2" borderId="7" xfId="0" applyNumberFormat="1" applyFont="1" applyFill="1" applyBorder="1" applyAlignment="1">
      <alignment horizontal="right"/>
    </xf>
    <xf numFmtId="0" fontId="6" fillId="2" borderId="5" xfId="0" applyFont="1" applyFill="1" applyBorder="1"/>
    <xf numFmtId="0" fontId="8" fillId="3" borderId="9" xfId="0" applyFont="1" applyFill="1" applyBorder="1" applyAlignment="1">
      <alignment horizontal="center"/>
    </xf>
    <xf numFmtId="0" fontId="8" fillId="3" borderId="0" xfId="0" applyFont="1" applyFill="1" applyBorder="1"/>
    <xf numFmtId="4" fontId="9" fillId="3" borderId="9" xfId="0" applyNumberFormat="1" applyFont="1" applyFill="1" applyBorder="1" applyAlignment="1">
      <alignment horizontal="right"/>
    </xf>
    <xf numFmtId="0" fontId="6" fillId="3" borderId="10" xfId="0" applyFont="1" applyFill="1" applyBorder="1"/>
    <xf numFmtId="0" fontId="8" fillId="2" borderId="7" xfId="0" applyFont="1" applyFill="1" applyBorder="1" applyAlignment="1">
      <alignment horizontal="left"/>
    </xf>
    <xf numFmtId="4" fontId="8" fillId="2" borderId="6" xfId="0" applyNumberFormat="1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4" fontId="6" fillId="3" borderId="6" xfId="0" applyNumberFormat="1" applyFont="1" applyFill="1" applyBorder="1" applyAlignment="1">
      <alignment horizontal="right"/>
    </xf>
    <xf numFmtId="0" fontId="8" fillId="3" borderId="5" xfId="0" applyFont="1" applyFill="1" applyBorder="1" applyAlignment="1">
      <alignment horizontal="center"/>
    </xf>
    <xf numFmtId="4" fontId="6" fillId="0" borderId="6" xfId="0" applyNumberFormat="1" applyFont="1" applyBorder="1" applyAlignment="1"/>
    <xf numFmtId="4" fontId="6" fillId="0" borderId="5" xfId="0" applyNumberFormat="1" applyFont="1" applyBorder="1" applyAlignment="1">
      <alignment horizontal="center"/>
    </xf>
    <xf numFmtId="4" fontId="6" fillId="0" borderId="5" xfId="0" applyNumberFormat="1" applyFont="1" applyBorder="1" applyAlignment="1">
      <alignment horizontal="center" wrapText="1"/>
    </xf>
    <xf numFmtId="0" fontId="6" fillId="0" borderId="5" xfId="0" applyFont="1" applyBorder="1"/>
    <xf numFmtId="0" fontId="8" fillId="4" borderId="11" xfId="0" applyFont="1" applyFill="1" applyBorder="1" applyAlignment="1">
      <alignment horizontal="left"/>
    </xf>
    <xf numFmtId="0" fontId="8" fillId="4" borderId="12" xfId="0" applyFont="1" applyFill="1" applyBorder="1"/>
    <xf numFmtId="4" fontId="8" fillId="4" borderId="11" xfId="0" applyNumberFormat="1" applyFont="1" applyFill="1" applyBorder="1" applyAlignment="1">
      <alignment horizontal="right"/>
    </xf>
    <xf numFmtId="0" fontId="6" fillId="4" borderId="13" xfId="0" applyFont="1" applyFill="1" applyBorder="1"/>
    <xf numFmtId="0" fontId="8" fillId="0" borderId="0" xfId="0" applyFont="1" applyBorder="1" applyAlignment="1">
      <alignment horizontal="left"/>
    </xf>
    <xf numFmtId="4" fontId="8" fillId="0" borderId="9" xfId="0" applyNumberFormat="1" applyFont="1" applyBorder="1" applyAlignment="1">
      <alignment horizontal="right"/>
    </xf>
    <xf numFmtId="4" fontId="8" fillId="0" borderId="10" xfId="0" applyNumberFormat="1" applyFont="1" applyBorder="1" applyAlignment="1">
      <alignment horizontal="right"/>
    </xf>
    <xf numFmtId="4" fontId="8" fillId="0" borderId="0" xfId="0" applyNumberFormat="1" applyFont="1" applyBorder="1" applyAlignment="1">
      <alignment horizontal="right"/>
    </xf>
    <xf numFmtId="4" fontId="8" fillId="0" borderId="10" xfId="0" applyNumberFormat="1" applyFont="1" applyFill="1" applyBorder="1" applyAlignment="1">
      <alignment horizontal="right"/>
    </xf>
    <xf numFmtId="4" fontId="8" fillId="0" borderId="0" xfId="0" applyNumberFormat="1" applyFont="1" applyFill="1" applyBorder="1" applyAlignment="1">
      <alignment horizontal="right"/>
    </xf>
    <xf numFmtId="0" fontId="8" fillId="0" borderId="0" xfId="0" applyFont="1" applyBorder="1" applyAlignment="1">
      <alignment horizontal="left" wrapText="1"/>
    </xf>
    <xf numFmtId="4" fontId="6" fillId="0" borderId="9" xfId="0" applyNumberFormat="1" applyFont="1" applyBorder="1"/>
    <xf numFmtId="9" fontId="2" fillId="0" borderId="0" xfId="0" applyNumberFormat="1" applyFont="1" applyFill="1" applyBorder="1" applyAlignment="1">
      <alignment horizontal="left"/>
    </xf>
    <xf numFmtId="4" fontId="8" fillId="0" borderId="9" xfId="0" applyNumberFormat="1" applyFont="1" applyBorder="1"/>
    <xf numFmtId="4" fontId="8" fillId="0" borderId="14" xfId="0" applyNumberFormat="1" applyFont="1" applyBorder="1"/>
    <xf numFmtId="4" fontId="2" fillId="0" borderId="15" xfId="0" applyNumberFormat="1" applyFont="1" applyBorder="1"/>
    <xf numFmtId="0" fontId="6" fillId="0" borderId="16" xfId="0" applyFont="1" applyBorder="1"/>
    <xf numFmtId="0" fontId="8" fillId="2" borderId="17" xfId="0" applyFont="1" applyFill="1" applyBorder="1" applyAlignment="1">
      <alignment horizontal="center" wrapText="1"/>
    </xf>
    <xf numFmtId="4" fontId="8" fillId="2" borderId="18" xfId="0" applyNumberFormat="1" applyFont="1" applyFill="1" applyBorder="1" applyAlignment="1">
      <alignment horizontal="right"/>
    </xf>
    <xf numFmtId="4" fontId="8" fillId="4" borderId="19" xfId="0" applyNumberFormat="1" applyFont="1" applyFill="1" applyBorder="1" applyAlignment="1">
      <alignment horizontal="right"/>
    </xf>
    <xf numFmtId="0" fontId="8" fillId="2" borderId="20" xfId="0" applyFont="1" applyFill="1" applyBorder="1" applyAlignment="1">
      <alignment horizontal="center"/>
    </xf>
    <xf numFmtId="4" fontId="8" fillId="2" borderId="5" xfId="0" applyNumberFormat="1" applyFont="1" applyFill="1" applyBorder="1" applyAlignment="1">
      <alignment horizontal="right"/>
    </xf>
    <xf numFmtId="4" fontId="6" fillId="0" borderId="21" xfId="0" applyNumberFormat="1" applyFont="1" applyFill="1" applyBorder="1" applyAlignment="1"/>
    <xf numFmtId="4" fontId="8" fillId="4" borderId="13" xfId="0" applyNumberFormat="1" applyFont="1" applyFill="1" applyBorder="1" applyAlignment="1">
      <alignment horizontal="right"/>
    </xf>
    <xf numFmtId="0" fontId="6" fillId="0" borderId="7" xfId="0" applyFont="1" applyBorder="1" applyAlignment="1">
      <alignment horizontal="center"/>
    </xf>
    <xf numFmtId="0" fontId="8" fillId="2" borderId="22" xfId="0" applyFont="1" applyFill="1" applyBorder="1"/>
    <xf numFmtId="0" fontId="6" fillId="0" borderId="23" xfId="0" applyFont="1" applyBorder="1"/>
    <xf numFmtId="0" fontId="6" fillId="0" borderId="24" xfId="0" applyFont="1" applyBorder="1"/>
    <xf numFmtId="0" fontId="6" fillId="0" borderId="8" xfId="0" applyFont="1" applyBorder="1"/>
    <xf numFmtId="4" fontId="8" fillId="3" borderId="5" xfId="0" applyNumberFormat="1" applyFont="1" applyFill="1" applyBorder="1" applyAlignment="1">
      <alignment horizontal="right"/>
    </xf>
    <xf numFmtId="0" fontId="10" fillId="0" borderId="0" xfId="0" applyFont="1"/>
    <xf numFmtId="0" fontId="4" fillId="0" borderId="0" xfId="0" applyFont="1" applyBorder="1" applyAlignment="1">
      <alignment horizontal="right"/>
    </xf>
    <xf numFmtId="0" fontId="5" fillId="0" borderId="23" xfId="0" applyFont="1" applyBorder="1"/>
    <xf numFmtId="164" fontId="5" fillId="3" borderId="1" xfId="0" applyNumberFormat="1" applyFont="1" applyFill="1" applyBorder="1" applyAlignment="1">
      <alignment horizontal="right"/>
    </xf>
    <xf numFmtId="4" fontId="6" fillId="3" borderId="6" xfId="0" applyNumberFormat="1" applyFont="1" applyFill="1" applyBorder="1" applyAlignment="1">
      <alignment wrapText="1"/>
    </xf>
    <xf numFmtId="3" fontId="6" fillId="0" borderId="0" xfId="0" applyNumberFormat="1" applyFont="1" applyBorder="1" applyAlignment="1">
      <alignment horizontal="right"/>
    </xf>
    <xf numFmtId="4" fontId="6" fillId="0" borderId="0" xfId="0" applyNumberFormat="1" applyFont="1" applyBorder="1" applyAlignment="1">
      <alignment horizontal="left"/>
    </xf>
    <xf numFmtId="3" fontId="12" fillId="0" borderId="0" xfId="0" applyNumberFormat="1" applyFont="1" applyBorder="1"/>
    <xf numFmtId="4" fontId="12" fillId="0" borderId="0" xfId="0" applyNumberFormat="1" applyFont="1" applyBorder="1"/>
    <xf numFmtId="0" fontId="6" fillId="0" borderId="16" xfId="0" applyFont="1" applyBorder="1" applyAlignment="1"/>
    <xf numFmtId="0" fontId="6" fillId="0" borderId="1" xfId="0" applyFont="1" applyBorder="1" applyAlignment="1"/>
    <xf numFmtId="0" fontId="6" fillId="0" borderId="0" xfId="0" applyFont="1" applyBorder="1"/>
    <xf numFmtId="0" fontId="8" fillId="2" borderId="21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 wrapText="1"/>
    </xf>
    <xf numFmtId="0" fontId="13" fillId="0" borderId="0" xfId="0" applyFont="1" applyBorder="1"/>
    <xf numFmtId="4" fontId="13" fillId="0" borderId="0" xfId="0" applyNumberFormat="1" applyFont="1" applyFill="1" applyBorder="1" applyAlignment="1"/>
    <xf numFmtId="4" fontId="9" fillId="0" borderId="0" xfId="0" applyNumberFormat="1" applyFont="1" applyBorder="1" applyAlignment="1">
      <alignment horizontal="right"/>
    </xf>
    <xf numFmtId="4" fontId="9" fillId="0" borderId="0" xfId="0" applyNumberFormat="1" applyFont="1" applyFill="1" applyBorder="1" applyAlignment="1">
      <alignment horizontal="right"/>
    </xf>
    <xf numFmtId="4" fontId="9" fillId="0" borderId="0" xfId="0" applyNumberFormat="1" applyFont="1" applyBorder="1"/>
    <xf numFmtId="0" fontId="6" fillId="0" borderId="0" xfId="0" applyFont="1" applyFill="1" applyBorder="1"/>
    <xf numFmtId="0" fontId="13" fillId="0" borderId="0" xfId="0" applyFont="1" applyFill="1" applyBorder="1"/>
    <xf numFmtId="0" fontId="9" fillId="0" borderId="0" xfId="0" applyFont="1" applyFill="1" applyBorder="1" applyAlignment="1">
      <alignment horizontal="center"/>
    </xf>
    <xf numFmtId="4" fontId="13" fillId="0" borderId="0" xfId="0" applyNumberFormat="1" applyFont="1" applyFill="1" applyBorder="1" applyAlignment="1">
      <alignment wrapText="1"/>
    </xf>
    <xf numFmtId="4" fontId="9" fillId="0" borderId="0" xfId="0" applyNumberFormat="1" applyFont="1" applyFill="1" applyBorder="1" applyAlignment="1">
      <alignment horizontal="center"/>
    </xf>
    <xf numFmtId="4" fontId="13" fillId="0" borderId="0" xfId="0" applyNumberFormat="1" applyFont="1" applyFill="1" applyBorder="1" applyAlignment="1">
      <alignment horizontal="right"/>
    </xf>
    <xf numFmtId="4" fontId="13" fillId="0" borderId="0" xfId="0" applyNumberFormat="1" applyFont="1" applyFill="1" applyBorder="1" applyAlignment="1">
      <alignment horizontal="right" wrapText="1"/>
    </xf>
    <xf numFmtId="4" fontId="13" fillId="0" borderId="0" xfId="0" applyNumberFormat="1" applyFont="1" applyFill="1" applyBorder="1"/>
    <xf numFmtId="0" fontId="13" fillId="0" borderId="0" xfId="0" applyFont="1" applyFill="1" applyBorder="1" applyAlignment="1">
      <alignment horizontal="center" wrapText="1"/>
    </xf>
    <xf numFmtId="0" fontId="6" fillId="0" borderId="26" xfId="0" applyFont="1" applyBorder="1" applyAlignment="1">
      <alignment horizontal="center"/>
    </xf>
    <xf numFmtId="4" fontId="6" fillId="0" borderId="26" xfId="0" applyNumberFormat="1" applyFont="1" applyBorder="1" applyAlignment="1">
      <alignment wrapText="1"/>
    </xf>
    <xf numFmtId="4" fontId="6" fillId="0" borderId="27" xfId="0" applyNumberFormat="1" applyFont="1" applyFill="1" applyBorder="1" applyAlignment="1"/>
    <xf numFmtId="4" fontId="6" fillId="3" borderId="25" xfId="0" applyNumberFormat="1" applyFont="1" applyFill="1" applyBorder="1" applyAlignment="1">
      <alignment horizontal="center" wrapText="1"/>
    </xf>
    <xf numFmtId="0" fontId="6" fillId="0" borderId="27" xfId="0" applyFont="1" applyBorder="1"/>
    <xf numFmtId="4" fontId="8" fillId="3" borderId="18" xfId="0" applyNumberFormat="1" applyFont="1" applyFill="1" applyBorder="1" applyAlignment="1">
      <alignment horizontal="right"/>
    </xf>
    <xf numFmtId="0" fontId="16" fillId="3" borderId="0" xfId="2" applyFill="1"/>
    <xf numFmtId="0" fontId="17" fillId="5" borderId="0" xfId="2" applyFont="1" applyFill="1" applyAlignment="1">
      <alignment horizontal="right"/>
    </xf>
    <xf numFmtId="0" fontId="0" fillId="3" borderId="0" xfId="0" applyFill="1"/>
    <xf numFmtId="0" fontId="18" fillId="5" borderId="0" xfId="2" applyFont="1" applyFill="1"/>
    <xf numFmtId="0" fontId="18" fillId="5" borderId="0" xfId="2" applyFont="1" applyFill="1" applyAlignment="1">
      <alignment horizontal="right"/>
    </xf>
    <xf numFmtId="0" fontId="19" fillId="6" borderId="0" xfId="0" applyFont="1" applyFill="1" applyBorder="1" applyProtection="1">
      <protection hidden="1"/>
    </xf>
    <xf numFmtId="0" fontId="0" fillId="6" borderId="0" xfId="0" applyFill="1"/>
    <xf numFmtId="0" fontId="20" fillId="5" borderId="0" xfId="2" applyFont="1" applyFill="1"/>
    <xf numFmtId="0" fontId="21" fillId="5" borderId="0" xfId="2" applyFont="1" applyFill="1"/>
    <xf numFmtId="4" fontId="16" fillId="5" borderId="0" xfId="2" applyNumberFormat="1" applyFill="1"/>
    <xf numFmtId="0" fontId="19" fillId="6" borderId="0" xfId="0" applyFont="1" applyFill="1" applyBorder="1" applyProtection="1">
      <protection locked="0" hidden="1"/>
    </xf>
    <xf numFmtId="164" fontId="19" fillId="6" borderId="0" xfId="0" applyNumberFormat="1" applyFont="1" applyFill="1" applyBorder="1" applyProtection="1">
      <protection hidden="1"/>
    </xf>
    <xf numFmtId="165" fontId="14" fillId="6" borderId="0" xfId="1" applyNumberFormat="1" applyFont="1" applyFill="1"/>
    <xf numFmtId="4" fontId="0" fillId="3" borderId="0" xfId="0" applyNumberFormat="1" applyFill="1"/>
    <xf numFmtId="2" fontId="0" fillId="3" borderId="0" xfId="0" applyNumberFormat="1" applyFill="1"/>
    <xf numFmtId="166" fontId="0" fillId="3" borderId="0" xfId="0" applyNumberFormat="1" applyFill="1"/>
    <xf numFmtId="0" fontId="16" fillId="7" borderId="30" xfId="2" applyFill="1" applyBorder="1"/>
    <xf numFmtId="0" fontId="16" fillId="5" borderId="31" xfId="2" applyFill="1" applyBorder="1"/>
    <xf numFmtId="0" fontId="0" fillId="3" borderId="31" xfId="0" applyFill="1" applyBorder="1"/>
    <xf numFmtId="167" fontId="16" fillId="7" borderId="31" xfId="2" applyNumberFormat="1" applyFill="1" applyBorder="1"/>
    <xf numFmtId="0" fontId="16" fillId="7" borderId="25" xfId="2" applyFill="1" applyBorder="1"/>
    <xf numFmtId="0" fontId="15" fillId="3" borderId="0" xfId="0" applyFont="1" applyFill="1" applyBorder="1" applyProtection="1">
      <protection hidden="1"/>
    </xf>
    <xf numFmtId="0" fontId="16" fillId="7" borderId="32" xfId="2" applyFill="1" applyBorder="1"/>
    <xf numFmtId="0" fontId="16" fillId="5" borderId="0" xfId="2" applyFill="1" applyBorder="1"/>
    <xf numFmtId="0" fontId="0" fillId="3" borderId="0" xfId="0" applyFill="1" applyBorder="1"/>
    <xf numFmtId="0" fontId="16" fillId="7" borderId="0" xfId="2" applyFill="1" applyBorder="1"/>
    <xf numFmtId="0" fontId="16" fillId="7" borderId="29" xfId="2" applyFill="1" applyBorder="1"/>
    <xf numFmtId="164" fontId="0" fillId="3" borderId="0" xfId="0" applyNumberFormat="1" applyFill="1" applyBorder="1" applyProtection="1">
      <protection hidden="1"/>
    </xf>
    <xf numFmtId="167" fontId="0" fillId="3" borderId="0" xfId="0" applyNumberFormat="1" applyFill="1" applyBorder="1"/>
    <xf numFmtId="3" fontId="16" fillId="7" borderId="0" xfId="2" applyNumberFormat="1" applyFill="1" applyBorder="1"/>
    <xf numFmtId="0" fontId="15" fillId="6" borderId="0" xfId="0" applyFont="1" applyFill="1" applyBorder="1" applyProtection="1">
      <protection hidden="1"/>
    </xf>
    <xf numFmtId="164" fontId="15" fillId="6" borderId="0" xfId="0" applyNumberFormat="1" applyFont="1" applyFill="1" applyBorder="1" applyProtection="1">
      <protection hidden="1"/>
    </xf>
    <xf numFmtId="10" fontId="16" fillId="7" borderId="0" xfId="1" applyNumberFormat="1" applyFont="1" applyFill="1" applyBorder="1"/>
    <xf numFmtId="164" fontId="15" fillId="3" borderId="0" xfId="0" applyNumberFormat="1" applyFont="1" applyFill="1" applyBorder="1" applyProtection="1">
      <protection hidden="1"/>
    </xf>
    <xf numFmtId="4" fontId="16" fillId="7" borderId="0" xfId="2" applyNumberFormat="1" applyFill="1" applyBorder="1"/>
    <xf numFmtId="0" fontId="0" fillId="3" borderId="0" xfId="0" applyFill="1" applyBorder="1" applyProtection="1">
      <protection locked="0" hidden="1"/>
    </xf>
    <xf numFmtId="0" fontId="16" fillId="7" borderId="24" xfId="2" applyFill="1" applyBorder="1"/>
    <xf numFmtId="0" fontId="16" fillId="5" borderId="33" xfId="2" applyFill="1" applyBorder="1"/>
    <xf numFmtId="0" fontId="0" fillId="3" borderId="33" xfId="0" applyFill="1" applyBorder="1"/>
    <xf numFmtId="168" fontId="16" fillId="7" borderId="33" xfId="2" applyNumberFormat="1" applyFill="1" applyBorder="1"/>
    <xf numFmtId="0" fontId="16" fillId="7" borderId="28" xfId="2" applyFill="1" applyBorder="1"/>
    <xf numFmtId="0" fontId="22" fillId="3" borderId="0" xfId="2" applyFont="1" applyFill="1"/>
    <xf numFmtId="168" fontId="16" fillId="7" borderId="0" xfId="2" applyNumberFormat="1" applyFill="1" applyBorder="1"/>
    <xf numFmtId="0" fontId="23" fillId="5" borderId="34" xfId="2" applyFont="1" applyFill="1" applyBorder="1" applyAlignment="1">
      <alignment horizontal="right"/>
    </xf>
    <xf numFmtId="167" fontId="24" fillId="5" borderId="0" xfId="2" applyNumberFormat="1" applyFont="1" applyFill="1"/>
    <xf numFmtId="0" fontId="16" fillId="5" borderId="0" xfId="2" applyFill="1"/>
    <xf numFmtId="166" fontId="16" fillId="5" borderId="0" xfId="2" applyNumberFormat="1" applyFill="1"/>
    <xf numFmtId="4" fontId="6" fillId="0" borderId="6" xfId="0" applyNumberFormat="1" applyFont="1" applyFill="1" applyBorder="1" applyAlignment="1">
      <alignment wrapText="1"/>
    </xf>
    <xf numFmtId="0" fontId="13" fillId="0" borderId="12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6" fillId="0" borderId="16" xfId="0" applyFont="1" applyBorder="1" applyAlignment="1"/>
    <xf numFmtId="0" fontId="6" fillId="0" borderId="8" xfId="0" applyFont="1" applyBorder="1" applyAlignment="1"/>
    <xf numFmtId="0" fontId="6" fillId="0" borderId="16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25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4" fontId="1" fillId="0" borderId="29" xfId="0" applyNumberFormat="1" applyFont="1" applyFill="1" applyBorder="1" applyAlignment="1">
      <alignment horizontal="center" vertical="center" wrapText="1"/>
    </xf>
    <xf numFmtId="4" fontId="6" fillId="3" borderId="18" xfId="0" applyNumberFormat="1" applyFont="1" applyFill="1" applyBorder="1" applyAlignment="1">
      <alignment horizontal="center" vertical="center" wrapText="1"/>
    </xf>
  </cellXfs>
  <cellStyles count="3">
    <cellStyle name="Normaallaad 4" xfId="2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41"/>
  <sheetViews>
    <sheetView tabSelected="1" zoomScale="85" zoomScaleNormal="85" workbookViewId="0">
      <selection activeCell="D5" sqref="D5"/>
    </sheetView>
  </sheetViews>
  <sheetFormatPr defaultColWidth="9.140625" defaultRowHeight="15" x14ac:dyDescent="0.25"/>
  <cols>
    <col min="1" max="1" width="5.42578125" style="1" customWidth="1"/>
    <col min="2" max="2" width="7.7109375" style="1" customWidth="1"/>
    <col min="3" max="3" width="7.85546875" style="1" customWidth="1"/>
    <col min="4" max="4" width="59" style="1" customWidth="1"/>
    <col min="5" max="5" width="16.42578125" style="1" customWidth="1"/>
    <col min="6" max="6" width="16.5703125" style="1" customWidth="1"/>
    <col min="7" max="7" width="19.85546875" style="1" customWidth="1"/>
    <col min="8" max="8" width="23" style="1" customWidth="1"/>
    <col min="9" max="10" width="9.140625" style="1"/>
    <col min="11" max="11" width="10.7109375" style="1" customWidth="1"/>
    <col min="12" max="12" width="14.85546875" style="1" customWidth="1"/>
    <col min="13" max="16384" width="9.140625" style="1"/>
  </cols>
  <sheetData>
    <row r="1" spans="1:13" x14ac:dyDescent="0.25">
      <c r="H1" s="67" t="s">
        <v>71</v>
      </c>
    </row>
    <row r="2" spans="1:13" ht="15" customHeight="1" x14ac:dyDescent="0.25"/>
    <row r="3" spans="1:13" ht="18.75" customHeight="1" x14ac:dyDescent="0.3">
      <c r="A3" s="149" t="s">
        <v>32</v>
      </c>
      <c r="B3" s="149"/>
      <c r="C3" s="149"/>
      <c r="D3" s="149"/>
      <c r="E3" s="149"/>
      <c r="F3" s="149"/>
      <c r="G3" s="149"/>
      <c r="H3" s="149"/>
    </row>
    <row r="4" spans="1:13" ht="16.5" customHeight="1" x14ac:dyDescent="0.25">
      <c r="F4" s="4"/>
      <c r="G4" s="4"/>
    </row>
    <row r="5" spans="1:13" x14ac:dyDescent="0.25">
      <c r="C5" s="5" t="s">
        <v>10</v>
      </c>
      <c r="D5" s="6" t="s">
        <v>73</v>
      </c>
      <c r="F5" s="4"/>
      <c r="G5" s="4"/>
    </row>
    <row r="6" spans="1:13" x14ac:dyDescent="0.25">
      <c r="C6" s="5" t="s">
        <v>11</v>
      </c>
      <c r="D6" s="68" t="s">
        <v>30</v>
      </c>
      <c r="F6" s="4"/>
      <c r="G6" s="4"/>
      <c r="K6" s="85"/>
      <c r="L6" s="85"/>
      <c r="M6" s="85"/>
    </row>
    <row r="7" spans="1:13" ht="13.9" x14ac:dyDescent="0.25">
      <c r="D7" s="1" t="s">
        <v>39</v>
      </c>
      <c r="F7" s="4"/>
      <c r="G7" s="4"/>
      <c r="K7" s="85"/>
      <c r="L7" s="85"/>
      <c r="M7" s="85"/>
    </row>
    <row r="8" spans="1:13" ht="14.25" customHeight="1" x14ac:dyDescent="0.25">
      <c r="D8" s="7" t="s">
        <v>22</v>
      </c>
      <c r="E8" s="8">
        <v>39.4</v>
      </c>
      <c r="F8" s="9" t="s">
        <v>28</v>
      </c>
      <c r="G8" s="10"/>
      <c r="K8" s="86"/>
      <c r="L8" s="86"/>
      <c r="M8" s="85"/>
    </row>
    <row r="9" spans="1:13" ht="14.25" customHeight="1" x14ac:dyDescent="0.25">
      <c r="D9" s="7" t="s">
        <v>15</v>
      </c>
      <c r="E9" s="69">
        <v>3994</v>
      </c>
      <c r="F9" s="9" t="s">
        <v>28</v>
      </c>
      <c r="G9" s="10"/>
      <c r="K9" s="93"/>
      <c r="L9" s="93"/>
      <c r="M9" s="85"/>
    </row>
    <row r="10" spans="1:13" ht="15.75" thickBot="1" x14ac:dyDescent="0.3">
      <c r="D10" s="11"/>
      <c r="E10" s="148"/>
      <c r="F10" s="148"/>
      <c r="K10" s="93"/>
      <c r="L10" s="93"/>
      <c r="M10" s="85"/>
    </row>
    <row r="11" spans="1:13" ht="17.25" x14ac:dyDescent="0.25">
      <c r="B11" s="12" t="s">
        <v>18</v>
      </c>
      <c r="C11" s="61"/>
      <c r="D11" s="61"/>
      <c r="E11" s="13" t="s">
        <v>29</v>
      </c>
      <c r="F11" s="56" t="s">
        <v>8</v>
      </c>
      <c r="G11" s="53" t="s">
        <v>23</v>
      </c>
      <c r="H11" s="14" t="s">
        <v>12</v>
      </c>
      <c r="K11" s="87"/>
      <c r="L11" s="87"/>
      <c r="M11" s="85"/>
    </row>
    <row r="12" spans="1:13" x14ac:dyDescent="0.25">
      <c r="B12" s="60"/>
      <c r="C12" s="52" t="s">
        <v>33</v>
      </c>
      <c r="D12" s="64"/>
      <c r="E12" s="147">
        <f>F12/E8</f>
        <v>6.9289340101522851E-2</v>
      </c>
      <c r="F12" s="58">
        <f>'Kap. komponent 10a'!F17</f>
        <v>2.73</v>
      </c>
      <c r="G12" s="156" t="s">
        <v>34</v>
      </c>
      <c r="H12" s="16"/>
      <c r="K12" s="87"/>
      <c r="L12" s="87"/>
      <c r="M12" s="85"/>
    </row>
    <row r="13" spans="1:13" ht="15" customHeight="1" x14ac:dyDescent="0.25">
      <c r="B13" s="60">
        <v>400</v>
      </c>
      <c r="C13" s="52" t="s">
        <v>24</v>
      </c>
      <c r="D13" s="64"/>
      <c r="E13" s="70">
        <v>1.67</v>
      </c>
      <c r="F13" s="58">
        <f>E8 *E13</f>
        <v>65.798000000000002</v>
      </c>
      <c r="G13" s="157"/>
      <c r="H13" s="16"/>
      <c r="K13" s="88"/>
      <c r="L13" s="88"/>
      <c r="M13" s="85"/>
    </row>
    <row r="14" spans="1:13" ht="24" customHeight="1" x14ac:dyDescent="0.25">
      <c r="B14" s="17">
        <v>100</v>
      </c>
      <c r="C14" s="62" t="s">
        <v>14</v>
      </c>
      <c r="D14" s="63"/>
      <c r="E14" s="70">
        <v>0.5</v>
      </c>
      <c r="F14" s="58">
        <f>E8 *E14</f>
        <v>19.7</v>
      </c>
      <c r="G14" s="158" t="s">
        <v>35</v>
      </c>
      <c r="H14" s="16"/>
      <c r="K14" s="88"/>
      <c r="L14" s="88"/>
      <c r="M14" s="85"/>
    </row>
    <row r="15" spans="1:13" ht="21.75" customHeight="1" x14ac:dyDescent="0.25">
      <c r="B15" s="17">
        <v>200</v>
      </c>
      <c r="C15" s="15" t="s">
        <v>0</v>
      </c>
      <c r="D15" s="52"/>
      <c r="E15" s="70">
        <v>0.39</v>
      </c>
      <c r="F15" s="58">
        <f>E8 *E15</f>
        <v>15.366</v>
      </c>
      <c r="G15" s="158"/>
      <c r="H15" s="16"/>
      <c r="K15" s="88"/>
      <c r="L15" s="88"/>
      <c r="M15" s="85"/>
    </row>
    <row r="16" spans="1:13" ht="19.5" customHeight="1" x14ac:dyDescent="0.25">
      <c r="B16" s="17">
        <v>500</v>
      </c>
      <c r="C16" s="76" t="s">
        <v>1</v>
      </c>
      <c r="D16" s="75"/>
      <c r="E16" s="70">
        <v>0.02</v>
      </c>
      <c r="F16" s="58">
        <f>E8 *E16</f>
        <v>0.78800000000000003</v>
      </c>
      <c r="G16" s="158"/>
      <c r="H16" s="16"/>
      <c r="K16" s="88"/>
      <c r="L16" s="88"/>
      <c r="M16" s="85"/>
    </row>
    <row r="17" spans="2:13" x14ac:dyDescent="0.25">
      <c r="B17" s="19"/>
      <c r="C17" s="20" t="s">
        <v>13</v>
      </c>
      <c r="D17" s="20"/>
      <c r="E17" s="21">
        <f>SUM(E12:E16)</f>
        <v>2.6492893401015229</v>
      </c>
      <c r="F17" s="57">
        <f>SUM(F12:F16)</f>
        <v>104.38200000000001</v>
      </c>
      <c r="G17" s="54"/>
      <c r="H17" s="22"/>
      <c r="K17" s="83"/>
      <c r="L17" s="83"/>
      <c r="M17" s="85"/>
    </row>
    <row r="18" spans="2:13" ht="13.9" customHeight="1" x14ac:dyDescent="0.25">
      <c r="B18" s="23"/>
      <c r="C18" s="24"/>
      <c r="D18" s="24"/>
      <c r="E18" s="25"/>
      <c r="F18" s="65"/>
      <c r="G18" s="99"/>
      <c r="H18" s="26"/>
      <c r="I18" s="77"/>
      <c r="K18" s="83"/>
      <c r="L18" s="83"/>
      <c r="M18" s="85"/>
    </row>
    <row r="19" spans="2:13" ht="17.25" x14ac:dyDescent="0.25">
      <c r="B19" s="27" t="s">
        <v>19</v>
      </c>
      <c r="C19" s="20"/>
      <c r="D19" s="20"/>
      <c r="E19" s="28" t="s">
        <v>29</v>
      </c>
      <c r="F19" s="78" t="s">
        <v>8</v>
      </c>
      <c r="G19" s="79" t="s">
        <v>23</v>
      </c>
      <c r="H19" s="29" t="s">
        <v>12</v>
      </c>
      <c r="I19" s="77"/>
      <c r="K19" s="89"/>
      <c r="L19" s="87"/>
      <c r="M19" s="85"/>
    </row>
    <row r="20" spans="2:13" ht="17.25" customHeight="1" x14ac:dyDescent="0.25">
      <c r="B20" s="17">
        <v>300</v>
      </c>
      <c r="C20" s="152" t="s">
        <v>36</v>
      </c>
      <c r="D20" s="153"/>
      <c r="E20" s="30">
        <v>0.96</v>
      </c>
      <c r="F20" s="58">
        <f>E8 *E20</f>
        <v>37.823999999999998</v>
      </c>
      <c r="G20" s="159" t="s">
        <v>38</v>
      </c>
      <c r="H20" s="31"/>
      <c r="I20" s="77"/>
      <c r="K20" s="90"/>
      <c r="L20" s="91"/>
      <c r="M20" s="85"/>
    </row>
    <row r="21" spans="2:13" x14ac:dyDescent="0.25">
      <c r="B21" s="17">
        <v>600</v>
      </c>
      <c r="C21" s="15" t="s">
        <v>25</v>
      </c>
      <c r="D21" s="52"/>
      <c r="E21" s="32"/>
      <c r="F21" s="58"/>
      <c r="G21" s="159"/>
      <c r="H21" s="33"/>
      <c r="I21" s="77"/>
      <c r="K21" s="81"/>
      <c r="L21" s="81"/>
      <c r="M21" s="85"/>
    </row>
    <row r="22" spans="2:13" ht="15" customHeight="1" x14ac:dyDescent="0.25">
      <c r="B22" s="17"/>
      <c r="C22" s="15">
        <v>610</v>
      </c>
      <c r="D22" s="52" t="s">
        <v>2</v>
      </c>
      <c r="E22" s="18">
        <v>0.19</v>
      </c>
      <c r="F22" s="58">
        <f>E8 *E22</f>
        <v>7.4859999999999998</v>
      </c>
      <c r="G22" s="159"/>
      <c r="H22" s="34"/>
      <c r="I22" s="77"/>
      <c r="K22" s="88"/>
      <c r="L22" s="81"/>
      <c r="M22" s="85"/>
    </row>
    <row r="23" spans="2:13" x14ac:dyDescent="0.25">
      <c r="B23" s="17"/>
      <c r="C23" s="15">
        <v>620</v>
      </c>
      <c r="D23" s="52" t="s">
        <v>3</v>
      </c>
      <c r="E23" s="18">
        <v>0.43</v>
      </c>
      <c r="F23" s="58">
        <f>E8 *E23</f>
        <v>16.942</v>
      </c>
      <c r="G23" s="159"/>
      <c r="H23" s="34"/>
      <c r="I23" s="77"/>
      <c r="K23" s="88"/>
      <c r="L23" s="81"/>
      <c r="M23" s="85"/>
    </row>
    <row r="24" spans="2:13" x14ac:dyDescent="0.25">
      <c r="B24" s="17"/>
      <c r="C24" s="15">
        <v>630</v>
      </c>
      <c r="D24" s="52" t="s">
        <v>4</v>
      </c>
      <c r="E24" s="18">
        <v>0.02</v>
      </c>
      <c r="F24" s="58">
        <f>E8 *E24</f>
        <v>0.78800000000000003</v>
      </c>
      <c r="G24" s="159"/>
      <c r="H24" s="34"/>
      <c r="I24" s="77"/>
      <c r="K24" s="88"/>
      <c r="L24" s="81"/>
      <c r="M24" s="85"/>
    </row>
    <row r="25" spans="2:13" ht="16.5" customHeight="1" x14ac:dyDescent="0.25">
      <c r="B25" s="17">
        <v>700</v>
      </c>
      <c r="C25" s="152" t="s">
        <v>37</v>
      </c>
      <c r="D25" s="153"/>
      <c r="E25" s="18">
        <v>0.03</v>
      </c>
      <c r="F25" s="58">
        <f>E8 *E25</f>
        <v>1.1819999999999999</v>
      </c>
      <c r="G25" s="159"/>
      <c r="H25" s="35"/>
      <c r="I25" s="77"/>
      <c r="K25" s="88"/>
      <c r="L25" s="81"/>
      <c r="M25" s="85"/>
    </row>
    <row r="26" spans="2:13" ht="16.5" customHeight="1" x14ac:dyDescent="0.25">
      <c r="B26" s="94"/>
      <c r="C26" s="154" t="s">
        <v>31</v>
      </c>
      <c r="D26" s="155"/>
      <c r="E26" s="95">
        <v>0</v>
      </c>
      <c r="F26" s="96">
        <v>0</v>
      </c>
      <c r="G26" s="97"/>
      <c r="H26" s="98"/>
      <c r="I26" s="77"/>
      <c r="K26" s="88"/>
      <c r="L26" s="81"/>
      <c r="M26" s="85"/>
    </row>
    <row r="27" spans="2:13" ht="15" customHeight="1" thickBot="1" x14ac:dyDescent="0.3">
      <c r="B27" s="36"/>
      <c r="C27" s="37" t="s">
        <v>16</v>
      </c>
      <c r="D27" s="37"/>
      <c r="E27" s="38">
        <f>SUM(E20:E26)</f>
        <v>1.63</v>
      </c>
      <c r="F27" s="59">
        <f>SUM(F20:F26)</f>
        <v>64.221999999999994</v>
      </c>
      <c r="G27" s="55"/>
      <c r="H27" s="39"/>
      <c r="I27" s="77"/>
      <c r="K27" s="83"/>
      <c r="L27" s="83"/>
      <c r="M27" s="85"/>
    </row>
    <row r="28" spans="2:13" ht="17.25" customHeight="1" x14ac:dyDescent="0.25">
      <c r="B28" s="40"/>
      <c r="C28" s="10"/>
      <c r="D28" s="10"/>
      <c r="E28" s="41"/>
      <c r="F28" s="42"/>
      <c r="G28" s="43"/>
      <c r="I28" s="77"/>
      <c r="K28" s="83"/>
      <c r="L28" s="83"/>
      <c r="M28" s="85"/>
    </row>
    <row r="29" spans="2:13" ht="15" customHeight="1" x14ac:dyDescent="0.25">
      <c r="B29" s="151" t="s">
        <v>20</v>
      </c>
      <c r="C29" s="151"/>
      <c r="D29" s="151"/>
      <c r="E29" s="41">
        <f>E27+E17</f>
        <v>4.2792893401015224</v>
      </c>
      <c r="F29" s="44">
        <f>F27+F17</f>
        <v>168.60399999999998</v>
      </c>
      <c r="G29" s="45"/>
      <c r="I29" s="77"/>
      <c r="K29" s="83"/>
      <c r="L29" s="83"/>
      <c r="M29" s="85"/>
    </row>
    <row r="30" spans="2:13" x14ac:dyDescent="0.25">
      <c r="B30" s="40" t="s">
        <v>9</v>
      </c>
      <c r="C30" s="46"/>
      <c r="D30" s="48">
        <v>0.2</v>
      </c>
      <c r="E30" s="47">
        <f>ROUND((E29*D30),2)</f>
        <v>0.86</v>
      </c>
      <c r="F30" s="42">
        <f>ROUND((F29*D30),2)</f>
        <v>33.72</v>
      </c>
      <c r="I30" s="77"/>
      <c r="K30" s="92"/>
      <c r="L30" s="83"/>
      <c r="M30" s="85"/>
    </row>
    <row r="31" spans="2:13" x14ac:dyDescent="0.25">
      <c r="B31" s="10" t="s">
        <v>17</v>
      </c>
      <c r="C31" s="10"/>
      <c r="D31" s="10"/>
      <c r="E31" s="49">
        <f>E30+E29</f>
        <v>5.1392893401015227</v>
      </c>
      <c r="F31" s="42">
        <f>F30+F29</f>
        <v>202.32399999999998</v>
      </c>
      <c r="G31" s="43"/>
      <c r="I31" s="77"/>
      <c r="K31" s="84"/>
      <c r="L31" s="82"/>
      <c r="M31" s="77"/>
    </row>
    <row r="32" spans="2:13" x14ac:dyDescent="0.25">
      <c r="B32" s="10" t="s">
        <v>26</v>
      </c>
      <c r="C32" s="10"/>
      <c r="D32" s="10"/>
      <c r="E32" s="49"/>
      <c r="F32" s="42">
        <f>F29*G32</f>
        <v>2023.2479999999998</v>
      </c>
      <c r="G32" s="71">
        <v>12</v>
      </c>
      <c r="H32" s="72" t="s">
        <v>21</v>
      </c>
      <c r="I32" s="77"/>
      <c r="K32" s="84"/>
      <c r="L32" s="82"/>
      <c r="M32" s="77"/>
    </row>
    <row r="33" spans="2:13" ht="15.75" thickBot="1" x14ac:dyDescent="0.3">
      <c r="B33" s="10" t="s">
        <v>27</v>
      </c>
      <c r="C33" s="10"/>
      <c r="D33" s="10"/>
      <c r="E33" s="50"/>
      <c r="F33" s="51">
        <f>F31*G33</f>
        <v>2427.8879999999999</v>
      </c>
      <c r="G33" s="73">
        <v>12</v>
      </c>
      <c r="H33" s="74" t="s">
        <v>21</v>
      </c>
      <c r="K33" s="84"/>
      <c r="L33" s="84"/>
      <c r="M33" s="77"/>
    </row>
    <row r="34" spans="2:13" ht="15.75" x14ac:dyDescent="0.25">
      <c r="B34" s="150"/>
      <c r="C34" s="150"/>
      <c r="D34" s="150"/>
      <c r="E34" s="150"/>
      <c r="F34" s="150"/>
      <c r="G34" s="3"/>
      <c r="H34" s="2"/>
      <c r="K34" s="80"/>
      <c r="L34" s="80"/>
      <c r="M34" s="77"/>
    </row>
    <row r="35" spans="2:13" ht="15.75" x14ac:dyDescent="0.25">
      <c r="B35" s="2"/>
      <c r="C35" s="2"/>
      <c r="D35" s="2"/>
      <c r="E35" s="2"/>
      <c r="F35" s="2"/>
      <c r="G35" s="2"/>
      <c r="H35" s="2"/>
      <c r="K35" s="77"/>
      <c r="L35" s="77"/>
      <c r="M35" s="77"/>
    </row>
    <row r="36" spans="2:13" ht="15.75" x14ac:dyDescent="0.25">
      <c r="B36" s="2"/>
      <c r="C36" s="2"/>
      <c r="D36" s="2"/>
      <c r="E36" s="2"/>
      <c r="F36" s="2"/>
      <c r="G36" s="2"/>
      <c r="H36" s="2"/>
      <c r="K36" s="77"/>
      <c r="L36" s="77"/>
      <c r="M36" s="77"/>
    </row>
    <row r="37" spans="2:13" ht="15.75" x14ac:dyDescent="0.25">
      <c r="B37" s="2"/>
      <c r="C37" s="2"/>
      <c r="D37" s="2"/>
      <c r="E37" s="2"/>
      <c r="F37" s="2"/>
      <c r="G37" s="2"/>
      <c r="H37" s="2"/>
    </row>
    <row r="38" spans="2:13" x14ac:dyDescent="0.25">
      <c r="B38" s="11" t="s">
        <v>5</v>
      </c>
      <c r="C38" s="11"/>
      <c r="D38" s="11"/>
      <c r="E38" s="11" t="s">
        <v>7</v>
      </c>
    </row>
    <row r="40" spans="2:13" x14ac:dyDescent="0.25">
      <c r="B40" s="66" t="s">
        <v>6</v>
      </c>
      <c r="C40" s="66"/>
      <c r="D40" s="66"/>
      <c r="E40" s="66" t="s">
        <v>6</v>
      </c>
      <c r="F40" s="66"/>
      <c r="G40" s="66"/>
    </row>
    <row r="41" spans="2:13" ht="15.75" x14ac:dyDescent="0.25">
      <c r="B41" s="2"/>
      <c r="C41" s="2"/>
      <c r="D41" s="2"/>
      <c r="E41" s="2"/>
      <c r="F41" s="2"/>
      <c r="G41" s="2"/>
      <c r="H41" s="2"/>
    </row>
  </sheetData>
  <mergeCells count="10">
    <mergeCell ref="E10:F10"/>
    <mergeCell ref="A3:H3"/>
    <mergeCell ref="B34:F34"/>
    <mergeCell ref="B29:D29"/>
    <mergeCell ref="C25:D25"/>
    <mergeCell ref="C20:D20"/>
    <mergeCell ref="C26:D26"/>
    <mergeCell ref="G12:G13"/>
    <mergeCell ref="G14:G16"/>
    <mergeCell ref="G20:G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6"/>
  <sheetViews>
    <sheetView workbookViewId="0">
      <selection activeCell="L29" sqref="L29"/>
    </sheetView>
  </sheetViews>
  <sheetFormatPr defaultRowHeight="15" x14ac:dyDescent="0.25"/>
  <cols>
    <col min="1" max="1" width="9.140625" style="102"/>
    <col min="2" max="2" width="7.85546875" style="102" customWidth="1"/>
    <col min="3" max="3" width="14.7109375" style="102" customWidth="1"/>
    <col min="4" max="4" width="14.28515625" style="102" customWidth="1"/>
    <col min="5" max="7" width="14.7109375" style="102" customWidth="1"/>
    <col min="8" max="10" width="9.140625" style="102"/>
    <col min="11" max="11" width="11" style="102" customWidth="1"/>
    <col min="12" max="257" width="9.140625" style="102"/>
    <col min="258" max="258" width="7.85546875" style="102" customWidth="1"/>
    <col min="259" max="259" width="14.7109375" style="102" customWidth="1"/>
    <col min="260" max="260" width="14.28515625" style="102" customWidth="1"/>
    <col min="261" max="263" width="14.7109375" style="102" customWidth="1"/>
    <col min="264" max="266" width="9.140625" style="102"/>
    <col min="267" max="267" width="11" style="102" customWidth="1"/>
    <col min="268" max="513" width="9.140625" style="102"/>
    <col min="514" max="514" width="7.85546875" style="102" customWidth="1"/>
    <col min="515" max="515" width="14.7109375" style="102" customWidth="1"/>
    <col min="516" max="516" width="14.28515625" style="102" customWidth="1"/>
    <col min="517" max="519" width="14.7109375" style="102" customWidth="1"/>
    <col min="520" max="522" width="9.140625" style="102"/>
    <col min="523" max="523" width="11" style="102" customWidth="1"/>
    <col min="524" max="769" width="9.140625" style="102"/>
    <col min="770" max="770" width="7.85546875" style="102" customWidth="1"/>
    <col min="771" max="771" width="14.7109375" style="102" customWidth="1"/>
    <col min="772" max="772" width="14.28515625" style="102" customWidth="1"/>
    <col min="773" max="775" width="14.7109375" style="102" customWidth="1"/>
    <col min="776" max="778" width="9.140625" style="102"/>
    <col min="779" max="779" width="11" style="102" customWidth="1"/>
    <col min="780" max="1025" width="9.140625" style="102"/>
    <col min="1026" max="1026" width="7.85546875" style="102" customWidth="1"/>
    <col min="1027" max="1027" width="14.7109375" style="102" customWidth="1"/>
    <col min="1028" max="1028" width="14.28515625" style="102" customWidth="1"/>
    <col min="1029" max="1031" width="14.7109375" style="102" customWidth="1"/>
    <col min="1032" max="1034" width="9.140625" style="102"/>
    <col min="1035" max="1035" width="11" style="102" customWidth="1"/>
    <col min="1036" max="1281" width="9.140625" style="102"/>
    <col min="1282" max="1282" width="7.85546875" style="102" customWidth="1"/>
    <col min="1283" max="1283" width="14.7109375" style="102" customWidth="1"/>
    <col min="1284" max="1284" width="14.28515625" style="102" customWidth="1"/>
    <col min="1285" max="1287" width="14.7109375" style="102" customWidth="1"/>
    <col min="1288" max="1290" width="9.140625" style="102"/>
    <col min="1291" max="1291" width="11" style="102" customWidth="1"/>
    <col min="1292" max="1537" width="9.140625" style="102"/>
    <col min="1538" max="1538" width="7.85546875" style="102" customWidth="1"/>
    <col min="1539" max="1539" width="14.7109375" style="102" customWidth="1"/>
    <col min="1540" max="1540" width="14.28515625" style="102" customWidth="1"/>
    <col min="1541" max="1543" width="14.7109375" style="102" customWidth="1"/>
    <col min="1544" max="1546" width="9.140625" style="102"/>
    <col min="1547" max="1547" width="11" style="102" customWidth="1"/>
    <col min="1548" max="1793" width="9.140625" style="102"/>
    <col min="1794" max="1794" width="7.85546875" style="102" customWidth="1"/>
    <col min="1795" max="1795" width="14.7109375" style="102" customWidth="1"/>
    <col min="1796" max="1796" width="14.28515625" style="102" customWidth="1"/>
    <col min="1797" max="1799" width="14.7109375" style="102" customWidth="1"/>
    <col min="1800" max="1802" width="9.140625" style="102"/>
    <col min="1803" max="1803" width="11" style="102" customWidth="1"/>
    <col min="1804" max="2049" width="9.140625" style="102"/>
    <col min="2050" max="2050" width="7.85546875" style="102" customWidth="1"/>
    <col min="2051" max="2051" width="14.7109375" style="102" customWidth="1"/>
    <col min="2052" max="2052" width="14.28515625" style="102" customWidth="1"/>
    <col min="2053" max="2055" width="14.7109375" style="102" customWidth="1"/>
    <col min="2056" max="2058" width="9.140625" style="102"/>
    <col min="2059" max="2059" width="11" style="102" customWidth="1"/>
    <col min="2060" max="2305" width="9.140625" style="102"/>
    <col min="2306" max="2306" width="7.85546875" style="102" customWidth="1"/>
    <col min="2307" max="2307" width="14.7109375" style="102" customWidth="1"/>
    <col min="2308" max="2308" width="14.28515625" style="102" customWidth="1"/>
    <col min="2309" max="2311" width="14.7109375" style="102" customWidth="1"/>
    <col min="2312" max="2314" width="9.140625" style="102"/>
    <col min="2315" max="2315" width="11" style="102" customWidth="1"/>
    <col min="2316" max="2561" width="9.140625" style="102"/>
    <col min="2562" max="2562" width="7.85546875" style="102" customWidth="1"/>
    <col min="2563" max="2563" width="14.7109375" style="102" customWidth="1"/>
    <col min="2564" max="2564" width="14.28515625" style="102" customWidth="1"/>
    <col min="2565" max="2567" width="14.7109375" style="102" customWidth="1"/>
    <col min="2568" max="2570" width="9.140625" style="102"/>
    <col min="2571" max="2571" width="11" style="102" customWidth="1"/>
    <col min="2572" max="2817" width="9.140625" style="102"/>
    <col min="2818" max="2818" width="7.85546875" style="102" customWidth="1"/>
    <col min="2819" max="2819" width="14.7109375" style="102" customWidth="1"/>
    <col min="2820" max="2820" width="14.28515625" style="102" customWidth="1"/>
    <col min="2821" max="2823" width="14.7109375" style="102" customWidth="1"/>
    <col min="2824" max="2826" width="9.140625" style="102"/>
    <col min="2827" max="2827" width="11" style="102" customWidth="1"/>
    <col min="2828" max="3073" width="9.140625" style="102"/>
    <col min="3074" max="3074" width="7.85546875" style="102" customWidth="1"/>
    <col min="3075" max="3075" width="14.7109375" style="102" customWidth="1"/>
    <col min="3076" max="3076" width="14.28515625" style="102" customWidth="1"/>
    <col min="3077" max="3079" width="14.7109375" style="102" customWidth="1"/>
    <col min="3080" max="3082" width="9.140625" style="102"/>
    <col min="3083" max="3083" width="11" style="102" customWidth="1"/>
    <col min="3084" max="3329" width="9.140625" style="102"/>
    <col min="3330" max="3330" width="7.85546875" style="102" customWidth="1"/>
    <col min="3331" max="3331" width="14.7109375" style="102" customWidth="1"/>
    <col min="3332" max="3332" width="14.28515625" style="102" customWidth="1"/>
    <col min="3333" max="3335" width="14.7109375" style="102" customWidth="1"/>
    <col min="3336" max="3338" width="9.140625" style="102"/>
    <col min="3339" max="3339" width="11" style="102" customWidth="1"/>
    <col min="3340" max="3585" width="9.140625" style="102"/>
    <col min="3586" max="3586" width="7.85546875" style="102" customWidth="1"/>
    <col min="3587" max="3587" width="14.7109375" style="102" customWidth="1"/>
    <col min="3588" max="3588" width="14.28515625" style="102" customWidth="1"/>
    <col min="3589" max="3591" width="14.7109375" style="102" customWidth="1"/>
    <col min="3592" max="3594" width="9.140625" style="102"/>
    <col min="3595" max="3595" width="11" style="102" customWidth="1"/>
    <col min="3596" max="3841" width="9.140625" style="102"/>
    <col min="3842" max="3842" width="7.85546875" style="102" customWidth="1"/>
    <col min="3843" max="3843" width="14.7109375" style="102" customWidth="1"/>
    <col min="3844" max="3844" width="14.28515625" style="102" customWidth="1"/>
    <col min="3845" max="3847" width="14.7109375" style="102" customWidth="1"/>
    <col min="3848" max="3850" width="9.140625" style="102"/>
    <col min="3851" max="3851" width="11" style="102" customWidth="1"/>
    <col min="3852" max="4097" width="9.140625" style="102"/>
    <col min="4098" max="4098" width="7.85546875" style="102" customWidth="1"/>
    <col min="4099" max="4099" width="14.7109375" style="102" customWidth="1"/>
    <col min="4100" max="4100" width="14.28515625" style="102" customWidth="1"/>
    <col min="4101" max="4103" width="14.7109375" style="102" customWidth="1"/>
    <col min="4104" max="4106" width="9.140625" style="102"/>
    <col min="4107" max="4107" width="11" style="102" customWidth="1"/>
    <col min="4108" max="4353" width="9.140625" style="102"/>
    <col min="4354" max="4354" width="7.85546875" style="102" customWidth="1"/>
    <col min="4355" max="4355" width="14.7109375" style="102" customWidth="1"/>
    <col min="4356" max="4356" width="14.28515625" style="102" customWidth="1"/>
    <col min="4357" max="4359" width="14.7109375" style="102" customWidth="1"/>
    <col min="4360" max="4362" width="9.140625" style="102"/>
    <col min="4363" max="4363" width="11" style="102" customWidth="1"/>
    <col min="4364" max="4609" width="9.140625" style="102"/>
    <col min="4610" max="4610" width="7.85546875" style="102" customWidth="1"/>
    <col min="4611" max="4611" width="14.7109375" style="102" customWidth="1"/>
    <col min="4612" max="4612" width="14.28515625" style="102" customWidth="1"/>
    <col min="4613" max="4615" width="14.7109375" style="102" customWidth="1"/>
    <col min="4616" max="4618" width="9.140625" style="102"/>
    <col min="4619" max="4619" width="11" style="102" customWidth="1"/>
    <col min="4620" max="4865" width="9.140625" style="102"/>
    <col min="4866" max="4866" width="7.85546875" style="102" customWidth="1"/>
    <col min="4867" max="4867" width="14.7109375" style="102" customWidth="1"/>
    <col min="4868" max="4868" width="14.28515625" style="102" customWidth="1"/>
    <col min="4869" max="4871" width="14.7109375" style="102" customWidth="1"/>
    <col min="4872" max="4874" width="9.140625" style="102"/>
    <col min="4875" max="4875" width="11" style="102" customWidth="1"/>
    <col min="4876" max="5121" width="9.140625" style="102"/>
    <col min="5122" max="5122" width="7.85546875" style="102" customWidth="1"/>
    <col min="5123" max="5123" width="14.7109375" style="102" customWidth="1"/>
    <col min="5124" max="5124" width="14.28515625" style="102" customWidth="1"/>
    <col min="5125" max="5127" width="14.7109375" style="102" customWidth="1"/>
    <col min="5128" max="5130" width="9.140625" style="102"/>
    <col min="5131" max="5131" width="11" style="102" customWidth="1"/>
    <col min="5132" max="5377" width="9.140625" style="102"/>
    <col min="5378" max="5378" width="7.85546875" style="102" customWidth="1"/>
    <col min="5379" max="5379" width="14.7109375" style="102" customWidth="1"/>
    <col min="5380" max="5380" width="14.28515625" style="102" customWidth="1"/>
    <col min="5381" max="5383" width="14.7109375" style="102" customWidth="1"/>
    <col min="5384" max="5386" width="9.140625" style="102"/>
    <col min="5387" max="5387" width="11" style="102" customWidth="1"/>
    <col min="5388" max="5633" width="9.140625" style="102"/>
    <col min="5634" max="5634" width="7.85546875" style="102" customWidth="1"/>
    <col min="5635" max="5635" width="14.7109375" style="102" customWidth="1"/>
    <col min="5636" max="5636" width="14.28515625" style="102" customWidth="1"/>
    <col min="5637" max="5639" width="14.7109375" style="102" customWidth="1"/>
    <col min="5640" max="5642" width="9.140625" style="102"/>
    <col min="5643" max="5643" width="11" style="102" customWidth="1"/>
    <col min="5644" max="5889" width="9.140625" style="102"/>
    <col min="5890" max="5890" width="7.85546875" style="102" customWidth="1"/>
    <col min="5891" max="5891" width="14.7109375" style="102" customWidth="1"/>
    <col min="5892" max="5892" width="14.28515625" style="102" customWidth="1"/>
    <col min="5893" max="5895" width="14.7109375" style="102" customWidth="1"/>
    <col min="5896" max="5898" width="9.140625" style="102"/>
    <col min="5899" max="5899" width="11" style="102" customWidth="1"/>
    <col min="5900" max="6145" width="9.140625" style="102"/>
    <col min="6146" max="6146" width="7.85546875" style="102" customWidth="1"/>
    <col min="6147" max="6147" width="14.7109375" style="102" customWidth="1"/>
    <col min="6148" max="6148" width="14.28515625" style="102" customWidth="1"/>
    <col min="6149" max="6151" width="14.7109375" style="102" customWidth="1"/>
    <col min="6152" max="6154" width="9.140625" style="102"/>
    <col min="6155" max="6155" width="11" style="102" customWidth="1"/>
    <col min="6156" max="6401" width="9.140625" style="102"/>
    <col min="6402" max="6402" width="7.85546875" style="102" customWidth="1"/>
    <col min="6403" max="6403" width="14.7109375" style="102" customWidth="1"/>
    <col min="6404" max="6404" width="14.28515625" style="102" customWidth="1"/>
    <col min="6405" max="6407" width="14.7109375" style="102" customWidth="1"/>
    <col min="6408" max="6410" width="9.140625" style="102"/>
    <col min="6411" max="6411" width="11" style="102" customWidth="1"/>
    <col min="6412" max="6657" width="9.140625" style="102"/>
    <col min="6658" max="6658" width="7.85546875" style="102" customWidth="1"/>
    <col min="6659" max="6659" width="14.7109375" style="102" customWidth="1"/>
    <col min="6660" max="6660" width="14.28515625" style="102" customWidth="1"/>
    <col min="6661" max="6663" width="14.7109375" style="102" customWidth="1"/>
    <col min="6664" max="6666" width="9.140625" style="102"/>
    <col min="6667" max="6667" width="11" style="102" customWidth="1"/>
    <col min="6668" max="6913" width="9.140625" style="102"/>
    <col min="6914" max="6914" width="7.85546875" style="102" customWidth="1"/>
    <col min="6915" max="6915" width="14.7109375" style="102" customWidth="1"/>
    <col min="6916" max="6916" width="14.28515625" style="102" customWidth="1"/>
    <col min="6917" max="6919" width="14.7109375" style="102" customWidth="1"/>
    <col min="6920" max="6922" width="9.140625" style="102"/>
    <col min="6923" max="6923" width="11" style="102" customWidth="1"/>
    <col min="6924" max="7169" width="9.140625" style="102"/>
    <col min="7170" max="7170" width="7.85546875" style="102" customWidth="1"/>
    <col min="7171" max="7171" width="14.7109375" style="102" customWidth="1"/>
    <col min="7172" max="7172" width="14.28515625" style="102" customWidth="1"/>
    <col min="7173" max="7175" width="14.7109375" style="102" customWidth="1"/>
    <col min="7176" max="7178" width="9.140625" style="102"/>
    <col min="7179" max="7179" width="11" style="102" customWidth="1"/>
    <col min="7180" max="7425" width="9.140625" style="102"/>
    <col min="7426" max="7426" width="7.85546875" style="102" customWidth="1"/>
    <col min="7427" max="7427" width="14.7109375" style="102" customWidth="1"/>
    <col min="7428" max="7428" width="14.28515625" style="102" customWidth="1"/>
    <col min="7429" max="7431" width="14.7109375" style="102" customWidth="1"/>
    <col min="7432" max="7434" width="9.140625" style="102"/>
    <col min="7435" max="7435" width="11" style="102" customWidth="1"/>
    <col min="7436" max="7681" width="9.140625" style="102"/>
    <col min="7682" max="7682" width="7.85546875" style="102" customWidth="1"/>
    <col min="7683" max="7683" width="14.7109375" style="102" customWidth="1"/>
    <col min="7684" max="7684" width="14.28515625" style="102" customWidth="1"/>
    <col min="7685" max="7687" width="14.7109375" style="102" customWidth="1"/>
    <col min="7688" max="7690" width="9.140625" style="102"/>
    <col min="7691" max="7691" width="11" style="102" customWidth="1"/>
    <col min="7692" max="7937" width="9.140625" style="102"/>
    <col min="7938" max="7938" width="7.85546875" style="102" customWidth="1"/>
    <col min="7939" max="7939" width="14.7109375" style="102" customWidth="1"/>
    <col min="7940" max="7940" width="14.28515625" style="102" customWidth="1"/>
    <col min="7941" max="7943" width="14.7109375" style="102" customWidth="1"/>
    <col min="7944" max="7946" width="9.140625" style="102"/>
    <col min="7947" max="7947" width="11" style="102" customWidth="1"/>
    <col min="7948" max="8193" width="9.140625" style="102"/>
    <col min="8194" max="8194" width="7.85546875" style="102" customWidth="1"/>
    <col min="8195" max="8195" width="14.7109375" style="102" customWidth="1"/>
    <col min="8196" max="8196" width="14.28515625" style="102" customWidth="1"/>
    <col min="8197" max="8199" width="14.7109375" style="102" customWidth="1"/>
    <col min="8200" max="8202" width="9.140625" style="102"/>
    <col min="8203" max="8203" width="11" style="102" customWidth="1"/>
    <col min="8204" max="8449" width="9.140625" style="102"/>
    <col min="8450" max="8450" width="7.85546875" style="102" customWidth="1"/>
    <col min="8451" max="8451" width="14.7109375" style="102" customWidth="1"/>
    <col min="8452" max="8452" width="14.28515625" style="102" customWidth="1"/>
    <col min="8453" max="8455" width="14.7109375" style="102" customWidth="1"/>
    <col min="8456" max="8458" width="9.140625" style="102"/>
    <col min="8459" max="8459" width="11" style="102" customWidth="1"/>
    <col min="8460" max="8705" width="9.140625" style="102"/>
    <col min="8706" max="8706" width="7.85546875" style="102" customWidth="1"/>
    <col min="8707" max="8707" width="14.7109375" style="102" customWidth="1"/>
    <col min="8708" max="8708" width="14.28515625" style="102" customWidth="1"/>
    <col min="8709" max="8711" width="14.7109375" style="102" customWidth="1"/>
    <col min="8712" max="8714" width="9.140625" style="102"/>
    <col min="8715" max="8715" width="11" style="102" customWidth="1"/>
    <col min="8716" max="8961" width="9.140625" style="102"/>
    <col min="8962" max="8962" width="7.85546875" style="102" customWidth="1"/>
    <col min="8963" max="8963" width="14.7109375" style="102" customWidth="1"/>
    <col min="8964" max="8964" width="14.28515625" style="102" customWidth="1"/>
    <col min="8965" max="8967" width="14.7109375" style="102" customWidth="1"/>
    <col min="8968" max="8970" width="9.140625" style="102"/>
    <col min="8971" max="8971" width="11" style="102" customWidth="1"/>
    <col min="8972" max="9217" width="9.140625" style="102"/>
    <col min="9218" max="9218" width="7.85546875" style="102" customWidth="1"/>
    <col min="9219" max="9219" width="14.7109375" style="102" customWidth="1"/>
    <col min="9220" max="9220" width="14.28515625" style="102" customWidth="1"/>
    <col min="9221" max="9223" width="14.7109375" style="102" customWidth="1"/>
    <col min="9224" max="9226" width="9.140625" style="102"/>
    <col min="9227" max="9227" width="11" style="102" customWidth="1"/>
    <col min="9228" max="9473" width="9.140625" style="102"/>
    <col min="9474" max="9474" width="7.85546875" style="102" customWidth="1"/>
    <col min="9475" max="9475" width="14.7109375" style="102" customWidth="1"/>
    <col min="9476" max="9476" width="14.28515625" style="102" customWidth="1"/>
    <col min="9477" max="9479" width="14.7109375" style="102" customWidth="1"/>
    <col min="9480" max="9482" width="9.140625" style="102"/>
    <col min="9483" max="9483" width="11" style="102" customWidth="1"/>
    <col min="9484" max="9729" width="9.140625" style="102"/>
    <col min="9730" max="9730" width="7.85546875" style="102" customWidth="1"/>
    <col min="9731" max="9731" width="14.7109375" style="102" customWidth="1"/>
    <col min="9732" max="9732" width="14.28515625" style="102" customWidth="1"/>
    <col min="9733" max="9735" width="14.7109375" style="102" customWidth="1"/>
    <col min="9736" max="9738" width="9.140625" style="102"/>
    <col min="9739" max="9739" width="11" style="102" customWidth="1"/>
    <col min="9740" max="9985" width="9.140625" style="102"/>
    <col min="9986" max="9986" width="7.85546875" style="102" customWidth="1"/>
    <col min="9987" max="9987" width="14.7109375" style="102" customWidth="1"/>
    <col min="9988" max="9988" width="14.28515625" style="102" customWidth="1"/>
    <col min="9989" max="9991" width="14.7109375" style="102" customWidth="1"/>
    <col min="9992" max="9994" width="9.140625" style="102"/>
    <col min="9995" max="9995" width="11" style="102" customWidth="1"/>
    <col min="9996" max="10241" width="9.140625" style="102"/>
    <col min="10242" max="10242" width="7.85546875" style="102" customWidth="1"/>
    <col min="10243" max="10243" width="14.7109375" style="102" customWidth="1"/>
    <col min="10244" max="10244" width="14.28515625" style="102" customWidth="1"/>
    <col min="10245" max="10247" width="14.7109375" style="102" customWidth="1"/>
    <col min="10248" max="10250" width="9.140625" style="102"/>
    <col min="10251" max="10251" width="11" style="102" customWidth="1"/>
    <col min="10252" max="10497" width="9.140625" style="102"/>
    <col min="10498" max="10498" width="7.85546875" style="102" customWidth="1"/>
    <col min="10499" max="10499" width="14.7109375" style="102" customWidth="1"/>
    <col min="10500" max="10500" width="14.28515625" style="102" customWidth="1"/>
    <col min="10501" max="10503" width="14.7109375" style="102" customWidth="1"/>
    <col min="10504" max="10506" width="9.140625" style="102"/>
    <col min="10507" max="10507" width="11" style="102" customWidth="1"/>
    <col min="10508" max="10753" width="9.140625" style="102"/>
    <col min="10754" max="10754" width="7.85546875" style="102" customWidth="1"/>
    <col min="10755" max="10755" width="14.7109375" style="102" customWidth="1"/>
    <col min="10756" max="10756" width="14.28515625" style="102" customWidth="1"/>
    <col min="10757" max="10759" width="14.7109375" style="102" customWidth="1"/>
    <col min="10760" max="10762" width="9.140625" style="102"/>
    <col min="10763" max="10763" width="11" style="102" customWidth="1"/>
    <col min="10764" max="11009" width="9.140625" style="102"/>
    <col min="11010" max="11010" width="7.85546875" style="102" customWidth="1"/>
    <col min="11011" max="11011" width="14.7109375" style="102" customWidth="1"/>
    <col min="11012" max="11012" width="14.28515625" style="102" customWidth="1"/>
    <col min="11013" max="11015" width="14.7109375" style="102" customWidth="1"/>
    <col min="11016" max="11018" width="9.140625" style="102"/>
    <col min="11019" max="11019" width="11" style="102" customWidth="1"/>
    <col min="11020" max="11265" width="9.140625" style="102"/>
    <col min="11266" max="11266" width="7.85546875" style="102" customWidth="1"/>
    <col min="11267" max="11267" width="14.7109375" style="102" customWidth="1"/>
    <col min="11268" max="11268" width="14.28515625" style="102" customWidth="1"/>
    <col min="11269" max="11271" width="14.7109375" style="102" customWidth="1"/>
    <col min="11272" max="11274" width="9.140625" style="102"/>
    <col min="11275" max="11275" width="11" style="102" customWidth="1"/>
    <col min="11276" max="11521" width="9.140625" style="102"/>
    <col min="11522" max="11522" width="7.85546875" style="102" customWidth="1"/>
    <col min="11523" max="11523" width="14.7109375" style="102" customWidth="1"/>
    <col min="11524" max="11524" width="14.28515625" style="102" customWidth="1"/>
    <col min="11525" max="11527" width="14.7109375" style="102" customWidth="1"/>
    <col min="11528" max="11530" width="9.140625" style="102"/>
    <col min="11531" max="11531" width="11" style="102" customWidth="1"/>
    <col min="11532" max="11777" width="9.140625" style="102"/>
    <col min="11778" max="11778" width="7.85546875" style="102" customWidth="1"/>
    <col min="11779" max="11779" width="14.7109375" style="102" customWidth="1"/>
    <col min="11780" max="11780" width="14.28515625" style="102" customWidth="1"/>
    <col min="11781" max="11783" width="14.7109375" style="102" customWidth="1"/>
    <col min="11784" max="11786" width="9.140625" style="102"/>
    <col min="11787" max="11787" width="11" style="102" customWidth="1"/>
    <col min="11788" max="12033" width="9.140625" style="102"/>
    <col min="12034" max="12034" width="7.85546875" style="102" customWidth="1"/>
    <col min="12035" max="12035" width="14.7109375" style="102" customWidth="1"/>
    <col min="12036" max="12036" width="14.28515625" style="102" customWidth="1"/>
    <col min="12037" max="12039" width="14.7109375" style="102" customWidth="1"/>
    <col min="12040" max="12042" width="9.140625" style="102"/>
    <col min="12043" max="12043" width="11" style="102" customWidth="1"/>
    <col min="12044" max="12289" width="9.140625" style="102"/>
    <col min="12290" max="12290" width="7.85546875" style="102" customWidth="1"/>
    <col min="12291" max="12291" width="14.7109375" style="102" customWidth="1"/>
    <col min="12292" max="12292" width="14.28515625" style="102" customWidth="1"/>
    <col min="12293" max="12295" width="14.7109375" style="102" customWidth="1"/>
    <col min="12296" max="12298" width="9.140625" style="102"/>
    <col min="12299" max="12299" width="11" style="102" customWidth="1"/>
    <col min="12300" max="12545" width="9.140625" style="102"/>
    <col min="12546" max="12546" width="7.85546875" style="102" customWidth="1"/>
    <col min="12547" max="12547" width="14.7109375" style="102" customWidth="1"/>
    <col min="12548" max="12548" width="14.28515625" style="102" customWidth="1"/>
    <col min="12549" max="12551" width="14.7109375" style="102" customWidth="1"/>
    <col min="12552" max="12554" width="9.140625" style="102"/>
    <col min="12555" max="12555" width="11" style="102" customWidth="1"/>
    <col min="12556" max="12801" width="9.140625" style="102"/>
    <col min="12802" max="12802" width="7.85546875" style="102" customWidth="1"/>
    <col min="12803" max="12803" width="14.7109375" style="102" customWidth="1"/>
    <col min="12804" max="12804" width="14.28515625" style="102" customWidth="1"/>
    <col min="12805" max="12807" width="14.7109375" style="102" customWidth="1"/>
    <col min="12808" max="12810" width="9.140625" style="102"/>
    <col min="12811" max="12811" width="11" style="102" customWidth="1"/>
    <col min="12812" max="13057" width="9.140625" style="102"/>
    <col min="13058" max="13058" width="7.85546875" style="102" customWidth="1"/>
    <col min="13059" max="13059" width="14.7109375" style="102" customWidth="1"/>
    <col min="13060" max="13060" width="14.28515625" style="102" customWidth="1"/>
    <col min="13061" max="13063" width="14.7109375" style="102" customWidth="1"/>
    <col min="13064" max="13066" width="9.140625" style="102"/>
    <col min="13067" max="13067" width="11" style="102" customWidth="1"/>
    <col min="13068" max="13313" width="9.140625" style="102"/>
    <col min="13314" max="13314" width="7.85546875" style="102" customWidth="1"/>
    <col min="13315" max="13315" width="14.7109375" style="102" customWidth="1"/>
    <col min="13316" max="13316" width="14.28515625" style="102" customWidth="1"/>
    <col min="13317" max="13319" width="14.7109375" style="102" customWidth="1"/>
    <col min="13320" max="13322" width="9.140625" style="102"/>
    <col min="13323" max="13323" width="11" style="102" customWidth="1"/>
    <col min="13324" max="13569" width="9.140625" style="102"/>
    <col min="13570" max="13570" width="7.85546875" style="102" customWidth="1"/>
    <col min="13571" max="13571" width="14.7109375" style="102" customWidth="1"/>
    <col min="13572" max="13572" width="14.28515625" style="102" customWidth="1"/>
    <col min="13573" max="13575" width="14.7109375" style="102" customWidth="1"/>
    <col min="13576" max="13578" width="9.140625" style="102"/>
    <col min="13579" max="13579" width="11" style="102" customWidth="1"/>
    <col min="13580" max="13825" width="9.140625" style="102"/>
    <col min="13826" max="13826" width="7.85546875" style="102" customWidth="1"/>
    <col min="13827" max="13827" width="14.7109375" style="102" customWidth="1"/>
    <col min="13828" max="13828" width="14.28515625" style="102" customWidth="1"/>
    <col min="13829" max="13831" width="14.7109375" style="102" customWidth="1"/>
    <col min="13832" max="13834" width="9.140625" style="102"/>
    <col min="13835" max="13835" width="11" style="102" customWidth="1"/>
    <col min="13836" max="14081" width="9.140625" style="102"/>
    <col min="14082" max="14082" width="7.85546875" style="102" customWidth="1"/>
    <col min="14083" max="14083" width="14.7109375" style="102" customWidth="1"/>
    <col min="14084" max="14084" width="14.28515625" style="102" customWidth="1"/>
    <col min="14085" max="14087" width="14.7109375" style="102" customWidth="1"/>
    <col min="14088" max="14090" width="9.140625" style="102"/>
    <col min="14091" max="14091" width="11" style="102" customWidth="1"/>
    <col min="14092" max="14337" width="9.140625" style="102"/>
    <col min="14338" max="14338" width="7.85546875" style="102" customWidth="1"/>
    <col min="14339" max="14339" width="14.7109375" style="102" customWidth="1"/>
    <col min="14340" max="14340" width="14.28515625" style="102" customWidth="1"/>
    <col min="14341" max="14343" width="14.7109375" style="102" customWidth="1"/>
    <col min="14344" max="14346" width="9.140625" style="102"/>
    <col min="14347" max="14347" width="11" style="102" customWidth="1"/>
    <col min="14348" max="14593" width="9.140625" style="102"/>
    <col min="14594" max="14594" width="7.85546875" style="102" customWidth="1"/>
    <col min="14595" max="14595" width="14.7109375" style="102" customWidth="1"/>
    <col min="14596" max="14596" width="14.28515625" style="102" customWidth="1"/>
    <col min="14597" max="14599" width="14.7109375" style="102" customWidth="1"/>
    <col min="14600" max="14602" width="9.140625" style="102"/>
    <col min="14603" max="14603" width="11" style="102" customWidth="1"/>
    <col min="14604" max="14849" width="9.140625" style="102"/>
    <col min="14850" max="14850" width="7.85546875" style="102" customWidth="1"/>
    <col min="14851" max="14851" width="14.7109375" style="102" customWidth="1"/>
    <col min="14852" max="14852" width="14.28515625" style="102" customWidth="1"/>
    <col min="14853" max="14855" width="14.7109375" style="102" customWidth="1"/>
    <col min="14856" max="14858" width="9.140625" style="102"/>
    <col min="14859" max="14859" width="11" style="102" customWidth="1"/>
    <col min="14860" max="15105" width="9.140625" style="102"/>
    <col min="15106" max="15106" width="7.85546875" style="102" customWidth="1"/>
    <col min="15107" max="15107" width="14.7109375" style="102" customWidth="1"/>
    <col min="15108" max="15108" width="14.28515625" style="102" customWidth="1"/>
    <col min="15109" max="15111" width="14.7109375" style="102" customWidth="1"/>
    <col min="15112" max="15114" width="9.140625" style="102"/>
    <col min="15115" max="15115" width="11" style="102" customWidth="1"/>
    <col min="15116" max="15361" width="9.140625" style="102"/>
    <col min="15362" max="15362" width="7.85546875" style="102" customWidth="1"/>
    <col min="15363" max="15363" width="14.7109375" style="102" customWidth="1"/>
    <col min="15364" max="15364" width="14.28515625" style="102" customWidth="1"/>
    <col min="15365" max="15367" width="14.7109375" style="102" customWidth="1"/>
    <col min="15368" max="15370" width="9.140625" style="102"/>
    <col min="15371" max="15371" width="11" style="102" customWidth="1"/>
    <col min="15372" max="15617" width="9.140625" style="102"/>
    <col min="15618" max="15618" width="7.85546875" style="102" customWidth="1"/>
    <col min="15619" max="15619" width="14.7109375" style="102" customWidth="1"/>
    <col min="15620" max="15620" width="14.28515625" style="102" customWidth="1"/>
    <col min="15621" max="15623" width="14.7109375" style="102" customWidth="1"/>
    <col min="15624" max="15626" width="9.140625" style="102"/>
    <col min="15627" max="15627" width="11" style="102" customWidth="1"/>
    <col min="15628" max="15873" width="9.140625" style="102"/>
    <col min="15874" max="15874" width="7.85546875" style="102" customWidth="1"/>
    <col min="15875" max="15875" width="14.7109375" style="102" customWidth="1"/>
    <col min="15876" max="15876" width="14.28515625" style="102" customWidth="1"/>
    <col min="15877" max="15879" width="14.7109375" style="102" customWidth="1"/>
    <col min="15880" max="15882" width="9.140625" style="102"/>
    <col min="15883" max="15883" width="11" style="102" customWidth="1"/>
    <col min="15884" max="16129" width="9.140625" style="102"/>
    <col min="16130" max="16130" width="7.85546875" style="102" customWidth="1"/>
    <col min="16131" max="16131" width="14.7109375" style="102" customWidth="1"/>
    <col min="16132" max="16132" width="14.28515625" style="102" customWidth="1"/>
    <col min="16133" max="16135" width="14.7109375" style="102" customWidth="1"/>
    <col min="16136" max="16138" width="9.140625" style="102"/>
    <col min="16139" max="16139" width="11" style="102" customWidth="1"/>
    <col min="16140" max="16384" width="9.140625" style="102"/>
  </cols>
  <sheetData>
    <row r="1" spans="1:16" x14ac:dyDescent="0.25">
      <c r="A1" s="100"/>
      <c r="B1" s="100"/>
      <c r="C1" s="100"/>
      <c r="D1" s="100"/>
      <c r="E1" s="100"/>
      <c r="F1" s="100"/>
      <c r="G1" s="101"/>
    </row>
    <row r="2" spans="1:16" x14ac:dyDescent="0.25">
      <c r="A2" s="100"/>
      <c r="B2" s="100"/>
      <c r="C2" s="100"/>
      <c r="D2" s="100"/>
      <c r="E2" s="100"/>
      <c r="F2" s="103"/>
      <c r="G2" s="104"/>
    </row>
    <row r="3" spans="1:16" x14ac:dyDescent="0.25">
      <c r="A3" s="100"/>
      <c r="B3" s="100"/>
      <c r="C3" s="100"/>
      <c r="D3" s="100"/>
      <c r="E3" s="100"/>
      <c r="F3" s="103"/>
      <c r="G3" s="104"/>
      <c r="K3" s="105" t="s">
        <v>10</v>
      </c>
      <c r="L3" s="105" t="s">
        <v>40</v>
      </c>
      <c r="M3" s="106"/>
    </row>
    <row r="4" spans="1:16" ht="21" x14ac:dyDescent="0.35">
      <c r="A4" s="100"/>
      <c r="B4" s="107" t="s">
        <v>61</v>
      </c>
      <c r="C4" s="100"/>
      <c r="D4" s="100"/>
      <c r="E4" s="108"/>
      <c r="F4" s="109"/>
      <c r="G4" s="100"/>
      <c r="K4" s="110" t="s">
        <v>41</v>
      </c>
      <c r="L4" s="111">
        <v>1105.9000000000001</v>
      </c>
      <c r="M4" s="112">
        <f>L4/$L$18</f>
        <v>0.51622088409653177</v>
      </c>
      <c r="N4" s="113"/>
      <c r="O4" s="114"/>
    </row>
    <row r="5" spans="1:16" x14ac:dyDescent="0.25">
      <c r="A5" s="100"/>
      <c r="B5" s="100"/>
      <c r="C5" s="100"/>
      <c r="D5" s="100"/>
      <c r="E5" s="100"/>
      <c r="F5" s="109"/>
      <c r="G5" s="100"/>
      <c r="K5" s="110" t="s">
        <v>42</v>
      </c>
      <c r="L5" s="111">
        <v>165.4</v>
      </c>
      <c r="M5" s="112">
        <f>L5/$L$18</f>
        <v>7.7206740419175648E-2</v>
      </c>
      <c r="N5" s="115"/>
      <c r="O5" s="114"/>
    </row>
    <row r="6" spans="1:16" x14ac:dyDescent="0.25">
      <c r="A6" s="100"/>
      <c r="B6" s="116" t="s">
        <v>43</v>
      </c>
      <c r="C6" s="117"/>
      <c r="D6" s="118"/>
      <c r="E6" s="119">
        <v>43101</v>
      </c>
      <c r="F6" s="120"/>
      <c r="G6" s="100"/>
      <c r="K6" s="110" t="s">
        <v>44</v>
      </c>
      <c r="L6" s="111">
        <v>65</v>
      </c>
      <c r="M6" s="112">
        <f t="shared" ref="M6:M16" si="0">L6/$L$18</f>
        <v>3.0341222051066607E-2</v>
      </c>
      <c r="N6" s="121"/>
      <c r="O6" s="121"/>
    </row>
    <row r="7" spans="1:16" x14ac:dyDescent="0.25">
      <c r="A7" s="100"/>
      <c r="B7" s="122" t="s">
        <v>45</v>
      </c>
      <c r="C7" s="123"/>
      <c r="D7" s="124"/>
      <c r="E7" s="125">
        <v>120</v>
      </c>
      <c r="F7" s="126" t="s">
        <v>21</v>
      </c>
      <c r="G7" s="100"/>
      <c r="K7" s="110" t="s">
        <v>46</v>
      </c>
      <c r="L7" s="111">
        <v>28.1</v>
      </c>
      <c r="M7" s="112">
        <f t="shared" si="0"/>
        <v>1.3116743686691872E-2</v>
      </c>
      <c r="N7" s="127"/>
      <c r="O7" s="127"/>
    </row>
    <row r="8" spans="1:16" x14ac:dyDescent="0.25">
      <c r="A8" s="100"/>
      <c r="B8" s="122" t="s">
        <v>47</v>
      </c>
      <c r="C8" s="123"/>
      <c r="D8" s="128">
        <f>E6-1</f>
        <v>43100</v>
      </c>
      <c r="E8" s="129">
        <f>28552-55.33*2</f>
        <v>28441.34</v>
      </c>
      <c r="F8" s="126" t="s">
        <v>48</v>
      </c>
      <c r="G8" s="100"/>
      <c r="K8" s="110" t="s">
        <v>49</v>
      </c>
      <c r="L8" s="111">
        <v>61.2</v>
      </c>
      <c r="M8" s="112">
        <f t="shared" si="0"/>
        <v>2.85674275311581E-2</v>
      </c>
      <c r="N8" s="127"/>
      <c r="O8" s="127"/>
    </row>
    <row r="9" spans="1:16" x14ac:dyDescent="0.25">
      <c r="A9" s="100"/>
      <c r="B9" s="122" t="s">
        <v>47</v>
      </c>
      <c r="C9" s="123"/>
      <c r="D9" s="128">
        <f>EDATE(D8,E7)</f>
        <v>46752</v>
      </c>
      <c r="E9" s="129">
        <f>E8-55.33*E7</f>
        <v>21801.74</v>
      </c>
      <c r="F9" s="126" t="s">
        <v>48</v>
      </c>
      <c r="G9" s="100"/>
      <c r="K9" s="110" t="s">
        <v>62</v>
      </c>
      <c r="L9" s="111">
        <v>22.5</v>
      </c>
      <c r="M9" s="112">
        <f t="shared" si="0"/>
        <v>1.0502730709984595E-2</v>
      </c>
      <c r="N9" s="127"/>
      <c r="O9" s="127"/>
    </row>
    <row r="10" spans="1:16" x14ac:dyDescent="0.25">
      <c r="A10" s="100"/>
      <c r="B10" s="122" t="s">
        <v>51</v>
      </c>
      <c r="C10" s="123"/>
      <c r="D10" s="124"/>
      <c r="E10" s="132">
        <f>M16</f>
        <v>1.8391448443261911E-2</v>
      </c>
      <c r="F10" s="126"/>
      <c r="G10" s="100"/>
      <c r="K10" s="110" t="s">
        <v>63</v>
      </c>
      <c r="L10" s="111">
        <v>70.2</v>
      </c>
      <c r="M10" s="112">
        <f t="shared" si="0"/>
        <v>3.2768519815151935E-2</v>
      </c>
      <c r="N10" s="133"/>
      <c r="O10" s="133"/>
    </row>
    <row r="11" spans="1:16" x14ac:dyDescent="0.25">
      <c r="A11" s="100"/>
      <c r="B11" s="122" t="s">
        <v>52</v>
      </c>
      <c r="C11" s="123"/>
      <c r="D11" s="124"/>
      <c r="E11" s="134">
        <f>ROUND(E8*E10,2)</f>
        <v>523.08000000000004</v>
      </c>
      <c r="F11" s="126" t="s">
        <v>48</v>
      </c>
      <c r="G11" s="100"/>
      <c r="K11" s="110" t="s">
        <v>64</v>
      </c>
      <c r="L11" s="111">
        <v>23</v>
      </c>
      <c r="M11" s="112">
        <f t="shared" si="0"/>
        <v>1.073612472576203E-2</v>
      </c>
      <c r="N11" s="133"/>
      <c r="O11" s="133"/>
    </row>
    <row r="12" spans="1:16" x14ac:dyDescent="0.25">
      <c r="A12" s="100"/>
      <c r="B12" s="122" t="s">
        <v>53</v>
      </c>
      <c r="C12" s="123"/>
      <c r="D12" s="124"/>
      <c r="E12" s="134">
        <f>ROUND(E9*E10,2)</f>
        <v>400.97</v>
      </c>
      <c r="F12" s="126" t="s">
        <v>48</v>
      </c>
      <c r="G12" s="100"/>
      <c r="K12" s="110" t="s">
        <v>65</v>
      </c>
      <c r="L12" s="111">
        <v>109</v>
      </c>
      <c r="M12" s="112">
        <f t="shared" si="0"/>
        <v>5.0879895439480925E-2</v>
      </c>
      <c r="N12" s="127"/>
      <c r="O12" s="127"/>
      <c r="P12" s="133"/>
    </row>
    <row r="13" spans="1:16" x14ac:dyDescent="0.25">
      <c r="A13" s="100"/>
      <c r="B13" s="136" t="s">
        <v>72</v>
      </c>
      <c r="C13" s="137"/>
      <c r="D13" s="138"/>
      <c r="E13" s="139">
        <v>4.3999999999999997E-2</v>
      </c>
      <c r="F13" s="140"/>
      <c r="G13" s="141"/>
      <c r="K13" s="110" t="s">
        <v>66</v>
      </c>
      <c r="L13" s="111">
        <v>56.2</v>
      </c>
      <c r="M13" s="112">
        <f t="shared" si="0"/>
        <v>2.6233487373383744E-2</v>
      </c>
      <c r="N13" s="127"/>
      <c r="O13" s="127"/>
      <c r="P13" s="133"/>
    </row>
    <row r="14" spans="1:16" x14ac:dyDescent="0.25">
      <c r="A14" s="100"/>
      <c r="B14" s="125"/>
      <c r="C14" s="123"/>
      <c r="E14" s="142"/>
      <c r="F14" s="125"/>
      <c r="G14" s="141"/>
      <c r="K14" s="110" t="s">
        <v>67</v>
      </c>
      <c r="L14" s="111">
        <v>39.200000000000003</v>
      </c>
      <c r="M14" s="112">
        <f t="shared" si="0"/>
        <v>1.8298090836950942E-2</v>
      </c>
      <c r="N14" s="127"/>
      <c r="O14" s="127"/>
      <c r="P14" s="133"/>
    </row>
    <row r="15" spans="1:16" x14ac:dyDescent="0.25">
      <c r="K15" s="110" t="s">
        <v>68</v>
      </c>
      <c r="L15" s="111">
        <v>16.5</v>
      </c>
      <c r="M15" s="112">
        <f t="shared" si="0"/>
        <v>7.7020025206553698E-3</v>
      </c>
      <c r="N15" s="127"/>
      <c r="O15" s="127"/>
      <c r="P15" s="133"/>
    </row>
    <row r="16" spans="1:16" ht="15.75" thickBot="1" x14ac:dyDescent="0.3">
      <c r="A16" s="143" t="s">
        <v>54</v>
      </c>
      <c r="B16" s="143" t="s">
        <v>55</v>
      </c>
      <c r="C16" s="143" t="s">
        <v>56</v>
      </c>
      <c r="D16" s="143" t="s">
        <v>57</v>
      </c>
      <c r="E16" s="143" t="s">
        <v>58</v>
      </c>
      <c r="F16" s="143" t="s">
        <v>59</v>
      </c>
      <c r="G16" s="143" t="s">
        <v>60</v>
      </c>
      <c r="K16" s="110" t="s">
        <v>69</v>
      </c>
      <c r="L16" s="111">
        <v>39.4</v>
      </c>
      <c r="M16" s="112">
        <f t="shared" si="0"/>
        <v>1.8391448443261911E-2</v>
      </c>
      <c r="N16" s="127"/>
      <c r="O16" s="127"/>
      <c r="P16" s="133"/>
    </row>
    <row r="17" spans="1:16" x14ac:dyDescent="0.25">
      <c r="A17" s="144">
        <f>E6</f>
        <v>43101</v>
      </c>
      <c r="B17" s="145">
        <v>1</v>
      </c>
      <c r="C17" s="109">
        <f>E11</f>
        <v>523.08000000000004</v>
      </c>
      <c r="D17" s="146">
        <f>ROUND(C17*$E$13/12,2)</f>
        <v>1.92</v>
      </c>
      <c r="E17" s="146">
        <f>PPMT($E$13/12,B17,$E$7,-$E$11,$E$12,0)</f>
        <v>0.81191397676191646</v>
      </c>
      <c r="F17" s="146">
        <f>ROUND(PMT($E$13/12,E7,-E11,E12),2)</f>
        <v>2.73</v>
      </c>
      <c r="G17" s="146">
        <f>C17-E17</f>
        <v>522.26808602323808</v>
      </c>
      <c r="K17" s="110" t="s">
        <v>70</v>
      </c>
      <c r="L17" s="111">
        <v>340.7</v>
      </c>
      <c r="M17" s="112">
        <f>L17/$L$18</f>
        <v>0.1590346823507445</v>
      </c>
      <c r="N17" s="127"/>
      <c r="O17" s="127"/>
      <c r="P17" s="133"/>
    </row>
    <row r="18" spans="1:16" x14ac:dyDescent="0.25">
      <c r="A18" s="144">
        <f>EDATE(A17,1)</f>
        <v>43132</v>
      </c>
      <c r="B18" s="145">
        <v>2</v>
      </c>
      <c r="C18" s="109">
        <f>G17</f>
        <v>522.26808602323808</v>
      </c>
      <c r="D18" s="146">
        <f t="shared" ref="D18:D75" si="1">ROUND(C18*$E$13/12,2)</f>
        <v>1.91</v>
      </c>
      <c r="E18" s="146">
        <f t="shared" ref="E18:E81" si="2">PPMT($E$13/12,B18,$E$7,-$E$11,$E$12,0)</f>
        <v>0.81489099467671011</v>
      </c>
      <c r="F18" s="146">
        <f>F17</f>
        <v>2.73</v>
      </c>
      <c r="G18" s="146">
        <f t="shared" ref="G18:G75" si="3">C18-E18</f>
        <v>521.45319502856137</v>
      </c>
      <c r="K18" s="130" t="s">
        <v>50</v>
      </c>
      <c r="L18" s="131">
        <f>SUM(L4:L17)</f>
        <v>2142.3000000000002</v>
      </c>
      <c r="M18" s="130"/>
      <c r="N18" s="127"/>
      <c r="O18" s="127"/>
      <c r="P18" s="133"/>
    </row>
    <row r="19" spans="1:16" x14ac:dyDescent="0.25">
      <c r="A19" s="144">
        <f>EDATE(A18,1)</f>
        <v>43160</v>
      </c>
      <c r="B19" s="145">
        <v>3</v>
      </c>
      <c r="C19" s="109">
        <f>G18</f>
        <v>521.45319502856137</v>
      </c>
      <c r="D19" s="146">
        <f t="shared" si="1"/>
        <v>1.91</v>
      </c>
      <c r="E19" s="146">
        <f t="shared" si="2"/>
        <v>0.81787892832385811</v>
      </c>
      <c r="F19" s="146">
        <f t="shared" ref="F19:F82" si="4">F18</f>
        <v>2.73</v>
      </c>
      <c r="G19" s="146">
        <f t="shared" si="3"/>
        <v>520.63531610023756</v>
      </c>
      <c r="M19" s="133"/>
      <c r="N19" s="127"/>
      <c r="O19" s="127"/>
      <c r="P19" s="133"/>
    </row>
    <row r="20" spans="1:16" x14ac:dyDescent="0.25">
      <c r="A20" s="144">
        <f t="shared" ref="A20:A83" si="5">EDATE(A19,1)</f>
        <v>43191</v>
      </c>
      <c r="B20" s="145">
        <v>4</v>
      </c>
      <c r="C20" s="109">
        <f t="shared" ref="C20:C75" si="6">G19</f>
        <v>520.63531610023756</v>
      </c>
      <c r="D20" s="146">
        <f t="shared" si="1"/>
        <v>1.91</v>
      </c>
      <c r="E20" s="146">
        <f t="shared" si="2"/>
        <v>0.82087781772771229</v>
      </c>
      <c r="F20" s="146">
        <f t="shared" si="4"/>
        <v>2.73</v>
      </c>
      <c r="G20" s="146">
        <f t="shared" si="3"/>
        <v>519.81443828250985</v>
      </c>
      <c r="M20" s="133"/>
      <c r="N20" s="127"/>
      <c r="O20" s="127"/>
      <c r="P20" s="133"/>
    </row>
    <row r="21" spans="1:16" x14ac:dyDescent="0.25">
      <c r="A21" s="144">
        <f t="shared" si="5"/>
        <v>43221</v>
      </c>
      <c r="B21" s="145">
        <v>5</v>
      </c>
      <c r="C21" s="109">
        <f t="shared" si="6"/>
        <v>519.81443828250985</v>
      </c>
      <c r="D21" s="146">
        <f t="shared" si="1"/>
        <v>1.91</v>
      </c>
      <c r="E21" s="146">
        <f t="shared" si="2"/>
        <v>0.82388770305938064</v>
      </c>
      <c r="F21" s="146">
        <f t="shared" si="4"/>
        <v>2.73</v>
      </c>
      <c r="G21" s="146">
        <f t="shared" si="3"/>
        <v>518.99055057945043</v>
      </c>
      <c r="K21" s="135"/>
      <c r="L21" s="135"/>
      <c r="M21" s="127"/>
      <c r="N21" s="127"/>
      <c r="O21" s="127"/>
      <c r="P21" s="133"/>
    </row>
    <row r="22" spans="1:16" x14ac:dyDescent="0.25">
      <c r="A22" s="144">
        <f t="shared" si="5"/>
        <v>43252</v>
      </c>
      <c r="B22" s="145">
        <v>6</v>
      </c>
      <c r="C22" s="109">
        <f t="shared" si="6"/>
        <v>518.99055057945043</v>
      </c>
      <c r="D22" s="146">
        <f t="shared" si="1"/>
        <v>1.9</v>
      </c>
      <c r="E22" s="146">
        <f t="shared" si="2"/>
        <v>0.82690862463726489</v>
      </c>
      <c r="F22" s="146">
        <f t="shared" si="4"/>
        <v>2.73</v>
      </c>
      <c r="G22" s="146">
        <f t="shared" si="3"/>
        <v>518.16364195481322</v>
      </c>
      <c r="K22" s="135"/>
      <c r="L22" s="135"/>
      <c r="M22" s="127"/>
      <c r="N22" s="127"/>
      <c r="O22" s="127"/>
      <c r="P22" s="133"/>
    </row>
    <row r="23" spans="1:16" x14ac:dyDescent="0.25">
      <c r="A23" s="144">
        <f t="shared" si="5"/>
        <v>43282</v>
      </c>
      <c r="B23" s="145">
        <v>7</v>
      </c>
      <c r="C23" s="109">
        <f t="shared" si="6"/>
        <v>518.16364195481322</v>
      </c>
      <c r="D23" s="146">
        <f t="shared" si="1"/>
        <v>1.9</v>
      </c>
      <c r="E23" s="146">
        <f t="shared" si="2"/>
        <v>0.82994062292760162</v>
      </c>
      <c r="F23" s="146">
        <f t="shared" si="4"/>
        <v>2.73</v>
      </c>
      <c r="G23" s="146">
        <f t="shared" si="3"/>
        <v>517.33370133188566</v>
      </c>
      <c r="K23" s="135"/>
      <c r="L23" s="135"/>
      <c r="M23" s="127"/>
      <c r="N23" s="127"/>
      <c r="O23" s="127"/>
      <c r="P23" s="133"/>
    </row>
    <row r="24" spans="1:16" x14ac:dyDescent="0.25">
      <c r="A24" s="144">
        <f>EDATE(A23,1)</f>
        <v>43313</v>
      </c>
      <c r="B24" s="145">
        <v>8</v>
      </c>
      <c r="C24" s="109">
        <f t="shared" si="6"/>
        <v>517.33370133188566</v>
      </c>
      <c r="D24" s="146">
        <f t="shared" si="1"/>
        <v>1.9</v>
      </c>
      <c r="E24" s="146">
        <f t="shared" si="2"/>
        <v>0.83298373854500274</v>
      </c>
      <c r="F24" s="146">
        <f t="shared" si="4"/>
        <v>2.73</v>
      </c>
      <c r="G24" s="146">
        <f t="shared" si="3"/>
        <v>516.50071759334071</v>
      </c>
      <c r="K24" s="135"/>
      <c r="L24" s="135"/>
      <c r="M24" s="127"/>
      <c r="N24" s="127"/>
      <c r="O24" s="127"/>
      <c r="P24" s="133"/>
    </row>
    <row r="25" spans="1:16" x14ac:dyDescent="0.25">
      <c r="A25" s="144">
        <f t="shared" si="5"/>
        <v>43344</v>
      </c>
      <c r="B25" s="145">
        <v>9</v>
      </c>
      <c r="C25" s="109">
        <f t="shared" si="6"/>
        <v>516.50071759334071</v>
      </c>
      <c r="D25" s="146">
        <f t="shared" si="1"/>
        <v>1.89</v>
      </c>
      <c r="E25" s="146">
        <f t="shared" si="2"/>
        <v>0.83603801225300123</v>
      </c>
      <c r="F25" s="146">
        <f t="shared" si="4"/>
        <v>2.73</v>
      </c>
      <c r="G25" s="146">
        <f t="shared" si="3"/>
        <v>515.66467958108774</v>
      </c>
      <c r="K25" s="135"/>
      <c r="L25" s="135"/>
      <c r="M25" s="127"/>
      <c r="N25" s="127"/>
      <c r="O25" s="127"/>
      <c r="P25" s="133"/>
    </row>
    <row r="26" spans="1:16" x14ac:dyDescent="0.25">
      <c r="A26" s="144">
        <f t="shared" si="5"/>
        <v>43374</v>
      </c>
      <c r="B26" s="145">
        <v>10</v>
      </c>
      <c r="C26" s="109">
        <f t="shared" si="6"/>
        <v>515.66467958108774</v>
      </c>
      <c r="D26" s="146">
        <f t="shared" si="1"/>
        <v>1.89</v>
      </c>
      <c r="E26" s="146">
        <f t="shared" si="2"/>
        <v>0.83910348496459541</v>
      </c>
      <c r="F26" s="146">
        <f t="shared" si="4"/>
        <v>2.73</v>
      </c>
      <c r="G26" s="146">
        <f t="shared" si="3"/>
        <v>514.8255760961232</v>
      </c>
      <c r="K26" s="135"/>
      <c r="L26" s="135"/>
      <c r="M26" s="127"/>
      <c r="N26" s="127"/>
      <c r="O26" s="127"/>
      <c r="P26" s="133"/>
    </row>
    <row r="27" spans="1:16" x14ac:dyDescent="0.25">
      <c r="A27" s="144">
        <f t="shared" si="5"/>
        <v>43405</v>
      </c>
      <c r="B27" s="145">
        <v>11</v>
      </c>
      <c r="C27" s="109">
        <f t="shared" si="6"/>
        <v>514.8255760961232</v>
      </c>
      <c r="D27" s="146">
        <f t="shared" si="1"/>
        <v>1.89</v>
      </c>
      <c r="E27" s="146">
        <f t="shared" si="2"/>
        <v>0.84218019774279895</v>
      </c>
      <c r="F27" s="146">
        <f t="shared" si="4"/>
        <v>2.73</v>
      </c>
      <c r="G27" s="146">
        <f t="shared" si="3"/>
        <v>513.98339589838042</v>
      </c>
      <c r="K27" s="135"/>
      <c r="L27" s="135"/>
      <c r="M27" s="127"/>
      <c r="N27" s="124"/>
      <c r="O27" s="124"/>
      <c r="P27" s="124"/>
    </row>
    <row r="28" spans="1:16" x14ac:dyDescent="0.25">
      <c r="A28" s="144">
        <f t="shared" si="5"/>
        <v>43435</v>
      </c>
      <c r="B28" s="145">
        <v>12</v>
      </c>
      <c r="C28" s="109">
        <f t="shared" si="6"/>
        <v>513.98339589838042</v>
      </c>
      <c r="D28" s="146">
        <f t="shared" si="1"/>
        <v>1.88</v>
      </c>
      <c r="E28" s="146">
        <f t="shared" si="2"/>
        <v>0.84526819180118928</v>
      </c>
      <c r="F28" s="146">
        <f t="shared" si="4"/>
        <v>2.73</v>
      </c>
      <c r="G28" s="146">
        <f t="shared" si="3"/>
        <v>513.13812770657921</v>
      </c>
      <c r="K28" s="135"/>
      <c r="L28" s="135"/>
      <c r="M28" s="127"/>
    </row>
    <row r="29" spans="1:16" x14ac:dyDescent="0.25">
      <c r="A29" s="144">
        <f t="shared" si="5"/>
        <v>43466</v>
      </c>
      <c r="B29" s="145">
        <v>13</v>
      </c>
      <c r="C29" s="109">
        <f t="shared" si="6"/>
        <v>513.13812770657921</v>
      </c>
      <c r="D29" s="146">
        <f t="shared" si="1"/>
        <v>1.88</v>
      </c>
      <c r="E29" s="146">
        <f t="shared" si="2"/>
        <v>0.8483675085044603</v>
      </c>
      <c r="F29" s="146">
        <f t="shared" si="4"/>
        <v>2.73</v>
      </c>
      <c r="G29" s="146">
        <f t="shared" si="3"/>
        <v>512.28976019807476</v>
      </c>
      <c r="K29" s="135"/>
      <c r="L29" s="135"/>
      <c r="M29" s="127"/>
    </row>
    <row r="30" spans="1:16" x14ac:dyDescent="0.25">
      <c r="A30" s="144">
        <f t="shared" si="5"/>
        <v>43497</v>
      </c>
      <c r="B30" s="145">
        <v>14</v>
      </c>
      <c r="C30" s="109">
        <f t="shared" si="6"/>
        <v>512.28976019807476</v>
      </c>
      <c r="D30" s="146">
        <f t="shared" si="1"/>
        <v>1.88</v>
      </c>
      <c r="E30" s="146">
        <f t="shared" si="2"/>
        <v>0.85147818936897668</v>
      </c>
      <c r="F30" s="146">
        <f t="shared" si="4"/>
        <v>2.73</v>
      </c>
      <c r="G30" s="146">
        <f t="shared" si="3"/>
        <v>511.43828200870576</v>
      </c>
      <c r="K30" s="135"/>
      <c r="L30" s="135"/>
      <c r="M30" s="127"/>
    </row>
    <row r="31" spans="1:16" x14ac:dyDescent="0.25">
      <c r="A31" s="144">
        <f t="shared" si="5"/>
        <v>43525</v>
      </c>
      <c r="B31" s="145">
        <v>15</v>
      </c>
      <c r="C31" s="109">
        <f t="shared" si="6"/>
        <v>511.43828200870576</v>
      </c>
      <c r="D31" s="146">
        <f t="shared" si="1"/>
        <v>1.88</v>
      </c>
      <c r="E31" s="146">
        <f t="shared" si="2"/>
        <v>0.85460027606332944</v>
      </c>
      <c r="F31" s="146">
        <f t="shared" si="4"/>
        <v>2.73</v>
      </c>
      <c r="G31" s="146">
        <f t="shared" si="3"/>
        <v>510.58368173264245</v>
      </c>
      <c r="K31" s="135"/>
      <c r="L31" s="135"/>
      <c r="M31" s="127"/>
    </row>
    <row r="32" spans="1:16" x14ac:dyDescent="0.25">
      <c r="A32" s="144">
        <f t="shared" si="5"/>
        <v>43556</v>
      </c>
      <c r="B32" s="145">
        <v>16</v>
      </c>
      <c r="C32" s="109">
        <f t="shared" si="6"/>
        <v>510.58368173264245</v>
      </c>
      <c r="D32" s="146">
        <f t="shared" si="1"/>
        <v>1.87</v>
      </c>
      <c r="E32" s="146">
        <f t="shared" si="2"/>
        <v>0.85773381040889518</v>
      </c>
      <c r="F32" s="146">
        <f t="shared" si="4"/>
        <v>2.73</v>
      </c>
      <c r="G32" s="146">
        <f t="shared" si="3"/>
        <v>509.72594792223356</v>
      </c>
      <c r="K32" s="135"/>
      <c r="L32" s="135"/>
      <c r="M32" s="127"/>
    </row>
    <row r="33" spans="1:13" x14ac:dyDescent="0.25">
      <c r="A33" s="144">
        <f t="shared" si="5"/>
        <v>43586</v>
      </c>
      <c r="B33" s="145">
        <v>17</v>
      </c>
      <c r="C33" s="109">
        <f t="shared" si="6"/>
        <v>509.72594792223356</v>
      </c>
      <c r="D33" s="146">
        <f t="shared" si="1"/>
        <v>1.87</v>
      </c>
      <c r="E33" s="146">
        <f t="shared" si="2"/>
        <v>0.86087883438039436</v>
      </c>
      <c r="F33" s="146">
        <f t="shared" si="4"/>
        <v>2.73</v>
      </c>
      <c r="G33" s="146">
        <f t="shared" si="3"/>
        <v>508.86506908785316</v>
      </c>
      <c r="K33" s="135"/>
      <c r="L33" s="135"/>
      <c r="M33" s="127"/>
    </row>
    <row r="34" spans="1:13" x14ac:dyDescent="0.25">
      <c r="A34" s="144">
        <f t="shared" si="5"/>
        <v>43617</v>
      </c>
      <c r="B34" s="145">
        <v>18</v>
      </c>
      <c r="C34" s="109">
        <f t="shared" si="6"/>
        <v>508.86506908785316</v>
      </c>
      <c r="D34" s="146">
        <f t="shared" si="1"/>
        <v>1.87</v>
      </c>
      <c r="E34" s="146">
        <f t="shared" si="2"/>
        <v>0.8640353901064558</v>
      </c>
      <c r="F34" s="146">
        <f t="shared" si="4"/>
        <v>2.73</v>
      </c>
      <c r="G34" s="146">
        <f t="shared" si="3"/>
        <v>508.00103369774672</v>
      </c>
      <c r="K34" s="135"/>
      <c r="L34" s="135"/>
      <c r="M34" s="127"/>
    </row>
    <row r="35" spans="1:13" x14ac:dyDescent="0.25">
      <c r="A35" s="144">
        <f t="shared" si="5"/>
        <v>43647</v>
      </c>
      <c r="B35" s="145">
        <v>19</v>
      </c>
      <c r="C35" s="109">
        <f t="shared" si="6"/>
        <v>508.00103369774672</v>
      </c>
      <c r="D35" s="146">
        <f t="shared" si="1"/>
        <v>1.86</v>
      </c>
      <c r="E35" s="146">
        <f t="shared" si="2"/>
        <v>0.86720351987017952</v>
      </c>
      <c r="F35" s="146">
        <f t="shared" si="4"/>
        <v>2.73</v>
      </c>
      <c r="G35" s="146">
        <f t="shared" si="3"/>
        <v>507.13383017787652</v>
      </c>
      <c r="K35" s="135"/>
      <c r="L35" s="135"/>
      <c r="M35" s="127"/>
    </row>
    <row r="36" spans="1:13" x14ac:dyDescent="0.25">
      <c r="A36" s="144">
        <f t="shared" si="5"/>
        <v>43678</v>
      </c>
      <c r="B36" s="145">
        <v>20</v>
      </c>
      <c r="C36" s="109">
        <f t="shared" si="6"/>
        <v>507.13383017787652</v>
      </c>
      <c r="D36" s="146">
        <f t="shared" si="1"/>
        <v>1.86</v>
      </c>
      <c r="E36" s="146">
        <f t="shared" si="2"/>
        <v>0.87038326610970351</v>
      </c>
      <c r="F36" s="146">
        <f t="shared" si="4"/>
        <v>2.73</v>
      </c>
      <c r="G36" s="146">
        <f t="shared" si="3"/>
        <v>506.26344691176683</v>
      </c>
      <c r="K36" s="124"/>
      <c r="L36" s="124"/>
      <c r="M36" s="124"/>
    </row>
    <row r="37" spans="1:13" x14ac:dyDescent="0.25">
      <c r="A37" s="144">
        <f t="shared" si="5"/>
        <v>43709</v>
      </c>
      <c r="B37" s="145">
        <v>21</v>
      </c>
      <c r="C37" s="109">
        <f t="shared" si="6"/>
        <v>506.26344691176683</v>
      </c>
      <c r="D37" s="146">
        <f t="shared" si="1"/>
        <v>1.86</v>
      </c>
      <c r="E37" s="146">
        <f t="shared" si="2"/>
        <v>0.87357467141877243</v>
      </c>
      <c r="F37" s="146">
        <f t="shared" si="4"/>
        <v>2.73</v>
      </c>
      <c r="G37" s="146">
        <f t="shared" si="3"/>
        <v>505.38987224034804</v>
      </c>
    </row>
    <row r="38" spans="1:13" x14ac:dyDescent="0.25">
      <c r="A38" s="144">
        <f t="shared" si="5"/>
        <v>43739</v>
      </c>
      <c r="B38" s="145">
        <v>22</v>
      </c>
      <c r="C38" s="109">
        <f t="shared" si="6"/>
        <v>505.38987224034804</v>
      </c>
      <c r="D38" s="146">
        <f t="shared" si="1"/>
        <v>1.85</v>
      </c>
      <c r="E38" s="146">
        <f t="shared" si="2"/>
        <v>0.87677777854730787</v>
      </c>
      <c r="F38" s="146">
        <f t="shared" si="4"/>
        <v>2.73</v>
      </c>
      <c r="G38" s="146">
        <f t="shared" si="3"/>
        <v>504.51309446180073</v>
      </c>
    </row>
    <row r="39" spans="1:13" x14ac:dyDescent="0.25">
      <c r="A39" s="144">
        <f t="shared" si="5"/>
        <v>43770</v>
      </c>
      <c r="B39" s="145">
        <v>23</v>
      </c>
      <c r="C39" s="109">
        <f t="shared" si="6"/>
        <v>504.51309446180073</v>
      </c>
      <c r="D39" s="146">
        <f t="shared" si="1"/>
        <v>1.85</v>
      </c>
      <c r="E39" s="146">
        <f t="shared" si="2"/>
        <v>0.87999263040198139</v>
      </c>
      <c r="F39" s="146">
        <f t="shared" si="4"/>
        <v>2.73</v>
      </c>
      <c r="G39" s="146">
        <f t="shared" si="3"/>
        <v>503.63310183139873</v>
      </c>
    </row>
    <row r="40" spans="1:13" x14ac:dyDescent="0.25">
      <c r="A40" s="144">
        <f t="shared" si="5"/>
        <v>43800</v>
      </c>
      <c r="B40" s="145">
        <v>24</v>
      </c>
      <c r="C40" s="109">
        <f t="shared" si="6"/>
        <v>503.63310183139873</v>
      </c>
      <c r="D40" s="146">
        <f t="shared" si="1"/>
        <v>1.85</v>
      </c>
      <c r="E40" s="146">
        <f t="shared" si="2"/>
        <v>0.88321927004678857</v>
      </c>
      <c r="F40" s="146">
        <f t="shared" si="4"/>
        <v>2.73</v>
      </c>
      <c r="G40" s="146">
        <f t="shared" si="3"/>
        <v>502.74988256135197</v>
      </c>
    </row>
    <row r="41" spans="1:13" x14ac:dyDescent="0.25">
      <c r="A41" s="144">
        <f t="shared" si="5"/>
        <v>43831</v>
      </c>
      <c r="B41" s="145">
        <v>25</v>
      </c>
      <c r="C41" s="109">
        <f t="shared" si="6"/>
        <v>502.74988256135197</v>
      </c>
      <c r="D41" s="146">
        <f t="shared" si="1"/>
        <v>1.84</v>
      </c>
      <c r="E41" s="146">
        <f t="shared" si="2"/>
        <v>0.88645774070362693</v>
      </c>
      <c r="F41" s="146">
        <f t="shared" si="4"/>
        <v>2.73</v>
      </c>
      <c r="G41" s="146">
        <f t="shared" si="3"/>
        <v>501.86342482064833</v>
      </c>
    </row>
    <row r="42" spans="1:13" x14ac:dyDescent="0.25">
      <c r="A42" s="144">
        <f t="shared" si="5"/>
        <v>43862</v>
      </c>
      <c r="B42" s="145">
        <v>26</v>
      </c>
      <c r="C42" s="109">
        <f t="shared" si="6"/>
        <v>501.86342482064833</v>
      </c>
      <c r="D42" s="146">
        <f t="shared" si="1"/>
        <v>1.84</v>
      </c>
      <c r="E42" s="146">
        <f t="shared" si="2"/>
        <v>0.88970808575287341</v>
      </c>
      <c r="F42" s="146">
        <f t="shared" si="4"/>
        <v>2.73</v>
      </c>
      <c r="G42" s="146">
        <f t="shared" si="3"/>
        <v>500.97371673489545</v>
      </c>
    </row>
    <row r="43" spans="1:13" x14ac:dyDescent="0.25">
      <c r="A43" s="144">
        <f t="shared" si="5"/>
        <v>43891</v>
      </c>
      <c r="B43" s="145">
        <v>27</v>
      </c>
      <c r="C43" s="109">
        <f t="shared" si="6"/>
        <v>500.97371673489545</v>
      </c>
      <c r="D43" s="146">
        <f t="shared" si="1"/>
        <v>1.84</v>
      </c>
      <c r="E43" s="146">
        <f t="shared" si="2"/>
        <v>0.8929703487339673</v>
      </c>
      <c r="F43" s="146">
        <f t="shared" si="4"/>
        <v>2.73</v>
      </c>
      <c r="G43" s="146">
        <f t="shared" si="3"/>
        <v>500.08074638616148</v>
      </c>
    </row>
    <row r="44" spans="1:13" x14ac:dyDescent="0.25">
      <c r="A44" s="144">
        <f t="shared" si="5"/>
        <v>43922</v>
      </c>
      <c r="B44" s="145">
        <v>28</v>
      </c>
      <c r="C44" s="109">
        <f t="shared" si="6"/>
        <v>500.08074638616148</v>
      </c>
      <c r="D44" s="146">
        <f t="shared" si="1"/>
        <v>1.83</v>
      </c>
      <c r="E44" s="146">
        <f t="shared" si="2"/>
        <v>0.89624457334599195</v>
      </c>
      <c r="F44" s="146">
        <f t="shared" si="4"/>
        <v>2.73</v>
      </c>
      <c r="G44" s="146">
        <f t="shared" si="3"/>
        <v>499.18450181281548</v>
      </c>
    </row>
    <row r="45" spans="1:13" x14ac:dyDescent="0.25">
      <c r="A45" s="144">
        <f t="shared" si="5"/>
        <v>43952</v>
      </c>
      <c r="B45" s="145">
        <v>29</v>
      </c>
      <c r="C45" s="109">
        <f t="shared" si="6"/>
        <v>499.18450181281548</v>
      </c>
      <c r="D45" s="146">
        <f t="shared" si="1"/>
        <v>1.83</v>
      </c>
      <c r="E45" s="146">
        <f t="shared" si="2"/>
        <v>0.89953080344826053</v>
      </c>
      <c r="F45" s="146">
        <f t="shared" si="4"/>
        <v>2.73</v>
      </c>
      <c r="G45" s="146">
        <f t="shared" si="3"/>
        <v>498.28497100936721</v>
      </c>
    </row>
    <row r="46" spans="1:13" x14ac:dyDescent="0.25">
      <c r="A46" s="144">
        <f t="shared" si="5"/>
        <v>43983</v>
      </c>
      <c r="B46" s="145">
        <v>30</v>
      </c>
      <c r="C46" s="109">
        <f t="shared" si="6"/>
        <v>498.28497100936721</v>
      </c>
      <c r="D46" s="146">
        <f t="shared" si="1"/>
        <v>1.83</v>
      </c>
      <c r="E46" s="146">
        <f t="shared" si="2"/>
        <v>0.90282908306090426</v>
      </c>
      <c r="F46" s="146">
        <f t="shared" si="4"/>
        <v>2.73</v>
      </c>
      <c r="G46" s="146">
        <f t="shared" si="3"/>
        <v>497.3821419263063</v>
      </c>
    </row>
    <row r="47" spans="1:13" x14ac:dyDescent="0.25">
      <c r="A47" s="144">
        <f t="shared" si="5"/>
        <v>44013</v>
      </c>
      <c r="B47" s="145">
        <v>31</v>
      </c>
      <c r="C47" s="109">
        <f t="shared" si="6"/>
        <v>497.3821419263063</v>
      </c>
      <c r="D47" s="146">
        <f t="shared" si="1"/>
        <v>1.82</v>
      </c>
      <c r="E47" s="146">
        <f t="shared" si="2"/>
        <v>0.90613945636546078</v>
      </c>
      <c r="F47" s="146">
        <f t="shared" si="4"/>
        <v>2.73</v>
      </c>
      <c r="G47" s="146">
        <f t="shared" si="3"/>
        <v>496.47600246994085</v>
      </c>
    </row>
    <row r="48" spans="1:13" x14ac:dyDescent="0.25">
      <c r="A48" s="144">
        <f t="shared" si="5"/>
        <v>44044</v>
      </c>
      <c r="B48" s="145">
        <v>32</v>
      </c>
      <c r="C48" s="109">
        <f t="shared" si="6"/>
        <v>496.47600246994085</v>
      </c>
      <c r="D48" s="146">
        <f t="shared" si="1"/>
        <v>1.82</v>
      </c>
      <c r="E48" s="146">
        <f t="shared" si="2"/>
        <v>0.9094619677054675</v>
      </c>
      <c r="F48" s="146">
        <f t="shared" si="4"/>
        <v>2.73</v>
      </c>
      <c r="G48" s="146">
        <f t="shared" si="3"/>
        <v>495.5665405022354</v>
      </c>
    </row>
    <row r="49" spans="1:7" x14ac:dyDescent="0.25">
      <c r="A49" s="144">
        <f t="shared" si="5"/>
        <v>44075</v>
      </c>
      <c r="B49" s="145">
        <v>33</v>
      </c>
      <c r="C49" s="109">
        <f t="shared" si="6"/>
        <v>495.5665405022354</v>
      </c>
      <c r="D49" s="146">
        <f t="shared" si="1"/>
        <v>1.82</v>
      </c>
      <c r="E49" s="146">
        <f t="shared" si="2"/>
        <v>0.91279666158705419</v>
      </c>
      <c r="F49" s="146">
        <f t="shared" si="4"/>
        <v>2.73</v>
      </c>
      <c r="G49" s="146">
        <f t="shared" si="3"/>
        <v>494.65374384064836</v>
      </c>
    </row>
    <row r="50" spans="1:7" x14ac:dyDescent="0.25">
      <c r="A50" s="144">
        <f t="shared" si="5"/>
        <v>44105</v>
      </c>
      <c r="B50" s="145">
        <v>34</v>
      </c>
      <c r="C50" s="109">
        <f t="shared" si="6"/>
        <v>494.65374384064836</v>
      </c>
      <c r="D50" s="146">
        <f t="shared" si="1"/>
        <v>1.81</v>
      </c>
      <c r="E50" s="146">
        <f t="shared" si="2"/>
        <v>0.9161435826795401</v>
      </c>
      <c r="F50" s="146">
        <f t="shared" si="4"/>
        <v>2.73</v>
      </c>
      <c r="G50" s="146">
        <f t="shared" si="3"/>
        <v>493.73760025796884</v>
      </c>
    </row>
    <row r="51" spans="1:7" x14ac:dyDescent="0.25">
      <c r="A51" s="144">
        <f t="shared" si="5"/>
        <v>44136</v>
      </c>
      <c r="B51" s="145">
        <v>35</v>
      </c>
      <c r="C51" s="109">
        <f t="shared" si="6"/>
        <v>493.73760025796884</v>
      </c>
      <c r="D51" s="146">
        <f t="shared" si="1"/>
        <v>1.81</v>
      </c>
      <c r="E51" s="146">
        <f t="shared" si="2"/>
        <v>0.91950277581603168</v>
      </c>
      <c r="F51" s="146">
        <f t="shared" si="4"/>
        <v>2.73</v>
      </c>
      <c r="G51" s="146">
        <f t="shared" si="3"/>
        <v>492.81809748215278</v>
      </c>
    </row>
    <row r="52" spans="1:7" x14ac:dyDescent="0.25">
      <c r="A52" s="144">
        <f t="shared" si="5"/>
        <v>44166</v>
      </c>
      <c r="B52" s="145">
        <v>36</v>
      </c>
      <c r="C52" s="109">
        <f t="shared" si="6"/>
        <v>492.81809748215278</v>
      </c>
      <c r="D52" s="146">
        <f t="shared" si="1"/>
        <v>1.81</v>
      </c>
      <c r="E52" s="146">
        <f t="shared" si="2"/>
        <v>0.92287428599402377</v>
      </c>
      <c r="F52" s="146">
        <f t="shared" si="4"/>
        <v>2.73</v>
      </c>
      <c r="G52" s="146">
        <f t="shared" si="3"/>
        <v>491.89522319615878</v>
      </c>
    </row>
    <row r="53" spans="1:7" x14ac:dyDescent="0.25">
      <c r="A53" s="144">
        <f t="shared" si="5"/>
        <v>44197</v>
      </c>
      <c r="B53" s="145">
        <v>37</v>
      </c>
      <c r="C53" s="109">
        <f t="shared" si="6"/>
        <v>491.89522319615878</v>
      </c>
      <c r="D53" s="146">
        <f t="shared" si="1"/>
        <v>1.8</v>
      </c>
      <c r="E53" s="146">
        <f t="shared" si="2"/>
        <v>0.92625815837600201</v>
      </c>
      <c r="F53" s="146">
        <f t="shared" si="4"/>
        <v>2.73</v>
      </c>
      <c r="G53" s="146">
        <f t="shared" si="3"/>
        <v>490.96896503778277</v>
      </c>
    </row>
    <row r="54" spans="1:7" x14ac:dyDescent="0.25">
      <c r="A54" s="144">
        <f t="shared" si="5"/>
        <v>44228</v>
      </c>
      <c r="B54" s="145">
        <v>38</v>
      </c>
      <c r="C54" s="109">
        <f t="shared" si="6"/>
        <v>490.96896503778277</v>
      </c>
      <c r="D54" s="146">
        <f t="shared" si="1"/>
        <v>1.8</v>
      </c>
      <c r="E54" s="146">
        <f t="shared" si="2"/>
        <v>0.92965443829004735</v>
      </c>
      <c r="F54" s="146">
        <f t="shared" si="4"/>
        <v>2.73</v>
      </c>
      <c r="G54" s="146">
        <f t="shared" si="3"/>
        <v>490.03931059949269</v>
      </c>
    </row>
    <row r="55" spans="1:7" x14ac:dyDescent="0.25">
      <c r="A55" s="144">
        <f t="shared" si="5"/>
        <v>44256</v>
      </c>
      <c r="B55" s="145">
        <v>39</v>
      </c>
      <c r="C55" s="109">
        <f t="shared" si="6"/>
        <v>490.03931059949269</v>
      </c>
      <c r="D55" s="146">
        <f t="shared" si="1"/>
        <v>1.8</v>
      </c>
      <c r="E55" s="146">
        <f t="shared" si="2"/>
        <v>0.93306317123044413</v>
      </c>
      <c r="F55" s="146">
        <f t="shared" si="4"/>
        <v>2.73</v>
      </c>
      <c r="G55" s="146">
        <f t="shared" si="3"/>
        <v>489.10624742826224</v>
      </c>
    </row>
    <row r="56" spans="1:7" x14ac:dyDescent="0.25">
      <c r="A56" s="144">
        <f t="shared" si="5"/>
        <v>44287</v>
      </c>
      <c r="B56" s="145">
        <v>40</v>
      </c>
      <c r="C56" s="109">
        <f t="shared" si="6"/>
        <v>489.10624742826224</v>
      </c>
      <c r="D56" s="146">
        <f t="shared" si="1"/>
        <v>1.79</v>
      </c>
      <c r="E56" s="146">
        <f t="shared" si="2"/>
        <v>0.93648440285828904</v>
      </c>
      <c r="F56" s="146">
        <f t="shared" si="4"/>
        <v>2.73</v>
      </c>
      <c r="G56" s="146">
        <f t="shared" si="3"/>
        <v>488.16976302540394</v>
      </c>
    </row>
    <row r="57" spans="1:7" x14ac:dyDescent="0.25">
      <c r="A57" s="144">
        <f t="shared" si="5"/>
        <v>44317</v>
      </c>
      <c r="B57" s="145">
        <v>41</v>
      </c>
      <c r="C57" s="109">
        <f t="shared" si="6"/>
        <v>488.16976302540394</v>
      </c>
      <c r="D57" s="146">
        <f t="shared" si="1"/>
        <v>1.79</v>
      </c>
      <c r="E57" s="146">
        <f t="shared" si="2"/>
        <v>0.93991817900210284</v>
      </c>
      <c r="F57" s="146">
        <f t="shared" si="4"/>
        <v>2.73</v>
      </c>
      <c r="G57" s="146">
        <f t="shared" si="3"/>
        <v>487.22984484640182</v>
      </c>
    </row>
    <row r="58" spans="1:7" x14ac:dyDescent="0.25">
      <c r="A58" s="144">
        <f t="shared" si="5"/>
        <v>44348</v>
      </c>
      <c r="B58" s="145">
        <v>42</v>
      </c>
      <c r="C58" s="109">
        <f t="shared" si="6"/>
        <v>487.22984484640182</v>
      </c>
      <c r="D58" s="146">
        <f t="shared" si="1"/>
        <v>1.79</v>
      </c>
      <c r="E58" s="146">
        <f t="shared" si="2"/>
        <v>0.94336454565844385</v>
      </c>
      <c r="F58" s="146">
        <f t="shared" si="4"/>
        <v>2.73</v>
      </c>
      <c r="G58" s="146">
        <f t="shared" si="3"/>
        <v>486.28648030074339</v>
      </c>
    </row>
    <row r="59" spans="1:7" x14ac:dyDescent="0.25">
      <c r="A59" s="144">
        <f t="shared" si="5"/>
        <v>44378</v>
      </c>
      <c r="B59" s="145">
        <v>43</v>
      </c>
      <c r="C59" s="109">
        <f t="shared" si="6"/>
        <v>486.28648030074339</v>
      </c>
      <c r="D59" s="146">
        <f t="shared" si="1"/>
        <v>1.78</v>
      </c>
      <c r="E59" s="146">
        <f t="shared" si="2"/>
        <v>0.94682354899252485</v>
      </c>
      <c r="F59" s="146">
        <f t="shared" si="4"/>
        <v>2.73</v>
      </c>
      <c r="G59" s="146">
        <f t="shared" si="3"/>
        <v>485.33965675175085</v>
      </c>
    </row>
    <row r="60" spans="1:7" x14ac:dyDescent="0.25">
      <c r="A60" s="144">
        <f t="shared" si="5"/>
        <v>44409</v>
      </c>
      <c r="B60" s="145">
        <v>44</v>
      </c>
      <c r="C60" s="109">
        <f t="shared" si="6"/>
        <v>485.33965675175085</v>
      </c>
      <c r="D60" s="146">
        <f t="shared" si="1"/>
        <v>1.78</v>
      </c>
      <c r="E60" s="146">
        <f t="shared" si="2"/>
        <v>0.95029523533883076</v>
      </c>
      <c r="F60" s="146">
        <f t="shared" si="4"/>
        <v>2.73</v>
      </c>
      <c r="G60" s="146">
        <f t="shared" si="3"/>
        <v>484.38936151641201</v>
      </c>
    </row>
    <row r="61" spans="1:7" x14ac:dyDescent="0.25">
      <c r="A61" s="144">
        <f t="shared" si="5"/>
        <v>44440</v>
      </c>
      <c r="B61" s="145">
        <v>45</v>
      </c>
      <c r="C61" s="109">
        <f t="shared" si="6"/>
        <v>484.38936151641201</v>
      </c>
      <c r="D61" s="146">
        <f t="shared" si="1"/>
        <v>1.78</v>
      </c>
      <c r="E61" s="146">
        <f t="shared" si="2"/>
        <v>0.95377965120173991</v>
      </c>
      <c r="F61" s="146">
        <f t="shared" si="4"/>
        <v>2.73</v>
      </c>
      <c r="G61" s="146">
        <f t="shared" si="3"/>
        <v>483.43558186521028</v>
      </c>
    </row>
    <row r="62" spans="1:7" x14ac:dyDescent="0.25">
      <c r="A62" s="144">
        <f t="shared" si="5"/>
        <v>44470</v>
      </c>
      <c r="B62" s="145">
        <v>46</v>
      </c>
      <c r="C62" s="109">
        <f t="shared" si="6"/>
        <v>483.43558186521028</v>
      </c>
      <c r="D62" s="146">
        <f t="shared" si="1"/>
        <v>1.77</v>
      </c>
      <c r="E62" s="146">
        <f t="shared" si="2"/>
        <v>0.95727684325614604</v>
      </c>
      <c r="F62" s="146">
        <f t="shared" si="4"/>
        <v>2.73</v>
      </c>
      <c r="G62" s="146">
        <f t="shared" si="3"/>
        <v>482.47830502195416</v>
      </c>
    </row>
    <row r="63" spans="1:7" x14ac:dyDescent="0.25">
      <c r="A63" s="144">
        <f t="shared" si="5"/>
        <v>44501</v>
      </c>
      <c r="B63" s="145">
        <v>47</v>
      </c>
      <c r="C63" s="109">
        <f t="shared" si="6"/>
        <v>482.47830502195416</v>
      </c>
      <c r="D63" s="146">
        <f t="shared" si="1"/>
        <v>1.77</v>
      </c>
      <c r="E63" s="146">
        <f t="shared" si="2"/>
        <v>0.9607868583480853</v>
      </c>
      <c r="F63" s="146">
        <f t="shared" si="4"/>
        <v>2.73</v>
      </c>
      <c r="G63" s="146">
        <f t="shared" si="3"/>
        <v>481.5175181636061</v>
      </c>
    </row>
    <row r="64" spans="1:7" x14ac:dyDescent="0.25">
      <c r="A64" s="144">
        <f t="shared" si="5"/>
        <v>44531</v>
      </c>
      <c r="B64" s="145">
        <v>48</v>
      </c>
      <c r="C64" s="109">
        <f t="shared" si="6"/>
        <v>481.5175181636061</v>
      </c>
      <c r="D64" s="146">
        <f t="shared" si="1"/>
        <v>1.77</v>
      </c>
      <c r="E64" s="146">
        <f t="shared" si="2"/>
        <v>0.9643097434953618</v>
      </c>
      <c r="F64" s="146">
        <f t="shared" si="4"/>
        <v>2.73</v>
      </c>
      <c r="G64" s="146">
        <f t="shared" si="3"/>
        <v>480.55320842011076</v>
      </c>
    </row>
    <row r="65" spans="1:7" x14ac:dyDescent="0.25">
      <c r="A65" s="144">
        <f t="shared" si="5"/>
        <v>44562</v>
      </c>
      <c r="B65" s="145">
        <v>49</v>
      </c>
      <c r="C65" s="109">
        <f t="shared" si="6"/>
        <v>480.55320842011076</v>
      </c>
      <c r="D65" s="146">
        <f t="shared" si="1"/>
        <v>1.76</v>
      </c>
      <c r="E65" s="146">
        <f t="shared" si="2"/>
        <v>0.96784554588817795</v>
      </c>
      <c r="F65" s="146">
        <f t="shared" si="4"/>
        <v>2.73</v>
      </c>
      <c r="G65" s="146">
        <f t="shared" si="3"/>
        <v>479.5853628742226</v>
      </c>
    </row>
    <row r="66" spans="1:7" x14ac:dyDescent="0.25">
      <c r="A66" s="144">
        <f t="shared" si="5"/>
        <v>44593</v>
      </c>
      <c r="B66" s="145">
        <v>50</v>
      </c>
      <c r="C66" s="109">
        <f t="shared" si="6"/>
        <v>479.5853628742226</v>
      </c>
      <c r="D66" s="146">
        <f t="shared" si="1"/>
        <v>1.76</v>
      </c>
      <c r="E66" s="146">
        <f t="shared" si="2"/>
        <v>0.97139431288976796</v>
      </c>
      <c r="F66" s="146">
        <f t="shared" si="4"/>
        <v>2.73</v>
      </c>
      <c r="G66" s="146">
        <f t="shared" si="3"/>
        <v>478.61396856133285</v>
      </c>
    </row>
    <row r="67" spans="1:7" x14ac:dyDescent="0.25">
      <c r="A67" s="144">
        <f t="shared" si="5"/>
        <v>44621</v>
      </c>
      <c r="B67" s="145">
        <v>51</v>
      </c>
      <c r="C67" s="109">
        <f t="shared" si="6"/>
        <v>478.61396856133285</v>
      </c>
      <c r="D67" s="146">
        <f t="shared" si="1"/>
        <v>1.75</v>
      </c>
      <c r="E67" s="146">
        <f t="shared" si="2"/>
        <v>0.97495609203703026</v>
      </c>
      <c r="F67" s="146">
        <f t="shared" si="4"/>
        <v>2.73</v>
      </c>
      <c r="G67" s="146">
        <f t="shared" si="3"/>
        <v>477.63901246929584</v>
      </c>
    </row>
    <row r="68" spans="1:7" x14ac:dyDescent="0.25">
      <c r="A68" s="144">
        <f t="shared" si="5"/>
        <v>44652</v>
      </c>
      <c r="B68" s="145">
        <v>52</v>
      </c>
      <c r="C68" s="109">
        <f t="shared" si="6"/>
        <v>477.63901246929584</v>
      </c>
      <c r="D68" s="146">
        <f t="shared" si="1"/>
        <v>1.75</v>
      </c>
      <c r="E68" s="146">
        <f t="shared" si="2"/>
        <v>0.97853093104116629</v>
      </c>
      <c r="F68" s="146">
        <f t="shared" si="4"/>
        <v>2.73</v>
      </c>
      <c r="G68" s="146">
        <f t="shared" si="3"/>
        <v>476.66048153825466</v>
      </c>
    </row>
    <row r="69" spans="1:7" x14ac:dyDescent="0.25">
      <c r="A69" s="144">
        <f t="shared" si="5"/>
        <v>44682</v>
      </c>
      <c r="B69" s="145">
        <v>53</v>
      </c>
      <c r="C69" s="109">
        <f t="shared" si="6"/>
        <v>476.66048153825466</v>
      </c>
      <c r="D69" s="146">
        <f t="shared" si="1"/>
        <v>1.75</v>
      </c>
      <c r="E69" s="146">
        <f t="shared" si="2"/>
        <v>0.98211887778831708</v>
      </c>
      <c r="F69" s="146">
        <f t="shared" si="4"/>
        <v>2.73</v>
      </c>
      <c r="G69" s="146">
        <f t="shared" si="3"/>
        <v>475.67836266046635</v>
      </c>
    </row>
    <row r="70" spans="1:7" x14ac:dyDescent="0.25">
      <c r="A70" s="144">
        <f t="shared" si="5"/>
        <v>44713</v>
      </c>
      <c r="B70" s="145">
        <v>54</v>
      </c>
      <c r="C70" s="109">
        <f t="shared" si="6"/>
        <v>475.67836266046635</v>
      </c>
      <c r="D70" s="146">
        <f t="shared" si="1"/>
        <v>1.74</v>
      </c>
      <c r="E70" s="146">
        <f t="shared" si="2"/>
        <v>0.98571998034020769</v>
      </c>
      <c r="F70" s="146">
        <f t="shared" si="4"/>
        <v>2.73</v>
      </c>
      <c r="G70" s="146">
        <f t="shared" si="3"/>
        <v>474.69264268012614</v>
      </c>
    </row>
    <row r="71" spans="1:7" x14ac:dyDescent="0.25">
      <c r="A71" s="144">
        <f t="shared" si="5"/>
        <v>44743</v>
      </c>
      <c r="B71" s="145">
        <v>55</v>
      </c>
      <c r="C71" s="109">
        <f t="shared" si="6"/>
        <v>474.69264268012614</v>
      </c>
      <c r="D71" s="146">
        <f t="shared" si="1"/>
        <v>1.74</v>
      </c>
      <c r="E71" s="146">
        <f t="shared" si="2"/>
        <v>0.98933428693478842</v>
      </c>
      <c r="F71" s="146">
        <f t="shared" si="4"/>
        <v>2.73</v>
      </c>
      <c r="G71" s="146">
        <f t="shared" si="3"/>
        <v>473.70330839319138</v>
      </c>
    </row>
    <row r="72" spans="1:7" x14ac:dyDescent="0.25">
      <c r="A72" s="144">
        <f t="shared" si="5"/>
        <v>44774</v>
      </c>
      <c r="B72" s="145">
        <v>56</v>
      </c>
      <c r="C72" s="109">
        <f t="shared" si="6"/>
        <v>473.70330839319138</v>
      </c>
      <c r="D72" s="146">
        <f t="shared" si="1"/>
        <v>1.74</v>
      </c>
      <c r="E72" s="146">
        <f t="shared" si="2"/>
        <v>0.99296184598688286</v>
      </c>
      <c r="F72" s="146">
        <f t="shared" si="4"/>
        <v>2.73</v>
      </c>
      <c r="G72" s="146">
        <f t="shared" si="3"/>
        <v>472.71034654720449</v>
      </c>
    </row>
    <row r="73" spans="1:7" x14ac:dyDescent="0.25">
      <c r="A73" s="144">
        <f t="shared" si="5"/>
        <v>44805</v>
      </c>
      <c r="B73" s="145">
        <v>57</v>
      </c>
      <c r="C73" s="109">
        <f t="shared" si="6"/>
        <v>472.71034654720449</v>
      </c>
      <c r="D73" s="146">
        <f t="shared" si="1"/>
        <v>1.73</v>
      </c>
      <c r="E73" s="146">
        <f t="shared" si="2"/>
        <v>0.9966027060888345</v>
      </c>
      <c r="F73" s="146">
        <f t="shared" si="4"/>
        <v>2.73</v>
      </c>
      <c r="G73" s="146">
        <f t="shared" si="3"/>
        <v>471.71374384111567</v>
      </c>
    </row>
    <row r="74" spans="1:7" x14ac:dyDescent="0.25">
      <c r="A74" s="144">
        <f t="shared" si="5"/>
        <v>44835</v>
      </c>
      <c r="B74" s="145">
        <v>58</v>
      </c>
      <c r="C74" s="109">
        <f t="shared" si="6"/>
        <v>471.71374384111567</v>
      </c>
      <c r="D74" s="146">
        <f t="shared" si="1"/>
        <v>1.73</v>
      </c>
      <c r="E74" s="146">
        <f t="shared" si="2"/>
        <v>1.0002569160111603</v>
      </c>
      <c r="F74" s="146">
        <f t="shared" si="4"/>
        <v>2.73</v>
      </c>
      <c r="G74" s="146">
        <f t="shared" si="3"/>
        <v>470.71348692510452</v>
      </c>
    </row>
    <row r="75" spans="1:7" x14ac:dyDescent="0.25">
      <c r="A75" s="144">
        <f t="shared" si="5"/>
        <v>44866</v>
      </c>
      <c r="B75" s="145">
        <v>59</v>
      </c>
      <c r="C75" s="109">
        <f t="shared" si="6"/>
        <v>470.71348692510452</v>
      </c>
      <c r="D75" s="146">
        <f t="shared" si="1"/>
        <v>1.73</v>
      </c>
      <c r="E75" s="146">
        <f t="shared" si="2"/>
        <v>1.0039245247032011</v>
      </c>
      <c r="F75" s="146">
        <f t="shared" si="4"/>
        <v>2.73</v>
      </c>
      <c r="G75" s="146">
        <f t="shared" si="3"/>
        <v>469.7095624004013</v>
      </c>
    </row>
    <row r="76" spans="1:7" x14ac:dyDescent="0.25">
      <c r="A76" s="144">
        <f t="shared" si="5"/>
        <v>44896</v>
      </c>
      <c r="B76" s="145">
        <v>60</v>
      </c>
      <c r="C76" s="109">
        <f>G75</f>
        <v>469.7095624004013</v>
      </c>
      <c r="D76" s="146">
        <f>ROUND(C76*$E$13/12,2)</f>
        <v>1.72</v>
      </c>
      <c r="E76" s="146">
        <f t="shared" si="2"/>
        <v>1.0076055812937796</v>
      </c>
      <c r="F76" s="146">
        <f t="shared" si="4"/>
        <v>2.73</v>
      </c>
      <c r="G76" s="146">
        <f>C76-E76</f>
        <v>468.70195681910752</v>
      </c>
    </row>
    <row r="77" spans="1:7" x14ac:dyDescent="0.25">
      <c r="A77" s="144">
        <f t="shared" si="5"/>
        <v>44927</v>
      </c>
      <c r="B77" s="145">
        <v>61</v>
      </c>
      <c r="C77" s="109">
        <f t="shared" ref="C77:C132" si="7">G76</f>
        <v>468.70195681910752</v>
      </c>
      <c r="D77" s="146">
        <f t="shared" ref="D77:D135" si="8">ROUND(C77*$E$13/12,2)</f>
        <v>1.72</v>
      </c>
      <c r="E77" s="146">
        <f t="shared" si="2"/>
        <v>1.0113001350918567</v>
      </c>
      <c r="F77" s="146">
        <f t="shared" si="4"/>
        <v>2.73</v>
      </c>
      <c r="G77" s="146">
        <f t="shared" ref="G77:G132" si="9">C77-E77</f>
        <v>467.69065668401566</v>
      </c>
    </row>
    <row r="78" spans="1:7" x14ac:dyDescent="0.25">
      <c r="A78" s="144">
        <f t="shared" si="5"/>
        <v>44958</v>
      </c>
      <c r="B78" s="145">
        <v>62</v>
      </c>
      <c r="C78" s="109">
        <f t="shared" si="7"/>
        <v>467.69065668401566</v>
      </c>
      <c r="D78" s="146">
        <f t="shared" si="8"/>
        <v>1.71</v>
      </c>
      <c r="E78" s="146">
        <f t="shared" si="2"/>
        <v>1.0150082355871937</v>
      </c>
      <c r="F78" s="146">
        <f t="shared" si="4"/>
        <v>2.73</v>
      </c>
      <c r="G78" s="146">
        <f t="shared" si="9"/>
        <v>466.67564844842849</v>
      </c>
    </row>
    <row r="79" spans="1:7" x14ac:dyDescent="0.25">
      <c r="A79" s="144">
        <f t="shared" si="5"/>
        <v>44986</v>
      </c>
      <c r="B79" s="145">
        <v>63</v>
      </c>
      <c r="C79" s="109">
        <f t="shared" si="7"/>
        <v>466.67564844842849</v>
      </c>
      <c r="D79" s="146">
        <f t="shared" si="8"/>
        <v>1.71</v>
      </c>
      <c r="E79" s="146">
        <f t="shared" si="2"/>
        <v>1.0187299324510135</v>
      </c>
      <c r="F79" s="146">
        <f t="shared" si="4"/>
        <v>2.73</v>
      </c>
      <c r="G79" s="146">
        <f t="shared" si="9"/>
        <v>465.65691851597745</v>
      </c>
    </row>
    <row r="80" spans="1:7" x14ac:dyDescent="0.25">
      <c r="A80" s="144">
        <f t="shared" si="5"/>
        <v>45017</v>
      </c>
      <c r="B80" s="145">
        <v>64</v>
      </c>
      <c r="C80" s="109">
        <f t="shared" si="7"/>
        <v>465.65691851597745</v>
      </c>
      <c r="D80" s="146">
        <f t="shared" si="8"/>
        <v>1.71</v>
      </c>
      <c r="E80" s="146">
        <f t="shared" si="2"/>
        <v>1.0224652755366672</v>
      </c>
      <c r="F80" s="146">
        <f t="shared" si="4"/>
        <v>2.73</v>
      </c>
      <c r="G80" s="146">
        <f t="shared" si="9"/>
        <v>464.63445324044079</v>
      </c>
    </row>
    <row r="81" spans="1:7" x14ac:dyDescent="0.25">
      <c r="A81" s="144">
        <f t="shared" si="5"/>
        <v>45047</v>
      </c>
      <c r="B81" s="145">
        <v>65</v>
      </c>
      <c r="C81" s="109">
        <f t="shared" si="7"/>
        <v>464.63445324044079</v>
      </c>
      <c r="D81" s="146">
        <f t="shared" si="8"/>
        <v>1.7</v>
      </c>
      <c r="E81" s="146">
        <f t="shared" si="2"/>
        <v>1.0262143148803013</v>
      </c>
      <c r="F81" s="146">
        <f t="shared" si="4"/>
        <v>2.73</v>
      </c>
      <c r="G81" s="146">
        <f t="shared" si="9"/>
        <v>463.6082389255605</v>
      </c>
    </row>
    <row r="82" spans="1:7" x14ac:dyDescent="0.25">
      <c r="A82" s="144">
        <f t="shared" si="5"/>
        <v>45078</v>
      </c>
      <c r="B82" s="145">
        <v>66</v>
      </c>
      <c r="C82" s="109">
        <f t="shared" si="7"/>
        <v>463.6082389255605</v>
      </c>
      <c r="D82" s="146">
        <f t="shared" si="8"/>
        <v>1.7</v>
      </c>
      <c r="E82" s="146">
        <f t="shared" ref="E82:E136" si="10">PPMT($E$13/12,B82,$E$7,-$E$11,$E$12,0)</f>
        <v>1.0299771007015293</v>
      </c>
      <c r="F82" s="146">
        <f t="shared" si="4"/>
        <v>2.73</v>
      </c>
      <c r="G82" s="146">
        <f t="shared" si="9"/>
        <v>462.578261824859</v>
      </c>
    </row>
    <row r="83" spans="1:7" x14ac:dyDescent="0.25">
      <c r="A83" s="144">
        <f t="shared" si="5"/>
        <v>45108</v>
      </c>
      <c r="B83" s="145">
        <v>67</v>
      </c>
      <c r="C83" s="109">
        <f t="shared" si="7"/>
        <v>462.578261824859</v>
      </c>
      <c r="D83" s="146">
        <f t="shared" si="8"/>
        <v>1.7</v>
      </c>
      <c r="E83" s="146">
        <f t="shared" si="10"/>
        <v>1.0337536834041015</v>
      </c>
      <c r="F83" s="146">
        <f t="shared" ref="F83:F136" si="11">F82</f>
        <v>2.73</v>
      </c>
      <c r="G83" s="146">
        <f t="shared" si="9"/>
        <v>461.54450814145491</v>
      </c>
    </row>
    <row r="84" spans="1:7" x14ac:dyDescent="0.25">
      <c r="A84" s="144">
        <f t="shared" ref="A84:A136" si="12">EDATE(A83,1)</f>
        <v>45139</v>
      </c>
      <c r="B84" s="145">
        <v>68</v>
      </c>
      <c r="C84" s="109">
        <f t="shared" si="7"/>
        <v>461.54450814145491</v>
      </c>
      <c r="D84" s="146">
        <f t="shared" si="8"/>
        <v>1.69</v>
      </c>
      <c r="E84" s="146">
        <f t="shared" si="10"/>
        <v>1.0375441135765833</v>
      </c>
      <c r="F84" s="146">
        <f t="shared" si="11"/>
        <v>2.73</v>
      </c>
      <c r="G84" s="146">
        <f t="shared" si="9"/>
        <v>460.50696402787833</v>
      </c>
    </row>
    <row r="85" spans="1:7" x14ac:dyDescent="0.25">
      <c r="A85" s="144">
        <f t="shared" si="12"/>
        <v>45170</v>
      </c>
      <c r="B85" s="145">
        <v>69</v>
      </c>
      <c r="C85" s="109">
        <f t="shared" si="7"/>
        <v>460.50696402787833</v>
      </c>
      <c r="D85" s="146">
        <f t="shared" si="8"/>
        <v>1.69</v>
      </c>
      <c r="E85" s="146">
        <f t="shared" si="10"/>
        <v>1.0413484419930306</v>
      </c>
      <c r="F85" s="146">
        <f t="shared" si="11"/>
        <v>2.73</v>
      </c>
      <c r="G85" s="146">
        <f t="shared" si="9"/>
        <v>459.4656155858853</v>
      </c>
    </row>
    <row r="86" spans="1:7" x14ac:dyDescent="0.25">
      <c r="A86" s="144">
        <f t="shared" si="12"/>
        <v>45200</v>
      </c>
      <c r="B86" s="145">
        <v>70</v>
      </c>
      <c r="C86" s="109">
        <f t="shared" si="7"/>
        <v>459.4656155858853</v>
      </c>
      <c r="D86" s="146">
        <f t="shared" si="8"/>
        <v>1.68</v>
      </c>
      <c r="E86" s="146">
        <f t="shared" si="10"/>
        <v>1.0451667196136718</v>
      </c>
      <c r="F86" s="146">
        <f t="shared" si="11"/>
        <v>2.73</v>
      </c>
      <c r="G86" s="146">
        <f t="shared" si="9"/>
        <v>458.42044886627161</v>
      </c>
    </row>
    <row r="87" spans="1:7" x14ac:dyDescent="0.25">
      <c r="A87" s="144">
        <f t="shared" si="12"/>
        <v>45231</v>
      </c>
      <c r="B87" s="145">
        <v>71</v>
      </c>
      <c r="C87" s="109">
        <f t="shared" si="7"/>
        <v>458.42044886627161</v>
      </c>
      <c r="D87" s="146">
        <f t="shared" si="8"/>
        <v>1.68</v>
      </c>
      <c r="E87" s="146">
        <f t="shared" si="10"/>
        <v>1.0489989975855887</v>
      </c>
      <c r="F87" s="146">
        <f t="shared" si="11"/>
        <v>2.73</v>
      </c>
      <c r="G87" s="146">
        <f t="shared" si="9"/>
        <v>457.371449868686</v>
      </c>
    </row>
    <row r="88" spans="1:7" x14ac:dyDescent="0.25">
      <c r="A88" s="144">
        <f t="shared" si="12"/>
        <v>45261</v>
      </c>
      <c r="B88" s="145">
        <v>72</v>
      </c>
      <c r="C88" s="109">
        <f t="shared" si="7"/>
        <v>457.371449868686</v>
      </c>
      <c r="D88" s="146">
        <f t="shared" si="8"/>
        <v>1.68</v>
      </c>
      <c r="E88" s="146">
        <f t="shared" si="10"/>
        <v>1.0528453272434024</v>
      </c>
      <c r="F88" s="146">
        <f t="shared" si="11"/>
        <v>2.73</v>
      </c>
      <c r="G88" s="146">
        <f t="shared" si="9"/>
        <v>456.3186045414426</v>
      </c>
    </row>
    <row r="89" spans="1:7" x14ac:dyDescent="0.25">
      <c r="A89" s="144">
        <f t="shared" si="12"/>
        <v>45292</v>
      </c>
      <c r="B89" s="145">
        <v>73</v>
      </c>
      <c r="C89" s="109">
        <f t="shared" si="7"/>
        <v>456.3186045414426</v>
      </c>
      <c r="D89" s="146">
        <f t="shared" si="8"/>
        <v>1.67</v>
      </c>
      <c r="E89" s="146">
        <f t="shared" si="10"/>
        <v>1.0567057601099616</v>
      </c>
      <c r="F89" s="146">
        <f t="shared" si="11"/>
        <v>2.73</v>
      </c>
      <c r="G89" s="146">
        <f t="shared" si="9"/>
        <v>455.26189878133266</v>
      </c>
    </row>
    <row r="90" spans="1:7" x14ac:dyDescent="0.25">
      <c r="A90" s="144">
        <f t="shared" si="12"/>
        <v>45323</v>
      </c>
      <c r="B90" s="145">
        <v>74</v>
      </c>
      <c r="C90" s="109">
        <f t="shared" si="7"/>
        <v>455.26189878133266</v>
      </c>
      <c r="D90" s="146">
        <f t="shared" si="8"/>
        <v>1.67</v>
      </c>
      <c r="E90" s="146">
        <f t="shared" si="10"/>
        <v>1.0605803478970315</v>
      </c>
      <c r="F90" s="146">
        <f t="shared" si="11"/>
        <v>2.73</v>
      </c>
      <c r="G90" s="146">
        <f t="shared" si="9"/>
        <v>454.20131843343563</v>
      </c>
    </row>
    <row r="91" spans="1:7" x14ac:dyDescent="0.25">
      <c r="A91" s="144">
        <f t="shared" si="12"/>
        <v>45352</v>
      </c>
      <c r="B91" s="145">
        <v>75</v>
      </c>
      <c r="C91" s="109">
        <f t="shared" si="7"/>
        <v>454.20131843343563</v>
      </c>
      <c r="D91" s="146">
        <f t="shared" si="8"/>
        <v>1.67</v>
      </c>
      <c r="E91" s="146">
        <f t="shared" si="10"/>
        <v>1.0644691425059871</v>
      </c>
      <c r="F91" s="146">
        <f t="shared" si="11"/>
        <v>2.73</v>
      </c>
      <c r="G91" s="146">
        <f t="shared" si="9"/>
        <v>453.13684929092966</v>
      </c>
    </row>
    <row r="92" spans="1:7" x14ac:dyDescent="0.25">
      <c r="A92" s="144">
        <f t="shared" si="12"/>
        <v>45383</v>
      </c>
      <c r="B92" s="145">
        <v>76</v>
      </c>
      <c r="C92" s="109">
        <f t="shared" si="7"/>
        <v>453.13684929092966</v>
      </c>
      <c r="D92" s="146">
        <f t="shared" si="8"/>
        <v>1.66</v>
      </c>
      <c r="E92" s="146">
        <f t="shared" si="10"/>
        <v>1.0683721960285091</v>
      </c>
      <c r="F92" s="146">
        <f t="shared" si="11"/>
        <v>2.73</v>
      </c>
      <c r="G92" s="146">
        <f t="shared" si="9"/>
        <v>452.06847709490114</v>
      </c>
    </row>
    <row r="93" spans="1:7" x14ac:dyDescent="0.25">
      <c r="A93" s="144">
        <f t="shared" si="12"/>
        <v>45413</v>
      </c>
      <c r="B93" s="145">
        <v>77</v>
      </c>
      <c r="C93" s="109">
        <f t="shared" si="7"/>
        <v>452.06847709490114</v>
      </c>
      <c r="D93" s="146">
        <f t="shared" si="8"/>
        <v>1.66</v>
      </c>
      <c r="E93" s="146">
        <f t="shared" si="10"/>
        <v>1.0722895607472804</v>
      </c>
      <c r="F93" s="146">
        <f t="shared" si="11"/>
        <v>2.73</v>
      </c>
      <c r="G93" s="146">
        <f t="shared" si="9"/>
        <v>450.99618753415388</v>
      </c>
    </row>
    <row r="94" spans="1:7" x14ac:dyDescent="0.25">
      <c r="A94" s="144">
        <f t="shared" si="12"/>
        <v>45444</v>
      </c>
      <c r="B94" s="145">
        <v>78</v>
      </c>
      <c r="C94" s="109">
        <f t="shared" si="7"/>
        <v>450.99618753415388</v>
      </c>
      <c r="D94" s="146">
        <f t="shared" si="8"/>
        <v>1.65</v>
      </c>
      <c r="E94" s="146">
        <f t="shared" si="10"/>
        <v>1.0762212891366871</v>
      </c>
      <c r="F94" s="146">
        <f t="shared" si="11"/>
        <v>2.73</v>
      </c>
      <c r="G94" s="146">
        <f t="shared" si="9"/>
        <v>449.91996624501718</v>
      </c>
    </row>
    <row r="95" spans="1:7" x14ac:dyDescent="0.25">
      <c r="A95" s="144">
        <f t="shared" si="12"/>
        <v>45474</v>
      </c>
      <c r="B95" s="145">
        <v>79</v>
      </c>
      <c r="C95" s="109">
        <f t="shared" si="7"/>
        <v>449.91996624501718</v>
      </c>
      <c r="D95" s="146">
        <f t="shared" si="8"/>
        <v>1.65</v>
      </c>
      <c r="E95" s="146">
        <f t="shared" si="10"/>
        <v>1.0801674338635217</v>
      </c>
      <c r="F95" s="146">
        <f t="shared" si="11"/>
        <v>2.73</v>
      </c>
      <c r="G95" s="146">
        <f t="shared" si="9"/>
        <v>448.83979881115368</v>
      </c>
    </row>
    <row r="96" spans="1:7" x14ac:dyDescent="0.25">
      <c r="A96" s="144">
        <f t="shared" si="12"/>
        <v>45505</v>
      </c>
      <c r="B96" s="145">
        <v>80</v>
      </c>
      <c r="C96" s="109">
        <f t="shared" si="7"/>
        <v>448.83979881115368</v>
      </c>
      <c r="D96" s="146">
        <f t="shared" si="8"/>
        <v>1.65</v>
      </c>
      <c r="E96" s="146">
        <f t="shared" si="10"/>
        <v>1.0841280477876878</v>
      </c>
      <c r="F96" s="146">
        <f t="shared" si="11"/>
        <v>2.73</v>
      </c>
      <c r="G96" s="146">
        <f t="shared" si="9"/>
        <v>447.75567076336597</v>
      </c>
    </row>
    <row r="97" spans="1:7" x14ac:dyDescent="0.25">
      <c r="A97" s="144">
        <f t="shared" si="12"/>
        <v>45536</v>
      </c>
      <c r="B97" s="145">
        <v>81</v>
      </c>
      <c r="C97" s="109">
        <f t="shared" si="7"/>
        <v>447.75567076336597</v>
      </c>
      <c r="D97" s="146">
        <f t="shared" si="8"/>
        <v>1.64</v>
      </c>
      <c r="E97" s="146">
        <f t="shared" si="10"/>
        <v>1.0881031839629094</v>
      </c>
      <c r="F97" s="146">
        <f t="shared" si="11"/>
        <v>2.73</v>
      </c>
      <c r="G97" s="146">
        <f t="shared" si="9"/>
        <v>446.66756757940306</v>
      </c>
    </row>
    <row r="98" spans="1:7" x14ac:dyDescent="0.25">
      <c r="A98" s="144">
        <f t="shared" si="12"/>
        <v>45566</v>
      </c>
      <c r="B98" s="145">
        <v>82</v>
      </c>
      <c r="C98" s="109">
        <f t="shared" si="7"/>
        <v>446.66756757940306</v>
      </c>
      <c r="D98" s="146">
        <f t="shared" si="8"/>
        <v>1.64</v>
      </c>
      <c r="E98" s="146">
        <f t="shared" si="10"/>
        <v>1.0920928956374401</v>
      </c>
      <c r="F98" s="146">
        <f t="shared" si="11"/>
        <v>2.73</v>
      </c>
      <c r="G98" s="146">
        <f t="shared" si="9"/>
        <v>445.57547468376561</v>
      </c>
    </row>
    <row r="99" spans="1:7" x14ac:dyDescent="0.25">
      <c r="A99" s="144">
        <f t="shared" si="12"/>
        <v>45597</v>
      </c>
      <c r="B99" s="145">
        <v>83</v>
      </c>
      <c r="C99" s="109">
        <f t="shared" si="7"/>
        <v>445.57547468376561</v>
      </c>
      <c r="D99" s="146">
        <f t="shared" si="8"/>
        <v>1.63</v>
      </c>
      <c r="E99" s="146">
        <f t="shared" si="10"/>
        <v>1.0960972362547774</v>
      </c>
      <c r="F99" s="146">
        <f t="shared" si="11"/>
        <v>2.73</v>
      </c>
      <c r="G99" s="146">
        <f t="shared" si="9"/>
        <v>444.47937744751084</v>
      </c>
    </row>
    <row r="100" spans="1:7" x14ac:dyDescent="0.25">
      <c r="A100" s="144">
        <f t="shared" si="12"/>
        <v>45627</v>
      </c>
      <c r="B100" s="145">
        <v>84</v>
      </c>
      <c r="C100" s="109">
        <f t="shared" si="7"/>
        <v>444.47937744751084</v>
      </c>
      <c r="D100" s="146">
        <f t="shared" si="8"/>
        <v>1.63</v>
      </c>
      <c r="E100" s="146">
        <f t="shared" si="10"/>
        <v>1.1001162594543781</v>
      </c>
      <c r="F100" s="146">
        <f t="shared" si="11"/>
        <v>2.73</v>
      </c>
      <c r="G100" s="146">
        <f t="shared" si="9"/>
        <v>443.37926118805649</v>
      </c>
    </row>
    <row r="101" spans="1:7" x14ac:dyDescent="0.25">
      <c r="A101" s="144">
        <f t="shared" si="12"/>
        <v>45658</v>
      </c>
      <c r="B101" s="145">
        <v>85</v>
      </c>
      <c r="C101" s="109">
        <f t="shared" si="7"/>
        <v>443.37926118805649</v>
      </c>
      <c r="D101" s="146">
        <f t="shared" si="8"/>
        <v>1.63</v>
      </c>
      <c r="E101" s="146">
        <f t="shared" si="10"/>
        <v>1.1041500190723776</v>
      </c>
      <c r="F101" s="146">
        <f t="shared" si="11"/>
        <v>2.73</v>
      </c>
      <c r="G101" s="146">
        <f t="shared" si="9"/>
        <v>442.2751111689841</v>
      </c>
    </row>
    <row r="102" spans="1:7" x14ac:dyDescent="0.25">
      <c r="A102" s="144">
        <f t="shared" si="12"/>
        <v>45689</v>
      </c>
      <c r="B102" s="145">
        <v>86</v>
      </c>
      <c r="C102" s="109">
        <f t="shared" si="7"/>
        <v>442.2751111689841</v>
      </c>
      <c r="D102" s="146">
        <f t="shared" si="8"/>
        <v>1.62</v>
      </c>
      <c r="E102" s="146">
        <f t="shared" si="10"/>
        <v>1.1081985691423095</v>
      </c>
      <c r="F102" s="146">
        <f t="shared" si="11"/>
        <v>2.73</v>
      </c>
      <c r="G102" s="146">
        <f t="shared" si="9"/>
        <v>441.16691259984179</v>
      </c>
    </row>
    <row r="103" spans="1:7" x14ac:dyDescent="0.25">
      <c r="A103" s="144">
        <f t="shared" si="12"/>
        <v>45717</v>
      </c>
      <c r="B103" s="145">
        <v>87</v>
      </c>
      <c r="C103" s="109">
        <f t="shared" si="7"/>
        <v>441.16691259984179</v>
      </c>
      <c r="D103" s="146">
        <f t="shared" si="8"/>
        <v>1.62</v>
      </c>
      <c r="E103" s="146">
        <f t="shared" si="10"/>
        <v>1.1122619638958315</v>
      </c>
      <c r="F103" s="146">
        <f t="shared" si="11"/>
        <v>2.73</v>
      </c>
      <c r="G103" s="146">
        <f t="shared" si="9"/>
        <v>440.05465063594596</v>
      </c>
    </row>
    <row r="104" spans="1:7" x14ac:dyDescent="0.25">
      <c r="A104" s="144">
        <f t="shared" si="12"/>
        <v>45748</v>
      </c>
      <c r="B104" s="145">
        <v>88</v>
      </c>
      <c r="C104" s="109">
        <f t="shared" si="7"/>
        <v>440.05465063594596</v>
      </c>
      <c r="D104" s="146">
        <f t="shared" si="8"/>
        <v>1.61</v>
      </c>
      <c r="E104" s="146">
        <f t="shared" si="10"/>
        <v>1.1163402577634496</v>
      </c>
      <c r="F104" s="146">
        <f t="shared" si="11"/>
        <v>2.73</v>
      </c>
      <c r="G104" s="146">
        <f t="shared" si="9"/>
        <v>438.93831037818251</v>
      </c>
    </row>
    <row r="105" spans="1:7" x14ac:dyDescent="0.25">
      <c r="A105" s="144">
        <f t="shared" si="12"/>
        <v>45778</v>
      </c>
      <c r="B105" s="145">
        <v>89</v>
      </c>
      <c r="C105" s="109">
        <f t="shared" si="7"/>
        <v>438.93831037818251</v>
      </c>
      <c r="D105" s="146">
        <f t="shared" si="8"/>
        <v>1.61</v>
      </c>
      <c r="E105" s="146">
        <f t="shared" si="10"/>
        <v>1.1204335053752488</v>
      </c>
      <c r="F105" s="146">
        <f t="shared" si="11"/>
        <v>2.73</v>
      </c>
      <c r="G105" s="146">
        <f t="shared" si="9"/>
        <v>437.81787687280723</v>
      </c>
    </row>
    <row r="106" spans="1:7" x14ac:dyDescent="0.25">
      <c r="A106" s="144">
        <f t="shared" si="12"/>
        <v>45809</v>
      </c>
      <c r="B106" s="145">
        <v>90</v>
      </c>
      <c r="C106" s="109">
        <f t="shared" si="7"/>
        <v>437.81787687280723</v>
      </c>
      <c r="D106" s="146">
        <f t="shared" si="8"/>
        <v>1.61</v>
      </c>
      <c r="E106" s="146">
        <f t="shared" si="10"/>
        <v>1.1245417615616247</v>
      </c>
      <c r="F106" s="146">
        <f t="shared" si="11"/>
        <v>2.73</v>
      </c>
      <c r="G106" s="146">
        <f t="shared" si="9"/>
        <v>436.69333511124563</v>
      </c>
    </row>
    <row r="107" spans="1:7" x14ac:dyDescent="0.25">
      <c r="A107" s="144">
        <f t="shared" si="12"/>
        <v>45839</v>
      </c>
      <c r="B107" s="145">
        <v>91</v>
      </c>
      <c r="C107" s="109">
        <f t="shared" si="7"/>
        <v>436.69333511124563</v>
      </c>
      <c r="D107" s="146">
        <f t="shared" si="8"/>
        <v>1.6</v>
      </c>
      <c r="E107" s="146">
        <f t="shared" si="10"/>
        <v>1.1286650813540171</v>
      </c>
      <c r="F107" s="146">
        <f t="shared" si="11"/>
        <v>2.73</v>
      </c>
      <c r="G107" s="146">
        <f t="shared" si="9"/>
        <v>435.5646700298916</v>
      </c>
    </row>
    <row r="108" spans="1:7" x14ac:dyDescent="0.25">
      <c r="A108" s="144">
        <f t="shared" si="12"/>
        <v>45870</v>
      </c>
      <c r="B108" s="145">
        <v>92</v>
      </c>
      <c r="C108" s="109">
        <f t="shared" si="7"/>
        <v>435.5646700298916</v>
      </c>
      <c r="D108" s="146">
        <f t="shared" si="8"/>
        <v>1.6</v>
      </c>
      <c r="E108" s="146">
        <f t="shared" si="10"/>
        <v>1.1328035199856488</v>
      </c>
      <c r="F108" s="146">
        <f t="shared" si="11"/>
        <v>2.73</v>
      </c>
      <c r="G108" s="146">
        <f t="shared" si="9"/>
        <v>434.43186650990594</v>
      </c>
    </row>
    <row r="109" spans="1:7" x14ac:dyDescent="0.25">
      <c r="A109" s="144">
        <f t="shared" si="12"/>
        <v>45901</v>
      </c>
      <c r="B109" s="145">
        <v>93</v>
      </c>
      <c r="C109" s="109">
        <f t="shared" si="7"/>
        <v>434.43186650990594</v>
      </c>
      <c r="D109" s="146">
        <f t="shared" si="8"/>
        <v>1.59</v>
      </c>
      <c r="E109" s="146">
        <f t="shared" si="10"/>
        <v>1.1369571328922627</v>
      </c>
      <c r="F109" s="146">
        <f t="shared" si="11"/>
        <v>2.73</v>
      </c>
      <c r="G109" s="146">
        <f t="shared" si="9"/>
        <v>433.29490937701371</v>
      </c>
    </row>
    <row r="110" spans="1:7" x14ac:dyDescent="0.25">
      <c r="A110" s="144">
        <f t="shared" si="12"/>
        <v>45931</v>
      </c>
      <c r="B110" s="145">
        <v>94</v>
      </c>
      <c r="C110" s="109">
        <f t="shared" si="7"/>
        <v>433.29490937701371</v>
      </c>
      <c r="D110" s="146">
        <f t="shared" si="8"/>
        <v>1.59</v>
      </c>
      <c r="E110" s="146">
        <f t="shared" si="10"/>
        <v>1.1411259757128678</v>
      </c>
      <c r="F110" s="146">
        <f t="shared" si="11"/>
        <v>2.73</v>
      </c>
      <c r="G110" s="146">
        <f t="shared" si="9"/>
        <v>432.15378340130081</v>
      </c>
    </row>
    <row r="111" spans="1:7" x14ac:dyDescent="0.25">
      <c r="A111" s="144">
        <f t="shared" si="12"/>
        <v>45962</v>
      </c>
      <c r="B111" s="145">
        <v>95</v>
      </c>
      <c r="C111" s="109">
        <f t="shared" si="7"/>
        <v>432.15378340130081</v>
      </c>
      <c r="D111" s="146">
        <f t="shared" si="8"/>
        <v>1.58</v>
      </c>
      <c r="E111" s="146">
        <f t="shared" si="10"/>
        <v>1.1453101042904816</v>
      </c>
      <c r="F111" s="146">
        <f t="shared" si="11"/>
        <v>2.73</v>
      </c>
      <c r="G111" s="146">
        <f t="shared" si="9"/>
        <v>431.00847329701031</v>
      </c>
    </row>
    <row r="112" spans="1:7" x14ac:dyDescent="0.25">
      <c r="A112" s="144">
        <f t="shared" si="12"/>
        <v>45992</v>
      </c>
      <c r="B112" s="145">
        <v>96</v>
      </c>
      <c r="C112" s="109">
        <f t="shared" si="7"/>
        <v>431.00847329701031</v>
      </c>
      <c r="D112" s="146">
        <f t="shared" si="8"/>
        <v>1.58</v>
      </c>
      <c r="E112" s="146">
        <f t="shared" si="10"/>
        <v>1.1495095746728801</v>
      </c>
      <c r="F112" s="146">
        <f t="shared" si="11"/>
        <v>2.73</v>
      </c>
      <c r="G112" s="146">
        <f t="shared" si="9"/>
        <v>429.85896372233742</v>
      </c>
    </row>
    <row r="113" spans="1:7" x14ac:dyDescent="0.25">
      <c r="A113" s="144">
        <f t="shared" si="12"/>
        <v>46023</v>
      </c>
      <c r="B113" s="145">
        <v>97</v>
      </c>
      <c r="C113" s="109">
        <f t="shared" si="7"/>
        <v>429.85896372233742</v>
      </c>
      <c r="D113" s="146">
        <f t="shared" si="8"/>
        <v>1.58</v>
      </c>
      <c r="E113" s="146">
        <f t="shared" si="10"/>
        <v>1.1537244431133473</v>
      </c>
      <c r="F113" s="146">
        <f t="shared" si="11"/>
        <v>2.73</v>
      </c>
      <c r="G113" s="146">
        <f t="shared" si="9"/>
        <v>428.70523927922409</v>
      </c>
    </row>
    <row r="114" spans="1:7" x14ac:dyDescent="0.25">
      <c r="A114" s="144">
        <f t="shared" si="12"/>
        <v>46054</v>
      </c>
      <c r="B114" s="145">
        <v>98</v>
      </c>
      <c r="C114" s="109">
        <f t="shared" si="7"/>
        <v>428.70523927922409</v>
      </c>
      <c r="D114" s="146">
        <f t="shared" si="8"/>
        <v>1.57</v>
      </c>
      <c r="E114" s="146">
        <f t="shared" si="10"/>
        <v>1.1579547660714296</v>
      </c>
      <c r="F114" s="146">
        <f t="shared" si="11"/>
        <v>2.73</v>
      </c>
      <c r="G114" s="146">
        <f t="shared" si="9"/>
        <v>427.54728451315265</v>
      </c>
    </row>
    <row r="115" spans="1:7" x14ac:dyDescent="0.25">
      <c r="A115" s="144">
        <f t="shared" si="12"/>
        <v>46082</v>
      </c>
      <c r="B115" s="145">
        <v>99</v>
      </c>
      <c r="C115" s="109">
        <f t="shared" si="7"/>
        <v>427.54728451315265</v>
      </c>
      <c r="D115" s="146">
        <f t="shared" si="8"/>
        <v>1.57</v>
      </c>
      <c r="E115" s="146">
        <f t="shared" si="10"/>
        <v>1.1622006002136915</v>
      </c>
      <c r="F115" s="146">
        <f t="shared" si="11"/>
        <v>2.73</v>
      </c>
      <c r="G115" s="146">
        <f t="shared" si="9"/>
        <v>426.38508391293897</v>
      </c>
    </row>
    <row r="116" spans="1:7" x14ac:dyDescent="0.25">
      <c r="A116" s="144">
        <f t="shared" si="12"/>
        <v>46113</v>
      </c>
      <c r="B116" s="145">
        <v>100</v>
      </c>
      <c r="C116" s="109">
        <f t="shared" si="7"/>
        <v>426.38508391293897</v>
      </c>
      <c r="D116" s="146">
        <f t="shared" si="8"/>
        <v>1.56</v>
      </c>
      <c r="E116" s="146">
        <f t="shared" si="10"/>
        <v>1.166462002414475</v>
      </c>
      <c r="F116" s="146">
        <f t="shared" si="11"/>
        <v>2.73</v>
      </c>
      <c r="G116" s="146">
        <f t="shared" si="9"/>
        <v>425.21862191052452</v>
      </c>
    </row>
    <row r="117" spans="1:7" x14ac:dyDescent="0.25">
      <c r="A117" s="144">
        <f t="shared" si="12"/>
        <v>46143</v>
      </c>
      <c r="B117" s="145">
        <v>101</v>
      </c>
      <c r="C117" s="109">
        <f t="shared" si="7"/>
        <v>425.21862191052452</v>
      </c>
      <c r="D117" s="146">
        <f t="shared" si="8"/>
        <v>1.56</v>
      </c>
      <c r="E117" s="146">
        <f t="shared" si="10"/>
        <v>1.1707390297566613</v>
      </c>
      <c r="F117" s="146">
        <f t="shared" si="11"/>
        <v>2.73</v>
      </c>
      <c r="G117" s="146">
        <f t="shared" si="9"/>
        <v>424.04788288076787</v>
      </c>
    </row>
    <row r="118" spans="1:7" x14ac:dyDescent="0.25">
      <c r="A118" s="144">
        <f t="shared" si="12"/>
        <v>46174</v>
      </c>
      <c r="B118" s="145">
        <v>102</v>
      </c>
      <c r="C118" s="109">
        <f t="shared" si="7"/>
        <v>424.04788288076787</v>
      </c>
      <c r="D118" s="146">
        <f t="shared" si="8"/>
        <v>1.55</v>
      </c>
      <c r="E118" s="146">
        <f t="shared" si="10"/>
        <v>1.1750317395324359</v>
      </c>
      <c r="F118" s="146">
        <f t="shared" si="11"/>
        <v>2.73</v>
      </c>
      <c r="G118" s="146">
        <f t="shared" si="9"/>
        <v>422.87285114123546</v>
      </c>
    </row>
    <row r="119" spans="1:7" x14ac:dyDescent="0.25">
      <c r="A119" s="144">
        <f t="shared" si="12"/>
        <v>46204</v>
      </c>
      <c r="B119" s="145">
        <v>103</v>
      </c>
      <c r="C119" s="109">
        <f t="shared" si="7"/>
        <v>422.87285114123546</v>
      </c>
      <c r="D119" s="146">
        <f t="shared" si="8"/>
        <v>1.55</v>
      </c>
      <c r="E119" s="146">
        <f t="shared" si="10"/>
        <v>1.1793401892440547</v>
      </c>
      <c r="F119" s="146">
        <f t="shared" si="11"/>
        <v>2.73</v>
      </c>
      <c r="G119" s="146">
        <f t="shared" si="9"/>
        <v>421.69351095199141</v>
      </c>
    </row>
    <row r="120" spans="1:7" x14ac:dyDescent="0.25">
      <c r="A120" s="144">
        <f t="shared" si="12"/>
        <v>46235</v>
      </c>
      <c r="B120" s="145">
        <v>104</v>
      </c>
      <c r="C120" s="109">
        <f t="shared" si="7"/>
        <v>421.69351095199141</v>
      </c>
      <c r="D120" s="146">
        <f t="shared" si="8"/>
        <v>1.55</v>
      </c>
      <c r="E120" s="146">
        <f t="shared" si="10"/>
        <v>1.1836644366046163</v>
      </c>
      <c r="F120" s="146">
        <f t="shared" si="11"/>
        <v>2.73</v>
      </c>
      <c r="G120" s="146">
        <f t="shared" si="9"/>
        <v>420.50984651538681</v>
      </c>
    </row>
    <row r="121" spans="1:7" x14ac:dyDescent="0.25">
      <c r="A121" s="144">
        <f t="shared" si="12"/>
        <v>46266</v>
      </c>
      <c r="B121" s="145">
        <v>105</v>
      </c>
      <c r="C121" s="109">
        <f t="shared" si="7"/>
        <v>420.50984651538681</v>
      </c>
      <c r="D121" s="146">
        <f t="shared" si="8"/>
        <v>1.54</v>
      </c>
      <c r="E121" s="146">
        <f t="shared" si="10"/>
        <v>1.188004539538833</v>
      </c>
      <c r="F121" s="146">
        <f t="shared" si="11"/>
        <v>2.73</v>
      </c>
      <c r="G121" s="146">
        <f t="shared" si="9"/>
        <v>419.32184197584797</v>
      </c>
    </row>
    <row r="122" spans="1:7" x14ac:dyDescent="0.25">
      <c r="A122" s="144">
        <f t="shared" si="12"/>
        <v>46296</v>
      </c>
      <c r="B122" s="145">
        <v>106</v>
      </c>
      <c r="C122" s="109">
        <f t="shared" si="7"/>
        <v>419.32184197584797</v>
      </c>
      <c r="D122" s="146">
        <f t="shared" si="8"/>
        <v>1.54</v>
      </c>
      <c r="E122" s="146">
        <f t="shared" si="10"/>
        <v>1.1923605561838089</v>
      </c>
      <c r="F122" s="146">
        <f t="shared" si="11"/>
        <v>2.73</v>
      </c>
      <c r="G122" s="146">
        <f t="shared" si="9"/>
        <v>418.12948141966416</v>
      </c>
    </row>
    <row r="123" spans="1:7" x14ac:dyDescent="0.25">
      <c r="A123" s="144">
        <f t="shared" si="12"/>
        <v>46327</v>
      </c>
      <c r="B123" s="145">
        <v>107</v>
      </c>
      <c r="C123" s="109">
        <f t="shared" si="7"/>
        <v>418.12948141966416</v>
      </c>
      <c r="D123" s="146">
        <f t="shared" si="8"/>
        <v>1.53</v>
      </c>
      <c r="E123" s="146">
        <f t="shared" si="10"/>
        <v>1.1967325448898163</v>
      </c>
      <c r="F123" s="146">
        <f t="shared" si="11"/>
        <v>2.73</v>
      </c>
      <c r="G123" s="146">
        <f t="shared" si="9"/>
        <v>416.93274887477435</v>
      </c>
    </row>
    <row r="124" spans="1:7" x14ac:dyDescent="0.25">
      <c r="A124" s="144">
        <f t="shared" si="12"/>
        <v>46357</v>
      </c>
      <c r="B124" s="145">
        <v>108</v>
      </c>
      <c r="C124" s="109">
        <f t="shared" si="7"/>
        <v>416.93274887477435</v>
      </c>
      <c r="D124" s="146">
        <f t="shared" si="8"/>
        <v>1.53</v>
      </c>
      <c r="E124" s="146">
        <f t="shared" si="10"/>
        <v>1.2011205642210787</v>
      </c>
      <c r="F124" s="146">
        <f t="shared" si="11"/>
        <v>2.73</v>
      </c>
      <c r="G124" s="146">
        <f t="shared" si="9"/>
        <v>415.73162831055328</v>
      </c>
    </row>
    <row r="125" spans="1:7" x14ac:dyDescent="0.25">
      <c r="A125" s="144">
        <f t="shared" si="12"/>
        <v>46388</v>
      </c>
      <c r="B125" s="145">
        <v>109</v>
      </c>
      <c r="C125" s="109">
        <f t="shared" si="7"/>
        <v>415.73162831055328</v>
      </c>
      <c r="D125" s="146">
        <f t="shared" si="8"/>
        <v>1.52</v>
      </c>
      <c r="E125" s="146">
        <f t="shared" si="10"/>
        <v>1.2055246729565561</v>
      </c>
      <c r="F125" s="146">
        <f t="shared" si="11"/>
        <v>2.73</v>
      </c>
      <c r="G125" s="146">
        <f t="shared" si="9"/>
        <v>414.52610363759675</v>
      </c>
    </row>
    <row r="126" spans="1:7" x14ac:dyDescent="0.25">
      <c r="A126" s="144">
        <f t="shared" si="12"/>
        <v>46419</v>
      </c>
      <c r="B126" s="145">
        <v>110</v>
      </c>
      <c r="C126" s="109">
        <f t="shared" si="7"/>
        <v>414.52610363759675</v>
      </c>
      <c r="D126" s="146">
        <f t="shared" si="8"/>
        <v>1.52</v>
      </c>
      <c r="E126" s="146">
        <f t="shared" si="10"/>
        <v>1.2099449300907301</v>
      </c>
      <c r="F126" s="146">
        <f t="shared" si="11"/>
        <v>2.73</v>
      </c>
      <c r="G126" s="146">
        <f t="shared" si="9"/>
        <v>413.31615870750602</v>
      </c>
    </row>
    <row r="127" spans="1:7" x14ac:dyDescent="0.25">
      <c r="A127" s="144">
        <f t="shared" si="12"/>
        <v>46447</v>
      </c>
      <c r="B127" s="145">
        <v>111</v>
      </c>
      <c r="C127" s="109">
        <f t="shared" si="7"/>
        <v>413.31615870750602</v>
      </c>
      <c r="D127" s="146">
        <f t="shared" si="8"/>
        <v>1.52</v>
      </c>
      <c r="E127" s="146">
        <f t="shared" si="10"/>
        <v>1.2143813948343962</v>
      </c>
      <c r="F127" s="146">
        <f t="shared" si="11"/>
        <v>2.73</v>
      </c>
      <c r="G127" s="146">
        <f t="shared" si="9"/>
        <v>412.10177731267163</v>
      </c>
    </row>
    <row r="128" spans="1:7" x14ac:dyDescent="0.25">
      <c r="A128" s="144">
        <f t="shared" si="12"/>
        <v>46478</v>
      </c>
      <c r="B128" s="145">
        <v>112</v>
      </c>
      <c r="C128" s="109">
        <f t="shared" si="7"/>
        <v>412.10177731267163</v>
      </c>
      <c r="D128" s="146">
        <f t="shared" si="8"/>
        <v>1.51</v>
      </c>
      <c r="E128" s="146">
        <f t="shared" si="10"/>
        <v>1.2188341266154556</v>
      </c>
      <c r="F128" s="146">
        <f t="shared" si="11"/>
        <v>2.73</v>
      </c>
      <c r="G128" s="146">
        <f t="shared" si="9"/>
        <v>410.8829431860562</v>
      </c>
    </row>
    <row r="129" spans="1:7" x14ac:dyDescent="0.25">
      <c r="A129" s="144">
        <f t="shared" si="12"/>
        <v>46508</v>
      </c>
      <c r="B129" s="145">
        <v>113</v>
      </c>
      <c r="C129" s="109">
        <f t="shared" si="7"/>
        <v>410.8829431860562</v>
      </c>
      <c r="D129" s="146">
        <f t="shared" si="8"/>
        <v>1.51</v>
      </c>
      <c r="E129" s="146">
        <f t="shared" si="10"/>
        <v>1.2233031850797123</v>
      </c>
      <c r="F129" s="146">
        <f t="shared" si="11"/>
        <v>2.73</v>
      </c>
      <c r="G129" s="146">
        <f t="shared" si="9"/>
        <v>409.65964000097648</v>
      </c>
    </row>
    <row r="130" spans="1:7" x14ac:dyDescent="0.25">
      <c r="A130" s="144">
        <f t="shared" si="12"/>
        <v>46539</v>
      </c>
      <c r="B130" s="145">
        <v>114</v>
      </c>
      <c r="C130" s="109">
        <f t="shared" si="7"/>
        <v>409.65964000097648</v>
      </c>
      <c r="D130" s="146">
        <f t="shared" si="8"/>
        <v>1.5</v>
      </c>
      <c r="E130" s="146">
        <f t="shared" si="10"/>
        <v>1.2277886300916712</v>
      </c>
      <c r="F130" s="146">
        <f t="shared" si="11"/>
        <v>2.73</v>
      </c>
      <c r="G130" s="146">
        <f t="shared" si="9"/>
        <v>408.43185137088483</v>
      </c>
    </row>
    <row r="131" spans="1:7" x14ac:dyDescent="0.25">
      <c r="A131" s="144">
        <f t="shared" si="12"/>
        <v>46569</v>
      </c>
      <c r="B131" s="145">
        <v>115</v>
      </c>
      <c r="C131" s="109">
        <f t="shared" si="7"/>
        <v>408.43185137088483</v>
      </c>
      <c r="D131" s="146">
        <f t="shared" si="8"/>
        <v>1.5</v>
      </c>
      <c r="E131" s="146">
        <f t="shared" si="10"/>
        <v>1.2322905217353408</v>
      </c>
      <c r="F131" s="146">
        <f t="shared" si="11"/>
        <v>2.73</v>
      </c>
      <c r="G131" s="146">
        <f t="shared" si="9"/>
        <v>407.19956084914946</v>
      </c>
    </row>
    <row r="132" spans="1:7" x14ac:dyDescent="0.25">
      <c r="A132" s="144">
        <f t="shared" si="12"/>
        <v>46600</v>
      </c>
      <c r="B132" s="145">
        <v>116</v>
      </c>
      <c r="C132" s="109">
        <f t="shared" si="7"/>
        <v>407.19956084914946</v>
      </c>
      <c r="D132" s="146">
        <f t="shared" si="8"/>
        <v>1.49</v>
      </c>
      <c r="E132" s="146">
        <f t="shared" si="10"/>
        <v>1.236808920315037</v>
      </c>
      <c r="F132" s="146">
        <f t="shared" si="11"/>
        <v>2.73</v>
      </c>
      <c r="G132" s="146">
        <f t="shared" si="9"/>
        <v>405.96275192883445</v>
      </c>
    </row>
    <row r="133" spans="1:7" x14ac:dyDescent="0.25">
      <c r="A133" s="144">
        <f t="shared" si="12"/>
        <v>46631</v>
      </c>
      <c r="B133" s="145">
        <v>117</v>
      </c>
      <c r="C133" s="109">
        <f>G132</f>
        <v>405.96275192883445</v>
      </c>
      <c r="D133" s="146">
        <f>ROUND(C133*$E$13/12,2)</f>
        <v>1.49</v>
      </c>
      <c r="E133" s="146">
        <f t="shared" si="10"/>
        <v>1.2413438863561921</v>
      </c>
      <c r="F133" s="146">
        <f t="shared" si="11"/>
        <v>2.73</v>
      </c>
      <c r="G133" s="146">
        <f>C133-E133</f>
        <v>404.72140804247823</v>
      </c>
    </row>
    <row r="134" spans="1:7" x14ac:dyDescent="0.25">
      <c r="A134" s="144">
        <f t="shared" si="12"/>
        <v>46661</v>
      </c>
      <c r="B134" s="145">
        <v>118</v>
      </c>
      <c r="C134" s="109">
        <f t="shared" ref="C134:C135" si="13">G133</f>
        <v>404.72140804247823</v>
      </c>
      <c r="D134" s="146">
        <f t="shared" si="8"/>
        <v>1.48</v>
      </c>
      <c r="E134" s="146">
        <f t="shared" si="10"/>
        <v>1.2458954806061648</v>
      </c>
      <c r="F134" s="146">
        <f t="shared" si="11"/>
        <v>2.73</v>
      </c>
      <c r="G134" s="146">
        <f t="shared" ref="G134:G135" si="14">C134-E134</f>
        <v>403.47551256187205</v>
      </c>
    </row>
    <row r="135" spans="1:7" x14ac:dyDescent="0.25">
      <c r="A135" s="144">
        <f t="shared" si="12"/>
        <v>46692</v>
      </c>
      <c r="B135" s="145">
        <v>119</v>
      </c>
      <c r="C135" s="109">
        <f t="shared" si="13"/>
        <v>403.47551256187205</v>
      </c>
      <c r="D135" s="146">
        <f t="shared" si="8"/>
        <v>1.48</v>
      </c>
      <c r="E135" s="146">
        <f t="shared" si="10"/>
        <v>1.250463764035054</v>
      </c>
      <c r="F135" s="146">
        <f t="shared" si="11"/>
        <v>2.73</v>
      </c>
      <c r="G135" s="146">
        <f t="shared" si="14"/>
        <v>402.22504879783702</v>
      </c>
    </row>
    <row r="136" spans="1:7" x14ac:dyDescent="0.25">
      <c r="A136" s="144">
        <f t="shared" si="12"/>
        <v>46722</v>
      </c>
      <c r="B136" s="145">
        <v>120</v>
      </c>
      <c r="C136" s="109">
        <f>G135</f>
        <v>402.22504879783702</v>
      </c>
      <c r="D136" s="146">
        <f>ROUND(C136*$E$13/12,2)</f>
        <v>1.47</v>
      </c>
      <c r="E136" s="146">
        <f t="shared" si="10"/>
        <v>1.2550487978365161</v>
      </c>
      <c r="F136" s="146">
        <f t="shared" si="11"/>
        <v>2.73</v>
      </c>
      <c r="G136" s="146">
        <f>C136-E136</f>
        <v>400.97000000000048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ntrollitud xmlns="9b75d5ef-9f4b-4445-abe8-84a77c292844">Kontrollimata</Kontrollitud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31DA7DF3856F8439F509C6DE8795A43" ma:contentTypeVersion="1" ma:contentTypeDescription="Loo uus dokument" ma:contentTypeScope="" ma:versionID="f9186f1e860b63484ff8a703331670e3">
  <xsd:schema xmlns:xsd="http://www.w3.org/2001/XMLSchema" xmlns:p="http://schemas.microsoft.com/office/2006/metadata/properties" xmlns:ns2="9b75d5ef-9f4b-4445-abe8-84a77c292844" targetNamespace="http://schemas.microsoft.com/office/2006/metadata/properties" ma:root="true" ma:fieldsID="9ad61f2c16ca37057969804c7e57f648" ns2:_="">
    <xsd:import namespace="9b75d5ef-9f4b-4445-abe8-84a77c292844"/>
    <xsd:element name="properties">
      <xsd:complexType>
        <xsd:sequence>
          <xsd:element name="documentManagement">
            <xsd:complexType>
              <xsd:all>
                <xsd:element ref="ns2:Kontrollitud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9b75d5ef-9f4b-4445-abe8-84a77c292844" elementFormDefault="qualified">
    <xsd:import namespace="http://schemas.microsoft.com/office/2006/documentManagement/types"/>
    <xsd:element name="Kontrollitud" ma:index="8" nillable="true" ma:displayName="Kontrollitud" ma:default="Kontrollimata" ma:format="Dropdown" ma:internalName="Kontrollitud">
      <xsd:simpleType>
        <xsd:restriction base="dms:Choice">
          <xsd:enumeration value="Kontrollimata"/>
          <xsd:enumeration value="Vajab parandamist"/>
          <xsd:enumeration value="Korras"/>
          <xsd:enumeration value="Välja saadetud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 ma:readOnly="true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32F67358-632E-4F7D-93D9-9AFC13E7783B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9b75d5ef-9f4b-4445-abe8-84a77c292844"/>
    <ds:schemaRef ds:uri="http://www.w3.org/XML/1998/namespace"/>
    <ds:schemaRef ds:uri="http://purl.org/dc/dcmitype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EF27AF7-96C8-468D-BDEC-BF4FBC6A3E85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91A83B65-561B-4064-902D-7F25125357D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5CADF59-FB1D-43F9-AEF5-047112E000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75d5ef-9f4b-4445-abe8-84a77c292844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kulupõhine</vt:lpstr>
      <vt:lpstr>Kap. komponent 10a</vt:lpstr>
    </vt:vector>
  </TitlesOfParts>
  <Company>Riigi Kinnisvara 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MargitD</dc:creator>
  <cp:lastModifiedBy>Liisa Olesk</cp:lastModifiedBy>
  <cp:lastPrinted>2010-12-22T22:08:13Z</cp:lastPrinted>
  <dcterms:created xsi:type="dcterms:W3CDTF">2009-11-20T06:24:07Z</dcterms:created>
  <dcterms:modified xsi:type="dcterms:W3CDTF">2017-12-27T13:32:41Z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aldkond">
    <vt:lpwstr>Normdokumendid</vt:lpwstr>
  </property>
  <property fmtid="{D5CDD505-2E9C-101B-9397-08002B2CF9AE}" pid="3" name="ContentType">
    <vt:lpwstr>Dokument</vt:lpwstr>
  </property>
  <property fmtid="{D5CDD505-2E9C-101B-9397-08002B2CF9AE}" pid="4" name="PROOV">
    <vt:lpwstr/>
  </property>
  <property fmtid="{D5CDD505-2E9C-101B-9397-08002B2CF9AE}" pid="5" name="PROOV2">
    <vt:lpwstr/>
  </property>
  <property fmtid="{D5CDD505-2E9C-101B-9397-08002B2CF9AE}" pid="6" name="ContentTypeId">
    <vt:lpwstr>0x010100631DA7DF3856F8439F509C6DE8795A43</vt:lpwstr>
  </property>
</Properties>
</file>