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ailid\MTA\Kasutajad\maarika.kirikmae2\Desktop\RTE lugemiseks\Lepingud\"/>
    </mc:Choice>
  </mc:AlternateContent>
  <xr:revisionPtr revIDLastSave="0" documentId="13_ncr:1_{28EAFD50-F3DE-403F-BA02-240E30F4D019}" xr6:coauthVersionLast="47" xr6:coauthVersionMax="47" xr10:uidLastSave="{00000000-0000-0000-0000-000000000000}"/>
  <bookViews>
    <workbookView xWindow="-120" yWindow="-120" windowWidth="29040" windowHeight="15840" firstSheet="1" activeTab="1" xr2:uid="{00000000-000D-0000-FFFF-FFFF00000000}"/>
  </bookViews>
  <sheets>
    <sheet name="MTA, RMIT" sheetId="2" r:id="rId1"/>
    <sheet name="MTA, RMIT (2)"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 i="3" l="1"/>
  <c r="Q4" i="3"/>
  <c r="E19" i="3" l="1"/>
  <c r="E18" i="3"/>
  <c r="E17" i="3"/>
  <c r="E16" i="3"/>
  <c r="E15" i="3"/>
  <c r="E13" i="3"/>
  <c r="E12" i="3"/>
  <c r="M5" i="3"/>
  <c r="I5" i="3"/>
  <c r="S5" i="3"/>
  <c r="K5" i="3"/>
  <c r="W5" i="3"/>
  <c r="S4" i="3"/>
  <c r="S7" i="3" l="1"/>
  <c r="E11" i="3" s="1"/>
  <c r="M4" i="3"/>
  <c r="AB4" i="3"/>
  <c r="AC7" i="3"/>
  <c r="AD7" i="3"/>
  <c r="AE7" i="3"/>
  <c r="P7" i="3"/>
  <c r="Q7" i="3"/>
  <c r="E14" i="3" s="1"/>
  <c r="R7" i="3"/>
  <c r="T7" i="3"/>
  <c r="U7" i="3"/>
  <c r="V7" i="3"/>
  <c r="W7" i="3"/>
  <c r="X5" i="3"/>
  <c r="AA5" i="3" s="1"/>
  <c r="AB5" i="3" s="1"/>
  <c r="X4" i="3"/>
  <c r="M7" i="3"/>
  <c r="I4" i="3"/>
  <c r="K4" i="3" s="1"/>
  <c r="K7" i="3" s="1"/>
  <c r="L7" i="3"/>
  <c r="N7" i="3"/>
  <c r="O4" i="3"/>
  <c r="AB7" i="3" l="1"/>
  <c r="X7" i="3"/>
  <c r="O5" i="3"/>
  <c r="AA7" i="3"/>
  <c r="Z7" i="3"/>
  <c r="J7" i="3" l="1"/>
  <c r="I7" i="3"/>
  <c r="H7" i="3"/>
  <c r="AF5" i="3"/>
  <c r="AF4" i="3"/>
  <c r="O7" i="3"/>
  <c r="K4" i="2"/>
  <c r="E20" i="2"/>
  <c r="E11" i="2" s="1"/>
  <c r="E14" i="2"/>
  <c r="Y7" i="3" l="1"/>
  <c r="AF7" i="3"/>
  <c r="U7" i="2"/>
  <c r="Q7" i="2"/>
  <c r="U5" i="2"/>
  <c r="U4" i="2"/>
  <c r="Q4" i="2"/>
  <c r="Q5" i="2"/>
  <c r="K5" i="2" l="1"/>
  <c r="E12" i="2"/>
  <c r="I7" i="2" l="1"/>
  <c r="J7" i="2"/>
  <c r="K7" i="2"/>
  <c r="L7" i="2"/>
  <c r="H7" i="2"/>
  <c r="M7" i="2" l="1"/>
</calcChain>
</file>

<file path=xl/sharedStrings.xml><?xml version="1.0" encoding="utf-8"?>
<sst xmlns="http://schemas.openxmlformats.org/spreadsheetml/2006/main" count="154" uniqueCount="81">
  <si>
    <t>VA</t>
  </si>
  <si>
    <t>Asutus</t>
  </si>
  <si>
    <t>Vastutaja</t>
  </si>
  <si>
    <t>Asutuse roll</t>
  </si>
  <si>
    <t>Projekti nimi</t>
  </si>
  <si>
    <t>Majandus-kulu</t>
  </si>
  <si>
    <t>Personali kogukulu</t>
  </si>
  <si>
    <t>Inves-teering</t>
  </si>
  <si>
    <t>KOKKU</t>
  </si>
  <si>
    <t>2025 prognoositud kulud</t>
  </si>
  <si>
    <t>2025 lisa-vajadus</t>
  </si>
  <si>
    <t>2026 prognoositud kulud</t>
  </si>
  <si>
    <t>2027 prognoositud kulud</t>
  </si>
  <si>
    <t>Lisa - 4 Reaalajamajanduse projektide tööplaani tegevuste kirjeldus koos prognoositava 2025 eelarvega</t>
  </si>
  <si>
    <t>RaM</t>
  </si>
  <si>
    <t>Külli Solo</t>
  </si>
  <si>
    <t>andmepõhise aruandluse projekt</t>
  </si>
  <si>
    <t>MTA
Maksu- ja Tolliamet</t>
  </si>
  <si>
    <t>RMIT
Rahandus
ministeeriumi Infotehnoloogiakeskus</t>
  </si>
  <si>
    <t>Marko Mäe</t>
  </si>
  <si>
    <t>Kuluartikkel</t>
  </si>
  <si>
    <t>Tegevus</t>
  </si>
  <si>
    <t>Maksumus</t>
  </si>
  <si>
    <t>MTA, RMIT</t>
  </si>
  <si>
    <t>-</t>
  </si>
  <si>
    <t>Investeering kokku</t>
  </si>
  <si>
    <t>RMIT</t>
  </si>
  <si>
    <t>Investeering</t>
  </si>
  <si>
    <t>Personalikulu kokku</t>
  </si>
  <si>
    <t>Personalikulu</t>
  </si>
  <si>
    <t>MTA</t>
  </si>
  <si>
    <t>süsteemianalüüs</t>
  </si>
  <si>
    <t>süsteemiarhitektuur</t>
  </si>
  <si>
    <t>testimine</t>
  </si>
  <si>
    <t>andmepõhise aruandluse analüüsid ja arendused</t>
  </si>
  <si>
    <t>Projekti juhtimine, ärinõuded, äriprotsessid, andmemudeli teostus ja testimine</t>
  </si>
  <si>
    <t>Süsteemianalüüs, süsteemiarhitektuur, arenduse tellimine, demo testimine</t>
  </si>
  <si>
    <t>2026 eelarve kokku</t>
  </si>
  <si>
    <t>2027 eelarve kokku</t>
  </si>
  <si>
    <t>Majanduskulu</t>
  </si>
  <si>
    <t>Tootejuhtimine</t>
  </si>
  <si>
    <t>Majanduskulu kokku</t>
  </si>
  <si>
    <t>2024 üle kantavate vahendite prognoos - investeeringud</t>
  </si>
  <si>
    <t>fookusgruppide kohtumised, turundus ja visuaalid, koolitused, mentorlus</t>
  </si>
  <si>
    <t>projektijuhtimine, andmeanalüüs, äriprotsesside ja ärinõuete kirjeldus ja kaardistus, andmemudeli teostus, testimine</t>
  </si>
  <si>
    <t>Kirjeldus (lõppeesmärk)</t>
  </si>
  <si>
    <t>Tulem 2025</t>
  </si>
  <si>
    <t>2025 eelarve kokku*</t>
  </si>
  <si>
    <t xml:space="preserve">* MTA personali- ja majanduskulude eelarve 5% kärpe tulemusel vähenes kokku 31 962 eurot.  </t>
  </si>
  <si>
    <t xml:space="preserve">Personalikulude eelarveks jäi 602 527 eurot ja majandamiskulud 4 750 eurot. </t>
  </si>
  <si>
    <t>Kokku MTA 2025. a. eelarve 607 277 eurot.</t>
  </si>
  <si>
    <r>
      <t xml:space="preserve">Kokku MTA ja RMIT eelarve 2025. a. 1 057 248 </t>
    </r>
    <r>
      <rPr>
        <sz val="11"/>
        <color theme="1"/>
        <rFont val="Calibri"/>
        <family val="2"/>
        <charset val="186"/>
      </rPr>
      <t>€</t>
    </r>
  </si>
  <si>
    <t>1. KMD - Majandustehingute taksonoomia käibedeklaratsiooni uue andmekoosseisu alusel andmete vastuvõtmise detailanalüüs ja arenduse algus (XBRL GL)
2. TSD - Palgataksonoomia alusel füüsilistele isikutele tehtud väljamaksete andmete (TSD lisa 1-2) vastuvõtmise detailanalüüs ja testkeskkonna arendus (XBRL GL)
3. TÖR -Tööjõutaksonoomia alusel töötamise registreerimise andmete vastuvõtmise detailanalüüs ja testkeskkonna arendus (XBRL GL)
4. Andmepõhise aruandluse taksonoomias on MTA andmekoosseisud ajakohased.
5. Reaalajamajanduse projekti riigiülestesse töörühmadesse ja asutuste ülestesse tegevustesse panustamine ja MTA sisendi andmine.</t>
  </si>
  <si>
    <t>Üleminek tehingupõhisele aruandlusele, et vähendada ettevõtjate halduskoormust ning rakendada andmete kogumisel ühekordse küsimise põhimõtet: 
1. Käibedeklaratsiooni (KMD), tulu- ja sotsiaalmaksudeklaratsiooni (TSD), töötamise registreerimise (TÖR) andmete, ärinõuete, äriprotsesside ning andmemudelite analüüs, kaardistamine, metoodika loomine, katsetamine.
2. Andmepõhise aruandluse taksonoomias MTA vastutavate andmekoosseisude loome, valideerimine majandustarkvaradega ja vajadusel uuendamine.
3. Reaalajamajanduse andmepõhise aruandluse projekti koordineerimine, riigiülestes töörühmades osalemine, MTA sisendi andmine projektis osalevate asutuste analüüsidesse ja arendustesse.</t>
  </si>
  <si>
    <t>2025. aasta investeeringute eelarve sh. 2024 ülekantavad</t>
  </si>
  <si>
    <t xml:space="preserve">Majanduskulu sh. 2024 ülekantavad </t>
  </si>
  <si>
    <t>Personali kogukulu sh. 2024 ülekantavad</t>
  </si>
  <si>
    <t>2025 eelarve</t>
  </si>
  <si>
    <t>2026 eelarve</t>
  </si>
  <si>
    <t xml:space="preserve">2026 lisavajadus </t>
  </si>
  <si>
    <t>Maarika Kirikmäe</t>
  </si>
  <si>
    <t>Personal</t>
  </si>
  <si>
    <t xml:space="preserve">Majanduskulu  </t>
  </si>
  <si>
    <t>2025. aasta ülekantavate vahendite prognoos 2026.sse</t>
  </si>
  <si>
    <t xml:space="preserve">Investeeringud </t>
  </si>
  <si>
    <t>Majanduskulu lisavajadus</t>
  </si>
  <si>
    <t>Personalikulu lisavajadus</t>
  </si>
  <si>
    <t>2027 prognoositud kulud kokku</t>
  </si>
  <si>
    <t>2025 eelarve kokku</t>
  </si>
  <si>
    <t>2026 lisavajadus kokku</t>
  </si>
  <si>
    <t>Investeeringute lisavajadus</t>
  </si>
  <si>
    <t>Prognoositud kulud kokku</t>
  </si>
  <si>
    <t>süsteemianalüüs, testimine, tootejuhtimine ja arendus</t>
  </si>
  <si>
    <t>RmIT</t>
  </si>
  <si>
    <t xml:space="preserve">andmepõhise aruandluse analüüsid ja arendused  </t>
  </si>
  <si>
    <t>erilitsentside soetamine</t>
  </si>
  <si>
    <t>Tulemid 2026-2027</t>
  </si>
  <si>
    <t>Prognoositud kulud 2026</t>
  </si>
  <si>
    <t>Lisa - 2  Reaalajamajanduse projektide tööplaani tegevuste kirjeldus koos prognoositava 2026 eelarvega</t>
  </si>
  <si>
    <t xml:space="preserve">1. KMD - Majandustehingute taksonoomia käibedeklaratsiooni uue andmekoosseisu alusel andmete vastuvõtmise arendus (XBRL GL)
2. TSD - Palgataksonoomia alusel füüsilistele isikutele tehtud väljamaksete andmete (TSD lisa 1-2) vastuvõtmise arendus ja tootestamine (XBRL GL).
3. TÖR -Tööjõutaksonoomia alusel töötamise registreerimise andmete vastuvõtmise arendus (XBRL GL) TSDle vajalike andmete tagamiseks
4. Ajakohane andmepõhise aruandluse taksonoomia 
5. Aktiivselt panustatud reaalajamajanduse projekti riigiülestesse töörühmadesse ja asutuste ülestesse tegevustesse.
6. Töövõtuahela ja töötamise kestuse infosüsteemi (TTKI) täiendus ettevõtjate halduskoormuse vähendamiseks teostatud.  
</t>
  </si>
  <si>
    <t xml:space="preserve">Üleminek tehingupõhisele aruandlusele, et vähendada ettevõtjate ja füüsiliste isikute halduskoormust ning rakendada andmete kogumisel ühekordse küsimise põhimõtet: 
1. Käibedeklaratsiooni (KMD), tulu- ja sotsiaalmaksudeklaratsiooni (TSD), töötamise registreerimise (TÖR) andmete, ärinõuete, äriprotsesside ning andmemudelite analüüs, kaardistamine, metoodika loomine, katsetamine.
2. Andmepõhise aruandluse taksonoomias MTA vastutavate andmekoosseisude loome, valideerimine majandustarkvaradega ja vajadusel uuendamine.
3. Reaalajamajanduse andmepõhise aruandluse projekti koordineerimine, riigiülestes töörühmades osalemine, MTA sisendi andmine projektis osalevate asutuste analüüsidesse ja arendustesse.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</si>
</sst>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44" formatCode="_-* #,##0.00\ &quot;€&quot;_-;\-* #,##0.00\ &quot;€&quot;_-;_-* &quot;-&quot;??\ &quot;€&quot;_-;_-@_-"/>
  </numFmts>
  <fonts count="14" x14ac:knownFonts="1">
    <font>
      <sz val="11"/>
      <color theme="1"/>
      <name val="Calibri"/>
      <family val="2"/>
      <charset val="186"/>
      <scheme val="minor"/>
    </font>
    <font>
      <b/>
      <sz val="10.5"/>
      <color theme="1"/>
      <name val="Calibri"/>
      <family val="2"/>
      <charset val="186"/>
      <scheme val="minor"/>
    </font>
    <font>
      <sz val="10.5"/>
      <color theme="1"/>
      <name val="Calibri"/>
      <family val="2"/>
      <charset val="186"/>
      <scheme val="minor"/>
    </font>
    <font>
      <sz val="10.5"/>
      <color rgb="FFFF0000"/>
      <name val="Calibri"/>
      <family val="2"/>
      <charset val="186"/>
      <scheme val="minor"/>
    </font>
    <font>
      <b/>
      <sz val="14"/>
      <color theme="1"/>
      <name val="Calibri"/>
      <family val="2"/>
      <charset val="186"/>
      <scheme val="minor"/>
    </font>
    <font>
      <b/>
      <sz val="18"/>
      <color theme="1"/>
      <name val="Calibri"/>
      <family val="2"/>
      <charset val="186"/>
      <scheme val="minor"/>
    </font>
    <font>
      <b/>
      <sz val="11"/>
      <color theme="1"/>
      <name val="Calibri"/>
      <family val="2"/>
      <charset val="186"/>
      <scheme val="minor"/>
    </font>
    <font>
      <sz val="11"/>
      <color theme="1"/>
      <name val="Calibri"/>
      <family val="2"/>
      <charset val="186"/>
      <scheme val="minor"/>
    </font>
    <font>
      <sz val="10.5"/>
      <name val="Calibri"/>
      <family val="2"/>
      <charset val="186"/>
      <scheme val="minor"/>
    </font>
    <font>
      <sz val="18"/>
      <color theme="1"/>
      <name val="Calibri"/>
      <family val="2"/>
      <charset val="186"/>
      <scheme val="minor"/>
    </font>
    <font>
      <b/>
      <sz val="16"/>
      <color theme="1"/>
      <name val="Calibri"/>
      <family val="2"/>
      <charset val="186"/>
      <scheme val="minor"/>
    </font>
    <font>
      <sz val="11"/>
      <color theme="1"/>
      <name val="Calibri"/>
      <family val="2"/>
      <charset val="186"/>
    </font>
    <font>
      <b/>
      <sz val="18"/>
      <color rgb="FFFF0000"/>
      <name val="Calibri"/>
      <family val="2"/>
      <charset val="186"/>
      <scheme val="minor"/>
    </font>
    <font>
      <b/>
      <sz val="20"/>
      <color theme="1"/>
      <name val="Calibri"/>
      <family val="2"/>
      <charset val="186"/>
      <scheme val="minor"/>
    </font>
  </fonts>
  <fills count="11">
    <fill>
      <patternFill patternType="none"/>
    </fill>
    <fill>
      <patternFill patternType="gray125"/>
    </fill>
    <fill>
      <patternFill patternType="solid">
        <fgColor theme="5" tint="0.59999389629810485"/>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4" fontId="7" fillId="0" borderId="0" applyFont="0" applyFill="0" applyBorder="0" applyAlignment="0" applyProtection="0"/>
  </cellStyleXfs>
  <cellXfs count="86">
    <xf numFmtId="0" fontId="0" fillId="0" borderId="0" xfId="0"/>
    <xf numFmtId="0" fontId="2" fillId="0" borderId="0" xfId="0" applyFont="1"/>
    <xf numFmtId="0" fontId="4" fillId="0" borderId="0" xfId="0" applyFont="1" applyAlignment="1">
      <alignment vertical="center"/>
    </xf>
    <xf numFmtId="0" fontId="3" fillId="0" borderId="0" xfId="0" applyFont="1" applyAlignment="1">
      <alignment wrapText="1"/>
    </xf>
    <xf numFmtId="0" fontId="2" fillId="0" borderId="0" xfId="0" applyFont="1" applyAlignment="1">
      <alignment horizontal="left" wrapText="1"/>
    </xf>
    <xf numFmtId="3" fontId="2" fillId="0" borderId="0" xfId="0" applyNumberFormat="1" applyFont="1"/>
    <xf numFmtId="0" fontId="2" fillId="0" borderId="1" xfId="0" applyFont="1" applyBorder="1" applyAlignment="1">
      <alignment vertical="top" wrapText="1"/>
    </xf>
    <xf numFmtId="0" fontId="2" fillId="0" borderId="1" xfId="0" applyFont="1" applyBorder="1" applyAlignment="1">
      <alignment vertical="top"/>
    </xf>
    <xf numFmtId="3" fontId="2" fillId="0" borderId="1" xfId="0" applyNumberFormat="1" applyFont="1" applyBorder="1" applyAlignment="1">
      <alignment vertical="top" wrapText="1"/>
    </xf>
    <xf numFmtId="0" fontId="5" fillId="3" borderId="0" xfId="0" applyFont="1" applyFill="1" applyAlignment="1">
      <alignment horizontal="left" wrapText="1"/>
    </xf>
    <xf numFmtId="3" fontId="5" fillId="3" borderId="1" xfId="0" applyNumberFormat="1" applyFont="1" applyFill="1" applyBorder="1"/>
    <xf numFmtId="3" fontId="2" fillId="2" borderId="5" xfId="0" applyNumberFormat="1" applyFont="1" applyFill="1" applyBorder="1"/>
    <xf numFmtId="0" fontId="1" fillId="4" borderId="1" xfId="0" applyFont="1" applyFill="1" applyBorder="1" applyAlignment="1">
      <alignment vertical="center" wrapText="1"/>
    </xf>
    <xf numFmtId="3" fontId="2" fillId="4" borderId="1" xfId="0" applyNumberFormat="1" applyFont="1" applyFill="1" applyBorder="1"/>
    <xf numFmtId="0" fontId="2" fillId="4" borderId="1" xfId="0" applyFont="1" applyFill="1" applyBorder="1"/>
    <xf numFmtId="3" fontId="2" fillId="5" borderId="2" xfId="0" applyNumberFormat="1" applyFont="1" applyFill="1" applyBorder="1"/>
    <xf numFmtId="0" fontId="1" fillId="6" borderId="3" xfId="0" applyFont="1" applyFill="1" applyBorder="1" applyAlignment="1">
      <alignment vertical="center" wrapText="1"/>
    </xf>
    <xf numFmtId="0" fontId="1" fillId="6" borderId="1" xfId="0" applyFont="1" applyFill="1" applyBorder="1" applyAlignment="1">
      <alignment vertical="center" wrapText="1"/>
    </xf>
    <xf numFmtId="3" fontId="2" fillId="6" borderId="3" xfId="0" applyNumberFormat="1" applyFont="1" applyFill="1" applyBorder="1"/>
    <xf numFmtId="3" fontId="2" fillId="6" borderId="1" xfId="0" applyNumberFormat="1" applyFont="1" applyFill="1" applyBorder="1"/>
    <xf numFmtId="0" fontId="2" fillId="6" borderId="1" xfId="0" applyFont="1" applyFill="1" applyBorder="1"/>
    <xf numFmtId="0" fontId="1" fillId="7" borderId="1" xfId="0" applyFont="1" applyFill="1" applyBorder="1" applyAlignment="1">
      <alignment vertical="center" wrapText="1"/>
    </xf>
    <xf numFmtId="3" fontId="2" fillId="7" borderId="1" xfId="0" applyNumberFormat="1" applyFont="1" applyFill="1" applyBorder="1"/>
    <xf numFmtId="0" fontId="2" fillId="7" borderId="1" xfId="0" applyFont="1" applyFill="1" applyBorder="1"/>
    <xf numFmtId="0" fontId="0" fillId="0" borderId="1" xfId="0" applyBorder="1"/>
    <xf numFmtId="0" fontId="0" fillId="8" borderId="1" xfId="0" applyFill="1" applyBorder="1" applyAlignment="1">
      <alignment vertical="top"/>
    </xf>
    <xf numFmtId="0" fontId="0" fillId="0" borderId="1" xfId="0" applyBorder="1" applyAlignment="1">
      <alignment wrapText="1"/>
    </xf>
    <xf numFmtId="0" fontId="0" fillId="0" borderId="1" xfId="0" applyBorder="1" applyAlignment="1">
      <alignment vertical="top" wrapText="1"/>
    </xf>
    <xf numFmtId="0" fontId="1" fillId="3" borderId="1" xfId="0" applyFont="1" applyFill="1" applyBorder="1" applyAlignment="1">
      <alignment vertical="top"/>
    </xf>
    <xf numFmtId="0" fontId="0" fillId="3" borderId="1" xfId="0" applyFill="1" applyBorder="1"/>
    <xf numFmtId="0" fontId="6" fillId="3" borderId="1" xfId="0" applyFont="1" applyFill="1" applyBorder="1" applyAlignment="1">
      <alignment vertical="top"/>
    </xf>
    <xf numFmtId="0" fontId="0" fillId="3" borderId="1" xfId="0" applyFill="1" applyBorder="1" applyAlignment="1">
      <alignment vertical="top"/>
    </xf>
    <xf numFmtId="0" fontId="1" fillId="3" borderId="1" xfId="0" applyFont="1" applyFill="1" applyBorder="1" applyAlignment="1">
      <alignment vertical="top" wrapText="1"/>
    </xf>
    <xf numFmtId="3" fontId="6" fillId="3" borderId="1" xfId="0" applyNumberFormat="1" applyFont="1" applyFill="1" applyBorder="1" applyAlignment="1">
      <alignment vertical="top"/>
    </xf>
    <xf numFmtId="0" fontId="6" fillId="3" borderId="1" xfId="0" applyFont="1" applyFill="1" applyBorder="1" applyAlignment="1">
      <alignment vertical="top" wrapText="1"/>
    </xf>
    <xf numFmtId="0" fontId="0" fillId="3" borderId="1" xfId="0" applyFill="1" applyBorder="1" applyAlignment="1">
      <alignment vertical="top" wrapText="1"/>
    </xf>
    <xf numFmtId="3" fontId="9" fillId="3" borderId="1" xfId="0" applyNumberFormat="1" applyFont="1" applyFill="1" applyBorder="1"/>
    <xf numFmtId="3" fontId="5" fillId="3" borderId="0" xfId="0" applyNumberFormat="1" applyFont="1" applyFill="1"/>
    <xf numFmtId="0" fontId="0" fillId="0" borderId="1" xfId="0" applyBorder="1" applyAlignment="1">
      <alignment horizontal="right" vertical="center"/>
    </xf>
    <xf numFmtId="0" fontId="6" fillId="3" borderId="1" xfId="0" applyFont="1" applyFill="1" applyBorder="1" applyAlignment="1">
      <alignment horizontal="right" vertical="top"/>
    </xf>
    <xf numFmtId="44" fontId="0" fillId="3" borderId="1" xfId="0" applyNumberFormat="1" applyFill="1" applyBorder="1" applyAlignment="1">
      <alignment horizontal="right" vertical="center"/>
    </xf>
    <xf numFmtId="44" fontId="0" fillId="0" borderId="1" xfId="1" applyFont="1" applyBorder="1" applyAlignment="1">
      <alignment horizontal="right" vertical="center"/>
    </xf>
    <xf numFmtId="6" fontId="0" fillId="3" borderId="1" xfId="0" applyNumberFormat="1" applyFill="1" applyBorder="1" applyAlignment="1">
      <alignment horizontal="right" vertical="center"/>
    </xf>
    <xf numFmtId="6" fontId="0" fillId="0" borderId="1" xfId="0" applyNumberFormat="1" applyBorder="1" applyAlignment="1">
      <alignment horizontal="right" vertical="center"/>
    </xf>
    <xf numFmtId="0" fontId="0" fillId="0" borderId="0" xfId="0" applyAlignment="1">
      <alignment vertical="top"/>
    </xf>
    <xf numFmtId="0" fontId="0" fillId="9" borderId="0" xfId="0" applyFill="1"/>
    <xf numFmtId="0" fontId="1" fillId="6"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4" borderId="2" xfId="0" applyFont="1" applyFill="1" applyBorder="1" applyAlignment="1">
      <alignment horizontal="center" vertical="center" wrapText="1"/>
    </xf>
    <xf numFmtId="3" fontId="2" fillId="4" borderId="2" xfId="0" applyNumberFormat="1" applyFont="1" applyFill="1" applyBorder="1"/>
    <xf numFmtId="0" fontId="1" fillId="5" borderId="1" xfId="0" applyFont="1" applyFill="1" applyBorder="1" applyAlignment="1">
      <alignment horizontal="center" vertical="center" wrapText="1"/>
    </xf>
    <xf numFmtId="3" fontId="2" fillId="5" borderId="1" xfId="0" applyNumberFormat="1" applyFont="1" applyFill="1" applyBorder="1"/>
    <xf numFmtId="0" fontId="1" fillId="6" borderId="2" xfId="0" applyFont="1" applyFill="1" applyBorder="1" applyAlignment="1">
      <alignment horizontal="center" vertical="center" wrapText="1"/>
    </xf>
    <xf numFmtId="0" fontId="1" fillId="6" borderId="6" xfId="0" applyFont="1" applyFill="1" applyBorder="1" applyAlignment="1">
      <alignment vertical="center" wrapText="1"/>
    </xf>
    <xf numFmtId="0" fontId="1" fillId="10" borderId="1" xfId="0" applyFont="1" applyFill="1" applyBorder="1" applyAlignment="1">
      <alignment vertical="center" wrapText="1"/>
    </xf>
    <xf numFmtId="3" fontId="2" fillId="10" borderId="1" xfId="0" applyNumberFormat="1" applyFont="1" applyFill="1" applyBorder="1"/>
    <xf numFmtId="3" fontId="12" fillId="3" borderId="1" xfId="0" applyNumberFormat="1" applyFont="1" applyFill="1" applyBorder="1"/>
    <xf numFmtId="44" fontId="6" fillId="3" borderId="1" xfId="0" applyNumberFormat="1" applyFont="1" applyFill="1" applyBorder="1" applyAlignment="1">
      <alignment horizontal="right" vertical="center"/>
    </xf>
    <xf numFmtId="3" fontId="13" fillId="3" borderId="1" xfId="0" applyNumberFormat="1" applyFont="1" applyFill="1" applyBorder="1"/>
    <xf numFmtId="0" fontId="1" fillId="6" borderId="3"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8" fillId="0" borderId="6" xfId="0" applyNumberFormat="1" applyFont="1" applyBorder="1" applyAlignment="1">
      <alignment horizontal="left" vertical="top" wrapText="1"/>
    </xf>
    <xf numFmtId="3" fontId="8" fillId="0" borderId="7" xfId="0" applyNumberFormat="1"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3" fontId="4" fillId="0" borderId="6"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0" fontId="1" fillId="10" borderId="2"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5" borderId="1"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1"/>
  <sheetViews>
    <sheetView zoomScaleNormal="100" workbookViewId="0">
      <selection activeCell="F15" sqref="F15"/>
    </sheetView>
  </sheetViews>
  <sheetFormatPr defaultRowHeight="15" x14ac:dyDescent="0.25"/>
  <cols>
    <col min="1" max="1" width="5.5703125" customWidth="1"/>
    <col min="2" max="2" width="11.42578125" customWidth="1"/>
    <col min="3" max="3" width="13.7109375" customWidth="1"/>
    <col min="4" max="4" width="23.42578125" customWidth="1"/>
    <col min="5" max="5" width="21.42578125" customWidth="1"/>
    <col min="6" max="6" width="68" customWidth="1"/>
    <col min="7" max="7" width="46.42578125" customWidth="1"/>
    <col min="8" max="8" width="12.5703125" customWidth="1"/>
    <col min="9" max="9" width="15.5703125" bestFit="1" customWidth="1"/>
    <col min="11" max="11" width="16.42578125" customWidth="1"/>
    <col min="12" max="12" width="17.5703125" customWidth="1"/>
    <col min="13" max="13" width="17" customWidth="1"/>
    <col min="17" max="17" width="17.140625" customWidth="1"/>
    <col min="21" max="21" width="15.85546875" customWidth="1"/>
  </cols>
  <sheetData>
    <row r="1" spans="1:21" ht="29.25" customHeight="1" thickBot="1" x14ac:dyDescent="0.3">
      <c r="A1" s="2" t="s">
        <v>13</v>
      </c>
    </row>
    <row r="2" spans="1:21" x14ac:dyDescent="0.25">
      <c r="A2" s="67" t="s">
        <v>0</v>
      </c>
      <c r="B2" s="75" t="s">
        <v>1</v>
      </c>
      <c r="C2" s="77" t="s">
        <v>2</v>
      </c>
      <c r="D2" s="77" t="s">
        <v>3</v>
      </c>
      <c r="E2" s="75" t="s">
        <v>4</v>
      </c>
      <c r="F2" s="68" t="s">
        <v>45</v>
      </c>
      <c r="G2" s="68" t="s">
        <v>46</v>
      </c>
      <c r="H2" s="63" t="s">
        <v>9</v>
      </c>
      <c r="I2" s="63"/>
      <c r="J2" s="63"/>
      <c r="K2" s="63" t="s">
        <v>47</v>
      </c>
      <c r="L2" s="64" t="s">
        <v>42</v>
      </c>
      <c r="M2" s="65" t="s">
        <v>10</v>
      </c>
      <c r="N2" s="60" t="s">
        <v>11</v>
      </c>
      <c r="O2" s="61"/>
      <c r="P2" s="61"/>
      <c r="Q2" s="61" t="s">
        <v>37</v>
      </c>
      <c r="R2" s="62" t="s">
        <v>12</v>
      </c>
      <c r="S2" s="62"/>
      <c r="T2" s="62"/>
      <c r="U2" s="62" t="s">
        <v>38</v>
      </c>
    </row>
    <row r="3" spans="1:21" ht="63.95" customHeight="1" x14ac:dyDescent="0.25">
      <c r="A3" s="67"/>
      <c r="B3" s="76"/>
      <c r="C3" s="78"/>
      <c r="D3" s="78"/>
      <c r="E3" s="76"/>
      <c r="F3" s="68"/>
      <c r="G3" s="68"/>
      <c r="H3" s="12" t="s">
        <v>39</v>
      </c>
      <c r="I3" s="12" t="s">
        <v>6</v>
      </c>
      <c r="J3" s="12" t="s">
        <v>7</v>
      </c>
      <c r="K3" s="63"/>
      <c r="L3" s="64"/>
      <c r="M3" s="66"/>
      <c r="N3" s="16" t="s">
        <v>5</v>
      </c>
      <c r="O3" s="17" t="s">
        <v>6</v>
      </c>
      <c r="P3" s="17" t="s">
        <v>7</v>
      </c>
      <c r="Q3" s="61"/>
      <c r="R3" s="21" t="s">
        <v>5</v>
      </c>
      <c r="S3" s="21" t="s">
        <v>6</v>
      </c>
      <c r="T3" s="21" t="s">
        <v>7</v>
      </c>
      <c r="U3" s="62"/>
    </row>
    <row r="4" spans="1:21" ht="57" x14ac:dyDescent="0.25">
      <c r="A4" s="7" t="s">
        <v>14</v>
      </c>
      <c r="B4" s="6" t="s">
        <v>17</v>
      </c>
      <c r="C4" s="6" t="s">
        <v>15</v>
      </c>
      <c r="D4" s="8" t="s">
        <v>35</v>
      </c>
      <c r="E4" s="73" t="s">
        <v>16</v>
      </c>
      <c r="F4" s="69" t="s">
        <v>53</v>
      </c>
      <c r="G4" s="71" t="s">
        <v>52</v>
      </c>
      <c r="H4" s="13">
        <v>5000</v>
      </c>
      <c r="I4" s="13">
        <v>634239</v>
      </c>
      <c r="J4" s="13">
        <v>0</v>
      </c>
      <c r="K4" s="13">
        <f>(H4+I4+J4)</f>
        <v>639239</v>
      </c>
      <c r="L4" s="15">
        <v>0</v>
      </c>
      <c r="M4" s="11">
        <v>639239</v>
      </c>
      <c r="N4" s="18">
        <v>5000</v>
      </c>
      <c r="O4" s="19">
        <v>665951</v>
      </c>
      <c r="P4" s="19">
        <v>0</v>
      </c>
      <c r="Q4" s="19">
        <f>SUM(N4+O4+P4)</f>
        <v>670951</v>
      </c>
      <c r="R4" s="22">
        <v>5000</v>
      </c>
      <c r="S4" s="22">
        <v>699249</v>
      </c>
      <c r="T4" s="22">
        <v>0</v>
      </c>
      <c r="U4" s="22">
        <f>SUM(R4+S4+T4)</f>
        <v>704249</v>
      </c>
    </row>
    <row r="5" spans="1:21" ht="130.5" customHeight="1" x14ac:dyDescent="0.25">
      <c r="A5" s="7" t="s">
        <v>14</v>
      </c>
      <c r="B5" s="6" t="s">
        <v>18</v>
      </c>
      <c r="C5" s="6" t="s">
        <v>19</v>
      </c>
      <c r="D5" s="8" t="s">
        <v>36</v>
      </c>
      <c r="E5" s="74"/>
      <c r="F5" s="70"/>
      <c r="G5" s="72"/>
      <c r="H5" s="13">
        <v>0</v>
      </c>
      <c r="I5" s="13">
        <v>449971</v>
      </c>
      <c r="J5" s="14">
        <v>0</v>
      </c>
      <c r="K5" s="13">
        <f>(H5+I5+J5)</f>
        <v>449971</v>
      </c>
      <c r="L5" s="15">
        <v>1800000</v>
      </c>
      <c r="M5" s="11">
        <v>449971</v>
      </c>
      <c r="N5" s="18">
        <v>0</v>
      </c>
      <c r="O5" s="19">
        <v>486791.96443152212</v>
      </c>
      <c r="P5" s="20">
        <v>1500000</v>
      </c>
      <c r="Q5" s="19">
        <f>SUM(N5+O5+P5)</f>
        <v>1986791.9644315222</v>
      </c>
      <c r="R5" s="22">
        <v>0</v>
      </c>
      <c r="S5" s="22">
        <v>526926.74123035918</v>
      </c>
      <c r="T5" s="23">
        <v>1500000</v>
      </c>
      <c r="U5" s="22">
        <f>SUM(R5+S5+T5)</f>
        <v>2026926.7412303593</v>
      </c>
    </row>
    <row r="6" spans="1:21" x14ac:dyDescent="0.25">
      <c r="A6" s="1"/>
      <c r="B6" s="1"/>
      <c r="C6" s="3"/>
      <c r="D6" s="4"/>
      <c r="E6" s="4"/>
      <c r="F6" s="4"/>
      <c r="G6" s="4"/>
      <c r="H6" s="1"/>
      <c r="I6" s="5"/>
      <c r="J6" s="1"/>
      <c r="K6" s="1"/>
      <c r="L6" s="5"/>
      <c r="M6" s="5"/>
    </row>
    <row r="7" spans="1:21" ht="23.25" x14ac:dyDescent="0.35">
      <c r="A7" s="1"/>
      <c r="B7" s="1"/>
      <c r="C7" s="3"/>
      <c r="D7" s="4"/>
      <c r="E7" s="4"/>
      <c r="F7" s="4"/>
      <c r="G7" s="9" t="s">
        <v>8</v>
      </c>
      <c r="H7" s="36">
        <f t="shared" ref="H7:M7" si="0">SUM(H4:H5)</f>
        <v>5000</v>
      </c>
      <c r="I7" s="36">
        <f t="shared" si="0"/>
        <v>1084210</v>
      </c>
      <c r="J7" s="36">
        <f t="shared" si="0"/>
        <v>0</v>
      </c>
      <c r="K7" s="36">
        <f t="shared" si="0"/>
        <v>1089210</v>
      </c>
      <c r="L7" s="36">
        <f t="shared" si="0"/>
        <v>1800000</v>
      </c>
      <c r="M7" s="10">
        <f t="shared" si="0"/>
        <v>1089210</v>
      </c>
      <c r="Q7" s="37">
        <f>SUM(Q4+Q5)</f>
        <v>2657742.9644315224</v>
      </c>
      <c r="U7" s="37">
        <f>SUM(U4+U5)</f>
        <v>2731175.7412303593</v>
      </c>
    </row>
    <row r="9" spans="1:21" x14ac:dyDescent="0.25">
      <c r="K9" t="s">
        <v>48</v>
      </c>
    </row>
    <row r="10" spans="1:21" x14ac:dyDescent="0.25">
      <c r="B10" s="32" t="s">
        <v>1</v>
      </c>
      <c r="C10" s="28" t="s">
        <v>20</v>
      </c>
      <c r="D10" s="33" t="s">
        <v>21</v>
      </c>
      <c r="E10" s="39" t="s">
        <v>22</v>
      </c>
      <c r="K10" t="s">
        <v>49</v>
      </c>
    </row>
    <row r="11" spans="1:21" x14ac:dyDescent="0.25">
      <c r="B11" s="28" t="s">
        <v>23</v>
      </c>
      <c r="C11" s="28" t="s">
        <v>8</v>
      </c>
      <c r="D11" s="29" t="s">
        <v>24</v>
      </c>
      <c r="E11" s="40">
        <f>SUM(E12+E14+E20)</f>
        <v>1089210.9710045999</v>
      </c>
      <c r="K11" s="45" t="s">
        <v>50</v>
      </c>
      <c r="L11" s="45"/>
    </row>
    <row r="12" spans="1:21" ht="47.1" customHeight="1" x14ac:dyDescent="0.25">
      <c r="B12" s="25" t="s">
        <v>26</v>
      </c>
      <c r="C12" s="32" t="s">
        <v>25</v>
      </c>
      <c r="D12" s="27" t="s">
        <v>34</v>
      </c>
      <c r="E12" s="38">
        <f>SUM(E13:E13)</f>
        <v>0</v>
      </c>
      <c r="K12" s="44" t="s">
        <v>51</v>
      </c>
    </row>
    <row r="13" spans="1:21" x14ac:dyDescent="0.25">
      <c r="B13" s="25" t="s">
        <v>26</v>
      </c>
      <c r="C13" s="31" t="s">
        <v>27</v>
      </c>
      <c r="D13" s="26"/>
      <c r="E13" s="38"/>
    </row>
    <row r="14" spans="1:21" ht="30" x14ac:dyDescent="0.25">
      <c r="B14" s="30" t="s">
        <v>23</v>
      </c>
      <c r="C14" s="34" t="s">
        <v>28</v>
      </c>
      <c r="D14" s="29"/>
      <c r="E14" s="40">
        <f>SUM(E15+E16+E17+E18+E19)</f>
        <v>1084210.9710045999</v>
      </c>
    </row>
    <row r="15" spans="1:21" ht="105" x14ac:dyDescent="0.25">
      <c r="B15" s="25" t="s">
        <v>30</v>
      </c>
      <c r="C15" s="31" t="s">
        <v>29</v>
      </c>
      <c r="D15" s="26" t="s">
        <v>44</v>
      </c>
      <c r="E15" s="41">
        <v>634239</v>
      </c>
    </row>
    <row r="16" spans="1:21" x14ac:dyDescent="0.25">
      <c r="B16" s="25" t="s">
        <v>26</v>
      </c>
      <c r="C16" s="31" t="s">
        <v>29</v>
      </c>
      <c r="D16" s="24" t="s">
        <v>31</v>
      </c>
      <c r="E16" s="41">
        <v>174310</v>
      </c>
    </row>
    <row r="17" spans="2:5" x14ac:dyDescent="0.25">
      <c r="B17" s="25" t="s">
        <v>26</v>
      </c>
      <c r="C17" s="31" t="s">
        <v>29</v>
      </c>
      <c r="D17" s="24" t="s">
        <v>32</v>
      </c>
      <c r="E17" s="41">
        <v>105589</v>
      </c>
    </row>
    <row r="18" spans="2:5" x14ac:dyDescent="0.25">
      <c r="B18" s="25" t="s">
        <v>26</v>
      </c>
      <c r="C18" s="31" t="s">
        <v>29</v>
      </c>
      <c r="D18" s="24" t="s">
        <v>33</v>
      </c>
      <c r="E18" s="41">
        <v>82422.260360200002</v>
      </c>
    </row>
    <row r="19" spans="2:5" x14ac:dyDescent="0.25">
      <c r="B19" s="25" t="s">
        <v>26</v>
      </c>
      <c r="C19" s="31" t="s">
        <v>29</v>
      </c>
      <c r="D19" s="24" t="s">
        <v>40</v>
      </c>
      <c r="E19" s="41">
        <v>87650.710644399995</v>
      </c>
    </row>
    <row r="20" spans="2:5" ht="30" x14ac:dyDescent="0.25">
      <c r="B20" s="30" t="s">
        <v>23</v>
      </c>
      <c r="C20" s="34" t="s">
        <v>41</v>
      </c>
      <c r="D20" s="29"/>
      <c r="E20" s="42">
        <f>SUM(E21:E26)</f>
        <v>5000</v>
      </c>
    </row>
    <row r="21" spans="2:5" ht="60" x14ac:dyDescent="0.25">
      <c r="B21" s="25" t="s">
        <v>30</v>
      </c>
      <c r="C21" s="35" t="s">
        <v>39</v>
      </c>
      <c r="D21" s="27" t="s">
        <v>43</v>
      </c>
      <c r="E21" s="43">
        <v>5000</v>
      </c>
    </row>
  </sheetData>
  <mergeCells count="18">
    <mergeCell ref="A2:A3"/>
    <mergeCell ref="F2:F3"/>
    <mergeCell ref="K2:K3"/>
    <mergeCell ref="G2:G3"/>
    <mergeCell ref="F4:F5"/>
    <mergeCell ref="G4:G5"/>
    <mergeCell ref="E4:E5"/>
    <mergeCell ref="E2:E3"/>
    <mergeCell ref="D2:D3"/>
    <mergeCell ref="C2:C3"/>
    <mergeCell ref="B2:B3"/>
    <mergeCell ref="N2:P2"/>
    <mergeCell ref="R2:T2"/>
    <mergeCell ref="Q2:Q3"/>
    <mergeCell ref="U2:U3"/>
    <mergeCell ref="H2:J2"/>
    <mergeCell ref="L2:L3"/>
    <mergeCell ref="M2:M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6838A-E689-4C26-B647-38EFFD32EF7A}">
  <dimension ref="A1:AF19"/>
  <sheetViews>
    <sheetView tabSelected="1" topLeftCell="B1" zoomScale="90" zoomScaleNormal="90" workbookViewId="0">
      <selection activeCell="G4" sqref="G4:G5"/>
    </sheetView>
  </sheetViews>
  <sheetFormatPr defaultRowHeight="15" x14ac:dyDescent="0.25"/>
  <cols>
    <col min="1" max="1" width="5.5703125" customWidth="1"/>
    <col min="2" max="2" width="11.42578125" customWidth="1"/>
    <col min="3" max="3" width="16.7109375" customWidth="1"/>
    <col min="4" max="4" width="31" customWidth="1"/>
    <col min="5" max="5" width="17.5703125" customWidth="1"/>
    <col min="6" max="6" width="68" customWidth="1"/>
    <col min="7" max="7" width="62.140625" customWidth="1"/>
    <col min="8" max="11" width="15.7109375" hidden="1" customWidth="1"/>
    <col min="12" max="15" width="14.85546875" hidden="1" customWidth="1"/>
    <col min="16" max="19" width="16.85546875" customWidth="1"/>
    <col min="20" max="22" width="14.140625" customWidth="1"/>
    <col min="23" max="23" width="17.28515625" customWidth="1"/>
    <col min="24" max="24" width="15.28515625" customWidth="1"/>
    <col min="25" max="25" width="14" customWidth="1"/>
    <col min="26" max="26" width="17.140625" customWidth="1"/>
    <col min="27" max="28" width="16.140625" customWidth="1"/>
    <col min="29" max="29" width="15.7109375" customWidth="1"/>
    <col min="30" max="30" width="15.85546875" customWidth="1"/>
    <col min="31" max="31" width="18.140625" customWidth="1"/>
    <col min="32" max="32" width="15.85546875" customWidth="1"/>
  </cols>
  <sheetData>
    <row r="1" spans="1:32" ht="29.25" customHeight="1" x14ac:dyDescent="0.25">
      <c r="A1" s="2" t="s">
        <v>78</v>
      </c>
    </row>
    <row r="2" spans="1:32" ht="15" customHeight="1" x14ac:dyDescent="0.25">
      <c r="A2" s="67" t="s">
        <v>0</v>
      </c>
      <c r="B2" s="75" t="s">
        <v>1</v>
      </c>
      <c r="C2" s="77" t="s">
        <v>2</v>
      </c>
      <c r="D2" s="77" t="s">
        <v>3</v>
      </c>
      <c r="E2" s="75" t="s">
        <v>4</v>
      </c>
      <c r="F2" s="68" t="s">
        <v>45</v>
      </c>
      <c r="G2" s="68" t="s">
        <v>76</v>
      </c>
      <c r="H2" s="63" t="s">
        <v>9</v>
      </c>
      <c r="I2" s="63"/>
      <c r="J2" s="84"/>
      <c r="K2" s="49"/>
      <c r="L2" s="85" t="s">
        <v>57</v>
      </c>
      <c r="M2" s="85"/>
      <c r="N2" s="85"/>
      <c r="O2" s="85"/>
      <c r="P2" s="60" t="s">
        <v>11</v>
      </c>
      <c r="Q2" s="61"/>
      <c r="R2" s="61"/>
      <c r="S2" s="53"/>
      <c r="T2" s="79" t="s">
        <v>58</v>
      </c>
      <c r="U2" s="80"/>
      <c r="V2" s="80"/>
      <c r="W2" s="80"/>
      <c r="X2" s="81"/>
      <c r="Y2" s="82" t="s">
        <v>59</v>
      </c>
      <c r="Z2" s="83"/>
      <c r="AA2" s="60"/>
      <c r="AB2" s="46"/>
      <c r="AC2" s="62" t="s">
        <v>12</v>
      </c>
      <c r="AD2" s="62"/>
      <c r="AE2" s="62"/>
      <c r="AF2" s="62" t="s">
        <v>67</v>
      </c>
    </row>
    <row r="3" spans="1:32" ht="63.95" customHeight="1" x14ac:dyDescent="0.25">
      <c r="A3" s="67"/>
      <c r="B3" s="76"/>
      <c r="C3" s="78"/>
      <c r="D3" s="78"/>
      <c r="E3" s="76"/>
      <c r="F3" s="68"/>
      <c r="G3" s="68"/>
      <c r="H3" s="47" t="s">
        <v>39</v>
      </c>
      <c r="I3" s="47" t="s">
        <v>61</v>
      </c>
      <c r="J3" s="49" t="s">
        <v>27</v>
      </c>
      <c r="K3" s="49" t="s">
        <v>71</v>
      </c>
      <c r="L3" s="51" t="s">
        <v>55</v>
      </c>
      <c r="M3" s="51" t="s">
        <v>56</v>
      </c>
      <c r="N3" s="51" t="s">
        <v>54</v>
      </c>
      <c r="O3" s="51" t="s">
        <v>68</v>
      </c>
      <c r="P3" s="16" t="s">
        <v>39</v>
      </c>
      <c r="Q3" s="17" t="s">
        <v>61</v>
      </c>
      <c r="R3" s="17" t="s">
        <v>27</v>
      </c>
      <c r="S3" s="17" t="s">
        <v>71</v>
      </c>
      <c r="T3" s="55" t="s">
        <v>62</v>
      </c>
      <c r="U3" s="55" t="s">
        <v>61</v>
      </c>
      <c r="V3" s="55" t="s">
        <v>64</v>
      </c>
      <c r="W3" s="55" t="s">
        <v>63</v>
      </c>
      <c r="X3" s="55" t="s">
        <v>37</v>
      </c>
      <c r="Y3" s="17" t="s">
        <v>65</v>
      </c>
      <c r="Z3" s="54" t="s">
        <v>66</v>
      </c>
      <c r="AA3" s="48" t="s">
        <v>70</v>
      </c>
      <c r="AB3" s="48" t="s">
        <v>69</v>
      </c>
      <c r="AC3" s="21" t="s">
        <v>39</v>
      </c>
      <c r="AD3" s="21" t="s">
        <v>61</v>
      </c>
      <c r="AE3" s="21" t="s">
        <v>27</v>
      </c>
      <c r="AF3" s="62"/>
    </row>
    <row r="4" spans="1:32" ht="42.75" x14ac:dyDescent="0.25">
      <c r="A4" s="7" t="s">
        <v>14</v>
      </c>
      <c r="B4" s="6" t="s">
        <v>17</v>
      </c>
      <c r="C4" s="6" t="s">
        <v>60</v>
      </c>
      <c r="D4" s="8" t="s">
        <v>35</v>
      </c>
      <c r="E4" s="73" t="s">
        <v>16</v>
      </c>
      <c r="F4" s="69" t="s">
        <v>80</v>
      </c>
      <c r="G4" s="71" t="s">
        <v>79</v>
      </c>
      <c r="H4" s="13">
        <v>35416.01</v>
      </c>
      <c r="I4" s="13">
        <f>607277+47587.5</f>
        <v>654864.5</v>
      </c>
      <c r="J4" s="50">
        <v>0</v>
      </c>
      <c r="K4" s="50">
        <f>SUM(H4:J4)</f>
        <v>690280.51</v>
      </c>
      <c r="L4" s="52">
        <v>35416.01</v>
      </c>
      <c r="M4" s="52">
        <f>607277+47587.5</f>
        <v>654864.5</v>
      </c>
      <c r="N4" s="52">
        <v>0</v>
      </c>
      <c r="O4" s="52">
        <f>(L4+M4+N4)</f>
        <v>690280.51</v>
      </c>
      <c r="P4" s="18">
        <v>5000</v>
      </c>
      <c r="Q4" s="19">
        <f>665951</f>
        <v>665951</v>
      </c>
      <c r="R4" s="19">
        <v>0</v>
      </c>
      <c r="S4" s="19">
        <f>SUM(P4:R4)</f>
        <v>670951</v>
      </c>
      <c r="T4" s="56">
        <v>0</v>
      </c>
      <c r="U4" s="56">
        <v>0</v>
      </c>
      <c r="V4" s="56">
        <v>0</v>
      </c>
      <c r="W4" s="56">
        <v>0</v>
      </c>
      <c r="X4" s="56">
        <f>SUM(T4:W4)</f>
        <v>0</v>
      </c>
      <c r="Y4" s="19">
        <v>5000</v>
      </c>
      <c r="Z4" s="19">
        <v>665951</v>
      </c>
      <c r="AA4" s="19">
        <v>0</v>
      </c>
      <c r="AB4" s="19">
        <f>SUM(Y4:AA4)</f>
        <v>670951</v>
      </c>
      <c r="AC4" s="22">
        <v>5000</v>
      </c>
      <c r="AD4" s="22">
        <f>699249</f>
        <v>699249</v>
      </c>
      <c r="AE4" s="22">
        <v>0</v>
      </c>
      <c r="AF4" s="22">
        <f>SUM(AC4+AD4+AE4)</f>
        <v>704249</v>
      </c>
    </row>
    <row r="5" spans="1:32" ht="311.25" customHeight="1" x14ac:dyDescent="0.25">
      <c r="A5" s="7" t="s">
        <v>14</v>
      </c>
      <c r="B5" s="6" t="s">
        <v>18</v>
      </c>
      <c r="C5" s="6" t="s">
        <v>19</v>
      </c>
      <c r="D5" s="8" t="s">
        <v>36</v>
      </c>
      <c r="E5" s="74"/>
      <c r="F5" s="70"/>
      <c r="G5" s="72"/>
      <c r="H5" s="13">
        <v>4497</v>
      </c>
      <c r="I5" s="13">
        <f>449971+164144</f>
        <v>614115</v>
      </c>
      <c r="J5" s="50">
        <v>1422208</v>
      </c>
      <c r="K5" s="50">
        <f>SUM(H5:J5)</f>
        <v>2040820</v>
      </c>
      <c r="L5" s="52">
        <v>4497</v>
      </c>
      <c r="M5" s="52">
        <f>449971+164144</f>
        <v>614115</v>
      </c>
      <c r="N5" s="52">
        <v>1608242</v>
      </c>
      <c r="O5" s="52">
        <f>(L5+M5+N5)</f>
        <v>2226854</v>
      </c>
      <c r="P5" s="18">
        <v>3000</v>
      </c>
      <c r="Q5" s="19">
        <v>486791.96443152212</v>
      </c>
      <c r="R5" s="19">
        <v>1322400</v>
      </c>
      <c r="S5" s="19">
        <f>SUM(P5:R5)</f>
        <v>1812191.9644315222</v>
      </c>
      <c r="T5" s="56">
        <v>0</v>
      </c>
      <c r="U5" s="56">
        <v>0</v>
      </c>
      <c r="V5" s="56">
        <v>400000</v>
      </c>
      <c r="W5" s="56">
        <f>N5-J5</f>
        <v>186034</v>
      </c>
      <c r="X5" s="56">
        <f>SUM(T5:W5)</f>
        <v>586034</v>
      </c>
      <c r="Y5" s="19">
        <v>3000</v>
      </c>
      <c r="Z5" s="19">
        <v>486791.96443152212</v>
      </c>
      <c r="AA5" s="19">
        <f>R5-X5</f>
        <v>736366</v>
      </c>
      <c r="AB5" s="19">
        <f>SUM(Y5:AA5)</f>
        <v>1226157.9644315222</v>
      </c>
      <c r="AC5" s="22">
        <v>3000</v>
      </c>
      <c r="AD5" s="22">
        <v>526926.74123035918</v>
      </c>
      <c r="AE5" s="22">
        <v>1000000</v>
      </c>
      <c r="AF5" s="22">
        <f>SUM(AC5+AD5+AE5)</f>
        <v>1529926.7412303593</v>
      </c>
    </row>
    <row r="6" spans="1:32" x14ac:dyDescent="0.25">
      <c r="A6" s="1"/>
      <c r="B6" s="1"/>
      <c r="C6" s="3"/>
      <c r="D6" s="4"/>
      <c r="E6" s="4"/>
      <c r="F6" s="4"/>
      <c r="G6" s="4"/>
      <c r="H6" s="1"/>
      <c r="I6" s="5"/>
      <c r="J6" s="1"/>
      <c r="K6" s="1"/>
      <c r="L6" s="5"/>
      <c r="M6" s="5"/>
      <c r="N6" s="5"/>
      <c r="O6" s="1"/>
    </row>
    <row r="7" spans="1:32" ht="26.25" x14ac:dyDescent="0.4">
      <c r="A7" s="1"/>
      <c r="B7" s="1"/>
      <c r="C7" s="3"/>
      <c r="D7" s="4"/>
      <c r="E7" s="4"/>
      <c r="F7" s="4"/>
      <c r="G7" s="9" t="s">
        <v>8</v>
      </c>
      <c r="H7" s="10">
        <f t="shared" ref="H7:N7" si="0">SUM(H4:H5)</f>
        <v>39913.01</v>
      </c>
      <c r="I7" s="10">
        <f t="shared" si="0"/>
        <v>1268979.5</v>
      </c>
      <c r="J7" s="10">
        <f t="shared" si="0"/>
        <v>1422208</v>
      </c>
      <c r="K7" s="59">
        <f t="shared" si="0"/>
        <v>2731100.51</v>
      </c>
      <c r="L7" s="10">
        <f t="shared" si="0"/>
        <v>39913.01</v>
      </c>
      <c r="M7" s="10">
        <f t="shared" si="0"/>
        <v>1268979.5</v>
      </c>
      <c r="N7" s="10">
        <f t="shared" si="0"/>
        <v>1608242</v>
      </c>
      <c r="O7" s="59">
        <f>SUM(O4:O5)</f>
        <v>2917134.51</v>
      </c>
      <c r="P7" s="10">
        <f t="shared" ref="P7:X7" si="1">SUM(P4:P5)</f>
        <v>8000</v>
      </c>
      <c r="Q7" s="10">
        <f t="shared" si="1"/>
        <v>1152742.9644315222</v>
      </c>
      <c r="R7" s="10">
        <f t="shared" si="1"/>
        <v>1322400</v>
      </c>
      <c r="S7" s="59">
        <f t="shared" si="1"/>
        <v>2483142.9644315224</v>
      </c>
      <c r="T7" s="10">
        <f t="shared" si="1"/>
        <v>0</v>
      </c>
      <c r="U7" s="10">
        <f t="shared" si="1"/>
        <v>0</v>
      </c>
      <c r="V7" s="10">
        <f t="shared" si="1"/>
        <v>400000</v>
      </c>
      <c r="W7" s="10">
        <f t="shared" si="1"/>
        <v>186034</v>
      </c>
      <c r="X7" s="10">
        <f t="shared" si="1"/>
        <v>586034</v>
      </c>
      <c r="Y7" s="57">
        <f>SUM(Y4+Y5)</f>
        <v>8000</v>
      </c>
      <c r="Z7" s="57">
        <f>SUM(Z4+Z5)</f>
        <v>1152742.9644315222</v>
      </c>
      <c r="AA7" s="57">
        <f>SUM(AA4+AA5)</f>
        <v>736366</v>
      </c>
      <c r="AB7" s="57">
        <f>SUM(AB4+AB5)</f>
        <v>1897108.9644315222</v>
      </c>
      <c r="AC7" s="36">
        <f t="shared" ref="AC7:AE7" si="2">SUM(AC4+AC5)</f>
        <v>8000</v>
      </c>
      <c r="AD7" s="36">
        <f t="shared" si="2"/>
        <v>1226175.7412303593</v>
      </c>
      <c r="AE7" s="36">
        <f t="shared" si="2"/>
        <v>1000000</v>
      </c>
      <c r="AF7" s="36">
        <f>SUM(AF4+AF5)</f>
        <v>2234175.7412303593</v>
      </c>
    </row>
    <row r="10" spans="1:32" x14ac:dyDescent="0.25">
      <c r="B10" s="32" t="s">
        <v>1</v>
      </c>
      <c r="C10" s="28" t="s">
        <v>20</v>
      </c>
      <c r="D10" s="33" t="s">
        <v>21</v>
      </c>
      <c r="E10" s="39" t="s">
        <v>77</v>
      </c>
    </row>
    <row r="11" spans="1:32" x14ac:dyDescent="0.25">
      <c r="B11" s="28" t="s">
        <v>23</v>
      </c>
      <c r="C11" s="28" t="s">
        <v>8</v>
      </c>
      <c r="D11" s="29" t="s">
        <v>24</v>
      </c>
      <c r="E11" s="58">
        <f>S7</f>
        <v>2483142.9644315224</v>
      </c>
    </row>
    <row r="12" spans="1:32" ht="47.1" customHeight="1" x14ac:dyDescent="0.25">
      <c r="B12" s="25" t="s">
        <v>26</v>
      </c>
      <c r="C12" s="32" t="s">
        <v>25</v>
      </c>
      <c r="D12" s="27" t="s">
        <v>74</v>
      </c>
      <c r="E12" s="41">
        <f>R5</f>
        <v>1322400</v>
      </c>
    </row>
    <row r="13" spans="1:32" x14ac:dyDescent="0.25">
      <c r="B13" s="25" t="s">
        <v>26</v>
      </c>
      <c r="C13" s="31" t="s">
        <v>27</v>
      </c>
      <c r="D13" s="26"/>
      <c r="E13" s="41">
        <f>R5</f>
        <v>1322400</v>
      </c>
    </row>
    <row r="14" spans="1:32" ht="30" x14ac:dyDescent="0.25">
      <c r="B14" s="30" t="s">
        <v>23</v>
      </c>
      <c r="C14" s="34" t="s">
        <v>28</v>
      </c>
      <c r="D14" s="29"/>
      <c r="E14" s="40">
        <f>Q7</f>
        <v>1152742.9644315222</v>
      </c>
    </row>
    <row r="15" spans="1:32" ht="60" x14ac:dyDescent="0.25">
      <c r="B15" s="25" t="s">
        <v>30</v>
      </c>
      <c r="C15" s="31" t="s">
        <v>29</v>
      </c>
      <c r="D15" s="26" t="s">
        <v>44</v>
      </c>
      <c r="E15" s="41">
        <f>Q4</f>
        <v>665951</v>
      </c>
    </row>
    <row r="16" spans="1:32" ht="30" x14ac:dyDescent="0.25">
      <c r="B16" s="25" t="s">
        <v>26</v>
      </c>
      <c r="C16" s="31" t="s">
        <v>29</v>
      </c>
      <c r="D16" s="26" t="s">
        <v>72</v>
      </c>
      <c r="E16" s="41">
        <f>Q5</f>
        <v>486791.96443152212</v>
      </c>
    </row>
    <row r="17" spans="2:5" ht="30" x14ac:dyDescent="0.25">
      <c r="B17" s="30" t="s">
        <v>23</v>
      </c>
      <c r="C17" s="34" t="s">
        <v>41</v>
      </c>
      <c r="D17" s="29"/>
      <c r="E17" s="42">
        <f>P7</f>
        <v>8000</v>
      </c>
    </row>
    <row r="18" spans="2:5" ht="45" x14ac:dyDescent="0.25">
      <c r="B18" s="25" t="s">
        <v>30</v>
      </c>
      <c r="C18" s="35" t="s">
        <v>39</v>
      </c>
      <c r="D18" s="27" t="s">
        <v>43</v>
      </c>
      <c r="E18" s="43">
        <f>P4</f>
        <v>5000</v>
      </c>
    </row>
    <row r="19" spans="2:5" x14ac:dyDescent="0.25">
      <c r="B19" s="25" t="s">
        <v>73</v>
      </c>
      <c r="C19" s="35" t="s">
        <v>39</v>
      </c>
      <c r="D19" s="27" t="s">
        <v>75</v>
      </c>
      <c r="E19" s="43">
        <f>P5</f>
        <v>3000</v>
      </c>
    </row>
  </sheetData>
  <mergeCells count="17">
    <mergeCell ref="A2:A3"/>
    <mergeCell ref="B2:B3"/>
    <mergeCell ref="C2:C3"/>
    <mergeCell ref="D2:D3"/>
    <mergeCell ref="E2:E3"/>
    <mergeCell ref="T2:X2"/>
    <mergeCell ref="Y2:AA2"/>
    <mergeCell ref="AC2:AE2"/>
    <mergeCell ref="AF2:AF3"/>
    <mergeCell ref="E4:E5"/>
    <mergeCell ref="F4:F5"/>
    <mergeCell ref="G4:G5"/>
    <mergeCell ref="G2:G3"/>
    <mergeCell ref="H2:J2"/>
    <mergeCell ref="P2:R2"/>
    <mergeCell ref="F2:F3"/>
    <mergeCell ref="L2:O2"/>
  </mergeCells>
  <pageMargins left="0.7" right="0.7" top="0.75" bottom="0.75" header="0.3" footer="0.3"/>
  <pageSetup paperSize="9" orientation="portrait" r:id="rId1"/>
  <ignoredErrors>
    <ignoredError sqref="X4:X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MTA, RMIT</vt:lpstr>
      <vt:lpstr>MTA, RMIT (2)</vt:lpstr>
    </vt:vector>
  </TitlesOfParts>
  <Manager/>
  <Company>Keskkonnaministeeriumi Infotehnoloogiakeskus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Lisa. Reaalajamajanduse projektide tööplaani tegevuste kirjeldus koos prognoositava 2023 eelarvega</dc:title>
  <dc:subject/>
  <dc:creator>Alar Valdmann;Hanna Vahter</dc:creator>
  <cp:keywords/>
  <dc:description/>
  <cp:lastModifiedBy>Maarika Kirikmäe</cp:lastModifiedBy>
  <cp:revision/>
  <dcterms:created xsi:type="dcterms:W3CDTF">2022-07-11T14:00:50Z</dcterms:created>
  <dcterms:modified xsi:type="dcterms:W3CDTF">2025-04-14T13:00:22Z</dcterms:modified>
  <cp:category/>
  <cp:contentStatus/>
</cp:coreProperties>
</file>