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Anija valla ÜVKA\Anija valla ÜVKA\Draft\Investeeringuplaanid\"/>
    </mc:Choice>
  </mc:AlternateContent>
  <xr:revisionPtr revIDLastSave="0" documentId="13_ncr:1_{27F7EEDF-7A70-421A-8A15-D8130111EBC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1" l="1"/>
  <c r="J12" i="1"/>
  <c r="L12" i="1" s="1"/>
  <c r="N12" i="1" s="1"/>
  <c r="J11" i="1"/>
  <c r="L11" i="1" s="1"/>
  <c r="N11" i="1" s="1"/>
  <c r="C12" i="1"/>
  <c r="C11" i="1"/>
  <c r="K199" i="1"/>
  <c r="M199" i="1" s="1"/>
  <c r="M204" i="1" s="1"/>
  <c r="L173" i="1"/>
  <c r="L167" i="1"/>
  <c r="N167" i="1" s="1"/>
  <c r="L166" i="1"/>
  <c r="N166" i="1" s="1"/>
  <c r="L164" i="1"/>
  <c r="N164" i="1" s="1"/>
  <c r="N173" i="1" s="1"/>
  <c r="J199" i="1"/>
  <c r="L199" i="1" s="1"/>
  <c r="J192" i="1"/>
  <c r="L192" i="1" s="1"/>
  <c r="N192" i="1" s="1"/>
  <c r="J191" i="1"/>
  <c r="L191" i="1" s="1"/>
  <c r="N191" i="1" s="1"/>
  <c r="N197" i="1" s="1"/>
  <c r="J183" i="1"/>
  <c r="L183" i="1" s="1"/>
  <c r="J182" i="1"/>
  <c r="L182" i="1" s="1"/>
  <c r="N182" i="1" s="1"/>
  <c r="N15" i="1" l="1"/>
  <c r="L15" i="1"/>
  <c r="J13" i="1"/>
  <c r="L188" i="1"/>
  <c r="N199" i="1"/>
  <c r="N204" i="1" s="1"/>
  <c r="L204" i="1"/>
  <c r="K204" i="1"/>
  <c r="L197" i="1"/>
  <c r="J184" i="1"/>
  <c r="J193" i="1"/>
  <c r="J200" i="1"/>
  <c r="N183" i="1"/>
  <c r="N188" i="1" s="1"/>
  <c r="J203" i="1" l="1"/>
  <c r="J202" i="1"/>
  <c r="J201" i="1"/>
  <c r="J204" i="1" l="1"/>
  <c r="J152" i="1" l="1"/>
  <c r="J157" i="1" s="1"/>
  <c r="J142" i="1"/>
  <c r="L142" i="1" s="1"/>
  <c r="N142" i="1" s="1"/>
  <c r="J134" i="1"/>
  <c r="L134" i="1" s="1"/>
  <c r="N134" i="1" s="1"/>
  <c r="J135" i="1"/>
  <c r="L135" i="1" s="1"/>
  <c r="N135" i="1" s="1"/>
  <c r="J108" i="1"/>
  <c r="L108" i="1" s="1"/>
  <c r="N108" i="1" s="1"/>
  <c r="J107" i="1"/>
  <c r="L107" i="1" s="1"/>
  <c r="N107" i="1" s="1"/>
  <c r="H104" i="1"/>
  <c r="J131" i="1"/>
  <c r="K131" i="1" s="1"/>
  <c r="M131" i="1" s="1"/>
  <c r="J130" i="1"/>
  <c r="L130" i="1" s="1"/>
  <c r="N130" i="1" s="1"/>
  <c r="J123" i="1"/>
  <c r="L123" i="1" s="1"/>
  <c r="N123" i="1" s="1"/>
  <c r="J119" i="1"/>
  <c r="L119" i="1" s="1"/>
  <c r="N119" i="1" s="1"/>
  <c r="J116" i="1"/>
  <c r="L116" i="1" s="1"/>
  <c r="N116" i="1" s="1"/>
  <c r="J121" i="1"/>
  <c r="K121" i="1" s="1"/>
  <c r="M121" i="1" s="1"/>
  <c r="J120" i="1"/>
  <c r="L120" i="1" s="1"/>
  <c r="N120" i="1" s="1"/>
  <c r="J95" i="1"/>
  <c r="L95" i="1" s="1"/>
  <c r="N95" i="1" s="1"/>
  <c r="J97" i="1"/>
  <c r="L97" i="1" s="1"/>
  <c r="N97" i="1" s="1"/>
  <c r="J92" i="1"/>
  <c r="L92" i="1" s="1"/>
  <c r="N92" i="1" s="1"/>
  <c r="J78" i="1"/>
  <c r="K78" i="1" s="1"/>
  <c r="M78" i="1" s="1"/>
  <c r="M83" i="1" s="1"/>
  <c r="J77" i="1"/>
  <c r="L77" i="1" s="1"/>
  <c r="N77" i="1" s="1"/>
  <c r="I75" i="1"/>
  <c r="H75" i="1"/>
  <c r="J69" i="1"/>
  <c r="L69" i="1" s="1"/>
  <c r="N69" i="1" s="1"/>
  <c r="J52" i="1"/>
  <c r="K52" i="1" s="1"/>
  <c r="M52" i="1" s="1"/>
  <c r="M66" i="1" s="1"/>
  <c r="J53" i="1"/>
  <c r="L53" i="1" s="1"/>
  <c r="N53" i="1" s="1"/>
  <c r="H59" i="1"/>
  <c r="H18" i="1"/>
  <c r="J17" i="1"/>
  <c r="L17" i="1" s="1"/>
  <c r="N17" i="1" s="1"/>
  <c r="J10" i="1"/>
  <c r="K10" i="1" s="1"/>
  <c r="J9" i="1"/>
  <c r="K9" i="1" s="1"/>
  <c r="J27" i="1"/>
  <c r="L27" i="1" s="1"/>
  <c r="N27" i="1" s="1"/>
  <c r="J160" i="1" l="1"/>
  <c r="J159" i="1"/>
  <c r="J158" i="1"/>
  <c r="L152" i="1"/>
  <c r="K142" i="1"/>
  <c r="M142" i="1" s="1"/>
  <c r="M140" i="1"/>
  <c r="K140" i="1"/>
  <c r="M84" i="1"/>
  <c r="K66" i="1"/>
  <c r="K83" i="1"/>
  <c r="M10" i="1"/>
  <c r="M9" i="1"/>
  <c r="K15" i="1"/>
  <c r="J161" i="1" l="1"/>
  <c r="L161" i="1"/>
  <c r="N152" i="1"/>
  <c r="N161" i="1" s="1"/>
  <c r="K84" i="1"/>
  <c r="C165" i="1"/>
  <c r="C166" i="1" s="1"/>
  <c r="C167" i="1" s="1"/>
  <c r="C168" i="1" s="1"/>
  <c r="J175" i="1"/>
  <c r="J168" i="1"/>
  <c r="J165" i="1"/>
  <c r="L175" i="1" l="1"/>
  <c r="L180" i="1" s="1"/>
  <c r="L205" i="1" s="1"/>
  <c r="N175" i="1"/>
  <c r="N180" i="1" s="1"/>
  <c r="N205" i="1" s="1"/>
  <c r="K168" i="1"/>
  <c r="M168" i="1" s="1"/>
  <c r="J169" i="1"/>
  <c r="J171" i="1" s="1"/>
  <c r="J176" i="1"/>
  <c r="K165" i="1"/>
  <c r="J172" i="1" l="1"/>
  <c r="J170" i="1"/>
  <c r="J179" i="1"/>
  <c r="J178" i="1"/>
  <c r="J177" i="1"/>
  <c r="K173" i="1"/>
  <c r="K205" i="1" s="1"/>
  <c r="M165" i="1"/>
  <c r="M173" i="1" s="1"/>
  <c r="M205" i="1" s="1"/>
  <c r="J173" i="1" l="1"/>
  <c r="J180" i="1"/>
  <c r="J187" i="1" l="1"/>
  <c r="K147" i="1"/>
  <c r="K148" i="1" s="1"/>
  <c r="K206" i="1" s="1"/>
  <c r="J132" i="1"/>
  <c r="C116" i="1"/>
  <c r="J105" i="1"/>
  <c r="J185" i="1" l="1"/>
  <c r="J186" i="1"/>
  <c r="L105" i="1"/>
  <c r="N105" i="1" s="1"/>
  <c r="J109" i="1"/>
  <c r="J112" i="1" s="1"/>
  <c r="L132" i="1"/>
  <c r="J136" i="1"/>
  <c r="J143" i="1"/>
  <c r="J145" i="1" s="1"/>
  <c r="L147" i="1"/>
  <c r="M147" i="1"/>
  <c r="M148" i="1" s="1"/>
  <c r="M206" i="1" s="1"/>
  <c r="J188" i="1" l="1"/>
  <c r="N132" i="1"/>
  <c r="N140" i="1" s="1"/>
  <c r="L140" i="1"/>
  <c r="J144" i="1"/>
  <c r="J146" i="1"/>
  <c r="J111" i="1"/>
  <c r="J110" i="1"/>
  <c r="L113" i="1"/>
  <c r="N113" i="1"/>
  <c r="J138" i="1"/>
  <c r="J139" i="1"/>
  <c r="J137" i="1"/>
  <c r="J196" i="1" l="1"/>
  <c r="J195" i="1"/>
  <c r="J194" i="1"/>
  <c r="L148" i="1"/>
  <c r="L206" i="1" s="1"/>
  <c r="J113" i="1"/>
  <c r="J147" i="1"/>
  <c r="N147" i="1"/>
  <c r="J140" i="1"/>
  <c r="J197" i="1" l="1"/>
  <c r="J205" i="1" s="1"/>
  <c r="J148" i="1"/>
  <c r="N148" i="1"/>
  <c r="N206" i="1" s="1"/>
  <c r="J76" i="1"/>
  <c r="L76" i="1" s="1"/>
  <c r="C68" i="1"/>
  <c r="C76" i="1" s="1"/>
  <c r="J61" i="1"/>
  <c r="L61" i="1" s="1"/>
  <c r="N61" i="1" s="1"/>
  <c r="J60" i="1"/>
  <c r="J206" i="1" l="1"/>
  <c r="L60" i="1"/>
  <c r="J62" i="1"/>
  <c r="N76" i="1"/>
  <c r="N83" i="1" s="1"/>
  <c r="L83" i="1"/>
  <c r="J79" i="1"/>
  <c r="J82" i="1" s="1"/>
  <c r="J42" i="1"/>
  <c r="J41" i="1"/>
  <c r="J31" i="1"/>
  <c r="N60" i="1" l="1"/>
  <c r="N66" i="1" s="1"/>
  <c r="N84" i="1" s="1"/>
  <c r="L66" i="1"/>
  <c r="L84" i="1" s="1"/>
  <c r="K41" i="1"/>
  <c r="K42" i="1"/>
  <c r="M42" i="1" s="1"/>
  <c r="L31" i="1"/>
  <c r="J43" i="1"/>
  <c r="J44" i="1" s="1"/>
  <c r="J81" i="1"/>
  <c r="J80" i="1"/>
  <c r="J65" i="1"/>
  <c r="J64" i="1"/>
  <c r="J63" i="1"/>
  <c r="K47" i="1" l="1"/>
  <c r="M41" i="1"/>
  <c r="M47" i="1" s="1"/>
  <c r="M48" i="1" s="1"/>
  <c r="M85" i="1" s="1"/>
  <c r="N31" i="1"/>
  <c r="N47" i="1" s="1"/>
  <c r="L47" i="1"/>
  <c r="J83" i="1"/>
  <c r="J45" i="1"/>
  <c r="J46" i="1"/>
  <c r="J66" i="1"/>
  <c r="J84" i="1" l="1"/>
  <c r="K48" i="1"/>
  <c r="K85" i="1" s="1"/>
  <c r="J47" i="1"/>
  <c r="J19" i="1" l="1"/>
  <c r="L19" i="1" s="1"/>
  <c r="N19" i="1" s="1"/>
  <c r="M207" i="1" l="1"/>
  <c r="L24" i="1"/>
  <c r="L48" i="1" s="1"/>
  <c r="N24" i="1"/>
  <c r="N48" i="1" s="1"/>
  <c r="N85" i="1" s="1"/>
  <c r="J20" i="1"/>
  <c r="L85" i="1" l="1"/>
  <c r="K207" i="1"/>
  <c r="N207" i="1"/>
  <c r="J21" i="1"/>
  <c r="J23" i="1"/>
  <c r="J22" i="1"/>
  <c r="J14" i="1"/>
  <c r="J15" i="1" s="1"/>
  <c r="L207" i="1" l="1"/>
  <c r="J24" i="1"/>
  <c r="J48" i="1" s="1"/>
  <c r="J85" i="1" s="1"/>
  <c r="G6" i="2" l="1"/>
  <c r="I6" i="2" s="1"/>
  <c r="H5" i="2"/>
  <c r="H7" i="2" s="1"/>
  <c r="G5" i="2"/>
  <c r="G4" i="2"/>
  <c r="I4" i="2" s="1"/>
  <c r="G3" i="2"/>
  <c r="I3" i="2" s="1"/>
  <c r="A3" i="2"/>
  <c r="A4" i="2" s="1"/>
  <c r="A5" i="2" s="1"/>
  <c r="A6" i="2" s="1"/>
  <c r="G7" i="2" l="1"/>
  <c r="I7" i="2"/>
  <c r="L25" i="3" l="1"/>
  <c r="G43" i="3"/>
  <c r="G32" i="3"/>
  <c r="G26" i="3"/>
  <c r="M41" i="3"/>
  <c r="M42" i="3" s="1"/>
  <c r="M22" i="3"/>
  <c r="M24" i="3"/>
  <c r="M23" i="3"/>
  <c r="H40" i="3"/>
  <c r="H41" i="3"/>
  <c r="H42" i="3"/>
  <c r="H39" i="3"/>
  <c r="K12" i="3"/>
  <c r="M12" i="3" s="1"/>
  <c r="F13" i="3"/>
  <c r="H13" i="3" s="1"/>
  <c r="H14" i="3" s="1"/>
  <c r="F25" i="3"/>
  <c r="H25" i="3" s="1"/>
  <c r="F24" i="3"/>
  <c r="F30" i="3" s="1"/>
  <c r="H30" i="3" s="1"/>
  <c r="F23" i="3"/>
  <c r="F29" i="3" s="1"/>
  <c r="H29" i="3" s="1"/>
  <c r="K10" i="3"/>
  <c r="M10" i="3" s="1"/>
  <c r="K9" i="3"/>
  <c r="F9" i="3"/>
  <c r="H9" i="3" s="1"/>
  <c r="F10" i="3"/>
  <c r="H10" i="3" s="1"/>
  <c r="F11" i="3"/>
  <c r="H11" i="3" s="1"/>
  <c r="C22" i="3"/>
  <c r="F22" i="3" s="1"/>
  <c r="F28" i="3" s="1"/>
  <c r="C8" i="3"/>
  <c r="F8" i="3" s="1"/>
  <c r="M25" i="3" l="1"/>
  <c r="H24" i="3"/>
  <c r="H43" i="3"/>
  <c r="H12" i="3"/>
  <c r="H15" i="3" s="1"/>
  <c r="F31" i="3"/>
  <c r="H31" i="3" s="1"/>
  <c r="H32" i="3" s="1"/>
  <c r="H23" i="3"/>
  <c r="H26" i="3" l="1"/>
  <c r="J207" i="1"/>
</calcChain>
</file>

<file path=xl/sharedStrings.xml><?xml version="1.0" encoding="utf-8"?>
<sst xmlns="http://schemas.openxmlformats.org/spreadsheetml/2006/main" count="350" uniqueCount="177">
  <si>
    <t>Jrk. nr.</t>
  </si>
  <si>
    <t>Ühik</t>
  </si>
  <si>
    <t>Kogus</t>
  </si>
  <si>
    <t>tk</t>
  </si>
  <si>
    <t>m</t>
  </si>
  <si>
    <t>töö</t>
  </si>
  <si>
    <t>Kokku</t>
  </si>
  <si>
    <t>I etapp</t>
  </si>
  <si>
    <t>de32</t>
  </si>
  <si>
    <t xml:space="preserve">ühikmaksu-mus, eur/m </t>
  </si>
  <si>
    <t>Maht, m</t>
  </si>
  <si>
    <t>de50</t>
  </si>
  <si>
    <t>de63</t>
  </si>
  <si>
    <t>de110</t>
  </si>
  <si>
    <t>Makusmus, eur</t>
  </si>
  <si>
    <t>de160</t>
  </si>
  <si>
    <t>de200</t>
  </si>
  <si>
    <t>Projektijuh-timine/omaniku-järelevalve, 10%</t>
  </si>
  <si>
    <t>Projekteerimine, 5%</t>
  </si>
  <si>
    <t>Ettenägematud kulud/hinna-kõikumised, 5%</t>
  </si>
  <si>
    <t>II etapp</t>
  </si>
  <si>
    <t>Ettenägematud kulud/hinna-kõikumised, 10%</t>
  </si>
  <si>
    <t>de110 ehit</t>
  </si>
  <si>
    <t>de110 rek</t>
  </si>
  <si>
    <t>Kõik kokku</t>
  </si>
  <si>
    <t>de200 eh</t>
  </si>
  <si>
    <t>de200 rek</t>
  </si>
  <si>
    <t>Koos kanaliga</t>
  </si>
  <si>
    <t>Kanalisatsioonivõrgu rek ja ehitamine</t>
  </si>
  <si>
    <t>kokku</t>
  </si>
  <si>
    <t>Veevõrgu rek ja ehitamine</t>
  </si>
  <si>
    <t>Projekt</t>
  </si>
  <si>
    <t>kmpl ja töö</t>
  </si>
  <si>
    <t>Investeeringuprojektide maksumused ja realiseerimine, eurot (ilma käibemaksuta)</t>
  </si>
  <si>
    <t>Arendus-/investeeringuprojekt (kõik antud koos paigaldusega)</t>
  </si>
  <si>
    <t xml:space="preserve">Uhtevee äravoolutorustiku rajamine, isevoolne torustik L=55 m
Materjal: PVC SN 8 de160
</t>
  </si>
  <si>
    <r>
      <t>Settemahuti rajamine uhtevee kogumiseks ja eeltöötluseks, 10 m</t>
    </r>
    <r>
      <rPr>
        <vertAlign val="superscript"/>
        <sz val="11"/>
        <color theme="1"/>
        <rFont val="Calibri"/>
        <family val="2"/>
        <charset val="186"/>
        <scheme val="minor"/>
      </rPr>
      <t>3</t>
    </r>
  </si>
  <si>
    <t xml:space="preserve">Uhtevee äravoolutorustiku rajamine, survetorustik, PE, De63mm PN6 L=220 m
(suundpuurimisega)
</t>
  </si>
  <si>
    <t>Uhteveepumpla rajamine 2 pumpa, kompaktne plastmahuti PE või klaasplast, D=1400mm</t>
  </si>
  <si>
    <t>Amortisatsiooni aeg</t>
  </si>
  <si>
    <t>15 a</t>
  </si>
  <si>
    <t>40 a</t>
  </si>
  <si>
    <t>ettenägematud kulud, 5%</t>
  </si>
  <si>
    <t>Ehitusuuringud ja projekteerimine 10%</t>
  </si>
  <si>
    <t>Amort aeg (ümard)</t>
  </si>
  <si>
    <t>kulum aastas</t>
  </si>
  <si>
    <t>15 a.</t>
  </si>
  <si>
    <t>40 a.</t>
  </si>
  <si>
    <t>Kulum 15 a 6,67%</t>
  </si>
  <si>
    <t>Kulum40 a. 2,5%</t>
  </si>
  <si>
    <t>A1</t>
  </si>
  <si>
    <t>B2</t>
  </si>
  <si>
    <t>Projektijuhtimine-omanikujärelevalve kulu 5%</t>
  </si>
  <si>
    <t>Muud kulud, sealhulgas liitumispunktide rajamine (ligikaudne arv)</t>
  </si>
  <si>
    <t>A2</t>
  </si>
  <si>
    <t>Muud kulud, sealhulgas liitumispunktide rekonstrueerimine (ligikaudne arv)</t>
  </si>
  <si>
    <t>kmpl</t>
  </si>
  <si>
    <t>C2</t>
  </si>
  <si>
    <t>B1</t>
  </si>
  <si>
    <t xml:space="preserve">Tuletõrjehüdrantide rajamine </t>
  </si>
  <si>
    <t>Puurkaevu päise asendamine</t>
  </si>
  <si>
    <t>kmpl-töö</t>
  </si>
  <si>
    <t>Rauaeraldusseadmete paigaldamine pumplasse</t>
  </si>
  <si>
    <t>Pumpla sisetorustiku paigaldamine, PVC-U või r/v terasest AISI316 torustik</t>
  </si>
  <si>
    <t>Elektri-automaatikaseadmete paigaldamine</t>
  </si>
  <si>
    <t xml:space="preserve">Uue pumplahoone rajamine ~4x5 m </t>
  </si>
  <si>
    <t>ANIJA VALLA ÜHISVEEVÄRGI JA -KANALISATSIOONI INVESTEERINGUTE MAHUD 2025-2037</t>
  </si>
  <si>
    <t>Lühiajaline programm 2025-2029</t>
  </si>
  <si>
    <t>Kehra linn</t>
  </si>
  <si>
    <t>Uuring</t>
  </si>
  <si>
    <t>Ühik- või kogumaksumus kokku 2025. a hindades, eurot</t>
  </si>
  <si>
    <t xml:space="preserve">Kehra linna reoveepuhasti puhastusprotsessi ja aktiivmuda uuringud (sisaldab reo- ja
heitvee analüüse ja aktiivmuda analüüse) ning
selle baasil Q ja R bilansi koostamine  </t>
  </si>
  <si>
    <t xml:space="preserve">Fosforiärastuse tõhustamiseks ja aktiivmudaprotsessi optimeerimiseks kogu 
reoveepuhasti tehnoloogilise protsessi
projekteerimine ja eelarvestamine  </t>
  </si>
  <si>
    <t>Kehra veetorustiku rekonstrueerimine lühiajalises programmis</t>
  </si>
  <si>
    <t xml:space="preserve">Veetorustiku rekonstrueerimine linna keskuses F. R. Kreutzwaldi tn 1 - 6 piirkonnasbPE PN10 järgmistes piirkondades de110  </t>
  </si>
  <si>
    <t>Kehra veevõrgu rekonstrueerimine lühiajalises programmis kokku</t>
  </si>
  <si>
    <t>Kehra sademeveekanalisatsioooni arendamine</t>
  </si>
  <si>
    <t>Kehra sademeveekanalisatsioooni arendamine sh:</t>
  </si>
  <si>
    <t>Kehra reoveepuhasti uuringud ja projekti koostamine kokku</t>
  </si>
  <si>
    <t>Spordi tn</t>
  </si>
  <si>
    <t>Õlipüüdurite renoveerimine</t>
  </si>
  <si>
    <t>Õlipüüdurite rajamine</t>
  </si>
  <si>
    <t>Kehra linna sademeveekanalisatsiooni arendustööd kokku</t>
  </si>
  <si>
    <t>Lehtmetsa, Hoolekande tee prk</t>
  </si>
  <si>
    <t>Lehtmetsa, Kose mnt- Lasteaia tee prk</t>
  </si>
  <si>
    <t>Metsa tn piirkond</t>
  </si>
  <si>
    <t>Aia tn - Sõpruse väljak - Kooli tn</t>
  </si>
  <si>
    <t>Sõpruse väljaku prk</t>
  </si>
  <si>
    <t>Laste tn prk</t>
  </si>
  <si>
    <t>F. R. Kreutzwaldi tn prk</t>
  </si>
  <si>
    <t>Kalda tn prk</t>
  </si>
  <si>
    <t>Põhja tn - Kose mnt prk</t>
  </si>
  <si>
    <t>C1</t>
  </si>
  <si>
    <t>Perspektiivne reoveekogumisala laiendus 35,5 ha</t>
  </si>
  <si>
    <t>Kehra linna lühiajalised investeeringud kokku</t>
  </si>
  <si>
    <t>Aegviidu alev</t>
  </si>
  <si>
    <t>Aegviidu alevi veetorustiku rajamine  lühiajalises programmis</t>
  </si>
  <si>
    <t>Ranna tee</t>
  </si>
  <si>
    <t>Tagajärve tn</t>
  </si>
  <si>
    <t>Järve tn</t>
  </si>
  <si>
    <t>Järve põik</t>
  </si>
  <si>
    <t>Piibe mnt (Jägala - Käravete tee)</t>
  </si>
  <si>
    <t xml:space="preserve">Veetorustiku rajamine PE PN10 de32/50/90/110 järgmistes piirkondades (valmib aastal 2025):  </t>
  </si>
  <si>
    <r>
      <t>Survetõstepumpla rajamine (Q=10 l/s, H=40 m) kergkonstruktsioonist (nt sändvitš ja teraskonstruktsioon) soojustatud hoone koos survetõstepumpla ja veemahutiga (5 m</t>
    </r>
    <r>
      <rPr>
        <vertAlign val="superscript"/>
        <sz val="10"/>
        <color theme="1"/>
        <rFont val="Arial"/>
        <family val="2"/>
        <charset val="186"/>
      </rPr>
      <t>3</t>
    </r>
    <r>
      <rPr>
        <sz val="10"/>
        <color theme="1"/>
        <rFont val="Arial"/>
        <family val="2"/>
        <charset val="186"/>
      </rPr>
      <t>), ventilatsiooni ja küttega</t>
    </r>
  </si>
  <si>
    <t>Aegviidu alevi veevõrgu rajamine lühiajalises programmis kokku</t>
  </si>
  <si>
    <t>Aegviidu alevi ühiskanalisatsioonitorustiku rajamine lühiajalises programmis</t>
  </si>
  <si>
    <t>Isevoolse kanalisatsiooni rajamine de160 PVC SN8</t>
  </si>
  <si>
    <t>kanalisatsiooni survetorustiku rajamine de110 PE PN10</t>
  </si>
  <si>
    <t>Reoveepumpla rajamine ~ 5-10 l/s</t>
  </si>
  <si>
    <t>Aegviidu alevi ühiskanalisatsiooni rajamine kokku</t>
  </si>
  <si>
    <t>Aegviidu alevi Nikerjärve piirkond (tööd teostatakse aastal 2025)</t>
  </si>
  <si>
    <t>Anija valla ÜVK lühiajalised investeeringud kokku</t>
  </si>
  <si>
    <t>Pikaajaline programm 2030-2037</t>
  </si>
  <si>
    <t>Aegviidu alevi lühiajalised investeeringud kokku</t>
  </si>
  <si>
    <t>Pikaajalised investeeringuvajadused tänase seisuga puuduvad</t>
  </si>
  <si>
    <t>Aegviidu alevi veetorustiku rajamine  pikaajalises programmis</t>
  </si>
  <si>
    <t>Kalda tn - Poolemõisa tn prk</t>
  </si>
  <si>
    <t>Piibe mnt 19/Tamme tn prk</t>
  </si>
  <si>
    <t>Piibe mnt</t>
  </si>
  <si>
    <t>Urbukse tn</t>
  </si>
  <si>
    <t>Urbukse põik</t>
  </si>
  <si>
    <t>Nelijärve tn</t>
  </si>
  <si>
    <t>Kadaka tn</t>
  </si>
  <si>
    <t>Haava tn</t>
  </si>
  <si>
    <t xml:space="preserve">Veetorustiku rajamine PE PN10 de32...de63 järgmistes piirkondades:  </t>
  </si>
  <si>
    <t>Urbukse - Nelijärve loodava reoveekogumisala piirkond, loodav reoveekogumisala 13,6 ha</t>
  </si>
  <si>
    <t>Veetorustiku rajamine PE PN10 de32...de63</t>
  </si>
  <si>
    <t>Aegviidu alevi kanalisatsioonitorustiku rajamine pikaajalises programmis</t>
  </si>
  <si>
    <t>Aegviidu alevi veevõrgu rajamine pikaajalises programmis kokku</t>
  </si>
  <si>
    <t>Aegviidu alevi keskuse piirkond</t>
  </si>
  <si>
    <t>Isevoolse kanalisatsioonitorustiku rajamine de160 järgnevalt loetletud piirkondades:</t>
  </si>
  <si>
    <t>Reoveepumpla rajamine ~ 5 l/s</t>
  </si>
  <si>
    <t>Aegviidu alevi ühiskanalisatsiooni torustiku rajamine pikaajalises programmis kokku</t>
  </si>
  <si>
    <t>Isevoolse kanalisatsioonitorustiku rajamine de160 piirkondades</t>
  </si>
  <si>
    <t>kanalisatsiooni survetorustiku rajamine piirkonna teenindamiseks de110 PE PN10</t>
  </si>
  <si>
    <t>Ülejõe küla Paberi - Tselluloosi tn prk</t>
  </si>
  <si>
    <t>Uueveski piirkond</t>
  </si>
  <si>
    <t xml:space="preserve">Isevoolse kanalisatsioonitorustiku rajamine de160 </t>
  </si>
  <si>
    <t>Aegviidu Nelijärve asumi reoveepuhasti rekonstrueerimine</t>
  </si>
  <si>
    <t>Nelijärve-Urbukse reoveepuhasti
rekonstrueerimine bioloogilise P ja N ärastusega
läbivooli aktiivmudapuhastiks
jõudlusega: Q = 25 – 40 m3/d, R = 10 – 15 kg
BHT7/d, 167 – 250 ie. Vana reoveepuhasti BIO 50
ja tehnohoone lammutatakse. Reoveepuhasti territooriumil paiknevad
rajatised, uus kergkonstruktsioonidest tehnohoone ja kõik tehnohoones paiknevad seadmed, elektri- ja automaatikasüsteemid jne.; biotiikide puhastamine settest, biotiikidevahelised
ühendused ja väljavool rekonstrueeritakse ja kogu
jaam ümbritsetakse uue aiaga; haljastus- ja heakorratööd</t>
  </si>
  <si>
    <t>Aegviidu alevi reoveepuhasti rekonstrueerimine kokku</t>
  </si>
  <si>
    <t>Aegviidu alevi pikaajalised investeeringud kokku</t>
  </si>
  <si>
    <t>Alavere küla</t>
  </si>
  <si>
    <t>Alavere sademeveekanalisatsioooni arendamine</t>
  </si>
  <si>
    <t>Alavere sademeveekanalisatsioooni rajamine sh:</t>
  </si>
  <si>
    <t>sademeveetorustiku rajamine PP de200...630, väljalaskudega de630/550 (de/di)(kokku) järgmistes piirkondades (Kõik väljalaskudega Jägala jõkke):</t>
  </si>
  <si>
    <t>Kose mnt 14 - Kose mnt 10</t>
  </si>
  <si>
    <t>sademeveetorustiku rajamine PP de200…315, väljalasuga de400/315 (de/di)(kokku) järgmistes piirkondades (pikkus kokku):</t>
  </si>
  <si>
    <t xml:space="preserve">Kose mnt 5 - Aasamäe tee 1 </t>
  </si>
  <si>
    <t>Alavere küla sademeveekanalisatsiooni arendustööd kokku</t>
  </si>
  <si>
    <t>Alavere kraavi valgala (Alavere kraav suubub Vilamaa peakraavi), sealhulgas:</t>
  </si>
  <si>
    <t xml:space="preserve">Vilama peakraavi valgala (Vilama pkr suubub Jõelähtme jõkke), sealhulgas: </t>
  </si>
  <si>
    <t>Härmakosu küla</t>
  </si>
  <si>
    <t>Härmakosu küla puurkaevpumpla nr 14165 rekonstrueerimine</t>
  </si>
  <si>
    <t>Härmakosu küla puurkaevpumpla rekonstrueerimine kokku</t>
  </si>
  <si>
    <r>
      <t>Tuletõrjeveemahutite paigaldamine koos kuivhüdrantidega, 2*25 m</t>
    </r>
    <r>
      <rPr>
        <vertAlign val="superscript"/>
        <sz val="10"/>
        <color theme="1"/>
        <rFont val="Arial"/>
        <family val="2"/>
        <charset val="186"/>
      </rPr>
      <t>3</t>
    </r>
  </si>
  <si>
    <t>Härmakosu küla tuletõrjeveevarustuse arendamine pikaajalises programmis</t>
  </si>
  <si>
    <t>Härmakosu tuletõrjeveevarustuse tagamine pikaajalises programmis kokku</t>
  </si>
  <si>
    <t>Härmakosu küla veetorustiku rekonstrueerimine  pikaajalises programmis</t>
  </si>
  <si>
    <t xml:space="preserve">Veetorustiku rekonstrueerimine PE PN10 de32...de63 järgmistes piirkondades:  </t>
  </si>
  <si>
    <t>Härmakosu küla veevõrgu rekonstrueerimine pikaajalises programmis kokku</t>
  </si>
  <si>
    <t>Härmakosu küla isevoolse kanalisatsioonitorustiku rekonstrueerimine  pikaajalises programmis</t>
  </si>
  <si>
    <t>Härmakosu küla isevoolse kanalisatsioonivõrgu rekonstrueerimine pikaajalises programmis kokku</t>
  </si>
  <si>
    <t>Muud kulud, sealhulgas liitumispunktide rekonstrueeriminemine (ligikaudne arv)</t>
  </si>
  <si>
    <t>Isevoolse kanalisatsioonitorustiku rekonstrueerimine de200</t>
  </si>
  <si>
    <t>töö/ma-terjal</t>
  </si>
  <si>
    <t>Härmakosu küla reoveepuhasti rekonstrueerimine pikaajalises programmis kokku</t>
  </si>
  <si>
    <t>Härmakosu reoveepuhasti rekonstrueerimine jõudlusega Q = 5,2 – 7,0 m3/d, R = 2,4 – 3,0 kg BHT7/d, 40 – 50 ie ehitamine, sh olemasolevate settekaevude likvideerimine; reoveepumpla rajamine; tehnohoone rajamine võreseadme paigaldamiseks; automaatvõre paigaldamine tehnohoonesse; kolmekambrilise septiku paigaldamine puhastile (3*5 m3); biotiikide puhastamine ning kogu puhasti torustike, sealhulgas biotiikide vaheliste torustike rekonstrueerimine/asendamine, ümbruse korrastamine, piirdeaia rajamine koos lukustatava väravaga</t>
  </si>
  <si>
    <t>Härmakosu küla pikaajalised investeeringud kokku</t>
  </si>
  <si>
    <t>Anija valla ÜVK pikaajalised investeeringud kokku</t>
  </si>
  <si>
    <t>Anija  valla ÜVK lühi- ja pikaajalised investeeringud kokku</t>
  </si>
  <si>
    <t>Härmakosu küla reoveepuhasti rekonstrueerimine</t>
  </si>
  <si>
    <t>Kehra linna reoveepuhasti uuringud, projekteerimine ja kaasajastamine</t>
  </si>
  <si>
    <t>Reoveepuhasti komposteerimisväljaku rekonstrueerimine ja katmine katusega</t>
  </si>
  <si>
    <t>Töö</t>
  </si>
  <si>
    <t>Purgimissõlme rekonstrueerimine koos hoone ehituse ja sanitaarsõlme rajamisega purglasse</t>
  </si>
  <si>
    <t>sademeveetorustiku rekonstrueerimine PP de160-de630 väljalaskudega de630/550 (de/di) järgmistes piirkondades (väljalasud Jägala jõkke):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</si>
</sst>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vertAlign val="superscript"/>
      <sz val="11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sz val="12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b/>
      <sz val="12"/>
      <color theme="1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1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6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6" fillId="0" borderId="0" xfId="1"/>
    <xf numFmtId="0" fontId="0" fillId="0" borderId="0" xfId="0" applyAlignment="1">
      <alignment horizontal="right"/>
    </xf>
    <xf numFmtId="164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1" fontId="0" fillId="0" borderId="0" xfId="0" applyNumberFormat="1"/>
    <xf numFmtId="0" fontId="12" fillId="0" borderId="0" xfId="0" applyFont="1"/>
    <xf numFmtId="0" fontId="11" fillId="0" borderId="1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wrapText="1" readingOrder="1"/>
    </xf>
    <xf numFmtId="2" fontId="11" fillId="0" borderId="1" xfId="0" applyNumberFormat="1" applyFont="1" applyBorder="1" applyAlignment="1">
      <alignment horizontal="right"/>
    </xf>
    <xf numFmtId="1" fontId="11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right"/>
    </xf>
    <xf numFmtId="1" fontId="12" fillId="0" borderId="1" xfId="0" applyNumberFormat="1" applyFont="1" applyBorder="1" applyAlignment="1">
      <alignment horizontal="right"/>
    </xf>
    <xf numFmtId="1" fontId="12" fillId="0" borderId="1" xfId="0" applyNumberFormat="1" applyFont="1" applyBorder="1"/>
    <xf numFmtId="164" fontId="11" fillId="0" borderId="1" xfId="0" applyNumberFormat="1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11" fillId="0" borderId="2" xfId="0" applyFont="1" applyBorder="1" applyAlignment="1">
      <alignment horizontal="right" wrapText="1"/>
    </xf>
    <xf numFmtId="1" fontId="11" fillId="0" borderId="1" xfId="0" applyNumberFormat="1" applyFont="1" applyBorder="1"/>
    <xf numFmtId="1" fontId="12" fillId="0" borderId="1" xfId="0" applyNumberFormat="1" applyFont="1" applyBorder="1" applyAlignment="1">
      <alignment wrapText="1"/>
    </xf>
    <xf numFmtId="1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1" xfId="0" applyFont="1" applyBorder="1"/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0" fontId="12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left" wrapText="1"/>
    </xf>
    <xf numFmtId="0" fontId="12" fillId="0" borderId="5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1" fillId="0" borderId="2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12" fillId="0" borderId="7" xfId="0" applyFont="1" applyBorder="1" applyAlignment="1">
      <alignment wrapText="1"/>
    </xf>
    <xf numFmtId="0" fontId="11" fillId="0" borderId="2" xfId="0" applyFont="1" applyBorder="1" applyAlignment="1">
      <alignment horizontal="right" wrapText="1"/>
    </xf>
    <xf numFmtId="0" fontId="11" fillId="0" borderId="5" xfId="0" applyFont="1" applyBorder="1" applyAlignment="1">
      <alignment horizontal="right" wrapText="1"/>
    </xf>
    <xf numFmtId="0" fontId="12" fillId="0" borderId="7" xfId="0" applyFont="1" applyBorder="1" applyAlignment="1">
      <alignment horizontal="right" wrapText="1"/>
    </xf>
    <xf numFmtId="0" fontId="11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0" fontId="12" fillId="0" borderId="2" xfId="0" applyFont="1" applyBorder="1" applyAlignment="1">
      <alignment horizontal="right" wrapText="1"/>
    </xf>
    <xf numFmtId="0" fontId="12" fillId="0" borderId="5" xfId="0" applyFont="1" applyBorder="1" applyAlignment="1">
      <alignment horizontal="right"/>
    </xf>
    <xf numFmtId="0" fontId="12" fillId="0" borderId="7" xfId="0" applyFont="1" applyBorder="1" applyAlignment="1">
      <alignment horizontal="right"/>
    </xf>
    <xf numFmtId="0" fontId="12" fillId="0" borderId="5" xfId="0" applyFont="1" applyBorder="1" applyAlignment="1">
      <alignment horizontal="right" wrapText="1"/>
    </xf>
    <xf numFmtId="0" fontId="11" fillId="0" borderId="7" xfId="0" applyFont="1" applyBorder="1" applyAlignment="1">
      <alignment horizontal="right" wrapText="1"/>
    </xf>
    <xf numFmtId="0" fontId="14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1" fillId="0" borderId="2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4" fillId="0" borderId="2" xfId="0" applyFont="1" applyBorder="1" applyAlignment="1">
      <alignment horizontal="right" wrapText="1"/>
    </xf>
    <xf numFmtId="0" fontId="14" fillId="0" borderId="5" xfId="0" applyFont="1" applyBorder="1" applyAlignment="1">
      <alignment horizontal="right" wrapText="1"/>
    </xf>
    <xf numFmtId="0" fontId="10" fillId="0" borderId="7" xfId="0" applyFont="1" applyBorder="1" applyAlignment="1">
      <alignment horizontal="right" wrapText="1"/>
    </xf>
    <xf numFmtId="0" fontId="10" fillId="0" borderId="1" xfId="0" applyFont="1" applyBorder="1"/>
    <xf numFmtId="0" fontId="0" fillId="0" borderId="5" xfId="0" applyBorder="1" applyAlignment="1">
      <alignment horizontal="right"/>
    </xf>
    <xf numFmtId="0" fontId="0" fillId="0" borderId="7" xfId="0" applyBorder="1" applyAlignment="1">
      <alignment horizontal="right"/>
    </xf>
    <xf numFmtId="0" fontId="12" fillId="0" borderId="2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3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2" fillId="0" borderId="4" xfId="0" applyFont="1" applyBorder="1" applyAlignment="1">
      <alignment wrapText="1"/>
    </xf>
    <xf numFmtId="0" fontId="12" fillId="0" borderId="6" xfId="0" applyFont="1" applyBorder="1" applyAlignment="1">
      <alignment wrapText="1"/>
    </xf>
    <xf numFmtId="0" fontId="11" fillId="0" borderId="9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justify" wrapText="1"/>
    </xf>
    <xf numFmtId="0" fontId="4" fillId="0" borderId="7" xfId="0" applyFont="1" applyBorder="1" applyAlignment="1">
      <alignment horizontal="left" vertical="justify" wrapText="1"/>
    </xf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/>
    <xf numFmtId="0" fontId="17" fillId="0" borderId="2" xfId="0" applyFont="1" applyBorder="1" applyAlignment="1">
      <alignment horizontal="center" wrapText="1"/>
    </xf>
    <xf numFmtId="0" fontId="0" fillId="0" borderId="5" xfId="0" applyFont="1" applyBorder="1"/>
    <xf numFmtId="0" fontId="0" fillId="0" borderId="7" xfId="0" applyFon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207"/>
  <sheetViews>
    <sheetView tabSelected="1" zoomScaleNormal="100" workbookViewId="0">
      <pane ySplit="3105" topLeftCell="A71" activePane="bottomLeft"/>
      <selection activeCell="O1" sqref="O1:O1048576"/>
      <selection pane="bottomLeft" activeCell="E199" sqref="E199:F199"/>
    </sheetView>
  </sheetViews>
  <sheetFormatPr defaultRowHeight="14.4" x14ac:dyDescent="0.3"/>
  <cols>
    <col min="4" max="4" width="8.6640625" customWidth="1"/>
    <col min="5" max="5" width="9" customWidth="1"/>
    <col min="6" max="6" width="33" customWidth="1"/>
    <col min="8" max="8" width="7.6640625" customWidth="1"/>
    <col min="9" max="9" width="15.109375" customWidth="1"/>
    <col min="10" max="10" width="24.33203125" customWidth="1"/>
    <col min="11" max="11" width="10.88671875" customWidth="1"/>
    <col min="12" max="12" width="13" customWidth="1"/>
    <col min="13" max="13" width="10.33203125" customWidth="1"/>
    <col min="14" max="14" width="11.44140625" customWidth="1"/>
  </cols>
  <sheetData>
    <row r="1" spans="3:14" x14ac:dyDescent="0.3">
      <c r="C1" s="76" t="s">
        <v>66</v>
      </c>
      <c r="D1" s="76"/>
      <c r="E1" s="76"/>
      <c r="F1" s="76"/>
      <c r="G1" s="76"/>
      <c r="H1" s="76"/>
      <c r="I1" s="76"/>
      <c r="J1" s="76"/>
      <c r="K1" s="17"/>
      <c r="L1" s="17"/>
      <c r="M1" s="17"/>
      <c r="N1" s="17"/>
    </row>
    <row r="2" spans="3:14" ht="21" customHeight="1" x14ac:dyDescent="0.3">
      <c r="C2" s="76"/>
      <c r="D2" s="76"/>
      <c r="E2" s="76"/>
      <c r="F2" s="76"/>
      <c r="G2" s="76"/>
      <c r="H2" s="76"/>
      <c r="I2" s="76"/>
      <c r="J2" s="76"/>
      <c r="K2" s="17"/>
      <c r="L2" s="17"/>
      <c r="M2" s="17"/>
      <c r="N2" s="17"/>
    </row>
    <row r="3" spans="3:14" ht="14.25" customHeight="1" x14ac:dyDescent="0.3">
      <c r="C3" s="81" t="s">
        <v>0</v>
      </c>
      <c r="D3" s="19"/>
      <c r="E3" s="77" t="s">
        <v>34</v>
      </c>
      <c r="F3" s="78"/>
      <c r="G3" s="83" t="s">
        <v>1</v>
      </c>
      <c r="H3" s="83" t="s">
        <v>2</v>
      </c>
      <c r="I3" s="81" t="s">
        <v>70</v>
      </c>
      <c r="J3" s="81" t="s">
        <v>33</v>
      </c>
      <c r="K3" s="17"/>
      <c r="L3" s="17"/>
      <c r="M3" s="17"/>
      <c r="N3" s="17"/>
    </row>
    <row r="4" spans="3:14" ht="42.75" customHeight="1" x14ac:dyDescent="0.3">
      <c r="C4" s="82"/>
      <c r="D4" s="20" t="s">
        <v>31</v>
      </c>
      <c r="E4" s="79"/>
      <c r="F4" s="80"/>
      <c r="G4" s="84"/>
      <c r="H4" s="84"/>
      <c r="I4" s="82"/>
      <c r="J4" s="82"/>
      <c r="K4" s="85" t="s">
        <v>44</v>
      </c>
      <c r="L4" s="85"/>
      <c r="M4" s="86" t="s">
        <v>45</v>
      </c>
      <c r="N4" s="86"/>
    </row>
    <row r="5" spans="3:14" ht="16.5" customHeight="1" x14ac:dyDescent="0.3">
      <c r="C5" s="63" t="s">
        <v>67</v>
      </c>
      <c r="D5" s="70"/>
      <c r="E5" s="70"/>
      <c r="F5" s="70"/>
      <c r="G5" s="70"/>
      <c r="H5" s="70"/>
      <c r="I5" s="70"/>
      <c r="J5" s="70"/>
      <c r="K5" s="21" t="s">
        <v>46</v>
      </c>
      <c r="L5" s="21" t="s">
        <v>47</v>
      </c>
      <c r="M5" s="23" t="s">
        <v>48</v>
      </c>
      <c r="N5" s="24" t="s">
        <v>49</v>
      </c>
    </row>
    <row r="6" spans="3:14" ht="16.5" customHeight="1" x14ac:dyDescent="0.3">
      <c r="C6" s="63" t="s">
        <v>68</v>
      </c>
      <c r="D6" s="64"/>
      <c r="E6" s="64"/>
      <c r="F6" s="64"/>
      <c r="G6" s="64"/>
      <c r="H6" s="64"/>
      <c r="I6" s="64"/>
      <c r="J6" s="64"/>
      <c r="K6" s="21"/>
      <c r="L6" s="21"/>
      <c r="M6" s="22"/>
      <c r="N6" s="22"/>
    </row>
    <row r="7" spans="3:14" ht="16.5" customHeight="1" x14ac:dyDescent="0.3">
      <c r="C7" s="46" t="s">
        <v>93</v>
      </c>
      <c r="D7" s="47"/>
      <c r="E7" s="47"/>
      <c r="F7" s="47"/>
      <c r="G7" s="47"/>
      <c r="H7" s="47"/>
      <c r="I7" s="47"/>
      <c r="J7" s="48"/>
      <c r="K7" s="21"/>
      <c r="L7" s="21"/>
      <c r="M7" s="22"/>
      <c r="N7" s="22"/>
    </row>
    <row r="8" spans="3:14" ht="30.75" customHeight="1" x14ac:dyDescent="0.3">
      <c r="C8" s="18"/>
      <c r="D8" s="22" t="s">
        <v>50</v>
      </c>
      <c r="E8" s="49" t="s">
        <v>172</v>
      </c>
      <c r="F8" s="50"/>
      <c r="G8" s="22"/>
      <c r="H8" s="22"/>
      <c r="I8" s="22"/>
      <c r="J8" s="22"/>
      <c r="K8" s="25"/>
      <c r="L8" s="26"/>
      <c r="M8" s="25"/>
      <c r="N8" s="26"/>
    </row>
    <row r="9" spans="3:14" ht="55.2" customHeight="1" x14ac:dyDescent="0.3">
      <c r="C9" s="27">
        <v>1</v>
      </c>
      <c r="D9" s="22"/>
      <c r="E9" s="51" t="s">
        <v>71</v>
      </c>
      <c r="F9" s="52"/>
      <c r="G9" s="22" t="s">
        <v>69</v>
      </c>
      <c r="H9" s="22">
        <v>1</v>
      </c>
      <c r="I9" s="28">
        <v>6000</v>
      </c>
      <c r="J9" s="29">
        <f>I9*H9</f>
        <v>6000</v>
      </c>
      <c r="K9" s="21">
        <f>+J9*1.05</f>
        <v>6300</v>
      </c>
      <c r="L9" s="21"/>
      <c r="M9" s="30">
        <f>+K9*0.067</f>
        <v>422.1</v>
      </c>
      <c r="N9" s="30"/>
    </row>
    <row r="10" spans="3:14" ht="61.5" customHeight="1" x14ac:dyDescent="0.3">
      <c r="C10" s="27">
        <v>2</v>
      </c>
      <c r="D10" s="22"/>
      <c r="E10" s="51" t="s">
        <v>72</v>
      </c>
      <c r="F10" s="52"/>
      <c r="G10" s="22" t="s">
        <v>31</v>
      </c>
      <c r="H10" s="22">
        <v>1</v>
      </c>
      <c r="I10" s="28">
        <v>30000</v>
      </c>
      <c r="J10" s="29">
        <f>I10*H10</f>
        <v>30000</v>
      </c>
      <c r="K10" s="21">
        <f>+J10*1.05</f>
        <v>31500</v>
      </c>
      <c r="L10" s="21"/>
      <c r="M10" s="30">
        <f>+K10*0.067</f>
        <v>2110.5</v>
      </c>
      <c r="N10" s="30"/>
    </row>
    <row r="11" spans="3:14" ht="28.2" customHeight="1" x14ac:dyDescent="0.3">
      <c r="C11" s="27">
        <f>+C10+1</f>
        <v>3</v>
      </c>
      <c r="D11" s="22"/>
      <c r="E11" s="51" t="s">
        <v>173</v>
      </c>
      <c r="F11" s="52"/>
      <c r="G11" s="22" t="s">
        <v>174</v>
      </c>
      <c r="H11" s="22">
        <v>1</v>
      </c>
      <c r="I11" s="28">
        <v>70000</v>
      </c>
      <c r="J11" s="29">
        <f>I11*H11</f>
        <v>70000</v>
      </c>
      <c r="K11" s="21"/>
      <c r="L11" s="21">
        <f>+J11*1.2</f>
        <v>84000</v>
      </c>
      <c r="M11" s="30"/>
      <c r="N11" s="30">
        <f>+L11*0.025</f>
        <v>2100</v>
      </c>
    </row>
    <row r="12" spans="3:14" ht="31.2" customHeight="1" x14ac:dyDescent="0.3">
      <c r="C12" s="27">
        <f>+C11+1</f>
        <v>4</v>
      </c>
      <c r="D12" s="22"/>
      <c r="E12" s="51" t="s">
        <v>175</v>
      </c>
      <c r="F12" s="52"/>
      <c r="G12" s="22" t="s">
        <v>174</v>
      </c>
      <c r="H12" s="22">
        <v>1</v>
      </c>
      <c r="I12" s="28">
        <v>60000</v>
      </c>
      <c r="J12" s="29">
        <f>I12*H12</f>
        <v>60000</v>
      </c>
      <c r="K12" s="21"/>
      <c r="L12" s="21">
        <f>+J12*1.2</f>
        <v>72000</v>
      </c>
      <c r="M12" s="30"/>
      <c r="N12" s="30">
        <f>+L12*0.025</f>
        <v>1800</v>
      </c>
    </row>
    <row r="13" spans="3:14" ht="16.5" customHeight="1" x14ac:dyDescent="0.3">
      <c r="C13" s="56" t="s">
        <v>78</v>
      </c>
      <c r="D13" s="57"/>
      <c r="E13" s="57"/>
      <c r="F13" s="57"/>
      <c r="G13" s="57"/>
      <c r="H13" s="57"/>
      <c r="I13" s="31"/>
      <c r="J13" s="26">
        <f>SUM(J9:J12)</f>
        <v>166000</v>
      </c>
      <c r="K13" s="21"/>
      <c r="L13" s="26"/>
      <c r="M13" s="26"/>
      <c r="N13" s="26"/>
    </row>
    <row r="14" spans="3:14" ht="16.5" customHeight="1" x14ac:dyDescent="0.3">
      <c r="C14" s="58" t="s">
        <v>42</v>
      </c>
      <c r="D14" s="59"/>
      <c r="E14" s="59"/>
      <c r="F14" s="59"/>
      <c r="G14" s="59"/>
      <c r="H14" s="59"/>
      <c r="I14" s="60"/>
      <c r="J14" s="29">
        <f>J13*0.05</f>
        <v>8300</v>
      </c>
      <c r="K14" s="21"/>
      <c r="L14" s="30"/>
      <c r="M14" s="30"/>
      <c r="N14" s="30"/>
    </row>
    <row r="15" spans="3:14" ht="16.5" customHeight="1" x14ac:dyDescent="0.3">
      <c r="C15" s="53" t="s">
        <v>24</v>
      </c>
      <c r="D15" s="59"/>
      <c r="E15" s="59"/>
      <c r="F15" s="59"/>
      <c r="G15" s="59"/>
      <c r="H15" s="59"/>
      <c r="I15" s="60"/>
      <c r="J15" s="26">
        <f>SUM(J13:J14)</f>
        <v>174300</v>
      </c>
      <c r="K15" s="21">
        <f>SUM(K9:K14)</f>
        <v>37800</v>
      </c>
      <c r="L15" s="21">
        <f t="shared" ref="L15:N15" si="0">SUM(L9:L14)</f>
        <v>156000</v>
      </c>
      <c r="M15" s="30">
        <f t="shared" si="0"/>
        <v>2532.6</v>
      </c>
      <c r="N15" s="21">
        <f t="shared" si="0"/>
        <v>3900</v>
      </c>
    </row>
    <row r="16" spans="3:14" ht="32.25" customHeight="1" x14ac:dyDescent="0.3">
      <c r="C16" s="18"/>
      <c r="D16" s="22" t="s">
        <v>58</v>
      </c>
      <c r="E16" s="49" t="s">
        <v>73</v>
      </c>
      <c r="F16" s="50"/>
      <c r="G16" s="22"/>
      <c r="H16" s="22"/>
      <c r="I16" s="22"/>
      <c r="J16" s="22"/>
      <c r="K16" s="25"/>
      <c r="L16" s="26"/>
      <c r="M16" s="25"/>
      <c r="N16" s="26"/>
    </row>
    <row r="17" spans="3:14" ht="40.200000000000003" customHeight="1" x14ac:dyDescent="0.3">
      <c r="C17" s="27">
        <v>1</v>
      </c>
      <c r="D17" s="22"/>
      <c r="E17" s="51" t="s">
        <v>74</v>
      </c>
      <c r="F17" s="52"/>
      <c r="G17" s="22" t="s">
        <v>4</v>
      </c>
      <c r="H17" s="22">
        <v>330</v>
      </c>
      <c r="I17" s="28">
        <v>100</v>
      </c>
      <c r="J17" s="29">
        <f>I17*H17</f>
        <v>33000</v>
      </c>
      <c r="K17" s="21"/>
      <c r="L17" s="21">
        <f>+J17*1.2</f>
        <v>39600</v>
      </c>
      <c r="M17" s="30"/>
      <c r="N17" s="30">
        <f>+L17*0.025</f>
        <v>990</v>
      </c>
    </row>
    <row r="18" spans="3:14" ht="13.5" customHeight="1" x14ac:dyDescent="0.3">
      <c r="C18" s="27"/>
      <c r="D18" s="22"/>
      <c r="E18" s="58" t="s">
        <v>6</v>
      </c>
      <c r="F18" s="55"/>
      <c r="G18" s="22" t="s">
        <v>4</v>
      </c>
      <c r="H18" s="22">
        <f>SUM(H17)</f>
        <v>330</v>
      </c>
      <c r="I18" s="28"/>
      <c r="J18" s="29"/>
      <c r="K18" s="21"/>
      <c r="L18" s="21"/>
      <c r="M18" s="30"/>
      <c r="N18" s="30"/>
    </row>
    <row r="19" spans="3:14" ht="28.5" customHeight="1" x14ac:dyDescent="0.3">
      <c r="C19" s="27">
        <v>2</v>
      </c>
      <c r="D19" s="22"/>
      <c r="E19" s="51" t="s">
        <v>55</v>
      </c>
      <c r="F19" s="52"/>
      <c r="G19" s="22" t="s">
        <v>3</v>
      </c>
      <c r="H19" s="22">
        <v>7</v>
      </c>
      <c r="I19" s="28">
        <v>500</v>
      </c>
      <c r="J19" s="29">
        <f>I19*H19</f>
        <v>3500</v>
      </c>
      <c r="K19" s="21"/>
      <c r="L19" s="21">
        <f>+J19*1.2</f>
        <v>4200</v>
      </c>
      <c r="M19" s="30"/>
      <c r="N19" s="30">
        <f>+L19*0.025</f>
        <v>105</v>
      </c>
    </row>
    <row r="20" spans="3:14" ht="16.5" customHeight="1" x14ac:dyDescent="0.3">
      <c r="C20" s="56" t="s">
        <v>75</v>
      </c>
      <c r="D20" s="57"/>
      <c r="E20" s="57"/>
      <c r="F20" s="57"/>
      <c r="G20" s="57"/>
      <c r="H20" s="57"/>
      <c r="I20" s="31"/>
      <c r="J20" s="26">
        <f>SUM(J17:J19)</f>
        <v>36500</v>
      </c>
      <c r="K20" s="21"/>
      <c r="L20" s="26"/>
      <c r="M20" s="26"/>
      <c r="N20" s="26"/>
    </row>
    <row r="21" spans="3:14" ht="16.5" customHeight="1" x14ac:dyDescent="0.3">
      <c r="C21" s="58" t="s">
        <v>42</v>
      </c>
      <c r="D21" s="59"/>
      <c r="E21" s="59"/>
      <c r="F21" s="59"/>
      <c r="G21" s="59"/>
      <c r="H21" s="59"/>
      <c r="I21" s="60"/>
      <c r="J21" s="29">
        <f>J20*0.05</f>
        <v>1825</v>
      </c>
      <c r="K21" s="21"/>
      <c r="L21" s="30"/>
      <c r="M21" s="30"/>
      <c r="N21" s="30"/>
    </row>
    <row r="22" spans="3:14" ht="16.5" customHeight="1" x14ac:dyDescent="0.3">
      <c r="C22" s="58" t="s">
        <v>43</v>
      </c>
      <c r="D22" s="59"/>
      <c r="E22" s="59"/>
      <c r="F22" s="59"/>
      <c r="G22" s="59"/>
      <c r="H22" s="59"/>
      <c r="I22" s="60"/>
      <c r="J22" s="29">
        <f>J20*0.1</f>
        <v>3650</v>
      </c>
      <c r="K22" s="21"/>
      <c r="L22" s="30"/>
      <c r="M22" s="30"/>
      <c r="N22" s="30"/>
    </row>
    <row r="23" spans="3:14" ht="16.5" customHeight="1" x14ac:dyDescent="0.3">
      <c r="C23" s="58" t="s">
        <v>52</v>
      </c>
      <c r="D23" s="59"/>
      <c r="E23" s="59"/>
      <c r="F23" s="59"/>
      <c r="G23" s="59"/>
      <c r="H23" s="59"/>
      <c r="I23" s="60"/>
      <c r="J23" s="29">
        <f>J20*0.05</f>
        <v>1825</v>
      </c>
      <c r="K23" s="21"/>
      <c r="L23" s="30"/>
      <c r="M23" s="30"/>
      <c r="N23" s="30"/>
    </row>
    <row r="24" spans="3:14" ht="16.5" customHeight="1" x14ac:dyDescent="0.3">
      <c r="C24" s="53" t="s">
        <v>24</v>
      </c>
      <c r="D24" s="59"/>
      <c r="E24" s="59"/>
      <c r="F24" s="59"/>
      <c r="G24" s="59"/>
      <c r="H24" s="59"/>
      <c r="I24" s="60"/>
      <c r="J24" s="26">
        <f>+J20+J21+J22+J23</f>
        <v>43800</v>
      </c>
      <c r="K24" s="21"/>
      <c r="L24" s="35">
        <f>SUM(L17:L23)</f>
        <v>43800</v>
      </c>
      <c r="M24" s="30"/>
      <c r="N24" s="35">
        <f>SUM(N17:N23)</f>
        <v>1095</v>
      </c>
    </row>
    <row r="25" spans="3:14" ht="14.4" customHeight="1" x14ac:dyDescent="0.3">
      <c r="C25" s="27">
        <v>1</v>
      </c>
      <c r="D25" s="22" t="s">
        <v>92</v>
      </c>
      <c r="E25" s="49" t="s">
        <v>76</v>
      </c>
      <c r="F25" s="50"/>
      <c r="G25" s="27"/>
      <c r="H25" s="27"/>
      <c r="I25" s="36"/>
      <c r="J25" s="29"/>
      <c r="K25" s="21"/>
      <c r="L25" s="21"/>
      <c r="M25" s="21"/>
      <c r="N25" s="30"/>
    </row>
    <row r="26" spans="3:14" ht="15" customHeight="1" x14ac:dyDescent="0.3">
      <c r="C26" s="27"/>
      <c r="D26" s="22"/>
      <c r="E26" s="51" t="s">
        <v>77</v>
      </c>
      <c r="F26" s="52"/>
      <c r="G26" s="22"/>
      <c r="H26" s="22"/>
      <c r="I26" s="28"/>
      <c r="J26" s="29"/>
      <c r="K26" s="21"/>
      <c r="L26" s="21"/>
      <c r="M26" s="30"/>
      <c r="N26" s="30"/>
    </row>
    <row r="27" spans="3:14" ht="40.200000000000003" customHeight="1" x14ac:dyDescent="0.3">
      <c r="C27" s="27"/>
      <c r="D27" s="22"/>
      <c r="E27" s="51" t="s">
        <v>145</v>
      </c>
      <c r="F27" s="52"/>
      <c r="G27" s="22" t="s">
        <v>4</v>
      </c>
      <c r="H27" s="22">
        <v>840</v>
      </c>
      <c r="I27" s="28">
        <v>600</v>
      </c>
      <c r="J27" s="29">
        <f>I27*H27</f>
        <v>504000</v>
      </c>
      <c r="K27" s="21"/>
      <c r="L27" s="21">
        <f>+J27*1.2</f>
        <v>604800</v>
      </c>
      <c r="M27" s="30"/>
      <c r="N27" s="30">
        <f>+L27*0.025</f>
        <v>15120</v>
      </c>
    </row>
    <row r="28" spans="3:14" ht="13.5" customHeight="1" x14ac:dyDescent="0.3">
      <c r="C28" s="27"/>
      <c r="D28" s="22"/>
      <c r="E28" s="58" t="s">
        <v>86</v>
      </c>
      <c r="F28" s="55"/>
      <c r="G28" s="22"/>
      <c r="H28" s="22"/>
      <c r="I28" s="28"/>
      <c r="J28" s="29"/>
      <c r="K28" s="21"/>
      <c r="L28" s="21"/>
      <c r="M28" s="30"/>
      <c r="N28" s="30"/>
    </row>
    <row r="29" spans="3:14" ht="13.5" customHeight="1" x14ac:dyDescent="0.3">
      <c r="C29" s="27"/>
      <c r="D29" s="22"/>
      <c r="E29" s="58" t="s">
        <v>79</v>
      </c>
      <c r="F29" s="55"/>
      <c r="G29" s="22"/>
      <c r="H29" s="22"/>
      <c r="I29" s="28"/>
      <c r="J29" s="29"/>
      <c r="K29" s="21"/>
      <c r="L29" s="21"/>
      <c r="M29" s="30"/>
      <c r="N29" s="30"/>
    </row>
    <row r="30" spans="3:14" ht="13.5" customHeight="1" x14ac:dyDescent="0.3">
      <c r="C30" s="27"/>
      <c r="D30" s="22"/>
      <c r="E30" s="58" t="s">
        <v>83</v>
      </c>
      <c r="F30" s="55"/>
      <c r="G30" s="22"/>
      <c r="H30" s="22"/>
      <c r="I30" s="28"/>
      <c r="J30" s="29"/>
      <c r="K30" s="21"/>
      <c r="L30" s="21"/>
      <c r="M30" s="30"/>
      <c r="N30" s="30"/>
    </row>
    <row r="31" spans="3:14" ht="39" customHeight="1" x14ac:dyDescent="0.3">
      <c r="C31" s="27"/>
      <c r="D31" s="22"/>
      <c r="E31" s="51" t="s">
        <v>176</v>
      </c>
      <c r="F31" s="52"/>
      <c r="G31" s="22" t="s">
        <v>4</v>
      </c>
      <c r="H31" s="22">
        <v>5302</v>
      </c>
      <c r="I31" s="28">
        <v>550</v>
      </c>
      <c r="J31" s="29">
        <f>I31*H31</f>
        <v>2916100</v>
      </c>
      <c r="K31" s="21"/>
      <c r="L31" s="21">
        <f>+J31*1.2</f>
        <v>3499320</v>
      </c>
      <c r="M31" s="30"/>
      <c r="N31" s="30">
        <f>+L31*0.025</f>
        <v>87483</v>
      </c>
    </row>
    <row r="32" spans="3:14" ht="15" customHeight="1" x14ac:dyDescent="0.3">
      <c r="C32" s="27"/>
      <c r="D32" s="22"/>
      <c r="E32" s="58" t="s">
        <v>83</v>
      </c>
      <c r="F32" s="55"/>
      <c r="G32" s="22"/>
      <c r="H32" s="22"/>
      <c r="I32" s="28"/>
      <c r="J32" s="29"/>
      <c r="K32" s="21"/>
      <c r="L32" s="21"/>
      <c r="M32" s="30"/>
      <c r="N32" s="30"/>
    </row>
    <row r="33" spans="3:15" ht="15" customHeight="1" x14ac:dyDescent="0.3">
      <c r="C33" s="27"/>
      <c r="D33" s="22"/>
      <c r="E33" s="58" t="s">
        <v>84</v>
      </c>
      <c r="F33" s="55"/>
      <c r="G33" s="22"/>
      <c r="H33" s="22"/>
      <c r="I33" s="28"/>
      <c r="J33" s="29"/>
      <c r="K33" s="21"/>
      <c r="L33" s="21"/>
      <c r="M33" s="30"/>
      <c r="N33" s="30"/>
    </row>
    <row r="34" spans="3:15" ht="15" customHeight="1" x14ac:dyDescent="0.3">
      <c r="C34" s="27"/>
      <c r="D34" s="22"/>
      <c r="E34" s="58" t="s">
        <v>85</v>
      </c>
      <c r="F34" s="55"/>
      <c r="G34" s="22"/>
      <c r="H34" s="22"/>
      <c r="I34" s="28"/>
      <c r="J34" s="29"/>
      <c r="K34" s="21"/>
      <c r="L34" s="21"/>
      <c r="M34" s="30"/>
      <c r="N34" s="30"/>
    </row>
    <row r="35" spans="3:15" ht="15" customHeight="1" x14ac:dyDescent="0.3">
      <c r="C35" s="27"/>
      <c r="D35" s="22"/>
      <c r="E35" s="58" t="s">
        <v>87</v>
      </c>
      <c r="F35" s="55"/>
      <c r="G35" s="22"/>
      <c r="H35" s="22"/>
      <c r="I35" s="28"/>
      <c r="J35" s="29"/>
      <c r="K35" s="21"/>
      <c r="L35" s="21"/>
      <c r="M35" s="30"/>
      <c r="N35" s="30"/>
    </row>
    <row r="36" spans="3:15" ht="15" customHeight="1" x14ac:dyDescent="0.3">
      <c r="C36" s="27"/>
      <c r="D36" s="22"/>
      <c r="E36" s="58" t="s">
        <v>88</v>
      </c>
      <c r="F36" s="55"/>
      <c r="G36" s="22"/>
      <c r="H36" s="22"/>
      <c r="I36" s="28"/>
      <c r="J36" s="29"/>
      <c r="K36" s="21"/>
      <c r="L36" s="21"/>
      <c r="M36" s="30"/>
      <c r="N36" s="30"/>
    </row>
    <row r="37" spans="3:15" ht="13.5" customHeight="1" x14ac:dyDescent="0.3">
      <c r="C37" s="27"/>
      <c r="D37" s="22"/>
      <c r="E37" s="58" t="s">
        <v>89</v>
      </c>
      <c r="F37" s="55"/>
      <c r="G37" s="22"/>
      <c r="H37" s="22"/>
      <c r="I37" s="28"/>
      <c r="J37" s="29"/>
      <c r="K37" s="21"/>
      <c r="L37" s="21"/>
      <c r="M37" s="30"/>
      <c r="N37" s="30"/>
    </row>
    <row r="38" spans="3:15" ht="13.5" customHeight="1" x14ac:dyDescent="0.3">
      <c r="C38" s="27"/>
      <c r="D38" s="22"/>
      <c r="E38" s="58" t="s">
        <v>90</v>
      </c>
      <c r="F38" s="55"/>
      <c r="G38" s="22"/>
      <c r="H38" s="22"/>
      <c r="I38" s="28"/>
      <c r="J38" s="29"/>
      <c r="K38" s="21"/>
      <c r="L38" s="21"/>
      <c r="M38" s="30"/>
      <c r="N38" s="30"/>
    </row>
    <row r="39" spans="3:15" ht="13.5" customHeight="1" x14ac:dyDescent="0.3">
      <c r="C39" s="27"/>
      <c r="D39" s="22"/>
      <c r="E39" s="58" t="s">
        <v>91</v>
      </c>
      <c r="F39" s="55"/>
      <c r="G39" s="22"/>
      <c r="H39" s="22"/>
      <c r="I39" s="28"/>
      <c r="J39" s="29"/>
      <c r="K39" s="21"/>
      <c r="L39" s="21"/>
      <c r="M39" s="30"/>
      <c r="N39" s="30"/>
    </row>
    <row r="40" spans="3:15" ht="13.5" customHeight="1" x14ac:dyDescent="0.3">
      <c r="C40" s="27"/>
      <c r="D40" s="22"/>
      <c r="E40" s="58" t="s">
        <v>135</v>
      </c>
      <c r="F40" s="55"/>
      <c r="G40" s="22"/>
      <c r="H40" s="22"/>
      <c r="I40" s="28"/>
      <c r="J40" s="29"/>
      <c r="K40" s="21"/>
      <c r="L40" s="21"/>
      <c r="M40" s="30"/>
      <c r="N40" s="30"/>
    </row>
    <row r="41" spans="3:15" ht="15" customHeight="1" x14ac:dyDescent="0.3">
      <c r="C41" s="27"/>
      <c r="D41" s="22"/>
      <c r="E41" s="51" t="s">
        <v>80</v>
      </c>
      <c r="F41" s="52"/>
      <c r="G41" s="22" t="s">
        <v>56</v>
      </c>
      <c r="H41" s="22">
        <v>2</v>
      </c>
      <c r="I41" s="28">
        <v>2500</v>
      </c>
      <c r="J41" s="29">
        <f>I41*H41</f>
        <v>5000</v>
      </c>
      <c r="K41" s="21">
        <f>+J41*1.2</f>
        <v>6000</v>
      </c>
      <c r="L41" s="21"/>
      <c r="M41" s="30">
        <f>+K41*0.067</f>
        <v>402</v>
      </c>
      <c r="N41" s="30"/>
    </row>
    <row r="42" spans="3:15" ht="16.5" customHeight="1" x14ac:dyDescent="0.3">
      <c r="C42" s="18"/>
      <c r="D42" s="22"/>
      <c r="E42" s="51" t="s">
        <v>81</v>
      </c>
      <c r="F42" s="52"/>
      <c r="G42" s="22" t="s">
        <v>56</v>
      </c>
      <c r="H42" s="22">
        <v>3</v>
      </c>
      <c r="I42" s="28">
        <v>4200</v>
      </c>
      <c r="J42" s="29">
        <f>I42*H42</f>
        <v>12600</v>
      </c>
      <c r="K42" s="21">
        <f>+J42*1.2</f>
        <v>15120</v>
      </c>
      <c r="L42" s="21"/>
      <c r="M42" s="30">
        <f>+K42*0.067</f>
        <v>1013.0400000000001</v>
      </c>
      <c r="N42" s="30"/>
    </row>
    <row r="43" spans="3:15" ht="16.5" customHeight="1" x14ac:dyDescent="0.3">
      <c r="C43" s="56" t="s">
        <v>82</v>
      </c>
      <c r="D43" s="57"/>
      <c r="E43" s="57"/>
      <c r="F43" s="57"/>
      <c r="G43" s="57"/>
      <c r="H43" s="57"/>
      <c r="I43" s="31"/>
      <c r="J43" s="26">
        <f>SUM(J27:J42)</f>
        <v>3437700</v>
      </c>
      <c r="K43" s="21"/>
      <c r="L43" s="21"/>
      <c r="M43" s="30"/>
      <c r="N43" s="30"/>
    </row>
    <row r="44" spans="3:15" ht="16.5" customHeight="1" x14ac:dyDescent="0.3">
      <c r="C44" s="58" t="s">
        <v>42</v>
      </c>
      <c r="D44" s="59"/>
      <c r="E44" s="59"/>
      <c r="F44" s="59"/>
      <c r="G44" s="59"/>
      <c r="H44" s="59"/>
      <c r="I44" s="60"/>
      <c r="J44" s="29">
        <f>J43*0.05</f>
        <v>171885</v>
      </c>
      <c r="K44" s="21"/>
      <c r="L44" s="21"/>
      <c r="M44" s="30"/>
      <c r="N44" s="30"/>
    </row>
    <row r="45" spans="3:15" ht="16.5" customHeight="1" x14ac:dyDescent="0.3">
      <c r="C45" s="58" t="s">
        <v>43</v>
      </c>
      <c r="D45" s="59"/>
      <c r="E45" s="59"/>
      <c r="F45" s="59"/>
      <c r="G45" s="59"/>
      <c r="H45" s="59"/>
      <c r="I45" s="60"/>
      <c r="J45" s="29">
        <f>J43*0.1</f>
        <v>343770</v>
      </c>
      <c r="K45" s="21"/>
      <c r="L45" s="21"/>
      <c r="M45" s="30"/>
      <c r="N45" s="30"/>
    </row>
    <row r="46" spans="3:15" ht="16.5" customHeight="1" x14ac:dyDescent="0.3">
      <c r="C46" s="58" t="s">
        <v>52</v>
      </c>
      <c r="D46" s="59"/>
      <c r="E46" s="59"/>
      <c r="F46" s="59"/>
      <c r="G46" s="59"/>
      <c r="H46" s="59"/>
      <c r="I46" s="60"/>
      <c r="J46" s="29">
        <f>J43*0.05</f>
        <v>171885</v>
      </c>
      <c r="K46" s="21"/>
      <c r="L46" s="21"/>
      <c r="M46" s="26"/>
      <c r="N46" s="30"/>
    </row>
    <row r="47" spans="3:15" ht="18" customHeight="1" x14ac:dyDescent="0.3">
      <c r="C47" s="53" t="s">
        <v>24</v>
      </c>
      <c r="D47" s="59"/>
      <c r="E47" s="59"/>
      <c r="F47" s="59"/>
      <c r="G47" s="59"/>
      <c r="H47" s="59"/>
      <c r="I47" s="60"/>
      <c r="J47" s="26">
        <f>+J43+J44+J45+J46</f>
        <v>4125240</v>
      </c>
      <c r="K47" s="26">
        <f>SUM(K25:K46)</f>
        <v>21120</v>
      </c>
      <c r="L47" s="26">
        <f t="shared" ref="L47:N47" si="1">SUM(L25:L46)</f>
        <v>4104120</v>
      </c>
      <c r="M47" s="26">
        <f t="shared" si="1"/>
        <v>1415.04</v>
      </c>
      <c r="N47" s="26">
        <f t="shared" si="1"/>
        <v>102603</v>
      </c>
      <c r="O47" s="16"/>
    </row>
    <row r="48" spans="3:15" ht="18" customHeight="1" x14ac:dyDescent="0.3">
      <c r="C48" s="53" t="s">
        <v>94</v>
      </c>
      <c r="D48" s="54"/>
      <c r="E48" s="54"/>
      <c r="F48" s="54"/>
      <c r="G48" s="54"/>
      <c r="H48" s="54"/>
      <c r="I48" s="55"/>
      <c r="J48" s="26">
        <f>+J15+J24+J47</f>
        <v>4343340</v>
      </c>
      <c r="K48" s="26">
        <f t="shared" ref="K48:N48" si="2">+K15+K24+K47</f>
        <v>58920</v>
      </c>
      <c r="L48" s="26">
        <f t="shared" si="2"/>
        <v>4303920</v>
      </c>
      <c r="M48" s="26">
        <f t="shared" si="2"/>
        <v>3947.64</v>
      </c>
      <c r="N48" s="26">
        <f t="shared" si="2"/>
        <v>107598</v>
      </c>
      <c r="O48" s="16"/>
    </row>
    <row r="49" spans="3:15" ht="15" customHeight="1" x14ac:dyDescent="0.3">
      <c r="C49" s="63" t="s">
        <v>95</v>
      </c>
      <c r="D49" s="64"/>
      <c r="E49" s="64"/>
      <c r="F49" s="64"/>
      <c r="G49" s="64"/>
      <c r="H49" s="64"/>
      <c r="I49" s="64"/>
      <c r="J49" s="64"/>
      <c r="K49" s="21"/>
      <c r="L49" s="21"/>
      <c r="M49" s="22"/>
      <c r="N49" s="22"/>
    </row>
    <row r="50" spans="3:15" ht="30.75" customHeight="1" x14ac:dyDescent="0.3">
      <c r="C50" s="18"/>
      <c r="D50" s="22" t="s">
        <v>50</v>
      </c>
      <c r="E50" s="49" t="s">
        <v>96</v>
      </c>
      <c r="F50" s="50"/>
      <c r="G50" s="22"/>
      <c r="H50" s="22"/>
      <c r="I50" s="22"/>
      <c r="J50" s="22"/>
      <c r="K50" s="25"/>
      <c r="L50" s="26"/>
      <c r="M50" s="25"/>
      <c r="N50" s="26"/>
    </row>
    <row r="51" spans="3:15" ht="31.5" customHeight="1" x14ac:dyDescent="0.3">
      <c r="C51" s="18"/>
      <c r="D51" s="22"/>
      <c r="E51" s="49" t="s">
        <v>110</v>
      </c>
      <c r="F51" s="50"/>
      <c r="G51" s="22"/>
      <c r="H51" s="22"/>
      <c r="I51" s="22"/>
      <c r="J51" s="22"/>
      <c r="K51" s="25"/>
      <c r="L51" s="26"/>
      <c r="M51" s="25"/>
      <c r="N51" s="26"/>
    </row>
    <row r="52" spans="3:15" ht="67.5" customHeight="1" x14ac:dyDescent="0.3">
      <c r="C52" s="18"/>
      <c r="D52" s="22"/>
      <c r="E52" s="51" t="s">
        <v>103</v>
      </c>
      <c r="F52" s="52"/>
      <c r="G52" s="22" t="s">
        <v>56</v>
      </c>
      <c r="H52" s="22">
        <v>1</v>
      </c>
      <c r="I52" s="28">
        <v>50000</v>
      </c>
      <c r="J52" s="29">
        <f>I52*H52</f>
        <v>50000</v>
      </c>
      <c r="K52" s="21">
        <f>+J52*1.2</f>
        <v>60000</v>
      </c>
      <c r="L52" s="21"/>
      <c r="M52" s="30">
        <f>+K52*0.067</f>
        <v>4020.0000000000005</v>
      </c>
      <c r="N52" s="30"/>
    </row>
    <row r="53" spans="3:15" ht="27" customHeight="1" x14ac:dyDescent="0.3">
      <c r="C53" s="27">
        <v>1</v>
      </c>
      <c r="D53" s="22"/>
      <c r="E53" s="51" t="s">
        <v>102</v>
      </c>
      <c r="F53" s="52"/>
      <c r="G53" s="22" t="s">
        <v>4</v>
      </c>
      <c r="H53" s="22">
        <v>2615</v>
      </c>
      <c r="I53" s="28">
        <v>120</v>
      </c>
      <c r="J53" s="29">
        <f>I53*H53</f>
        <v>313800</v>
      </c>
      <c r="K53" s="28"/>
      <c r="L53" s="28">
        <f>+J53*1.2</f>
        <v>376560</v>
      </c>
      <c r="M53" s="29"/>
      <c r="N53" s="29">
        <f>+L53*0.025</f>
        <v>9414</v>
      </c>
    </row>
    <row r="54" spans="3:15" ht="14.25" customHeight="1" x14ac:dyDescent="0.3">
      <c r="C54" s="27"/>
      <c r="D54" s="22"/>
      <c r="E54" s="51" t="s">
        <v>101</v>
      </c>
      <c r="F54" s="52"/>
      <c r="G54" s="22"/>
      <c r="H54" s="22"/>
      <c r="I54" s="28"/>
      <c r="J54" s="29"/>
      <c r="K54" s="21"/>
      <c r="L54" s="21"/>
      <c r="M54" s="30"/>
      <c r="N54" s="30"/>
    </row>
    <row r="55" spans="3:15" ht="14.25" customHeight="1" x14ac:dyDescent="0.3">
      <c r="C55" s="27"/>
      <c r="D55" s="22"/>
      <c r="E55" s="51" t="s">
        <v>97</v>
      </c>
      <c r="F55" s="52"/>
      <c r="G55" s="22"/>
      <c r="H55" s="22"/>
      <c r="I55" s="28"/>
      <c r="J55" s="29"/>
      <c r="K55" s="21"/>
      <c r="L55" s="21"/>
      <c r="M55" s="30"/>
      <c r="N55" s="30"/>
    </row>
    <row r="56" spans="3:15" ht="14.25" customHeight="1" x14ac:dyDescent="0.3">
      <c r="C56" s="27"/>
      <c r="D56" s="22"/>
      <c r="E56" s="51" t="s">
        <v>98</v>
      </c>
      <c r="F56" s="52"/>
      <c r="G56" s="22"/>
      <c r="H56" s="22"/>
      <c r="I56" s="28"/>
      <c r="J56" s="29"/>
      <c r="K56" s="21"/>
      <c r="L56" s="21"/>
      <c r="M56" s="30"/>
      <c r="N56" s="30"/>
    </row>
    <row r="57" spans="3:15" ht="14.25" customHeight="1" x14ac:dyDescent="0.3">
      <c r="C57" s="27"/>
      <c r="D57" s="22"/>
      <c r="E57" s="51" t="s">
        <v>99</v>
      </c>
      <c r="F57" s="52"/>
      <c r="G57" s="22"/>
      <c r="H57" s="22"/>
      <c r="I57" s="28"/>
      <c r="J57" s="29"/>
      <c r="K57" s="21"/>
      <c r="L57" s="21"/>
      <c r="M57" s="30"/>
      <c r="N57" s="30"/>
    </row>
    <row r="58" spans="3:15" ht="14.25" customHeight="1" x14ac:dyDescent="0.3">
      <c r="C58" s="27"/>
      <c r="D58" s="22"/>
      <c r="E58" s="51" t="s">
        <v>100</v>
      </c>
      <c r="F58" s="52"/>
      <c r="G58" s="22"/>
      <c r="H58" s="22"/>
      <c r="I58" s="28"/>
      <c r="J58" s="29"/>
      <c r="K58" s="21"/>
      <c r="L58" s="21"/>
      <c r="M58" s="30"/>
      <c r="N58" s="30"/>
    </row>
    <row r="59" spans="3:15" ht="13.5" customHeight="1" x14ac:dyDescent="0.3">
      <c r="C59" s="27"/>
      <c r="D59" s="22"/>
      <c r="E59" s="58" t="s">
        <v>6</v>
      </c>
      <c r="F59" s="55"/>
      <c r="G59" s="22" t="s">
        <v>4</v>
      </c>
      <c r="H59" s="22">
        <f>SUM(H53:H58)</f>
        <v>2615</v>
      </c>
      <c r="I59" s="28"/>
      <c r="J59" s="29"/>
      <c r="K59" s="21"/>
      <c r="L59" s="21"/>
      <c r="M59" s="30"/>
      <c r="N59" s="30"/>
    </row>
    <row r="60" spans="3:15" ht="13.5" customHeight="1" x14ac:dyDescent="0.3">
      <c r="C60" s="27">
        <v>2</v>
      </c>
      <c r="D60" s="22"/>
      <c r="E60" s="51" t="s">
        <v>59</v>
      </c>
      <c r="F60" s="52"/>
      <c r="G60" s="22" t="s">
        <v>3</v>
      </c>
      <c r="H60" s="22">
        <v>6</v>
      </c>
      <c r="I60" s="28">
        <v>1500</v>
      </c>
      <c r="J60" s="29">
        <f>I60*H60</f>
        <v>9000</v>
      </c>
      <c r="K60" s="21"/>
      <c r="L60" s="21">
        <f>+J60*1.2</f>
        <v>10800</v>
      </c>
      <c r="M60" s="30"/>
      <c r="N60" s="30">
        <f>+L60*0.025</f>
        <v>270</v>
      </c>
    </row>
    <row r="61" spans="3:15" ht="27.75" customHeight="1" x14ac:dyDescent="0.3">
      <c r="C61" s="27">
        <v>3</v>
      </c>
      <c r="D61" s="22"/>
      <c r="E61" s="51" t="s">
        <v>53</v>
      </c>
      <c r="F61" s="52"/>
      <c r="G61" s="22" t="s">
        <v>3</v>
      </c>
      <c r="H61" s="22">
        <v>32</v>
      </c>
      <c r="I61" s="28">
        <v>500</v>
      </c>
      <c r="J61" s="29">
        <f>I61*H61</f>
        <v>16000</v>
      </c>
      <c r="K61" s="21"/>
      <c r="L61" s="21">
        <f>+J61*1.2</f>
        <v>19200</v>
      </c>
      <c r="M61" s="30"/>
      <c r="N61" s="30">
        <f>+L61*0.025</f>
        <v>480</v>
      </c>
    </row>
    <row r="62" spans="3:15" ht="14.25" customHeight="1" x14ac:dyDescent="0.3">
      <c r="C62" s="56" t="s">
        <v>104</v>
      </c>
      <c r="D62" s="57"/>
      <c r="E62" s="57"/>
      <c r="F62" s="57"/>
      <c r="G62" s="57"/>
      <c r="H62" s="57"/>
      <c r="I62" s="31"/>
      <c r="J62" s="26">
        <f>SUM(J52:J61)</f>
        <v>388800</v>
      </c>
      <c r="K62" s="21"/>
      <c r="L62" s="26"/>
      <c r="M62" s="26"/>
      <c r="N62" s="26"/>
    </row>
    <row r="63" spans="3:15" ht="14.25" customHeight="1" x14ac:dyDescent="0.3">
      <c r="C63" s="58" t="s">
        <v>42</v>
      </c>
      <c r="D63" s="59"/>
      <c r="E63" s="59"/>
      <c r="F63" s="59"/>
      <c r="G63" s="59"/>
      <c r="H63" s="59"/>
      <c r="I63" s="60"/>
      <c r="J63" s="29">
        <f>J62*0.05</f>
        <v>19440</v>
      </c>
      <c r="K63" s="21"/>
      <c r="L63" s="30"/>
      <c r="M63" s="30"/>
      <c r="N63" s="30"/>
      <c r="O63" s="16"/>
    </row>
    <row r="64" spans="3:15" ht="15.75" customHeight="1" x14ac:dyDescent="0.3">
      <c r="C64" s="58" t="s">
        <v>43</v>
      </c>
      <c r="D64" s="59"/>
      <c r="E64" s="59"/>
      <c r="F64" s="59"/>
      <c r="G64" s="59"/>
      <c r="H64" s="59"/>
      <c r="I64" s="60"/>
      <c r="J64" s="29">
        <f>J62*0.1</f>
        <v>38880</v>
      </c>
      <c r="K64" s="21"/>
      <c r="L64" s="30"/>
      <c r="M64" s="30"/>
      <c r="N64" s="30"/>
      <c r="O64" s="16"/>
    </row>
    <row r="65" spans="3:15" ht="17.25" customHeight="1" x14ac:dyDescent="0.3">
      <c r="C65" s="58" t="s">
        <v>52</v>
      </c>
      <c r="D65" s="59"/>
      <c r="E65" s="59"/>
      <c r="F65" s="59"/>
      <c r="G65" s="59"/>
      <c r="H65" s="59"/>
      <c r="I65" s="60"/>
      <c r="J65" s="29">
        <f>J62*0.05</f>
        <v>19440</v>
      </c>
      <c r="K65" s="21"/>
      <c r="L65" s="30"/>
      <c r="M65" s="30"/>
      <c r="N65" s="30"/>
    </row>
    <row r="66" spans="3:15" ht="17.25" customHeight="1" x14ac:dyDescent="0.3">
      <c r="C66" s="53" t="s">
        <v>24</v>
      </c>
      <c r="D66" s="59"/>
      <c r="E66" s="59"/>
      <c r="F66" s="59"/>
      <c r="G66" s="59"/>
      <c r="H66" s="59"/>
      <c r="I66" s="60"/>
      <c r="J66" s="26">
        <f>+J62+J63+J64+J65</f>
        <v>466560</v>
      </c>
      <c r="K66" s="35">
        <f>SUM(K51:K65)</f>
        <v>60000</v>
      </c>
      <c r="L66" s="35">
        <f>SUM(L51:L65)</f>
        <v>406560</v>
      </c>
      <c r="M66" s="35">
        <f>SUM(M52:M65)</f>
        <v>4020.0000000000005</v>
      </c>
      <c r="N66" s="35">
        <f>SUM(N52:N65)</f>
        <v>10164</v>
      </c>
    </row>
    <row r="67" spans="3:15" ht="29.25" customHeight="1" x14ac:dyDescent="0.3">
      <c r="C67" s="27"/>
      <c r="D67" s="22" t="s">
        <v>58</v>
      </c>
      <c r="E67" s="49" t="s">
        <v>105</v>
      </c>
      <c r="F67" s="50"/>
      <c r="G67" s="22"/>
      <c r="H67" s="22"/>
      <c r="I67" s="28"/>
      <c r="J67" s="37"/>
      <c r="K67" s="21"/>
      <c r="L67" s="21"/>
      <c r="M67" s="30"/>
      <c r="N67" s="30"/>
      <c r="O67" s="16"/>
    </row>
    <row r="68" spans="3:15" ht="29.25" customHeight="1" x14ac:dyDescent="0.3">
      <c r="C68" s="27">
        <f>1+C67</f>
        <v>1</v>
      </c>
      <c r="D68" s="22"/>
      <c r="E68" s="49" t="s">
        <v>110</v>
      </c>
      <c r="F68" s="50"/>
      <c r="G68" s="21"/>
      <c r="H68" s="21"/>
      <c r="I68" s="21"/>
      <c r="J68" s="21"/>
      <c r="K68" s="21"/>
      <c r="L68" s="21"/>
      <c r="M68" s="21"/>
      <c r="N68" s="21"/>
      <c r="O68" s="16"/>
    </row>
    <row r="69" spans="3:15" ht="27.75" customHeight="1" x14ac:dyDescent="0.3">
      <c r="C69" s="27"/>
      <c r="D69" s="22"/>
      <c r="E69" s="51" t="s">
        <v>106</v>
      </c>
      <c r="F69" s="52"/>
      <c r="G69" s="22" t="s">
        <v>4</v>
      </c>
      <c r="H69" s="22">
        <v>1470</v>
      </c>
      <c r="I69" s="28">
        <v>200</v>
      </c>
      <c r="J69" s="29">
        <f>I69*H69</f>
        <v>294000</v>
      </c>
      <c r="K69" s="28"/>
      <c r="L69" s="28">
        <f>+J69*1.2</f>
        <v>352800</v>
      </c>
      <c r="M69" s="29"/>
      <c r="N69" s="29">
        <f>+L69*0.025</f>
        <v>8820</v>
      </c>
      <c r="O69" s="16"/>
    </row>
    <row r="70" spans="3:15" ht="14.25" customHeight="1" x14ac:dyDescent="0.3">
      <c r="C70" s="27"/>
      <c r="D70" s="22"/>
      <c r="E70" s="51" t="s">
        <v>101</v>
      </c>
      <c r="F70" s="52"/>
      <c r="G70" s="21"/>
      <c r="H70" s="21"/>
      <c r="I70" s="21"/>
      <c r="J70" s="21"/>
      <c r="K70" s="21"/>
      <c r="L70" s="21"/>
      <c r="M70" s="21"/>
      <c r="N70" s="21"/>
      <c r="O70" s="16"/>
    </row>
    <row r="71" spans="3:15" ht="14.25" customHeight="1" x14ac:dyDescent="0.3">
      <c r="C71" s="27"/>
      <c r="D71" s="22"/>
      <c r="E71" s="51" t="s">
        <v>97</v>
      </c>
      <c r="F71" s="52"/>
      <c r="G71" s="21"/>
      <c r="H71" s="21"/>
      <c r="I71" s="21"/>
      <c r="J71" s="21"/>
      <c r="K71" s="21"/>
      <c r="L71" s="21"/>
      <c r="M71" s="21"/>
      <c r="N71" s="21"/>
      <c r="O71" s="16"/>
    </row>
    <row r="72" spans="3:15" ht="14.25" customHeight="1" x14ac:dyDescent="0.3">
      <c r="C72" s="27"/>
      <c r="D72" s="22"/>
      <c r="E72" s="51" t="s">
        <v>98</v>
      </c>
      <c r="F72" s="52"/>
      <c r="G72" s="21"/>
      <c r="H72" s="21"/>
      <c r="I72" s="21"/>
      <c r="J72" s="21"/>
      <c r="K72" s="21"/>
      <c r="L72" s="21"/>
      <c r="M72" s="21"/>
      <c r="N72" s="21"/>
      <c r="O72" s="16"/>
    </row>
    <row r="73" spans="3:15" ht="14.25" customHeight="1" x14ac:dyDescent="0.3">
      <c r="C73" s="27"/>
      <c r="D73" s="22"/>
      <c r="E73" s="51" t="s">
        <v>99</v>
      </c>
      <c r="F73" s="52"/>
      <c r="G73" s="22"/>
      <c r="H73" s="22"/>
      <c r="I73" s="28"/>
      <c r="J73" s="29"/>
      <c r="K73" s="21"/>
      <c r="L73" s="21"/>
      <c r="M73" s="30"/>
      <c r="N73" s="30"/>
      <c r="O73" s="16"/>
    </row>
    <row r="74" spans="3:15" ht="12.75" customHeight="1" x14ac:dyDescent="0.3">
      <c r="C74" s="27"/>
      <c r="D74" s="22"/>
      <c r="E74" s="51" t="s">
        <v>100</v>
      </c>
      <c r="F74" s="52"/>
      <c r="G74" s="22"/>
      <c r="H74" s="22"/>
      <c r="I74" s="28"/>
      <c r="J74" s="29"/>
      <c r="K74" s="21"/>
      <c r="L74" s="21"/>
      <c r="M74" s="30"/>
      <c r="N74" s="30"/>
      <c r="O74" s="16"/>
    </row>
    <row r="75" spans="3:15" ht="15" customHeight="1" x14ac:dyDescent="0.3">
      <c r="C75" s="27"/>
      <c r="D75" s="22"/>
      <c r="E75" s="58" t="s">
        <v>6</v>
      </c>
      <c r="F75" s="55"/>
      <c r="G75" s="22" t="s">
        <v>4</v>
      </c>
      <c r="H75" s="22">
        <f>SUM(H69:H74)</f>
        <v>1470</v>
      </c>
      <c r="I75" s="28">
        <f>SUM(I69:I74)</f>
        <v>200</v>
      </c>
      <c r="J75" s="29"/>
      <c r="K75" s="21"/>
      <c r="L75" s="21"/>
      <c r="M75" s="30"/>
      <c r="N75" s="30"/>
    </row>
    <row r="76" spans="3:15" ht="27.75" customHeight="1" x14ac:dyDescent="0.3">
      <c r="C76" s="27">
        <f>1+C68</f>
        <v>2</v>
      </c>
      <c r="D76" s="22"/>
      <c r="E76" s="51" t="s">
        <v>53</v>
      </c>
      <c r="F76" s="52"/>
      <c r="G76" s="22" t="s">
        <v>3</v>
      </c>
      <c r="H76" s="22">
        <v>32</v>
      </c>
      <c r="I76" s="28">
        <v>500</v>
      </c>
      <c r="J76" s="29">
        <f>I76*H76</f>
        <v>16000</v>
      </c>
      <c r="K76" s="21"/>
      <c r="L76" s="21">
        <f>+J76*1.2</f>
        <v>19200</v>
      </c>
      <c r="M76" s="30"/>
      <c r="N76" s="30">
        <f>+L76*0.025</f>
        <v>480</v>
      </c>
    </row>
    <row r="77" spans="3:15" ht="29.25" customHeight="1" x14ac:dyDescent="0.3">
      <c r="C77" s="27">
        <v>3</v>
      </c>
      <c r="D77" s="22"/>
      <c r="E77" s="51" t="s">
        <v>107</v>
      </c>
      <c r="F77" s="52"/>
      <c r="G77" s="22" t="s">
        <v>4</v>
      </c>
      <c r="H77" s="22">
        <v>1210</v>
      </c>
      <c r="I77" s="28">
        <v>120</v>
      </c>
      <c r="J77" s="29">
        <f>I77*H77</f>
        <v>145200</v>
      </c>
      <c r="K77" s="28"/>
      <c r="L77" s="28">
        <f>+J77*1.2</f>
        <v>174240</v>
      </c>
      <c r="M77" s="29"/>
      <c r="N77" s="29">
        <f>+L77*0.025</f>
        <v>4356</v>
      </c>
    </row>
    <row r="78" spans="3:15" ht="16.5" customHeight="1" x14ac:dyDescent="0.3">
      <c r="C78" s="27">
        <v>4</v>
      </c>
      <c r="D78" s="22"/>
      <c r="E78" s="51" t="s">
        <v>108</v>
      </c>
      <c r="F78" s="52"/>
      <c r="G78" s="22" t="s">
        <v>56</v>
      </c>
      <c r="H78" s="22">
        <v>2</v>
      </c>
      <c r="I78" s="28">
        <v>30000</v>
      </c>
      <c r="J78" s="29">
        <f>I78*H78</f>
        <v>60000</v>
      </c>
      <c r="K78" s="21">
        <f>+J78*1.2</f>
        <v>72000</v>
      </c>
      <c r="L78" s="21"/>
      <c r="M78" s="30">
        <f>+K78*0.067</f>
        <v>4824</v>
      </c>
      <c r="N78" s="30"/>
    </row>
    <row r="79" spans="3:15" ht="15" customHeight="1" x14ac:dyDescent="0.3">
      <c r="C79" s="56" t="s">
        <v>109</v>
      </c>
      <c r="D79" s="57"/>
      <c r="E79" s="57"/>
      <c r="F79" s="57"/>
      <c r="G79" s="57"/>
      <c r="H79" s="57"/>
      <c r="I79" s="31"/>
      <c r="J79" s="26">
        <f>SUM(J69:J78)</f>
        <v>515200</v>
      </c>
      <c r="K79" s="21"/>
      <c r="L79" s="21"/>
      <c r="M79" s="30"/>
      <c r="N79" s="30"/>
    </row>
    <row r="80" spans="3:15" ht="16.5" customHeight="1" x14ac:dyDescent="0.3">
      <c r="C80" s="58" t="s">
        <v>42</v>
      </c>
      <c r="D80" s="59"/>
      <c r="E80" s="59"/>
      <c r="F80" s="59"/>
      <c r="G80" s="59"/>
      <c r="H80" s="59"/>
      <c r="I80" s="60"/>
      <c r="J80" s="29">
        <f>J79*0.05</f>
        <v>25760</v>
      </c>
      <c r="K80" s="21"/>
      <c r="L80" s="21"/>
      <c r="M80" s="30"/>
      <c r="N80" s="30"/>
      <c r="O80" s="16"/>
    </row>
    <row r="81" spans="3:15" ht="16.5" customHeight="1" x14ac:dyDescent="0.3">
      <c r="C81" s="58" t="s">
        <v>43</v>
      </c>
      <c r="D81" s="59"/>
      <c r="E81" s="59"/>
      <c r="F81" s="59"/>
      <c r="G81" s="59"/>
      <c r="H81" s="59"/>
      <c r="I81" s="60"/>
      <c r="J81" s="29">
        <f>J79*0.1</f>
        <v>51520</v>
      </c>
      <c r="K81" s="21"/>
      <c r="L81" s="21"/>
      <c r="M81" s="30"/>
      <c r="N81" s="30"/>
    </row>
    <row r="82" spans="3:15" ht="13.5" customHeight="1" x14ac:dyDescent="0.3">
      <c r="C82" s="58" t="s">
        <v>52</v>
      </c>
      <c r="D82" s="59"/>
      <c r="E82" s="59"/>
      <c r="F82" s="59"/>
      <c r="G82" s="59"/>
      <c r="H82" s="59"/>
      <c r="I82" s="60"/>
      <c r="J82" s="29">
        <f>J79*0.05</f>
        <v>25760</v>
      </c>
      <c r="K82" s="21"/>
      <c r="L82" s="21"/>
      <c r="M82" s="30"/>
      <c r="N82" s="30"/>
    </row>
    <row r="83" spans="3:15" ht="14.25" customHeight="1" x14ac:dyDescent="0.3">
      <c r="C83" s="53" t="s">
        <v>24</v>
      </c>
      <c r="D83" s="59"/>
      <c r="E83" s="59"/>
      <c r="F83" s="59"/>
      <c r="G83" s="59"/>
      <c r="H83" s="59"/>
      <c r="I83" s="60"/>
      <c r="J83" s="26">
        <f>+J79+J80+J81+J82</f>
        <v>618240</v>
      </c>
      <c r="K83" s="26">
        <f>SUM(K69:K82)</f>
        <v>72000</v>
      </c>
      <c r="L83" s="26">
        <f t="shared" ref="L83:N83" si="3">SUM(L69:L82)</f>
        <v>546240</v>
      </c>
      <c r="M83" s="26">
        <f t="shared" si="3"/>
        <v>4824</v>
      </c>
      <c r="N83" s="26">
        <f t="shared" si="3"/>
        <v>13656</v>
      </c>
      <c r="O83" s="16"/>
    </row>
    <row r="84" spans="3:15" ht="14.25" customHeight="1" x14ac:dyDescent="0.3">
      <c r="C84" s="53" t="s">
        <v>113</v>
      </c>
      <c r="D84" s="71"/>
      <c r="E84" s="71"/>
      <c r="F84" s="71"/>
      <c r="G84" s="71"/>
      <c r="H84" s="71"/>
      <c r="I84" s="72"/>
      <c r="J84" s="26">
        <f>+J66+J83</f>
        <v>1084800</v>
      </c>
      <c r="K84" s="26">
        <f t="shared" ref="K84:N84" si="4">+K66+K83</f>
        <v>132000</v>
      </c>
      <c r="L84" s="26">
        <f t="shared" si="4"/>
        <v>952800</v>
      </c>
      <c r="M84" s="26">
        <f t="shared" si="4"/>
        <v>8844</v>
      </c>
      <c r="N84" s="26">
        <f t="shared" si="4"/>
        <v>23820</v>
      </c>
    </row>
    <row r="85" spans="3:15" ht="15" customHeight="1" x14ac:dyDescent="0.3">
      <c r="C85" s="67" t="s">
        <v>111</v>
      </c>
      <c r="D85" s="68"/>
      <c r="E85" s="68"/>
      <c r="F85" s="68"/>
      <c r="G85" s="68"/>
      <c r="H85" s="68"/>
      <c r="I85" s="69"/>
      <c r="J85" s="26">
        <f>+J48+J84</f>
        <v>5428140</v>
      </c>
      <c r="K85" s="26">
        <f t="shared" ref="K85:N85" si="5">+K48+K84</f>
        <v>190920</v>
      </c>
      <c r="L85" s="26">
        <f t="shared" si="5"/>
        <v>5256720</v>
      </c>
      <c r="M85" s="26">
        <f t="shared" si="5"/>
        <v>12791.64</v>
      </c>
      <c r="N85" s="26">
        <f t="shared" si="5"/>
        <v>131418</v>
      </c>
      <c r="O85" s="16"/>
    </row>
    <row r="86" spans="3:15" ht="15" customHeight="1" x14ac:dyDescent="0.3">
      <c r="C86" s="63" t="s">
        <v>112</v>
      </c>
      <c r="D86" s="70"/>
      <c r="E86" s="70"/>
      <c r="F86" s="70"/>
      <c r="G86" s="70"/>
      <c r="H86" s="70"/>
      <c r="I86" s="70"/>
      <c r="J86" s="70"/>
      <c r="K86" s="40"/>
      <c r="L86" s="40"/>
      <c r="M86" s="40"/>
      <c r="N86" s="40"/>
    </row>
    <row r="87" spans="3:15" ht="15" customHeight="1" x14ac:dyDescent="0.3">
      <c r="C87" s="63" t="s">
        <v>68</v>
      </c>
      <c r="D87" s="64"/>
      <c r="E87" s="64"/>
      <c r="F87" s="64"/>
      <c r="G87" s="64"/>
      <c r="H87" s="64"/>
      <c r="I87" s="64"/>
      <c r="J87" s="64"/>
      <c r="K87" s="26"/>
      <c r="L87" s="26"/>
      <c r="M87" s="26"/>
      <c r="N87" s="26"/>
      <c r="O87" s="16"/>
    </row>
    <row r="88" spans="3:15" ht="15" customHeight="1" x14ac:dyDescent="0.3">
      <c r="C88" s="93" t="s">
        <v>114</v>
      </c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5"/>
    </row>
    <row r="89" spans="3:15" ht="15" customHeight="1" x14ac:dyDescent="0.3">
      <c r="C89" s="63" t="s">
        <v>95</v>
      </c>
      <c r="D89" s="64"/>
      <c r="E89" s="64"/>
      <c r="F89" s="64"/>
      <c r="G89" s="64"/>
      <c r="H89" s="64"/>
      <c r="I89" s="64"/>
      <c r="J89" s="64"/>
      <c r="K89" s="21"/>
      <c r="L89" s="21"/>
      <c r="M89" s="22"/>
      <c r="N89" s="22"/>
      <c r="O89" s="16"/>
    </row>
    <row r="90" spans="3:15" ht="30.75" customHeight="1" x14ac:dyDescent="0.3">
      <c r="C90" s="41"/>
      <c r="D90" s="22" t="s">
        <v>54</v>
      </c>
      <c r="E90" s="49" t="s">
        <v>115</v>
      </c>
      <c r="F90" s="50"/>
      <c r="G90" s="42"/>
      <c r="H90" s="42"/>
      <c r="I90" s="42"/>
      <c r="J90" s="42"/>
      <c r="K90" s="43"/>
      <c r="L90" s="44"/>
      <c r="M90" s="43"/>
      <c r="N90" s="44"/>
      <c r="O90" s="16"/>
    </row>
    <row r="91" spans="3:15" ht="14.25" customHeight="1" x14ac:dyDescent="0.3">
      <c r="C91" s="41"/>
      <c r="D91" s="22"/>
      <c r="E91" s="51" t="s">
        <v>129</v>
      </c>
      <c r="F91" s="52"/>
      <c r="G91" s="42"/>
      <c r="H91" s="42"/>
      <c r="I91" s="42"/>
      <c r="J91" s="42"/>
      <c r="K91" s="43"/>
      <c r="L91" s="44"/>
      <c r="M91" s="43"/>
      <c r="N91" s="44"/>
      <c r="O91" s="16"/>
    </row>
    <row r="92" spans="3:15" ht="30" customHeight="1" x14ac:dyDescent="0.3">
      <c r="C92" s="27">
        <v>1</v>
      </c>
      <c r="D92" s="22"/>
      <c r="E92" s="51" t="s">
        <v>124</v>
      </c>
      <c r="F92" s="52"/>
      <c r="G92" s="22" t="s">
        <v>4</v>
      </c>
      <c r="H92" s="22">
        <v>1110</v>
      </c>
      <c r="I92" s="28">
        <v>80</v>
      </c>
      <c r="J92" s="29">
        <f>I92*H92</f>
        <v>88800</v>
      </c>
      <c r="K92" s="28"/>
      <c r="L92" s="28">
        <f>+J92*1.2</f>
        <v>106560</v>
      </c>
      <c r="M92" s="29"/>
      <c r="N92" s="29">
        <f>+L92*0.025</f>
        <v>2664</v>
      </c>
    </row>
    <row r="93" spans="3:15" ht="15" customHeight="1" x14ac:dyDescent="0.3">
      <c r="C93" s="27"/>
      <c r="D93" s="22"/>
      <c r="E93" s="51" t="s">
        <v>116</v>
      </c>
      <c r="F93" s="52"/>
      <c r="G93" s="22"/>
      <c r="H93" s="22"/>
      <c r="I93" s="28"/>
      <c r="J93" s="29"/>
      <c r="K93" s="21"/>
      <c r="L93" s="21"/>
      <c r="M93" s="30"/>
      <c r="N93" s="30"/>
    </row>
    <row r="94" spans="3:15" ht="15" customHeight="1" x14ac:dyDescent="0.3">
      <c r="C94" s="27"/>
      <c r="D94" s="22"/>
      <c r="E94" s="51" t="s">
        <v>117</v>
      </c>
      <c r="F94" s="52"/>
      <c r="G94" s="22"/>
      <c r="H94" s="22"/>
      <c r="I94" s="28"/>
      <c r="J94" s="29"/>
      <c r="K94" s="21"/>
      <c r="L94" s="21"/>
      <c r="M94" s="30"/>
      <c r="N94" s="30"/>
    </row>
    <row r="95" spans="3:15" ht="29.25" customHeight="1" x14ac:dyDescent="0.3">
      <c r="C95" s="45"/>
      <c r="D95" s="22"/>
      <c r="E95" s="51" t="s">
        <v>53</v>
      </c>
      <c r="F95" s="52"/>
      <c r="G95" s="22" t="s">
        <v>3</v>
      </c>
      <c r="H95" s="22">
        <v>16</v>
      </c>
      <c r="I95" s="28">
        <v>500</v>
      </c>
      <c r="J95" s="29">
        <f>I95*H95</f>
        <v>8000</v>
      </c>
      <c r="K95" s="21"/>
      <c r="L95" s="21">
        <f>+J95*1.2</f>
        <v>9600</v>
      </c>
      <c r="M95" s="30"/>
      <c r="N95" s="30">
        <f>+L95*0.025</f>
        <v>240</v>
      </c>
    </row>
    <row r="96" spans="3:15" ht="28.5" customHeight="1" x14ac:dyDescent="0.3">
      <c r="C96" s="73"/>
      <c r="D96" s="74"/>
      <c r="E96" s="51" t="s">
        <v>125</v>
      </c>
      <c r="F96" s="52"/>
      <c r="G96" s="22"/>
      <c r="H96" s="22"/>
      <c r="I96" s="28"/>
      <c r="J96" s="29"/>
      <c r="K96" s="21"/>
      <c r="L96" s="21"/>
      <c r="M96" s="30"/>
      <c r="N96" s="30"/>
    </row>
    <row r="97" spans="3:15" ht="15.75" customHeight="1" x14ac:dyDescent="0.3">
      <c r="C97" s="27">
        <v>2</v>
      </c>
      <c r="D97" s="22"/>
      <c r="E97" s="51" t="s">
        <v>126</v>
      </c>
      <c r="F97" s="52"/>
      <c r="G97" s="22" t="s">
        <v>4</v>
      </c>
      <c r="H97" s="22">
        <v>2015</v>
      </c>
      <c r="I97" s="28">
        <v>80</v>
      </c>
      <c r="J97" s="29">
        <f>I97*H97</f>
        <v>161200</v>
      </c>
      <c r="K97" s="28"/>
      <c r="L97" s="28">
        <f>+J97*1.2</f>
        <v>193440</v>
      </c>
      <c r="M97" s="29"/>
      <c r="N97" s="29">
        <f>+L97*0.025</f>
        <v>4836</v>
      </c>
    </row>
    <row r="98" spans="3:15" ht="15" customHeight="1" x14ac:dyDescent="0.3">
      <c r="C98" s="27"/>
      <c r="D98" s="22"/>
      <c r="E98" s="51" t="s">
        <v>118</v>
      </c>
      <c r="F98" s="52"/>
      <c r="G98" s="22"/>
      <c r="H98" s="22"/>
      <c r="I98" s="28"/>
      <c r="J98" s="29"/>
      <c r="K98" s="21"/>
      <c r="L98" s="21"/>
      <c r="M98" s="30"/>
      <c r="N98" s="30"/>
    </row>
    <row r="99" spans="3:15" ht="15" customHeight="1" x14ac:dyDescent="0.3">
      <c r="C99" s="27"/>
      <c r="D99" s="22"/>
      <c r="E99" s="51" t="s">
        <v>119</v>
      </c>
      <c r="F99" s="52"/>
      <c r="G99" s="22"/>
      <c r="H99" s="22"/>
      <c r="I99" s="28"/>
      <c r="J99" s="29"/>
      <c r="K99" s="21"/>
      <c r="L99" s="21"/>
      <c r="M99" s="30"/>
      <c r="N99" s="30"/>
    </row>
    <row r="100" spans="3:15" ht="15" customHeight="1" x14ac:dyDescent="0.3">
      <c r="C100" s="27"/>
      <c r="D100" s="22"/>
      <c r="E100" s="51" t="s">
        <v>120</v>
      </c>
      <c r="F100" s="52"/>
      <c r="G100" s="22"/>
      <c r="H100" s="22"/>
      <c r="I100" s="28"/>
      <c r="J100" s="29"/>
      <c r="K100" s="21"/>
      <c r="L100" s="21"/>
      <c r="M100" s="30"/>
      <c r="N100" s="30"/>
    </row>
    <row r="101" spans="3:15" ht="15" customHeight="1" x14ac:dyDescent="0.3">
      <c r="C101" s="27"/>
      <c r="D101" s="22"/>
      <c r="E101" s="51" t="s">
        <v>121</v>
      </c>
      <c r="F101" s="52"/>
      <c r="G101" s="22"/>
      <c r="H101" s="22"/>
      <c r="I101" s="28"/>
      <c r="J101" s="29"/>
      <c r="K101" s="21"/>
      <c r="L101" s="21"/>
      <c r="M101" s="30"/>
      <c r="N101" s="30"/>
    </row>
    <row r="102" spans="3:15" ht="15" customHeight="1" x14ac:dyDescent="0.3">
      <c r="C102" s="27"/>
      <c r="D102" s="22"/>
      <c r="E102" s="51" t="s">
        <v>122</v>
      </c>
      <c r="F102" s="52"/>
      <c r="G102" s="22"/>
      <c r="H102" s="22"/>
      <c r="I102" s="28"/>
      <c r="J102" s="29"/>
      <c r="K102" s="21"/>
      <c r="L102" s="21"/>
      <c r="M102" s="30"/>
      <c r="N102" s="30"/>
      <c r="O102" s="16"/>
    </row>
    <row r="103" spans="3:15" ht="15.75" customHeight="1" x14ac:dyDescent="0.3">
      <c r="C103" s="27"/>
      <c r="D103" s="22"/>
      <c r="E103" s="51" t="s">
        <v>123</v>
      </c>
      <c r="F103" s="52"/>
      <c r="G103" s="22"/>
      <c r="H103" s="22"/>
      <c r="I103" s="28"/>
      <c r="J103" s="29"/>
      <c r="K103" s="21"/>
      <c r="L103" s="21"/>
      <c r="M103" s="30"/>
      <c r="N103" s="30"/>
    </row>
    <row r="104" spans="3:15" ht="15" customHeight="1" x14ac:dyDescent="0.3">
      <c r="C104" s="27"/>
      <c r="D104" s="22"/>
      <c r="E104" s="58" t="s">
        <v>6</v>
      </c>
      <c r="F104" s="55"/>
      <c r="G104" s="22" t="s">
        <v>4</v>
      </c>
      <c r="H104" s="22">
        <f>+H92+H97</f>
        <v>3125</v>
      </c>
      <c r="I104" s="28"/>
      <c r="J104" s="29"/>
      <c r="K104" s="21"/>
      <c r="L104" s="21"/>
      <c r="M104" s="30"/>
      <c r="N104" s="30"/>
    </row>
    <row r="105" spans="3:15" ht="29.25" customHeight="1" x14ac:dyDescent="0.3">
      <c r="C105" s="27"/>
      <c r="D105" s="22"/>
      <c r="E105" s="51" t="s">
        <v>53</v>
      </c>
      <c r="F105" s="52"/>
      <c r="G105" s="22" t="s">
        <v>3</v>
      </c>
      <c r="H105" s="22">
        <v>25</v>
      </c>
      <c r="I105" s="28">
        <v>500</v>
      </c>
      <c r="J105" s="29">
        <f>I105*H105</f>
        <v>12500</v>
      </c>
      <c r="K105" s="21"/>
      <c r="L105" s="21">
        <f>+J105*1.2</f>
        <v>15000</v>
      </c>
      <c r="M105" s="30"/>
      <c r="N105" s="30">
        <f>+L105*0.025</f>
        <v>375</v>
      </c>
    </row>
    <row r="106" spans="3:15" ht="15" customHeight="1" x14ac:dyDescent="0.3">
      <c r="C106" s="27">
        <v>3</v>
      </c>
      <c r="D106" s="22"/>
      <c r="E106" s="51" t="s">
        <v>136</v>
      </c>
      <c r="F106" s="52"/>
      <c r="G106" s="22"/>
      <c r="H106" s="22"/>
      <c r="I106" s="28"/>
      <c r="J106" s="29"/>
      <c r="K106" s="21"/>
      <c r="L106" s="21"/>
      <c r="M106" s="30"/>
      <c r="N106" s="30"/>
    </row>
    <row r="107" spans="3:15" ht="14.25" customHeight="1" x14ac:dyDescent="0.3">
      <c r="C107" s="27"/>
      <c r="D107" s="22"/>
      <c r="E107" s="51" t="s">
        <v>126</v>
      </c>
      <c r="F107" s="52"/>
      <c r="G107" s="22" t="s">
        <v>4</v>
      </c>
      <c r="H107" s="22">
        <v>980</v>
      </c>
      <c r="I107" s="28">
        <v>80</v>
      </c>
      <c r="J107" s="29">
        <f>I107*H107</f>
        <v>78400</v>
      </c>
      <c r="K107" s="28"/>
      <c r="L107" s="28">
        <f>+J107*1.2</f>
        <v>94080</v>
      </c>
      <c r="M107" s="29"/>
      <c r="N107" s="29">
        <f>+L107*0.025</f>
        <v>2352</v>
      </c>
    </row>
    <row r="108" spans="3:15" ht="30" customHeight="1" x14ac:dyDescent="0.3">
      <c r="C108" s="27"/>
      <c r="D108" s="22"/>
      <c r="E108" s="51" t="s">
        <v>53</v>
      </c>
      <c r="F108" s="52"/>
      <c r="G108" s="22" t="s">
        <v>3</v>
      </c>
      <c r="H108" s="22">
        <v>15</v>
      </c>
      <c r="I108" s="28">
        <v>500</v>
      </c>
      <c r="J108" s="29">
        <f>I108*H108</f>
        <v>7500</v>
      </c>
      <c r="K108" s="21"/>
      <c r="L108" s="21">
        <f>+J108*1.2</f>
        <v>9000</v>
      </c>
      <c r="M108" s="30"/>
      <c r="N108" s="30">
        <f>+L108*0.025</f>
        <v>225</v>
      </c>
    </row>
    <row r="109" spans="3:15" ht="15" customHeight="1" x14ac:dyDescent="0.3">
      <c r="C109" s="56" t="s">
        <v>128</v>
      </c>
      <c r="D109" s="57"/>
      <c r="E109" s="57"/>
      <c r="F109" s="57"/>
      <c r="G109" s="57"/>
      <c r="H109" s="57"/>
      <c r="I109" s="31"/>
      <c r="J109" s="26">
        <f>SUM(J92:J108)</f>
        <v>356400</v>
      </c>
      <c r="K109" s="21"/>
      <c r="L109" s="26"/>
      <c r="M109" s="26"/>
      <c r="N109" s="26"/>
      <c r="O109" s="16"/>
    </row>
    <row r="110" spans="3:15" ht="17.25" customHeight="1" x14ac:dyDescent="0.3">
      <c r="C110" s="58" t="s">
        <v>42</v>
      </c>
      <c r="D110" s="59"/>
      <c r="E110" s="59"/>
      <c r="F110" s="59"/>
      <c r="G110" s="59"/>
      <c r="H110" s="59"/>
      <c r="I110" s="60"/>
      <c r="J110" s="29">
        <f>J109*0.05</f>
        <v>17820</v>
      </c>
      <c r="K110" s="21"/>
      <c r="L110" s="30"/>
      <c r="M110" s="30"/>
      <c r="N110" s="30"/>
    </row>
    <row r="111" spans="3:15" ht="17.25" customHeight="1" x14ac:dyDescent="0.3">
      <c r="C111" s="58" t="s">
        <v>43</v>
      </c>
      <c r="D111" s="59"/>
      <c r="E111" s="59"/>
      <c r="F111" s="59"/>
      <c r="G111" s="59"/>
      <c r="H111" s="59"/>
      <c r="I111" s="60"/>
      <c r="J111" s="29">
        <f>J109*0.1</f>
        <v>35640</v>
      </c>
      <c r="K111" s="21"/>
      <c r="L111" s="30"/>
      <c r="M111" s="30"/>
      <c r="N111" s="30"/>
    </row>
    <row r="112" spans="3:15" ht="15" customHeight="1" x14ac:dyDescent="0.3">
      <c r="C112" s="58" t="s">
        <v>52</v>
      </c>
      <c r="D112" s="59"/>
      <c r="E112" s="59"/>
      <c r="F112" s="59"/>
      <c r="G112" s="59"/>
      <c r="H112" s="59"/>
      <c r="I112" s="60"/>
      <c r="J112" s="29">
        <f>J109*0.05</f>
        <v>17820</v>
      </c>
      <c r="K112" s="21"/>
      <c r="L112" s="30"/>
      <c r="M112" s="30"/>
      <c r="N112" s="30"/>
    </row>
    <row r="113" spans="3:15" ht="15" customHeight="1" x14ac:dyDescent="0.3">
      <c r="C113" s="53" t="s">
        <v>24</v>
      </c>
      <c r="D113" s="59"/>
      <c r="E113" s="59"/>
      <c r="F113" s="59"/>
      <c r="G113" s="59"/>
      <c r="H113" s="59"/>
      <c r="I113" s="60"/>
      <c r="J113" s="26">
        <f>+J109+J110+J111+J112</f>
        <v>427680</v>
      </c>
      <c r="K113" s="21"/>
      <c r="L113" s="35">
        <f>SUM(L92:L112)</f>
        <v>427680</v>
      </c>
      <c r="M113" s="30"/>
      <c r="N113" s="35">
        <f>SUM(N92:N112)</f>
        <v>10692</v>
      </c>
      <c r="O113" s="16"/>
    </row>
    <row r="114" spans="3:15" ht="27.75" customHeight="1" x14ac:dyDescent="0.3">
      <c r="C114" s="27"/>
      <c r="D114" s="22" t="s">
        <v>51</v>
      </c>
      <c r="E114" s="49" t="s">
        <v>127</v>
      </c>
      <c r="F114" s="50"/>
      <c r="G114" s="22"/>
      <c r="H114" s="22"/>
      <c r="I114" s="28"/>
      <c r="J114" s="37"/>
      <c r="K114" s="21"/>
      <c r="L114" s="21"/>
      <c r="M114" s="30"/>
      <c r="N114" s="30"/>
      <c r="O114" s="16"/>
    </row>
    <row r="115" spans="3:15" ht="12.75" customHeight="1" x14ac:dyDescent="0.3">
      <c r="C115" s="27"/>
      <c r="D115" s="22"/>
      <c r="E115" s="51" t="s">
        <v>129</v>
      </c>
      <c r="F115" s="75"/>
      <c r="G115" s="22"/>
      <c r="H115" s="22"/>
      <c r="I115" s="28"/>
      <c r="J115" s="37"/>
      <c r="K115" s="21"/>
      <c r="L115" s="21"/>
      <c r="M115" s="30"/>
      <c r="N115" s="30"/>
      <c r="O115" s="16"/>
    </row>
    <row r="116" spans="3:15" ht="28.5" customHeight="1" x14ac:dyDescent="0.3">
      <c r="C116" s="27">
        <f>1+C114</f>
        <v>1</v>
      </c>
      <c r="D116" s="22"/>
      <c r="E116" s="51" t="s">
        <v>130</v>
      </c>
      <c r="F116" s="52"/>
      <c r="G116" s="22" t="s">
        <v>4</v>
      </c>
      <c r="H116" s="22">
        <v>700</v>
      </c>
      <c r="I116" s="28">
        <v>200</v>
      </c>
      <c r="J116" s="29">
        <f>I116*H116</f>
        <v>140000</v>
      </c>
      <c r="K116" s="28"/>
      <c r="L116" s="28">
        <f>+J116*1.2</f>
        <v>168000</v>
      </c>
      <c r="M116" s="29"/>
      <c r="N116" s="29">
        <f>+L116*0.025</f>
        <v>4200</v>
      </c>
      <c r="O116" s="16"/>
    </row>
    <row r="117" spans="3:15" ht="14.25" customHeight="1" x14ac:dyDescent="0.3">
      <c r="C117" s="27"/>
      <c r="D117" s="22"/>
      <c r="E117" s="51" t="s">
        <v>116</v>
      </c>
      <c r="F117" s="52"/>
      <c r="G117" s="21"/>
      <c r="H117" s="21"/>
      <c r="I117" s="21"/>
      <c r="J117" s="21"/>
      <c r="K117" s="21"/>
      <c r="L117" s="21"/>
      <c r="M117" s="21"/>
      <c r="N117" s="21"/>
      <c r="O117" s="16"/>
    </row>
    <row r="118" spans="3:15" ht="14.25" customHeight="1" x14ac:dyDescent="0.3">
      <c r="C118" s="27"/>
      <c r="D118" s="22"/>
      <c r="E118" s="51" t="s">
        <v>117</v>
      </c>
      <c r="F118" s="52"/>
      <c r="G118" s="21"/>
      <c r="H118" s="21"/>
      <c r="I118" s="21"/>
      <c r="J118" s="21"/>
      <c r="K118" s="21"/>
      <c r="L118" s="21"/>
      <c r="M118" s="21"/>
      <c r="N118" s="21"/>
    </row>
    <row r="119" spans="3:15" ht="30" customHeight="1" x14ac:dyDescent="0.3">
      <c r="C119" s="27"/>
      <c r="D119" s="22"/>
      <c r="E119" s="51" t="s">
        <v>53</v>
      </c>
      <c r="F119" s="52"/>
      <c r="G119" s="22" t="s">
        <v>3</v>
      </c>
      <c r="H119" s="22">
        <v>16</v>
      </c>
      <c r="I119" s="28">
        <v>500</v>
      </c>
      <c r="J119" s="29">
        <f>I119*H119</f>
        <v>8000</v>
      </c>
      <c r="K119" s="21"/>
      <c r="L119" s="21">
        <f>+J119*1.2</f>
        <v>9600</v>
      </c>
      <c r="M119" s="30"/>
      <c r="N119" s="30">
        <f>+L119*0.025</f>
        <v>240</v>
      </c>
      <c r="O119" s="16"/>
    </row>
    <row r="120" spans="3:15" ht="30" customHeight="1" x14ac:dyDescent="0.3">
      <c r="C120" s="27"/>
      <c r="D120" s="22"/>
      <c r="E120" s="51" t="s">
        <v>107</v>
      </c>
      <c r="F120" s="52"/>
      <c r="G120" s="22" t="s">
        <v>4</v>
      </c>
      <c r="H120" s="22">
        <v>350</v>
      </c>
      <c r="I120" s="28">
        <v>120</v>
      </c>
      <c r="J120" s="29">
        <f>I120*H120</f>
        <v>42000</v>
      </c>
      <c r="K120" s="28"/>
      <c r="L120" s="28">
        <f>+J120*1.2</f>
        <v>50400</v>
      </c>
      <c r="M120" s="29"/>
      <c r="N120" s="29">
        <f>+L120*0.025</f>
        <v>1260</v>
      </c>
      <c r="O120" s="16"/>
    </row>
    <row r="121" spans="3:15" ht="15" customHeight="1" x14ac:dyDescent="0.3">
      <c r="C121" s="27"/>
      <c r="D121" s="22"/>
      <c r="E121" s="51" t="s">
        <v>131</v>
      </c>
      <c r="F121" s="52"/>
      <c r="G121" s="22" t="s">
        <v>56</v>
      </c>
      <c r="H121" s="22">
        <v>2</v>
      </c>
      <c r="I121" s="28">
        <v>25000</v>
      </c>
      <c r="J121" s="29">
        <f>I121*H121</f>
        <v>50000</v>
      </c>
      <c r="K121" s="21">
        <f>+J121*1.2</f>
        <v>60000</v>
      </c>
      <c r="L121" s="21"/>
      <c r="M121" s="30">
        <f>+K121*0.067</f>
        <v>4020.0000000000005</v>
      </c>
      <c r="N121" s="30"/>
      <c r="O121" s="16"/>
    </row>
    <row r="122" spans="3:15" ht="28.5" customHeight="1" x14ac:dyDescent="0.3">
      <c r="C122" s="27">
        <v>2</v>
      </c>
      <c r="D122" s="22"/>
      <c r="E122" s="51" t="s">
        <v>125</v>
      </c>
      <c r="F122" s="52"/>
      <c r="G122" s="21"/>
      <c r="H122" s="21"/>
      <c r="I122" s="21"/>
      <c r="J122" s="21"/>
      <c r="K122" s="21"/>
      <c r="L122" s="21"/>
      <c r="M122" s="21"/>
      <c r="N122" s="21"/>
      <c r="O122" s="16"/>
    </row>
    <row r="123" spans="3:15" ht="27.75" customHeight="1" x14ac:dyDescent="0.3">
      <c r="C123" s="27"/>
      <c r="D123" s="22"/>
      <c r="E123" s="51" t="s">
        <v>133</v>
      </c>
      <c r="F123" s="52"/>
      <c r="G123" s="22" t="s">
        <v>4</v>
      </c>
      <c r="H123" s="22">
        <v>2230</v>
      </c>
      <c r="I123" s="28">
        <v>200</v>
      </c>
      <c r="J123" s="29">
        <f>I123*H123</f>
        <v>446000</v>
      </c>
      <c r="K123" s="28"/>
      <c r="L123" s="28">
        <f>+J123*1.2</f>
        <v>535200</v>
      </c>
      <c r="M123" s="29"/>
      <c r="N123" s="29">
        <f>+L123*0.025</f>
        <v>13380</v>
      </c>
    </row>
    <row r="124" spans="3:15" ht="14.25" customHeight="1" x14ac:dyDescent="0.3">
      <c r="C124" s="27"/>
      <c r="D124" s="22"/>
      <c r="E124" s="51" t="s">
        <v>118</v>
      </c>
      <c r="F124" s="52"/>
      <c r="G124" s="22"/>
      <c r="H124" s="22"/>
      <c r="I124" s="28"/>
      <c r="J124" s="29"/>
      <c r="K124" s="21"/>
      <c r="L124" s="21"/>
      <c r="M124" s="30"/>
      <c r="N124" s="30"/>
    </row>
    <row r="125" spans="3:15" ht="14.25" customHeight="1" x14ac:dyDescent="0.3">
      <c r="C125" s="27"/>
      <c r="D125" s="22"/>
      <c r="E125" s="51" t="s">
        <v>119</v>
      </c>
      <c r="F125" s="52"/>
      <c r="G125" s="22"/>
      <c r="H125" s="22"/>
      <c r="I125" s="28"/>
      <c r="J125" s="29"/>
      <c r="K125" s="21"/>
      <c r="L125" s="21"/>
      <c r="M125" s="30"/>
      <c r="N125" s="30"/>
    </row>
    <row r="126" spans="3:15" ht="15" customHeight="1" x14ac:dyDescent="0.3">
      <c r="C126" s="27"/>
      <c r="D126" s="22"/>
      <c r="E126" s="51" t="s">
        <v>120</v>
      </c>
      <c r="F126" s="52"/>
      <c r="G126" s="22"/>
      <c r="H126" s="22"/>
      <c r="I126" s="28"/>
      <c r="J126" s="29"/>
      <c r="K126" s="21"/>
      <c r="L126" s="21"/>
      <c r="M126" s="30"/>
      <c r="N126" s="30"/>
    </row>
    <row r="127" spans="3:15" ht="15" customHeight="1" x14ac:dyDescent="0.3">
      <c r="C127" s="27"/>
      <c r="D127" s="22"/>
      <c r="E127" s="51" t="s">
        <v>121</v>
      </c>
      <c r="F127" s="52"/>
      <c r="G127" s="22"/>
      <c r="H127" s="22"/>
      <c r="I127" s="28"/>
      <c r="J127" s="29"/>
      <c r="K127" s="21"/>
      <c r="L127" s="21"/>
      <c r="M127" s="30"/>
      <c r="N127" s="30"/>
    </row>
    <row r="128" spans="3:15" ht="15" customHeight="1" x14ac:dyDescent="0.3">
      <c r="C128" s="27"/>
      <c r="D128" s="22"/>
      <c r="E128" s="51" t="s">
        <v>122</v>
      </c>
      <c r="F128" s="52"/>
      <c r="G128" s="22"/>
      <c r="H128" s="22"/>
      <c r="I128" s="28"/>
      <c r="J128" s="29"/>
      <c r="K128" s="21"/>
      <c r="L128" s="21"/>
      <c r="M128" s="30"/>
      <c r="N128" s="30"/>
    </row>
    <row r="129" spans="3:15" ht="15" customHeight="1" x14ac:dyDescent="0.3">
      <c r="C129" s="27"/>
      <c r="D129" s="22"/>
      <c r="E129" s="51" t="s">
        <v>123</v>
      </c>
      <c r="F129" s="52"/>
      <c r="G129" s="22"/>
      <c r="H129" s="22"/>
      <c r="I129" s="28"/>
      <c r="J129" s="29"/>
      <c r="K129" s="21"/>
      <c r="L129" s="21"/>
      <c r="M129" s="30"/>
      <c r="N129" s="30"/>
    </row>
    <row r="130" spans="3:15" ht="30.75" customHeight="1" x14ac:dyDescent="0.3">
      <c r="C130" s="27"/>
      <c r="D130" s="22"/>
      <c r="E130" s="51" t="s">
        <v>134</v>
      </c>
      <c r="F130" s="52"/>
      <c r="G130" s="22" t="s">
        <v>4</v>
      </c>
      <c r="H130" s="22">
        <v>1280</v>
      </c>
      <c r="I130" s="28">
        <v>120</v>
      </c>
      <c r="J130" s="29">
        <f>I130*H130</f>
        <v>153600</v>
      </c>
      <c r="K130" s="28"/>
      <c r="L130" s="28">
        <f>+J130*1.2</f>
        <v>184320</v>
      </c>
      <c r="M130" s="29"/>
      <c r="N130" s="29">
        <f>+L130*0.025</f>
        <v>4608</v>
      </c>
    </row>
    <row r="131" spans="3:15" ht="15" customHeight="1" x14ac:dyDescent="0.3">
      <c r="C131" s="27"/>
      <c r="D131" s="22"/>
      <c r="E131" s="51" t="s">
        <v>108</v>
      </c>
      <c r="F131" s="52"/>
      <c r="G131" s="22" t="s">
        <v>56</v>
      </c>
      <c r="H131" s="22">
        <v>3</v>
      </c>
      <c r="I131" s="28">
        <v>27500</v>
      </c>
      <c r="J131" s="29">
        <f>I131*H131</f>
        <v>82500</v>
      </c>
      <c r="K131" s="21">
        <f>+J131*1.2</f>
        <v>99000</v>
      </c>
      <c r="L131" s="21"/>
      <c r="M131" s="30">
        <f>+K131*0.067</f>
        <v>6633</v>
      </c>
      <c r="N131" s="30"/>
    </row>
    <row r="132" spans="3:15" ht="32.25" customHeight="1" x14ac:dyDescent="0.3">
      <c r="C132" s="27"/>
      <c r="D132" s="22"/>
      <c r="E132" s="51" t="s">
        <v>53</v>
      </c>
      <c r="F132" s="52"/>
      <c r="G132" s="22" t="s">
        <v>3</v>
      </c>
      <c r="H132" s="22">
        <v>120</v>
      </c>
      <c r="I132" s="28">
        <v>500</v>
      </c>
      <c r="J132" s="29">
        <f>I132*H132</f>
        <v>60000</v>
      </c>
      <c r="K132" s="21"/>
      <c r="L132" s="21">
        <f>+J132*1.2</f>
        <v>72000</v>
      </c>
      <c r="M132" s="30"/>
      <c r="N132" s="30">
        <f>+L132*0.025</f>
        <v>1800</v>
      </c>
    </row>
    <row r="133" spans="3:15" ht="15" customHeight="1" x14ac:dyDescent="0.3">
      <c r="C133" s="27">
        <v>3</v>
      </c>
      <c r="D133" s="22"/>
      <c r="E133" s="51" t="s">
        <v>136</v>
      </c>
      <c r="F133" s="52"/>
      <c r="G133" s="22"/>
      <c r="H133" s="22"/>
      <c r="I133" s="28"/>
      <c r="J133" s="29"/>
      <c r="K133" s="21"/>
      <c r="L133" s="21"/>
      <c r="M133" s="30"/>
      <c r="N133" s="30"/>
    </row>
    <row r="134" spans="3:15" ht="15.75" customHeight="1" x14ac:dyDescent="0.3">
      <c r="C134" s="27"/>
      <c r="D134" s="22"/>
      <c r="E134" s="51" t="s">
        <v>137</v>
      </c>
      <c r="F134" s="52"/>
      <c r="G134" s="22" t="s">
        <v>4</v>
      </c>
      <c r="H134" s="22">
        <v>210</v>
      </c>
      <c r="I134" s="28">
        <v>200</v>
      </c>
      <c r="J134" s="29">
        <f>I134*H134</f>
        <v>42000</v>
      </c>
      <c r="K134" s="28"/>
      <c r="L134" s="28">
        <f>+J134*1.2</f>
        <v>50400</v>
      </c>
      <c r="M134" s="29"/>
      <c r="N134" s="29">
        <f>+L134*0.025</f>
        <v>1260</v>
      </c>
    </row>
    <row r="135" spans="3:15" ht="28.5" customHeight="1" x14ac:dyDescent="0.3">
      <c r="C135" s="27"/>
      <c r="D135" s="22"/>
      <c r="E135" s="51" t="s">
        <v>53</v>
      </c>
      <c r="F135" s="52"/>
      <c r="G135" s="22" t="s">
        <v>3</v>
      </c>
      <c r="H135" s="22">
        <v>6</v>
      </c>
      <c r="I135" s="28">
        <v>500</v>
      </c>
      <c r="J135" s="29">
        <f>I135*H135</f>
        <v>3000</v>
      </c>
      <c r="K135" s="21"/>
      <c r="L135" s="21">
        <f>+J135*1.2</f>
        <v>3600</v>
      </c>
      <c r="M135" s="30"/>
      <c r="N135" s="30">
        <f>+L135*0.025</f>
        <v>90</v>
      </c>
    </row>
    <row r="136" spans="3:15" ht="29.25" customHeight="1" x14ac:dyDescent="0.3">
      <c r="C136" s="56" t="s">
        <v>132</v>
      </c>
      <c r="D136" s="57"/>
      <c r="E136" s="57"/>
      <c r="F136" s="57"/>
      <c r="G136" s="57"/>
      <c r="H136" s="57"/>
      <c r="I136" s="31"/>
      <c r="J136" s="26">
        <f>SUM(J116:J135)</f>
        <v>1027100</v>
      </c>
      <c r="K136" s="21"/>
      <c r="L136" s="21"/>
      <c r="M136" s="30"/>
      <c r="N136" s="30"/>
    </row>
    <row r="137" spans="3:15" ht="15" customHeight="1" x14ac:dyDescent="0.3">
      <c r="C137" s="58" t="s">
        <v>42</v>
      </c>
      <c r="D137" s="59"/>
      <c r="E137" s="59"/>
      <c r="F137" s="59"/>
      <c r="G137" s="59"/>
      <c r="H137" s="59"/>
      <c r="I137" s="60"/>
      <c r="J137" s="29">
        <f>J136*0.05</f>
        <v>51355</v>
      </c>
      <c r="K137" s="21"/>
      <c r="L137" s="21"/>
      <c r="M137" s="30"/>
      <c r="N137" s="30"/>
    </row>
    <row r="138" spans="3:15" ht="15" customHeight="1" x14ac:dyDescent="0.3">
      <c r="C138" s="58" t="s">
        <v>43</v>
      </c>
      <c r="D138" s="59"/>
      <c r="E138" s="59"/>
      <c r="F138" s="59"/>
      <c r="G138" s="59"/>
      <c r="H138" s="59"/>
      <c r="I138" s="60"/>
      <c r="J138" s="29">
        <f>J136*0.1</f>
        <v>102710</v>
      </c>
      <c r="K138" s="21"/>
      <c r="L138" s="21"/>
      <c r="M138" s="30"/>
      <c r="N138" s="30"/>
    </row>
    <row r="139" spans="3:15" ht="15" customHeight="1" x14ac:dyDescent="0.3">
      <c r="C139" s="58" t="s">
        <v>52</v>
      </c>
      <c r="D139" s="59"/>
      <c r="E139" s="59"/>
      <c r="F139" s="59"/>
      <c r="G139" s="59"/>
      <c r="H139" s="59"/>
      <c r="I139" s="60"/>
      <c r="J139" s="29">
        <f>J136*0.05</f>
        <v>51355</v>
      </c>
      <c r="K139" s="21"/>
      <c r="L139" s="21"/>
      <c r="M139" s="30"/>
      <c r="N139" s="30"/>
      <c r="O139" s="16"/>
    </row>
    <row r="140" spans="3:15" ht="14.25" customHeight="1" x14ac:dyDescent="0.3">
      <c r="C140" s="53" t="s">
        <v>24</v>
      </c>
      <c r="D140" s="59"/>
      <c r="E140" s="59"/>
      <c r="F140" s="59"/>
      <c r="G140" s="59"/>
      <c r="H140" s="59"/>
      <c r="I140" s="60"/>
      <c r="J140" s="26">
        <f>+J136+J137+J138+J139</f>
        <v>1232520</v>
      </c>
      <c r="K140" s="26">
        <f>SUM(K116:K139)</f>
        <v>159000</v>
      </c>
      <c r="L140" s="26">
        <f>SUM(L116:L139)</f>
        <v>1073520</v>
      </c>
      <c r="M140" s="26">
        <f>SUM(M116:M139)</f>
        <v>10653</v>
      </c>
      <c r="N140" s="26">
        <f>SUM(N116:N139)</f>
        <v>26838</v>
      </c>
      <c r="O140" s="16"/>
    </row>
    <row r="141" spans="3:15" ht="30.75" customHeight="1" x14ac:dyDescent="0.3">
      <c r="C141" s="27"/>
      <c r="D141" s="22" t="s">
        <v>57</v>
      </c>
      <c r="E141" s="49" t="s">
        <v>138</v>
      </c>
      <c r="F141" s="50"/>
      <c r="G141" s="27"/>
      <c r="H141" s="27"/>
      <c r="I141" s="36"/>
      <c r="J141" s="29"/>
      <c r="K141" s="21"/>
      <c r="L141" s="21"/>
      <c r="M141" s="21"/>
      <c r="N141" s="30"/>
    </row>
    <row r="142" spans="3:15" ht="187.2" customHeight="1" x14ac:dyDescent="0.3">
      <c r="C142" s="27">
        <v>1</v>
      </c>
      <c r="D142" s="22"/>
      <c r="E142" s="46" t="s">
        <v>139</v>
      </c>
      <c r="F142" s="48"/>
      <c r="G142" s="27" t="s">
        <v>5</v>
      </c>
      <c r="H142" s="27">
        <v>1</v>
      </c>
      <c r="I142" s="36">
        <v>500000</v>
      </c>
      <c r="J142" s="29">
        <f>I142*H142</f>
        <v>500000</v>
      </c>
      <c r="K142" s="21">
        <f>+J142*1.2*0.5</f>
        <v>300000</v>
      </c>
      <c r="L142" s="21">
        <f>+J142*1.2/2</f>
        <v>300000</v>
      </c>
      <c r="M142" s="30">
        <f>+K142*0.067</f>
        <v>20100</v>
      </c>
      <c r="N142" s="29">
        <f>+L142*0.025</f>
        <v>7500</v>
      </c>
    </row>
    <row r="143" spans="3:15" x14ac:dyDescent="0.3">
      <c r="C143" s="56" t="s">
        <v>140</v>
      </c>
      <c r="D143" s="57"/>
      <c r="E143" s="57"/>
      <c r="F143" s="57"/>
      <c r="G143" s="57"/>
      <c r="H143" s="57"/>
      <c r="I143" s="31"/>
      <c r="J143" s="26">
        <f>SUM(J142:J142)</f>
        <v>500000</v>
      </c>
      <c r="K143" s="21"/>
      <c r="L143" s="21"/>
      <c r="M143" s="30"/>
      <c r="N143" s="30"/>
    </row>
    <row r="144" spans="3:15" x14ac:dyDescent="0.3">
      <c r="C144" s="58" t="s">
        <v>42</v>
      </c>
      <c r="D144" s="61"/>
      <c r="E144" s="61"/>
      <c r="F144" s="61"/>
      <c r="G144" s="61"/>
      <c r="H144" s="61"/>
      <c r="I144" s="55"/>
      <c r="J144" s="29">
        <f>J143*0.05</f>
        <v>25000</v>
      </c>
      <c r="K144" s="21"/>
      <c r="L144" s="21"/>
      <c r="M144" s="30"/>
      <c r="N144" s="30"/>
    </row>
    <row r="145" spans="3:15" x14ac:dyDescent="0.3">
      <c r="C145" s="58" t="s">
        <v>43</v>
      </c>
      <c r="D145" s="61"/>
      <c r="E145" s="61"/>
      <c r="F145" s="61"/>
      <c r="G145" s="61"/>
      <c r="H145" s="61"/>
      <c r="I145" s="55"/>
      <c r="J145" s="29">
        <f>J143*0.1</f>
        <v>50000</v>
      </c>
      <c r="K145" s="21"/>
      <c r="L145" s="21"/>
      <c r="M145" s="30"/>
      <c r="N145" s="30"/>
    </row>
    <row r="146" spans="3:15" x14ac:dyDescent="0.3">
      <c r="C146" s="58" t="s">
        <v>52</v>
      </c>
      <c r="D146" s="61"/>
      <c r="E146" s="61"/>
      <c r="F146" s="61"/>
      <c r="G146" s="61"/>
      <c r="H146" s="61"/>
      <c r="I146" s="55"/>
      <c r="J146" s="29">
        <f>J143*0.05</f>
        <v>25000</v>
      </c>
      <c r="K146" s="21"/>
      <c r="L146" s="21"/>
      <c r="M146" s="26"/>
      <c r="N146" s="30"/>
    </row>
    <row r="147" spans="3:15" x14ac:dyDescent="0.3">
      <c r="C147" s="53" t="s">
        <v>24</v>
      </c>
      <c r="D147" s="54"/>
      <c r="E147" s="54"/>
      <c r="F147" s="54"/>
      <c r="G147" s="54"/>
      <c r="H147" s="54"/>
      <c r="I147" s="62"/>
      <c r="J147" s="26">
        <f>+J143+J144+J145+J146</f>
        <v>600000</v>
      </c>
      <c r="K147" s="26">
        <f>SUM(K142:K146)</f>
        <v>300000</v>
      </c>
      <c r="L147" s="26">
        <f>SUM(L142:L146)</f>
        <v>300000</v>
      </c>
      <c r="M147" s="26">
        <f>SUM(M142:M146)</f>
        <v>20100</v>
      </c>
      <c r="N147" s="26">
        <f>SUM(N142:N146)</f>
        <v>7500</v>
      </c>
      <c r="O147" s="16"/>
    </row>
    <row r="148" spans="3:15" x14ac:dyDescent="0.3">
      <c r="C148" s="53" t="s">
        <v>141</v>
      </c>
      <c r="D148" s="54"/>
      <c r="E148" s="54"/>
      <c r="F148" s="54"/>
      <c r="G148" s="54"/>
      <c r="H148" s="54"/>
      <c r="I148" s="55"/>
      <c r="J148" s="26">
        <f>+J113+J140+J147</f>
        <v>2260200</v>
      </c>
      <c r="K148" s="26">
        <f t="shared" ref="K148:N148" si="6">+K113+K140+K147</f>
        <v>459000</v>
      </c>
      <c r="L148" s="26">
        <f t="shared" si="6"/>
        <v>1801200</v>
      </c>
      <c r="M148" s="26">
        <f t="shared" si="6"/>
        <v>30753</v>
      </c>
      <c r="N148" s="26">
        <f t="shared" si="6"/>
        <v>45030</v>
      </c>
      <c r="O148" s="16"/>
    </row>
    <row r="149" spans="3:15" ht="15.6" x14ac:dyDescent="0.3">
      <c r="C149" s="63" t="s">
        <v>142</v>
      </c>
      <c r="D149" s="64"/>
      <c r="E149" s="64"/>
      <c r="F149" s="64"/>
      <c r="G149" s="64"/>
      <c r="H149" s="64"/>
      <c r="I149" s="64"/>
      <c r="J149" s="64"/>
      <c r="K149" s="26"/>
      <c r="L149" s="26"/>
      <c r="M149" s="26"/>
      <c r="N149" s="26"/>
      <c r="O149" s="16"/>
    </row>
    <row r="150" spans="3:15" ht="29.25" customHeight="1" x14ac:dyDescent="0.3">
      <c r="C150" s="27">
        <v>1</v>
      </c>
      <c r="D150" s="22" t="s">
        <v>54</v>
      </c>
      <c r="E150" s="49" t="s">
        <v>143</v>
      </c>
      <c r="F150" s="50"/>
      <c r="G150" s="27"/>
      <c r="H150" s="27"/>
      <c r="I150" s="36"/>
      <c r="J150" s="29"/>
      <c r="K150" s="21"/>
      <c r="L150" s="21"/>
      <c r="M150" s="21"/>
      <c r="N150" s="30"/>
      <c r="O150" s="16"/>
    </row>
    <row r="151" spans="3:15" x14ac:dyDescent="0.3">
      <c r="C151" s="27"/>
      <c r="D151" s="22"/>
      <c r="E151" s="51" t="s">
        <v>144</v>
      </c>
      <c r="F151" s="52"/>
      <c r="G151" s="22"/>
      <c r="H151" s="22"/>
      <c r="I151" s="28"/>
      <c r="J151" s="29"/>
      <c r="K151" s="21"/>
      <c r="L151" s="21"/>
      <c r="M151" s="30"/>
      <c r="N151" s="30"/>
      <c r="O151" s="16"/>
    </row>
    <row r="152" spans="3:15" ht="39.75" customHeight="1" x14ac:dyDescent="0.3">
      <c r="C152" s="27"/>
      <c r="D152" s="22"/>
      <c r="E152" s="51" t="s">
        <v>147</v>
      </c>
      <c r="F152" s="52"/>
      <c r="G152" s="22" t="s">
        <v>4</v>
      </c>
      <c r="H152" s="22">
        <v>840</v>
      </c>
      <c r="I152" s="28">
        <v>350</v>
      </c>
      <c r="J152" s="29">
        <f>I152*H152</f>
        <v>294000</v>
      </c>
      <c r="K152" s="21"/>
      <c r="L152" s="21">
        <f>+J152*1.2</f>
        <v>352800</v>
      </c>
      <c r="M152" s="30"/>
      <c r="N152" s="30">
        <f>+L152*0.025</f>
        <v>8820</v>
      </c>
      <c r="O152" s="16"/>
    </row>
    <row r="153" spans="3:15" ht="27.75" customHeight="1" x14ac:dyDescent="0.3">
      <c r="C153" s="27"/>
      <c r="D153" s="22"/>
      <c r="E153" s="51" t="s">
        <v>150</v>
      </c>
      <c r="F153" s="52"/>
      <c r="G153" s="22"/>
      <c r="H153" s="22"/>
      <c r="I153" s="28"/>
      <c r="J153" s="29"/>
      <c r="K153" s="21"/>
      <c r="L153" s="21"/>
      <c r="M153" s="30"/>
      <c r="N153" s="30"/>
      <c r="O153" s="16"/>
    </row>
    <row r="154" spans="3:15" x14ac:dyDescent="0.3">
      <c r="C154" s="27"/>
      <c r="D154" s="22"/>
      <c r="E154" s="58" t="s">
        <v>146</v>
      </c>
      <c r="F154" s="55"/>
      <c r="G154" s="22"/>
      <c r="H154" s="22"/>
      <c r="I154" s="28"/>
      <c r="J154" s="29"/>
      <c r="K154" s="21"/>
      <c r="L154" s="21"/>
      <c r="M154" s="30"/>
      <c r="N154" s="30"/>
      <c r="O154" s="16"/>
    </row>
    <row r="155" spans="3:15" ht="29.25" customHeight="1" x14ac:dyDescent="0.3">
      <c r="C155" s="27"/>
      <c r="D155" s="22"/>
      <c r="E155" s="51" t="s">
        <v>151</v>
      </c>
      <c r="F155" s="52"/>
      <c r="G155" s="22"/>
      <c r="H155" s="22"/>
      <c r="I155" s="28"/>
      <c r="J155" s="29"/>
      <c r="K155" s="21"/>
      <c r="L155" s="21"/>
      <c r="M155" s="30"/>
      <c r="N155" s="30"/>
      <c r="O155" s="16"/>
    </row>
    <row r="156" spans="3:15" x14ac:dyDescent="0.3">
      <c r="C156" s="27"/>
      <c r="D156" s="22"/>
      <c r="E156" s="58" t="s">
        <v>148</v>
      </c>
      <c r="F156" s="55"/>
      <c r="G156" s="22"/>
      <c r="H156" s="22"/>
      <c r="I156" s="28"/>
      <c r="J156" s="29"/>
      <c r="K156" s="21"/>
      <c r="L156" s="21"/>
      <c r="M156" s="30"/>
      <c r="N156" s="30"/>
      <c r="O156" s="16"/>
    </row>
    <row r="157" spans="3:15" x14ac:dyDescent="0.3">
      <c r="C157" s="56" t="s">
        <v>149</v>
      </c>
      <c r="D157" s="57"/>
      <c r="E157" s="57"/>
      <c r="F157" s="57"/>
      <c r="G157" s="57"/>
      <c r="H157" s="57"/>
      <c r="I157" s="31"/>
      <c r="J157" s="26">
        <f>SUM(J152:J156)</f>
        <v>294000</v>
      </c>
      <c r="K157" s="21"/>
      <c r="L157" s="21"/>
      <c r="M157" s="30"/>
      <c r="N157" s="30"/>
      <c r="O157" s="16"/>
    </row>
    <row r="158" spans="3:15" x14ac:dyDescent="0.3">
      <c r="C158" s="58" t="s">
        <v>42</v>
      </c>
      <c r="D158" s="59"/>
      <c r="E158" s="59"/>
      <c r="F158" s="59"/>
      <c r="G158" s="59"/>
      <c r="H158" s="59"/>
      <c r="I158" s="60"/>
      <c r="J158" s="29">
        <f>J157*0.05</f>
        <v>14700</v>
      </c>
      <c r="K158" s="21"/>
      <c r="L158" s="21"/>
      <c r="M158" s="30"/>
      <c r="N158" s="30"/>
      <c r="O158" s="16"/>
    </row>
    <row r="159" spans="3:15" x14ac:dyDescent="0.3">
      <c r="C159" s="58" t="s">
        <v>43</v>
      </c>
      <c r="D159" s="59"/>
      <c r="E159" s="59"/>
      <c r="F159" s="59"/>
      <c r="G159" s="59"/>
      <c r="H159" s="59"/>
      <c r="I159" s="60"/>
      <c r="J159" s="29">
        <f>J157*0.1</f>
        <v>29400</v>
      </c>
      <c r="K159" s="21"/>
      <c r="L159" s="21"/>
      <c r="M159" s="30"/>
      <c r="N159" s="30"/>
      <c r="O159" s="16"/>
    </row>
    <row r="160" spans="3:15" x14ac:dyDescent="0.3">
      <c r="C160" s="58" t="s">
        <v>52</v>
      </c>
      <c r="D160" s="59"/>
      <c r="E160" s="59"/>
      <c r="F160" s="59"/>
      <c r="G160" s="59"/>
      <c r="H160" s="59"/>
      <c r="I160" s="60"/>
      <c r="J160" s="29">
        <f>J157*0.05</f>
        <v>14700</v>
      </c>
      <c r="K160" s="21"/>
      <c r="L160" s="21"/>
      <c r="M160" s="26"/>
      <c r="N160" s="30"/>
      <c r="O160" s="16"/>
    </row>
    <row r="161" spans="3:15" x14ac:dyDescent="0.3">
      <c r="C161" s="53" t="s">
        <v>24</v>
      </c>
      <c r="D161" s="59"/>
      <c r="E161" s="59"/>
      <c r="F161" s="59"/>
      <c r="G161" s="59"/>
      <c r="H161" s="59"/>
      <c r="I161" s="60"/>
      <c r="J161" s="26">
        <f>+J157+J158+J159+J160</f>
        <v>352800</v>
      </c>
      <c r="K161" s="26"/>
      <c r="L161" s="26">
        <f>SUM(L150:L160)</f>
        <v>352800</v>
      </c>
      <c r="M161" s="26"/>
      <c r="N161" s="26">
        <f>SUM(N150:N160)</f>
        <v>8820</v>
      </c>
      <c r="O161" s="16"/>
    </row>
    <row r="162" spans="3:15" ht="15.6" x14ac:dyDescent="0.3">
      <c r="C162" s="63" t="s">
        <v>152</v>
      </c>
      <c r="D162" s="64"/>
      <c r="E162" s="64"/>
      <c r="F162" s="64"/>
      <c r="G162" s="64"/>
      <c r="H162" s="64"/>
      <c r="I162" s="64"/>
      <c r="J162" s="64"/>
      <c r="K162" s="21"/>
      <c r="L162" s="21"/>
      <c r="M162" s="22"/>
      <c r="N162" s="22"/>
    </row>
    <row r="163" spans="3:15" ht="28.5" customHeight="1" x14ac:dyDescent="0.3">
      <c r="C163" s="18"/>
      <c r="D163" s="39" t="s">
        <v>54</v>
      </c>
      <c r="E163" s="65" t="s">
        <v>153</v>
      </c>
      <c r="F163" s="66"/>
      <c r="G163" s="38"/>
      <c r="H163" s="27"/>
      <c r="I163" s="36"/>
      <c r="J163" s="29"/>
      <c r="K163" s="30"/>
      <c r="L163" s="30"/>
      <c r="M163" s="30"/>
      <c r="N163" s="30"/>
    </row>
    <row r="164" spans="3:15" ht="15" customHeight="1" x14ac:dyDescent="0.3">
      <c r="C164" s="27">
        <v>1</v>
      </c>
      <c r="D164" s="39"/>
      <c r="E164" s="51" t="s">
        <v>65</v>
      </c>
      <c r="F164" s="52"/>
      <c r="G164" s="38" t="s">
        <v>5</v>
      </c>
      <c r="H164" s="27">
        <v>1</v>
      </c>
      <c r="I164" s="36">
        <v>40000</v>
      </c>
      <c r="J164" s="29">
        <v>35000</v>
      </c>
      <c r="K164" s="30"/>
      <c r="L164" s="21">
        <f>+J164*1.2</f>
        <v>42000</v>
      </c>
      <c r="M164" s="30"/>
      <c r="N164" s="30">
        <f>+L164*0.025</f>
        <v>1050</v>
      </c>
    </row>
    <row r="165" spans="3:15" ht="14.25" customHeight="1" x14ac:dyDescent="0.3">
      <c r="C165" s="27">
        <f>+C164+1</f>
        <v>2</v>
      </c>
      <c r="D165" s="39"/>
      <c r="E165" s="51" t="s">
        <v>62</v>
      </c>
      <c r="F165" s="52"/>
      <c r="G165" s="38" t="s">
        <v>61</v>
      </c>
      <c r="H165" s="27">
        <v>1</v>
      </c>
      <c r="I165" s="36">
        <v>10000</v>
      </c>
      <c r="J165" s="29">
        <f t="shared" ref="J165:J168" si="7">I165*H165</f>
        <v>10000</v>
      </c>
      <c r="K165" s="30">
        <f t="shared" ref="K165:K168" si="8">+J165*1.2</f>
        <v>12000</v>
      </c>
      <c r="L165" s="30"/>
      <c r="M165" s="30">
        <f t="shared" ref="M165:M168" si="9">+K165*0.067</f>
        <v>804</v>
      </c>
      <c r="N165" s="30"/>
    </row>
    <row r="166" spans="3:15" ht="14.25" customHeight="1" x14ac:dyDescent="0.3">
      <c r="C166" s="27">
        <f>+C165+1</f>
        <v>3</v>
      </c>
      <c r="D166" s="22"/>
      <c r="E166" s="51" t="s">
        <v>60</v>
      </c>
      <c r="F166" s="52"/>
      <c r="G166" s="38" t="s">
        <v>5</v>
      </c>
      <c r="H166" s="27">
        <v>1</v>
      </c>
      <c r="I166" s="36">
        <v>5000</v>
      </c>
      <c r="J166" s="29">
        <v>2500</v>
      </c>
      <c r="K166" s="30"/>
      <c r="L166" s="21">
        <f>+J166*1.2</f>
        <v>3000</v>
      </c>
      <c r="M166" s="30"/>
      <c r="N166" s="30">
        <f>+L166*0.025</f>
        <v>75</v>
      </c>
    </row>
    <row r="167" spans="3:15" ht="27" customHeight="1" x14ac:dyDescent="0.3">
      <c r="C167" s="27">
        <f>+C166+1</f>
        <v>4</v>
      </c>
      <c r="D167" s="22"/>
      <c r="E167" s="51" t="s">
        <v>63</v>
      </c>
      <c r="F167" s="52"/>
      <c r="G167" s="38" t="s">
        <v>5</v>
      </c>
      <c r="H167" s="27">
        <v>1</v>
      </c>
      <c r="I167" s="36">
        <v>20000</v>
      </c>
      <c r="J167" s="29">
        <v>10000</v>
      </c>
      <c r="K167" s="30"/>
      <c r="L167" s="21">
        <f>+J167*1.2</f>
        <v>12000</v>
      </c>
      <c r="M167" s="30"/>
      <c r="N167" s="30">
        <f>+L167*0.025</f>
        <v>300</v>
      </c>
    </row>
    <row r="168" spans="3:15" x14ac:dyDescent="0.3">
      <c r="C168" s="27">
        <f>+C167+1</f>
        <v>5</v>
      </c>
      <c r="D168" s="22"/>
      <c r="E168" s="51" t="s">
        <v>64</v>
      </c>
      <c r="F168" s="52"/>
      <c r="G168" s="38" t="s">
        <v>5</v>
      </c>
      <c r="H168" s="27">
        <v>1</v>
      </c>
      <c r="I168" s="36">
        <v>10000</v>
      </c>
      <c r="J168" s="29">
        <f t="shared" si="7"/>
        <v>10000</v>
      </c>
      <c r="K168" s="30">
        <f t="shared" si="8"/>
        <v>12000</v>
      </c>
      <c r="L168" s="30"/>
      <c r="M168" s="30">
        <f t="shared" si="9"/>
        <v>804</v>
      </c>
      <c r="N168" s="30"/>
    </row>
    <row r="169" spans="3:15" x14ac:dyDescent="0.3">
      <c r="C169" s="56" t="s">
        <v>154</v>
      </c>
      <c r="D169" s="57"/>
      <c r="E169" s="57"/>
      <c r="F169" s="57"/>
      <c r="G169" s="57"/>
      <c r="H169" s="57"/>
      <c r="I169" s="31"/>
      <c r="J169" s="26">
        <f>SUM(J164:J168)</f>
        <v>67500</v>
      </c>
      <c r="K169" s="21"/>
      <c r="L169" s="21"/>
      <c r="M169" s="30"/>
      <c r="N169" s="30"/>
    </row>
    <row r="170" spans="3:15" x14ac:dyDescent="0.3">
      <c r="C170" s="58" t="s">
        <v>42</v>
      </c>
      <c r="D170" s="61"/>
      <c r="E170" s="61"/>
      <c r="F170" s="61"/>
      <c r="G170" s="61"/>
      <c r="H170" s="61"/>
      <c r="I170" s="55"/>
      <c r="J170" s="29">
        <f>J169*0.05</f>
        <v>3375</v>
      </c>
      <c r="K170" s="21"/>
      <c r="L170" s="21"/>
      <c r="M170" s="30"/>
      <c r="N170" s="30"/>
    </row>
    <row r="171" spans="3:15" x14ac:dyDescent="0.3">
      <c r="C171" s="58" t="s">
        <v>43</v>
      </c>
      <c r="D171" s="61"/>
      <c r="E171" s="61"/>
      <c r="F171" s="61"/>
      <c r="G171" s="61"/>
      <c r="H171" s="61"/>
      <c r="I171" s="55"/>
      <c r="J171" s="29">
        <f>J169*0.1</f>
        <v>6750</v>
      </c>
      <c r="K171" s="21"/>
      <c r="L171" s="21"/>
      <c r="M171" s="30"/>
      <c r="N171" s="30"/>
    </row>
    <row r="172" spans="3:15" x14ac:dyDescent="0.3">
      <c r="C172" s="58" t="s">
        <v>52</v>
      </c>
      <c r="D172" s="61"/>
      <c r="E172" s="61"/>
      <c r="F172" s="61"/>
      <c r="G172" s="61"/>
      <c r="H172" s="61"/>
      <c r="I172" s="55"/>
      <c r="J172" s="29">
        <f>J169*0.05</f>
        <v>3375</v>
      </c>
      <c r="K172" s="21"/>
      <c r="L172" s="21"/>
      <c r="M172" s="26"/>
      <c r="N172" s="30"/>
    </row>
    <row r="173" spans="3:15" x14ac:dyDescent="0.3">
      <c r="C173" s="53" t="s">
        <v>24</v>
      </c>
      <c r="D173" s="54"/>
      <c r="E173" s="54"/>
      <c r="F173" s="54"/>
      <c r="G173" s="54"/>
      <c r="H173" s="54"/>
      <c r="I173" s="62"/>
      <c r="J173" s="26">
        <f>+J169+J170+J171+J172</f>
        <v>81000</v>
      </c>
      <c r="K173" s="26">
        <f>SUM(K162:K172)</f>
        <v>24000</v>
      </c>
      <c r="L173" s="26">
        <f t="shared" ref="L173:N173" si="10">SUM(L162:L172)</f>
        <v>57000</v>
      </c>
      <c r="M173" s="26">
        <f t="shared" si="10"/>
        <v>1608</v>
      </c>
      <c r="N173" s="26">
        <f t="shared" si="10"/>
        <v>1425</v>
      </c>
      <c r="O173" s="16"/>
    </row>
    <row r="174" spans="3:15" ht="30.75" customHeight="1" x14ac:dyDescent="0.3">
      <c r="C174" s="18"/>
      <c r="D174" s="22" t="s">
        <v>54</v>
      </c>
      <c r="E174" s="49" t="s">
        <v>156</v>
      </c>
      <c r="F174" s="50"/>
      <c r="G174" s="22"/>
      <c r="H174" s="22"/>
      <c r="I174" s="22"/>
      <c r="J174" s="22"/>
      <c r="K174" s="25"/>
      <c r="L174" s="26"/>
      <c r="M174" s="25"/>
      <c r="N174" s="26"/>
    </row>
    <row r="175" spans="3:15" ht="31.5" customHeight="1" x14ac:dyDescent="0.3">
      <c r="C175" s="27">
        <v>1</v>
      </c>
      <c r="D175" s="22"/>
      <c r="E175" s="51" t="s">
        <v>155</v>
      </c>
      <c r="F175" s="52"/>
      <c r="G175" s="22" t="s">
        <v>3</v>
      </c>
      <c r="H175" s="22">
        <v>2</v>
      </c>
      <c r="I175" s="28">
        <v>20000</v>
      </c>
      <c r="J175" s="29">
        <f>I175*H175</f>
        <v>40000</v>
      </c>
      <c r="K175" s="21"/>
      <c r="L175" s="21">
        <f>+J175*1.2</f>
        <v>48000</v>
      </c>
      <c r="M175" s="30"/>
      <c r="N175" s="30">
        <f>+L175*0.025</f>
        <v>1200</v>
      </c>
    </row>
    <row r="176" spans="3:15" x14ac:dyDescent="0.3">
      <c r="C176" s="56" t="s">
        <v>157</v>
      </c>
      <c r="D176" s="57"/>
      <c r="E176" s="57"/>
      <c r="F176" s="57"/>
      <c r="G176" s="57"/>
      <c r="H176" s="57"/>
      <c r="I176" s="31"/>
      <c r="J176" s="26">
        <f>SUM(J175:J175)</f>
        <v>40000</v>
      </c>
      <c r="K176" s="21"/>
      <c r="L176" s="26"/>
      <c r="M176" s="26"/>
      <c r="N176" s="26"/>
    </row>
    <row r="177" spans="3:15" x14ac:dyDescent="0.3">
      <c r="C177" s="58" t="s">
        <v>42</v>
      </c>
      <c r="D177" s="59"/>
      <c r="E177" s="59"/>
      <c r="F177" s="59"/>
      <c r="G177" s="59"/>
      <c r="H177" s="59"/>
      <c r="I177" s="60"/>
      <c r="J177" s="29">
        <f>J176*0.05</f>
        <v>2000</v>
      </c>
      <c r="K177" s="21"/>
      <c r="L177" s="30"/>
      <c r="M177" s="30"/>
      <c r="N177" s="30"/>
    </row>
    <row r="178" spans="3:15" x14ac:dyDescent="0.3">
      <c r="C178" s="58" t="s">
        <v>43</v>
      </c>
      <c r="D178" s="59"/>
      <c r="E178" s="59"/>
      <c r="F178" s="59"/>
      <c r="G178" s="59"/>
      <c r="H178" s="59"/>
      <c r="I178" s="60"/>
      <c r="J178" s="29">
        <f>J176*0.1</f>
        <v>4000</v>
      </c>
      <c r="K178" s="21"/>
      <c r="L178" s="30"/>
      <c r="M178" s="30"/>
      <c r="N178" s="30"/>
    </row>
    <row r="179" spans="3:15" x14ac:dyDescent="0.3">
      <c r="C179" s="58" t="s">
        <v>52</v>
      </c>
      <c r="D179" s="59"/>
      <c r="E179" s="59"/>
      <c r="F179" s="59"/>
      <c r="G179" s="59"/>
      <c r="H179" s="59"/>
      <c r="I179" s="60"/>
      <c r="J179" s="29">
        <f>J176*0.05</f>
        <v>2000</v>
      </c>
      <c r="K179" s="21"/>
      <c r="L179" s="30"/>
      <c r="M179" s="30"/>
      <c r="N179" s="30"/>
    </row>
    <row r="180" spans="3:15" x14ac:dyDescent="0.3">
      <c r="C180" s="53" t="s">
        <v>24</v>
      </c>
      <c r="D180" s="59"/>
      <c r="E180" s="59"/>
      <c r="F180" s="59"/>
      <c r="G180" s="59"/>
      <c r="H180" s="59"/>
      <c r="I180" s="60"/>
      <c r="J180" s="26">
        <f>+J176+J177+J178+J179</f>
        <v>48000</v>
      </c>
      <c r="K180" s="21"/>
      <c r="L180" s="35">
        <f>SUM(L175:L179)</f>
        <v>48000</v>
      </c>
      <c r="M180" s="30"/>
      <c r="N180" s="35">
        <f>SUM(N175:N179)</f>
        <v>1200</v>
      </c>
      <c r="O180" s="16"/>
    </row>
    <row r="181" spans="3:15" ht="30.75" customHeight="1" x14ac:dyDescent="0.3">
      <c r="C181" s="41"/>
      <c r="D181" s="22" t="s">
        <v>51</v>
      </c>
      <c r="E181" s="49" t="s">
        <v>158</v>
      </c>
      <c r="F181" s="50"/>
      <c r="G181" s="42"/>
      <c r="H181" s="42"/>
      <c r="I181" s="42"/>
      <c r="J181" s="42"/>
      <c r="K181" s="43"/>
      <c r="L181" s="44"/>
      <c r="M181" s="43"/>
      <c r="N181" s="44"/>
      <c r="O181" s="16"/>
    </row>
    <row r="182" spans="3:15" ht="28.5" customHeight="1" x14ac:dyDescent="0.3">
      <c r="C182" s="27">
        <v>1</v>
      </c>
      <c r="D182" s="22"/>
      <c r="E182" s="51" t="s">
        <v>159</v>
      </c>
      <c r="F182" s="52"/>
      <c r="G182" s="22" t="s">
        <v>4</v>
      </c>
      <c r="H182" s="22">
        <v>1275</v>
      </c>
      <c r="I182" s="28">
        <v>80</v>
      </c>
      <c r="J182" s="29">
        <f>I182*H182</f>
        <v>102000</v>
      </c>
      <c r="K182" s="28"/>
      <c r="L182" s="28">
        <f>+J182*1.2</f>
        <v>122400</v>
      </c>
      <c r="M182" s="29"/>
      <c r="N182" s="29">
        <f>+L182*0.025</f>
        <v>3060</v>
      </c>
      <c r="O182" s="16"/>
    </row>
    <row r="183" spans="3:15" ht="30" customHeight="1" x14ac:dyDescent="0.3">
      <c r="C183" s="27">
        <v>2</v>
      </c>
      <c r="D183" s="22"/>
      <c r="E183" s="51" t="s">
        <v>163</v>
      </c>
      <c r="F183" s="52"/>
      <c r="G183" s="22" t="s">
        <v>3</v>
      </c>
      <c r="H183" s="22">
        <v>20</v>
      </c>
      <c r="I183" s="28">
        <v>500</v>
      </c>
      <c r="J183" s="29">
        <f>I183*H183</f>
        <v>10000</v>
      </c>
      <c r="K183" s="21"/>
      <c r="L183" s="21">
        <f>+J183*1.2</f>
        <v>12000</v>
      </c>
      <c r="M183" s="30"/>
      <c r="N183" s="30">
        <f>+L183*0.025</f>
        <v>300</v>
      </c>
      <c r="O183" s="16"/>
    </row>
    <row r="184" spans="3:15" ht="15.75" customHeight="1" x14ac:dyDescent="0.3">
      <c r="C184" s="56" t="s">
        <v>160</v>
      </c>
      <c r="D184" s="57"/>
      <c r="E184" s="57"/>
      <c r="F184" s="57"/>
      <c r="G184" s="57"/>
      <c r="H184" s="57"/>
      <c r="I184" s="31"/>
      <c r="J184" s="26">
        <f>SUM(J182:J183)</f>
        <v>112000</v>
      </c>
      <c r="K184" s="21"/>
      <c r="L184" s="26"/>
      <c r="M184" s="26"/>
      <c r="N184" s="26"/>
      <c r="O184" s="16"/>
    </row>
    <row r="185" spans="3:15" ht="15.75" customHeight="1" x14ac:dyDescent="0.3">
      <c r="C185" s="58" t="s">
        <v>42</v>
      </c>
      <c r="D185" s="59"/>
      <c r="E185" s="59"/>
      <c r="F185" s="59"/>
      <c r="G185" s="59"/>
      <c r="H185" s="59"/>
      <c r="I185" s="60"/>
      <c r="J185" s="29">
        <f>J184*0.05</f>
        <v>5600</v>
      </c>
      <c r="K185" s="21"/>
      <c r="L185" s="30"/>
      <c r="M185" s="30"/>
      <c r="N185" s="30"/>
      <c r="O185" s="16"/>
    </row>
    <row r="186" spans="3:15" ht="15.75" customHeight="1" x14ac:dyDescent="0.3">
      <c r="C186" s="58" t="s">
        <v>43</v>
      </c>
      <c r="D186" s="59"/>
      <c r="E186" s="59"/>
      <c r="F186" s="59"/>
      <c r="G186" s="59"/>
      <c r="H186" s="59"/>
      <c r="I186" s="60"/>
      <c r="J186" s="29">
        <f>J184*0.1</f>
        <v>11200</v>
      </c>
      <c r="K186" s="21"/>
      <c r="L186" s="30"/>
      <c r="M186" s="30"/>
      <c r="N186" s="30"/>
      <c r="O186" s="16"/>
    </row>
    <row r="187" spans="3:15" ht="15.75" customHeight="1" x14ac:dyDescent="0.3">
      <c r="C187" s="58" t="s">
        <v>52</v>
      </c>
      <c r="D187" s="59"/>
      <c r="E187" s="59"/>
      <c r="F187" s="59"/>
      <c r="G187" s="59"/>
      <c r="H187" s="59"/>
      <c r="I187" s="60"/>
      <c r="J187" s="29">
        <f>J184*0.05</f>
        <v>5600</v>
      </c>
      <c r="K187" s="21"/>
      <c r="L187" s="30"/>
      <c r="M187" s="30"/>
      <c r="N187" s="30"/>
      <c r="O187" s="16"/>
    </row>
    <row r="188" spans="3:15" x14ac:dyDescent="0.3">
      <c r="C188" s="53" t="s">
        <v>24</v>
      </c>
      <c r="D188" s="59"/>
      <c r="E188" s="59"/>
      <c r="F188" s="59"/>
      <c r="G188" s="59"/>
      <c r="H188" s="59"/>
      <c r="I188" s="60"/>
      <c r="J188" s="26">
        <f>+J184+J185+J186+J187</f>
        <v>134400</v>
      </c>
      <c r="K188" s="21"/>
      <c r="L188" s="35">
        <f>SUM(L182:L187)</f>
        <v>134400</v>
      </c>
      <c r="M188" s="30"/>
      <c r="N188" s="35">
        <f>SUM(N182:N187)</f>
        <v>3360</v>
      </c>
      <c r="O188" s="16"/>
    </row>
    <row r="189" spans="3:15" x14ac:dyDescent="0.3">
      <c r="C189" s="34"/>
      <c r="D189" s="32"/>
      <c r="E189" s="32"/>
      <c r="F189" s="32"/>
      <c r="G189" s="32"/>
      <c r="H189" s="32"/>
      <c r="I189" s="33"/>
      <c r="J189" s="26"/>
      <c r="K189" s="21"/>
      <c r="L189" s="35"/>
      <c r="M189" s="30"/>
      <c r="N189" s="35"/>
      <c r="O189" s="16"/>
    </row>
    <row r="190" spans="3:15" ht="41.25" customHeight="1" x14ac:dyDescent="0.3">
      <c r="C190" s="27"/>
      <c r="D190" s="22" t="s">
        <v>57</v>
      </c>
      <c r="E190" s="49" t="s">
        <v>161</v>
      </c>
      <c r="F190" s="50"/>
      <c r="G190" s="22"/>
      <c r="H190" s="22"/>
      <c r="I190" s="28"/>
      <c r="J190" s="29"/>
      <c r="K190" s="28"/>
      <c r="L190" s="28"/>
      <c r="M190" s="29"/>
      <c r="N190" s="29"/>
      <c r="O190" s="16"/>
    </row>
    <row r="191" spans="3:15" ht="30" customHeight="1" x14ac:dyDescent="0.3">
      <c r="C191" s="27">
        <v>1</v>
      </c>
      <c r="D191" s="22"/>
      <c r="E191" s="51" t="s">
        <v>164</v>
      </c>
      <c r="F191" s="52"/>
      <c r="G191" s="22" t="s">
        <v>4</v>
      </c>
      <c r="H191" s="22">
        <v>1635</v>
      </c>
      <c r="I191" s="28">
        <v>250</v>
      </c>
      <c r="J191" s="29">
        <f>I191*H191</f>
        <v>408750</v>
      </c>
      <c r="K191" s="28"/>
      <c r="L191" s="28">
        <f>+J191*1.2</f>
        <v>490500</v>
      </c>
      <c r="M191" s="29"/>
      <c r="N191" s="29">
        <f>+L191*0.025</f>
        <v>12262.5</v>
      </c>
      <c r="O191" s="16"/>
    </row>
    <row r="192" spans="3:15" ht="30" customHeight="1" x14ac:dyDescent="0.3">
      <c r="C192" s="27">
        <v>2</v>
      </c>
      <c r="D192" s="22"/>
      <c r="E192" s="51" t="s">
        <v>163</v>
      </c>
      <c r="F192" s="52"/>
      <c r="G192" s="22" t="s">
        <v>3</v>
      </c>
      <c r="H192" s="22">
        <v>20</v>
      </c>
      <c r="I192" s="28">
        <v>500</v>
      </c>
      <c r="J192" s="29">
        <f>I192*H192</f>
        <v>10000</v>
      </c>
      <c r="K192" s="21"/>
      <c r="L192" s="21">
        <f>+J192*1.2</f>
        <v>12000</v>
      </c>
      <c r="M192" s="30"/>
      <c r="N192" s="30">
        <f>+L192*0.025</f>
        <v>300</v>
      </c>
      <c r="O192" s="16"/>
    </row>
    <row r="193" spans="3:15" ht="30" customHeight="1" x14ac:dyDescent="0.3">
      <c r="C193" s="56" t="s">
        <v>162</v>
      </c>
      <c r="D193" s="57"/>
      <c r="E193" s="57"/>
      <c r="F193" s="57"/>
      <c r="G193" s="57"/>
      <c r="H193" s="57"/>
      <c r="I193" s="31"/>
      <c r="J193" s="26">
        <f>SUM(J191:J192)</f>
        <v>418750</v>
      </c>
      <c r="K193" s="21"/>
      <c r="L193" s="26"/>
      <c r="M193" s="26"/>
      <c r="N193" s="26"/>
      <c r="O193" s="16"/>
    </row>
    <row r="194" spans="3:15" x14ac:dyDescent="0.3">
      <c r="C194" s="58" t="s">
        <v>42</v>
      </c>
      <c r="D194" s="59"/>
      <c r="E194" s="59"/>
      <c r="F194" s="59"/>
      <c r="G194" s="59"/>
      <c r="H194" s="59"/>
      <c r="I194" s="60"/>
      <c r="J194" s="29">
        <f>J193*0.05</f>
        <v>20937.5</v>
      </c>
      <c r="K194" s="21"/>
      <c r="L194" s="30"/>
      <c r="M194" s="30"/>
      <c r="N194" s="30"/>
      <c r="O194" s="16"/>
    </row>
    <row r="195" spans="3:15" x14ac:dyDescent="0.3">
      <c r="C195" s="58" t="s">
        <v>43</v>
      </c>
      <c r="D195" s="59"/>
      <c r="E195" s="59"/>
      <c r="F195" s="59"/>
      <c r="G195" s="59"/>
      <c r="H195" s="59"/>
      <c r="I195" s="60"/>
      <c r="J195" s="29">
        <f>J193*0.1</f>
        <v>41875</v>
      </c>
      <c r="K195" s="21"/>
      <c r="L195" s="30"/>
      <c r="M195" s="30"/>
      <c r="N195" s="30"/>
      <c r="O195" s="16"/>
    </row>
    <row r="196" spans="3:15" x14ac:dyDescent="0.3">
      <c r="C196" s="58" t="s">
        <v>52</v>
      </c>
      <c r="D196" s="59"/>
      <c r="E196" s="59"/>
      <c r="F196" s="59"/>
      <c r="G196" s="59"/>
      <c r="H196" s="59"/>
      <c r="I196" s="60"/>
      <c r="J196" s="29">
        <f>J193*0.05</f>
        <v>20937.5</v>
      </c>
      <c r="K196" s="21"/>
      <c r="L196" s="30"/>
      <c r="M196" s="30"/>
      <c r="N196" s="30"/>
      <c r="O196" s="16"/>
    </row>
    <row r="197" spans="3:15" x14ac:dyDescent="0.3">
      <c r="C197" s="53" t="s">
        <v>24</v>
      </c>
      <c r="D197" s="59"/>
      <c r="E197" s="59"/>
      <c r="F197" s="59"/>
      <c r="G197" s="59"/>
      <c r="H197" s="59"/>
      <c r="I197" s="60"/>
      <c r="J197" s="26">
        <f>+J193+J194+J195+J196</f>
        <v>502500</v>
      </c>
      <c r="K197" s="21"/>
      <c r="L197" s="35">
        <f>SUM(L191:L196)</f>
        <v>502500</v>
      </c>
      <c r="M197" s="30"/>
      <c r="N197" s="35">
        <f>SUM(N191:N196)</f>
        <v>12562.5</v>
      </c>
      <c r="O197" s="16"/>
    </row>
    <row r="198" spans="3:15" ht="30.75" customHeight="1" x14ac:dyDescent="0.3">
      <c r="C198" s="27"/>
      <c r="D198" s="22" t="s">
        <v>57</v>
      </c>
      <c r="E198" s="49" t="s">
        <v>171</v>
      </c>
      <c r="F198" s="50"/>
      <c r="G198" s="22"/>
      <c r="H198" s="22"/>
      <c r="I198" s="28"/>
      <c r="J198" s="29"/>
      <c r="K198" s="28"/>
      <c r="L198" s="28"/>
      <c r="M198" s="29"/>
      <c r="N198" s="29"/>
      <c r="O198" s="16"/>
    </row>
    <row r="199" spans="3:15" ht="177" customHeight="1" x14ac:dyDescent="0.3">
      <c r="C199" s="27">
        <v>1</v>
      </c>
      <c r="D199" s="22"/>
      <c r="E199" s="51" t="s">
        <v>167</v>
      </c>
      <c r="F199" s="52"/>
      <c r="G199" s="27" t="s">
        <v>165</v>
      </c>
      <c r="H199" s="22">
        <v>1</v>
      </c>
      <c r="I199" s="28">
        <v>200000</v>
      </c>
      <c r="J199" s="29">
        <f>I199*H199</f>
        <v>200000</v>
      </c>
      <c r="K199" s="30">
        <f>+J199*1.2/2</f>
        <v>120000</v>
      </c>
      <c r="L199" s="28">
        <f>+J199*1.2/2</f>
        <v>120000</v>
      </c>
      <c r="M199" s="30">
        <f t="shared" ref="M199" si="11">+K199*0.067</f>
        <v>8040.0000000000009</v>
      </c>
      <c r="N199" s="29">
        <f>+L199*0.025</f>
        <v>3000</v>
      </c>
      <c r="O199" s="16"/>
    </row>
    <row r="200" spans="3:15" ht="14.25" customHeight="1" x14ac:dyDescent="0.3">
      <c r="C200" s="56" t="s">
        <v>166</v>
      </c>
      <c r="D200" s="57"/>
      <c r="E200" s="57"/>
      <c r="F200" s="57"/>
      <c r="G200" s="57"/>
      <c r="H200" s="57"/>
      <c r="I200" s="31"/>
      <c r="J200" s="26">
        <f>SUM(J199:J199)</f>
        <v>200000</v>
      </c>
      <c r="K200" s="21"/>
      <c r="L200" s="26"/>
      <c r="M200" s="26"/>
      <c r="N200" s="26"/>
      <c r="O200" s="16"/>
    </row>
    <row r="201" spans="3:15" x14ac:dyDescent="0.3">
      <c r="C201" s="58" t="s">
        <v>42</v>
      </c>
      <c r="D201" s="59"/>
      <c r="E201" s="59"/>
      <c r="F201" s="59"/>
      <c r="G201" s="59"/>
      <c r="H201" s="59"/>
      <c r="I201" s="60"/>
      <c r="J201" s="29">
        <f>J200*0.05</f>
        <v>10000</v>
      </c>
      <c r="K201" s="21"/>
      <c r="L201" s="30"/>
      <c r="M201" s="30"/>
      <c r="N201" s="30"/>
      <c r="O201" s="16"/>
    </row>
    <row r="202" spans="3:15" x14ac:dyDescent="0.3">
      <c r="C202" s="58" t="s">
        <v>43</v>
      </c>
      <c r="D202" s="59"/>
      <c r="E202" s="59"/>
      <c r="F202" s="59"/>
      <c r="G202" s="59"/>
      <c r="H202" s="59"/>
      <c r="I202" s="60"/>
      <c r="J202" s="29">
        <f>J200*0.1</f>
        <v>20000</v>
      </c>
      <c r="K202" s="21"/>
      <c r="L202" s="30"/>
      <c r="M202" s="30"/>
      <c r="N202" s="30"/>
      <c r="O202" s="16"/>
    </row>
    <row r="203" spans="3:15" x14ac:dyDescent="0.3">
      <c r="C203" s="58" t="s">
        <v>52</v>
      </c>
      <c r="D203" s="59"/>
      <c r="E203" s="59"/>
      <c r="F203" s="59"/>
      <c r="G203" s="59"/>
      <c r="H203" s="59"/>
      <c r="I203" s="60"/>
      <c r="J203" s="29">
        <f>J200*0.05</f>
        <v>10000</v>
      </c>
      <c r="K203" s="21"/>
      <c r="L203" s="30"/>
      <c r="M203" s="30"/>
      <c r="N203" s="30"/>
      <c r="O203" s="16"/>
    </row>
    <row r="204" spans="3:15" x14ac:dyDescent="0.3">
      <c r="C204" s="53" t="s">
        <v>24</v>
      </c>
      <c r="D204" s="59"/>
      <c r="E204" s="59"/>
      <c r="F204" s="59"/>
      <c r="G204" s="59"/>
      <c r="H204" s="59"/>
      <c r="I204" s="60"/>
      <c r="J204" s="26">
        <f>+J200+J201+J202+J203</f>
        <v>240000</v>
      </c>
      <c r="K204" s="26">
        <f>SUM(K199:K203)</f>
        <v>120000</v>
      </c>
      <c r="L204" s="26">
        <f t="shared" ref="L204:N204" si="12">SUM(L199:L203)</f>
        <v>120000</v>
      </c>
      <c r="M204" s="26">
        <f t="shared" si="12"/>
        <v>8040.0000000000009</v>
      </c>
      <c r="N204" s="26">
        <f t="shared" si="12"/>
        <v>3000</v>
      </c>
      <c r="O204" s="16"/>
    </row>
    <row r="205" spans="3:15" x14ac:dyDescent="0.3">
      <c r="C205" s="53" t="s">
        <v>168</v>
      </c>
      <c r="D205" s="54"/>
      <c r="E205" s="54"/>
      <c r="F205" s="54"/>
      <c r="G205" s="54"/>
      <c r="H205" s="54"/>
      <c r="I205" s="55"/>
      <c r="J205" s="26">
        <f>+J173+J180+J188+J197+J204</f>
        <v>1005900</v>
      </c>
      <c r="K205" s="26">
        <f t="shared" ref="K205:N205" si="13">+K173+K180+K188+K197+K204</f>
        <v>144000</v>
      </c>
      <c r="L205" s="26">
        <f t="shared" si="13"/>
        <v>861900</v>
      </c>
      <c r="M205" s="26">
        <f t="shared" si="13"/>
        <v>9648</v>
      </c>
      <c r="N205" s="26">
        <f t="shared" si="13"/>
        <v>21547.5</v>
      </c>
      <c r="O205" s="16"/>
    </row>
    <row r="206" spans="3:15" x14ac:dyDescent="0.3">
      <c r="C206" s="53" t="s">
        <v>169</v>
      </c>
      <c r="D206" s="54"/>
      <c r="E206" s="54"/>
      <c r="F206" s="54"/>
      <c r="G206" s="54"/>
      <c r="H206" s="54"/>
      <c r="I206" s="55"/>
      <c r="J206" s="26">
        <f>+J148+J161+J205</f>
        <v>3618900</v>
      </c>
      <c r="K206" s="26">
        <f t="shared" ref="K206:N206" si="14">+K148+K161+K205</f>
        <v>603000</v>
      </c>
      <c r="L206" s="26">
        <f t="shared" si="14"/>
        <v>3015900</v>
      </c>
      <c r="M206" s="26">
        <f t="shared" si="14"/>
        <v>40401</v>
      </c>
      <c r="N206" s="26">
        <f t="shared" si="14"/>
        <v>75397.5</v>
      </c>
      <c r="O206" s="16"/>
    </row>
    <row r="207" spans="3:15" x14ac:dyDescent="0.3">
      <c r="C207" s="53" t="s">
        <v>170</v>
      </c>
      <c r="D207" s="54"/>
      <c r="E207" s="54"/>
      <c r="F207" s="54"/>
      <c r="G207" s="54"/>
      <c r="H207" s="54"/>
      <c r="I207" s="55"/>
      <c r="J207" s="26">
        <f>+J206+J85</f>
        <v>9047040</v>
      </c>
      <c r="K207" s="26">
        <f>+K206+K85</f>
        <v>793920</v>
      </c>
      <c r="L207" s="26">
        <f>+L206+L85</f>
        <v>8272620</v>
      </c>
      <c r="M207" s="26">
        <f>+M206+M85</f>
        <v>53192.639999999999</v>
      </c>
      <c r="N207" s="26">
        <f>+N206+N85</f>
        <v>206815.5</v>
      </c>
      <c r="O207" s="16"/>
    </row>
  </sheetData>
  <mergeCells count="212">
    <mergeCell ref="C203:I203"/>
    <mergeCell ref="C204:I204"/>
    <mergeCell ref="C195:I195"/>
    <mergeCell ref="C196:I196"/>
    <mergeCell ref="C197:I197"/>
    <mergeCell ref="E198:F198"/>
    <mergeCell ref="E199:F199"/>
    <mergeCell ref="C200:H200"/>
    <mergeCell ref="C201:I201"/>
    <mergeCell ref="C202:I202"/>
    <mergeCell ref="K4:L4"/>
    <mergeCell ref="M4:N4"/>
    <mergeCell ref="C63:I63"/>
    <mergeCell ref="E59:F59"/>
    <mergeCell ref="C64:I64"/>
    <mergeCell ref="C49:J49"/>
    <mergeCell ref="E50:F50"/>
    <mergeCell ref="E53:F53"/>
    <mergeCell ref="E16:F16"/>
    <mergeCell ref="E17:F17"/>
    <mergeCell ref="E54:F54"/>
    <mergeCell ref="E36:F36"/>
    <mergeCell ref="C13:H13"/>
    <mergeCell ref="C47:I47"/>
    <mergeCell ref="C48:I48"/>
    <mergeCell ref="E32:F32"/>
    <mergeCell ref="E26:F26"/>
    <mergeCell ref="E31:F31"/>
    <mergeCell ref="E41:F41"/>
    <mergeCell ref="E11:F11"/>
    <mergeCell ref="E12:F12"/>
    <mergeCell ref="C1:J2"/>
    <mergeCell ref="E3:F4"/>
    <mergeCell ref="I3:I4"/>
    <mergeCell ref="G3:G4"/>
    <mergeCell ref="H3:H4"/>
    <mergeCell ref="C3:C4"/>
    <mergeCell ref="C5:J5"/>
    <mergeCell ref="J3:J4"/>
    <mergeCell ref="C6:J6"/>
    <mergeCell ref="E135:F135"/>
    <mergeCell ref="C149:J149"/>
    <mergeCell ref="E152:F152"/>
    <mergeCell ref="E154:F154"/>
    <mergeCell ref="E155:F155"/>
    <mergeCell ref="E153:F153"/>
    <mergeCell ref="E156:F156"/>
    <mergeCell ref="E27:F27"/>
    <mergeCell ref="E8:F8"/>
    <mergeCell ref="E9:F9"/>
    <mergeCell ref="E10:F10"/>
    <mergeCell ref="C65:I65"/>
    <mergeCell ref="E68:F68"/>
    <mergeCell ref="C80:I80"/>
    <mergeCell ref="E75:F75"/>
    <mergeCell ref="E69:F69"/>
    <mergeCell ref="E74:F74"/>
    <mergeCell ref="E76:F76"/>
    <mergeCell ref="C79:H79"/>
    <mergeCell ref="C14:I14"/>
    <mergeCell ref="C15:I15"/>
    <mergeCell ref="E18:F18"/>
    <mergeCell ref="E98:F98"/>
    <mergeCell ref="C43:H43"/>
    <mergeCell ref="C84:I84"/>
    <mergeCell ref="C88:N88"/>
    <mergeCell ref="C96:D96"/>
    <mergeCell ref="E95:F95"/>
    <mergeCell ref="E115:F115"/>
    <mergeCell ref="E96:F96"/>
    <mergeCell ref="C89:J89"/>
    <mergeCell ref="E90:F90"/>
    <mergeCell ref="E97:F97"/>
    <mergeCell ref="C81:I81"/>
    <mergeCell ref="C82:I82"/>
    <mergeCell ref="E99:F99"/>
    <mergeCell ref="C85:I85"/>
    <mergeCell ref="C86:J86"/>
    <mergeCell ref="C87:J87"/>
    <mergeCell ref="E91:F91"/>
    <mergeCell ref="C22:I22"/>
    <mergeCell ref="C23:I23"/>
    <mergeCell ref="C24:I24"/>
    <mergeCell ref="E61:F61"/>
    <mergeCell ref="C62:H62"/>
    <mergeCell ref="E67:F67"/>
    <mergeCell ref="E70:F70"/>
    <mergeCell ref="E71:F71"/>
    <mergeCell ref="E72:F72"/>
    <mergeCell ref="E73:F73"/>
    <mergeCell ref="E55:F55"/>
    <mergeCell ref="E56:F56"/>
    <mergeCell ref="E57:F57"/>
    <mergeCell ref="E58:F58"/>
    <mergeCell ref="E60:F60"/>
    <mergeCell ref="C66:I66"/>
    <mergeCell ref="C83:I83"/>
    <mergeCell ref="E19:F19"/>
    <mergeCell ref="C20:H20"/>
    <mergeCell ref="C21:I21"/>
    <mergeCell ref="E52:F52"/>
    <mergeCell ref="E25:F25"/>
    <mergeCell ref="E37:F37"/>
    <mergeCell ref="E40:F40"/>
    <mergeCell ref="E39:F39"/>
    <mergeCell ref="E28:F28"/>
    <mergeCell ref="E30:F30"/>
    <mergeCell ref="E42:F42"/>
    <mergeCell ref="E33:F33"/>
    <mergeCell ref="E34:F34"/>
    <mergeCell ref="E35:F35"/>
    <mergeCell ref="E29:F29"/>
    <mergeCell ref="E38:F38"/>
    <mergeCell ref="C44:I44"/>
    <mergeCell ref="C45:I45"/>
    <mergeCell ref="C46:I46"/>
    <mergeCell ref="C159:I159"/>
    <mergeCell ref="C160:I160"/>
    <mergeCell ref="C161:I161"/>
    <mergeCell ref="E192:F192"/>
    <mergeCell ref="E182:F182"/>
    <mergeCell ref="E181:F181"/>
    <mergeCell ref="E183:F183"/>
    <mergeCell ref="C184:H184"/>
    <mergeCell ref="C185:I185"/>
    <mergeCell ref="C186:I186"/>
    <mergeCell ref="C187:I187"/>
    <mergeCell ref="E190:F190"/>
    <mergeCell ref="E191:F191"/>
    <mergeCell ref="C162:J162"/>
    <mergeCell ref="E163:F163"/>
    <mergeCell ref="C172:I172"/>
    <mergeCell ref="C173:I173"/>
    <mergeCell ref="E174:F174"/>
    <mergeCell ref="E165:F165"/>
    <mergeCell ref="E166:F166"/>
    <mergeCell ref="E167:F167"/>
    <mergeCell ref="E168:F168"/>
    <mergeCell ref="C169:H169"/>
    <mergeCell ref="C188:I188"/>
    <mergeCell ref="C193:H193"/>
    <mergeCell ref="C194:I194"/>
    <mergeCell ref="E93:F93"/>
    <mergeCell ref="E94:F94"/>
    <mergeCell ref="E92:F92"/>
    <mergeCell ref="E129:F129"/>
    <mergeCell ref="C112:I112"/>
    <mergeCell ref="E100:F100"/>
    <mergeCell ref="E102:F102"/>
    <mergeCell ref="E104:F104"/>
    <mergeCell ref="E105:F105"/>
    <mergeCell ref="C109:H109"/>
    <mergeCell ref="C110:I110"/>
    <mergeCell ref="C111:I111"/>
    <mergeCell ref="E123:F123"/>
    <mergeCell ref="E124:F124"/>
    <mergeCell ref="E125:F125"/>
    <mergeCell ref="E103:F103"/>
    <mergeCell ref="C113:I113"/>
    <mergeCell ref="E114:F114"/>
    <mergeCell ref="E116:F116"/>
    <mergeCell ref="E117:F117"/>
    <mergeCell ref="E118:F118"/>
    <mergeCell ref="E119:F119"/>
    <mergeCell ref="C137:I137"/>
    <mergeCell ref="C138:I138"/>
    <mergeCell ref="E101:F101"/>
    <mergeCell ref="C158:I158"/>
    <mergeCell ref="C139:I139"/>
    <mergeCell ref="C140:I140"/>
    <mergeCell ref="E150:F150"/>
    <mergeCell ref="E151:F151"/>
    <mergeCell ref="C143:H143"/>
    <mergeCell ref="E141:F141"/>
    <mergeCell ref="C144:I144"/>
    <mergeCell ref="C145:I145"/>
    <mergeCell ref="C146:I146"/>
    <mergeCell ref="C147:I147"/>
    <mergeCell ref="C148:I148"/>
    <mergeCell ref="E142:F142"/>
    <mergeCell ref="C157:H157"/>
    <mergeCell ref="E121:F121"/>
    <mergeCell ref="E127:F127"/>
    <mergeCell ref="E128:F128"/>
    <mergeCell ref="E120:F120"/>
    <mergeCell ref="E131:F131"/>
    <mergeCell ref="E133:F133"/>
    <mergeCell ref="E134:F134"/>
    <mergeCell ref="C7:J7"/>
    <mergeCell ref="E51:F51"/>
    <mergeCell ref="E77:F77"/>
    <mergeCell ref="E78:F78"/>
    <mergeCell ref="C205:I205"/>
    <mergeCell ref="E164:F164"/>
    <mergeCell ref="C206:I206"/>
    <mergeCell ref="C207:I207"/>
    <mergeCell ref="E106:F106"/>
    <mergeCell ref="E107:F107"/>
    <mergeCell ref="E108:F108"/>
    <mergeCell ref="E175:F175"/>
    <mergeCell ref="C176:H176"/>
    <mergeCell ref="C177:I177"/>
    <mergeCell ref="C178:I178"/>
    <mergeCell ref="C179:I179"/>
    <mergeCell ref="C180:I180"/>
    <mergeCell ref="C170:I170"/>
    <mergeCell ref="C171:I171"/>
    <mergeCell ref="E122:F122"/>
    <mergeCell ref="E126:F126"/>
    <mergeCell ref="E132:F132"/>
    <mergeCell ref="E130:F130"/>
    <mergeCell ref="C136:H136"/>
  </mergeCells>
  <phoneticPr fontId="9" type="noConversion"/>
  <pageMargins left="0.70866141732283472" right="0.70866141732283472" top="0.74803149606299213" bottom="0.74803149606299213" header="0.31496062992125984" footer="0.31496062992125984"/>
  <pageSetup paperSize="8" scale="60" orientation="portrait" r:id="rId1"/>
  <ignoredErrors>
    <ignoredError sqref="J14" formula="1"/>
    <ignoredError sqref="H5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"/>
  <sheetViews>
    <sheetView workbookViewId="0">
      <selection activeCell="B6" sqref="B6:C6"/>
    </sheetView>
  </sheetViews>
  <sheetFormatPr defaultRowHeight="14.4" x14ac:dyDescent="0.3"/>
  <cols>
    <col min="2" max="2" width="36.5546875" customWidth="1"/>
    <col min="4" max="4" width="13.5546875" customWidth="1"/>
    <col min="5" max="5" width="9.109375" customWidth="1"/>
  </cols>
  <sheetData>
    <row r="1" spans="1:9" x14ac:dyDescent="0.3">
      <c r="H1" s="89" t="s">
        <v>39</v>
      </c>
      <c r="I1" s="89"/>
    </row>
    <row r="2" spans="1:9" x14ac:dyDescent="0.3">
      <c r="H2" s="14" t="s">
        <v>40</v>
      </c>
      <c r="I2" s="14" t="s">
        <v>41</v>
      </c>
    </row>
    <row r="3" spans="1:9" ht="44.25" customHeight="1" x14ac:dyDescent="0.3">
      <c r="A3" s="7">
        <f>1+A2</f>
        <v>1</v>
      </c>
      <c r="B3" s="87" t="s">
        <v>35</v>
      </c>
      <c r="C3" s="88"/>
      <c r="D3" s="9" t="s">
        <v>4</v>
      </c>
      <c r="E3" s="8">
        <v>55</v>
      </c>
      <c r="F3" s="13">
        <v>120</v>
      </c>
      <c r="G3" s="6">
        <f>F3*E3</f>
        <v>6600</v>
      </c>
      <c r="H3" s="14"/>
      <c r="I3" s="15">
        <f>G3</f>
        <v>6600</v>
      </c>
    </row>
    <row r="4" spans="1:9" ht="30" customHeight="1" x14ac:dyDescent="0.3">
      <c r="A4" s="7">
        <f>1+A3</f>
        <v>2</v>
      </c>
      <c r="B4" s="87" t="s">
        <v>36</v>
      </c>
      <c r="C4" s="88"/>
      <c r="D4" s="10" t="s">
        <v>32</v>
      </c>
      <c r="E4" s="8">
        <v>1</v>
      </c>
      <c r="F4" s="13">
        <v>4000</v>
      </c>
      <c r="G4" s="6">
        <f>F4*E4</f>
        <v>4000</v>
      </c>
      <c r="H4" s="14"/>
      <c r="I4" s="15">
        <f>G4</f>
        <v>4000</v>
      </c>
    </row>
    <row r="5" spans="1:9" ht="29.25" customHeight="1" x14ac:dyDescent="0.3">
      <c r="A5" s="7">
        <f>1+A4</f>
        <v>3</v>
      </c>
      <c r="B5" s="87" t="s">
        <v>38</v>
      </c>
      <c r="C5" s="88"/>
      <c r="D5" s="10" t="s">
        <v>32</v>
      </c>
      <c r="E5" s="11">
        <v>1</v>
      </c>
      <c r="F5" s="13">
        <v>6500</v>
      </c>
      <c r="G5" s="6">
        <f>F5*E5</f>
        <v>6500</v>
      </c>
      <c r="H5" s="15">
        <f>F5</f>
        <v>6500</v>
      </c>
      <c r="I5" s="15"/>
    </row>
    <row r="6" spans="1:9" ht="45" customHeight="1" x14ac:dyDescent="0.3">
      <c r="A6" s="7">
        <f>1+A5</f>
        <v>4</v>
      </c>
      <c r="B6" s="87" t="s">
        <v>37</v>
      </c>
      <c r="C6" s="88"/>
      <c r="D6" s="12" t="s">
        <v>4</v>
      </c>
      <c r="E6" s="11">
        <v>220</v>
      </c>
      <c r="F6" s="13">
        <v>70</v>
      </c>
      <c r="G6" s="6">
        <f>F6*E6</f>
        <v>15400</v>
      </c>
      <c r="H6" s="14"/>
      <c r="I6" s="15">
        <f>G6</f>
        <v>15400</v>
      </c>
    </row>
    <row r="7" spans="1:9" x14ac:dyDescent="0.3">
      <c r="G7" s="15">
        <f>SUM(G3:G6)</f>
        <v>32500</v>
      </c>
      <c r="H7" s="15">
        <f>SUM(H3:H6)</f>
        <v>6500</v>
      </c>
      <c r="I7" s="15">
        <f>SUM(I3:I6)</f>
        <v>26000</v>
      </c>
    </row>
  </sheetData>
  <mergeCells count="5">
    <mergeCell ref="B3:C3"/>
    <mergeCell ref="B4:C4"/>
    <mergeCell ref="B5:C5"/>
    <mergeCell ref="B6:C6"/>
    <mergeCell ref="H1: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P49"/>
  <sheetViews>
    <sheetView topLeftCell="A4" workbookViewId="0">
      <selection activeCell="C17" sqref="C17"/>
    </sheetView>
  </sheetViews>
  <sheetFormatPr defaultRowHeight="14.4" x14ac:dyDescent="0.3"/>
  <cols>
    <col min="5" max="5" width="10.44140625" customWidth="1"/>
    <col min="6" max="6" width="12.5546875" customWidth="1"/>
    <col min="7" max="7" width="16.6640625" customWidth="1"/>
    <col min="8" max="8" width="11.44140625" customWidth="1"/>
    <col min="9" max="9" width="16.33203125" customWidth="1"/>
    <col min="11" max="11" width="11.6640625" customWidth="1"/>
    <col min="12" max="12" width="10.88671875" customWidth="1"/>
    <col min="13" max="13" width="12.44140625" customWidth="1"/>
  </cols>
  <sheetData>
    <row r="5" spans="1:16" x14ac:dyDescent="0.3">
      <c r="F5" s="92" t="s">
        <v>30</v>
      </c>
      <c r="G5" s="92"/>
      <c r="H5" s="92"/>
      <c r="L5" s="92" t="s">
        <v>28</v>
      </c>
      <c r="M5" s="92"/>
      <c r="N5" s="92"/>
      <c r="O5" s="92"/>
      <c r="P5" s="92"/>
    </row>
    <row r="6" spans="1:16" ht="28.8" x14ac:dyDescent="0.3">
      <c r="F6" s="3" t="s">
        <v>9</v>
      </c>
      <c r="G6" t="s">
        <v>10</v>
      </c>
      <c r="H6" s="3" t="s">
        <v>14</v>
      </c>
      <c r="K6" s="3" t="s">
        <v>9</v>
      </c>
      <c r="L6" s="3" t="s">
        <v>10</v>
      </c>
      <c r="M6" s="3" t="s">
        <v>14</v>
      </c>
    </row>
    <row r="7" spans="1:16" x14ac:dyDescent="0.3">
      <c r="F7" s="90" t="s">
        <v>7</v>
      </c>
      <c r="G7" s="91"/>
      <c r="H7" s="91"/>
      <c r="I7" s="91"/>
      <c r="J7" s="91"/>
      <c r="K7" s="91"/>
      <c r="L7" s="91"/>
      <c r="M7" s="91"/>
      <c r="N7" s="91"/>
      <c r="O7" s="91"/>
    </row>
    <row r="8" spans="1:16" x14ac:dyDescent="0.3">
      <c r="C8">
        <f>C9/1.1</f>
        <v>1866.8831168831166</v>
      </c>
      <c r="E8" t="s">
        <v>8</v>
      </c>
      <c r="F8" s="1">
        <f>C8/15.6466</f>
        <v>119.31557762600927</v>
      </c>
      <c r="J8" t="s">
        <v>13</v>
      </c>
    </row>
    <row r="9" spans="1:16" x14ac:dyDescent="0.3">
      <c r="C9" s="4">
        <v>2053.5714285714284</v>
      </c>
      <c r="E9" t="s">
        <v>11</v>
      </c>
      <c r="F9" s="1">
        <f>C9/15.6466</f>
        <v>131.24713538861022</v>
      </c>
      <c r="G9">
        <v>40</v>
      </c>
      <c r="H9" s="2">
        <f>F9*G9</f>
        <v>5249.8854155444087</v>
      </c>
      <c r="J9" t="s">
        <v>15</v>
      </c>
      <c r="K9" s="1">
        <f>A10/15.6466</f>
        <v>168.3387171288696</v>
      </c>
    </row>
    <row r="10" spans="1:16" x14ac:dyDescent="0.3">
      <c r="A10" s="4">
        <v>2633.9285714285711</v>
      </c>
      <c r="C10" s="4">
        <v>2142.8571428571427</v>
      </c>
      <c r="E10" t="s">
        <v>12</v>
      </c>
      <c r="F10" s="1">
        <f>C10/15.6466</f>
        <v>136.95353257941935</v>
      </c>
      <c r="G10">
        <v>995</v>
      </c>
      <c r="H10" s="2">
        <f>F10*G10</f>
        <v>136268.76491652225</v>
      </c>
      <c r="J10" t="s">
        <v>25</v>
      </c>
      <c r="K10" s="1">
        <f>A11/15.6466</f>
        <v>176.89831291508332</v>
      </c>
      <c r="L10">
        <v>220</v>
      </c>
      <c r="M10" s="2">
        <f>K10*L10</f>
        <v>38917.628841318328</v>
      </c>
    </row>
    <row r="11" spans="1:16" x14ac:dyDescent="0.3">
      <c r="A11" s="4">
        <v>2767.8571428571427</v>
      </c>
      <c r="C11" s="4">
        <v>2232.1428571428569</v>
      </c>
      <c r="E11" t="s">
        <v>22</v>
      </c>
      <c r="F11" s="1">
        <f>C11/15.6466</f>
        <v>142.65992977022847</v>
      </c>
      <c r="G11">
        <v>1485</v>
      </c>
      <c r="H11" s="2">
        <f>F11*G11</f>
        <v>211849.99570878927</v>
      </c>
      <c r="K11" s="1"/>
      <c r="L11" t="s">
        <v>6</v>
      </c>
    </row>
    <row r="12" spans="1:16" x14ac:dyDescent="0.3">
      <c r="A12" s="4"/>
      <c r="C12" s="4"/>
      <c r="F12" s="1"/>
      <c r="G12" t="s">
        <v>6</v>
      </c>
      <c r="H12" s="2">
        <f>SUM(H9:H11)</f>
        <v>353368.64604085591</v>
      </c>
      <c r="J12" t="s">
        <v>26</v>
      </c>
      <c r="K12" s="1">
        <f>A11/15.6466</f>
        <v>176.89831291508332</v>
      </c>
      <c r="L12">
        <v>415</v>
      </c>
      <c r="M12" s="2">
        <f>K12*L12</f>
        <v>73412.799859759572</v>
      </c>
    </row>
    <row r="13" spans="1:16" x14ac:dyDescent="0.3">
      <c r="A13" s="4"/>
      <c r="C13" s="4">
        <v>2232.1428571428569</v>
      </c>
      <c r="E13" t="s">
        <v>23</v>
      </c>
      <c r="F13" s="1">
        <f>C13/15.6466</f>
        <v>142.65992977022847</v>
      </c>
      <c r="G13">
        <v>245</v>
      </c>
      <c r="H13" s="2">
        <f>F13*G13</f>
        <v>34951.682793705979</v>
      </c>
      <c r="L13" t="s">
        <v>6</v>
      </c>
    </row>
    <row r="14" spans="1:16" x14ac:dyDescent="0.3">
      <c r="C14" s="4"/>
      <c r="G14" t="s">
        <v>6</v>
      </c>
      <c r="H14" s="2">
        <f>SUM(H13)</f>
        <v>34951.682793705979</v>
      </c>
      <c r="L14" t="s">
        <v>24</v>
      </c>
    </row>
    <row r="15" spans="1:16" x14ac:dyDescent="0.3">
      <c r="C15" s="4"/>
      <c r="G15" t="s">
        <v>24</v>
      </c>
      <c r="H15" s="2">
        <f>+H12+H14</f>
        <v>388320.32883456186</v>
      </c>
    </row>
    <row r="16" spans="1:16" x14ac:dyDescent="0.3">
      <c r="C16" s="4"/>
    </row>
    <row r="17" spans="3:15" x14ac:dyDescent="0.3">
      <c r="C17" s="4"/>
    </row>
    <row r="18" spans="3:15" ht="28.8" x14ac:dyDescent="0.3">
      <c r="C18" s="4"/>
      <c r="G18" s="3" t="s">
        <v>18</v>
      </c>
    </row>
    <row r="19" spans="3:15" ht="45.75" customHeight="1" x14ac:dyDescent="0.3">
      <c r="G19" s="3" t="s">
        <v>17</v>
      </c>
    </row>
    <row r="20" spans="3:15" ht="43.2" x14ac:dyDescent="0.3">
      <c r="F20" s="4"/>
      <c r="G20" s="3" t="s">
        <v>19</v>
      </c>
    </row>
    <row r="21" spans="3:15" x14ac:dyDescent="0.3">
      <c r="F21" s="90" t="s">
        <v>20</v>
      </c>
      <c r="G21" s="91"/>
      <c r="H21" s="91"/>
      <c r="I21" s="91"/>
      <c r="J21" s="91"/>
      <c r="K21" s="91"/>
      <c r="L21" s="91"/>
      <c r="M21" s="91"/>
      <c r="N21" s="91"/>
      <c r="O21" s="91"/>
    </row>
    <row r="22" spans="3:15" x14ac:dyDescent="0.3">
      <c r="C22">
        <f>C23/1.1</f>
        <v>1866.8831168831166</v>
      </c>
      <c r="E22" t="s">
        <v>8</v>
      </c>
      <c r="F22" s="1">
        <f>C22/15.6466</f>
        <v>119.31557762600927</v>
      </c>
      <c r="J22" t="s">
        <v>13</v>
      </c>
      <c r="K22" s="1">
        <v>142.66</v>
      </c>
      <c r="L22">
        <v>1030</v>
      </c>
      <c r="M22">
        <f>L22*K22</f>
        <v>146939.79999999999</v>
      </c>
    </row>
    <row r="23" spans="3:15" x14ac:dyDescent="0.3">
      <c r="C23" s="4">
        <v>2053.5714285714284</v>
      </c>
      <c r="E23" t="s">
        <v>11</v>
      </c>
      <c r="F23" s="1">
        <f>C23/15.6466</f>
        <v>131.24713538861022</v>
      </c>
      <c r="G23">
        <v>765</v>
      </c>
      <c r="H23" s="2">
        <f>G23*F23</f>
        <v>100404.05857228681</v>
      </c>
      <c r="J23" t="s">
        <v>15</v>
      </c>
      <c r="K23" s="1">
        <v>168.34</v>
      </c>
      <c r="L23">
        <v>1925</v>
      </c>
      <c r="M23">
        <f>L23*K23</f>
        <v>324054.5</v>
      </c>
    </row>
    <row r="24" spans="3:15" x14ac:dyDescent="0.3">
      <c r="C24" s="4">
        <v>2142.8571428571427</v>
      </c>
      <c r="E24" t="s">
        <v>12</v>
      </c>
      <c r="F24" s="1">
        <f>C24/15.6466</f>
        <v>136.95353257941935</v>
      </c>
      <c r="H24" s="2">
        <f>G24*F24</f>
        <v>0</v>
      </c>
      <c r="J24" t="s">
        <v>16</v>
      </c>
      <c r="K24" s="1">
        <v>176.9</v>
      </c>
      <c r="L24">
        <v>3080</v>
      </c>
      <c r="M24" s="2">
        <f>L24*K24</f>
        <v>544852</v>
      </c>
    </row>
    <row r="25" spans="3:15" x14ac:dyDescent="0.3">
      <c r="C25" s="4">
        <v>2232.1428571428569</v>
      </c>
      <c r="E25" t="s">
        <v>13</v>
      </c>
      <c r="F25" s="1">
        <f>C25/15.6466</f>
        <v>142.65992977022847</v>
      </c>
      <c r="G25">
        <v>425</v>
      </c>
      <c r="H25" s="2">
        <f>G25*F25</f>
        <v>60630.470152347101</v>
      </c>
      <c r="K25" s="5" t="s">
        <v>29</v>
      </c>
      <c r="L25" s="5">
        <f>SUM(L23:L24)</f>
        <v>5005</v>
      </c>
      <c r="M25">
        <f>SUM(M23:M24)</f>
        <v>868906.5</v>
      </c>
    </row>
    <row r="26" spans="3:15" x14ac:dyDescent="0.3">
      <c r="C26" s="4"/>
      <c r="F26" s="1"/>
      <c r="G26">
        <f>SUM(G23:G25)</f>
        <v>1190</v>
      </c>
      <c r="H26" s="2">
        <f>SUM(H23:H25)</f>
        <v>161034.52872463391</v>
      </c>
      <c r="L26" s="5"/>
    </row>
    <row r="27" spans="3:15" x14ac:dyDescent="0.3">
      <c r="C27" s="4">
        <v>2232.1428571428569</v>
      </c>
      <c r="E27" t="s">
        <v>27</v>
      </c>
    </row>
    <row r="28" spans="3:15" x14ac:dyDescent="0.3">
      <c r="C28" s="4">
        <v>2142.8571428571427</v>
      </c>
      <c r="E28" t="s">
        <v>8</v>
      </c>
      <c r="F28" s="1">
        <f>F22*0.7</f>
        <v>83.520904338206492</v>
      </c>
    </row>
    <row r="29" spans="3:15" x14ac:dyDescent="0.3">
      <c r="C29" s="4">
        <v>2232.1428571428569</v>
      </c>
      <c r="E29" t="s">
        <v>11</v>
      </c>
      <c r="F29" s="1">
        <f>F23*0.7</f>
        <v>91.872994772027141</v>
      </c>
      <c r="G29">
        <v>335</v>
      </c>
      <c r="H29" s="2">
        <f>G29*F29</f>
        <v>30777.453248629092</v>
      </c>
    </row>
    <row r="30" spans="3:15" x14ac:dyDescent="0.3">
      <c r="C30" s="4">
        <v>2321.4285714285711</v>
      </c>
      <c r="E30" t="s">
        <v>12</v>
      </c>
      <c r="F30" s="1">
        <f>F24*0.7</f>
        <v>95.867472805593536</v>
      </c>
      <c r="G30">
        <v>155</v>
      </c>
      <c r="H30" s="2">
        <f>G30*F30</f>
        <v>14859.458284866998</v>
      </c>
    </row>
    <row r="31" spans="3:15" x14ac:dyDescent="0.3">
      <c r="C31" s="4">
        <v>2321.4285714285711</v>
      </c>
      <c r="E31" t="s">
        <v>13</v>
      </c>
      <c r="F31" s="1">
        <f>F25*0.7</f>
        <v>99.861950839159931</v>
      </c>
      <c r="G31" s="3">
        <v>640</v>
      </c>
      <c r="H31" s="2">
        <f>G31*F31</f>
        <v>63911.648537062356</v>
      </c>
    </row>
    <row r="32" spans="3:15" x14ac:dyDescent="0.3">
      <c r="F32" t="s">
        <v>6</v>
      </c>
      <c r="G32">
        <f>SUM(G29:G31)</f>
        <v>1130</v>
      </c>
      <c r="H32" s="2">
        <f>SUM(H29:H31)</f>
        <v>109548.56007055845</v>
      </c>
    </row>
    <row r="33" spans="5:15" ht="28.8" x14ac:dyDescent="0.3">
      <c r="F33" s="4"/>
      <c r="G33" s="3" t="s">
        <v>18</v>
      </c>
    </row>
    <row r="34" spans="5:15" ht="43.2" x14ac:dyDescent="0.3">
      <c r="G34" s="3" t="s">
        <v>17</v>
      </c>
    </row>
    <row r="35" spans="5:15" ht="43.2" x14ac:dyDescent="0.3">
      <c r="G35" s="3" t="s">
        <v>21</v>
      </c>
    </row>
    <row r="36" spans="5:15" x14ac:dyDescent="0.3">
      <c r="G36" s="3" t="s">
        <v>24</v>
      </c>
    </row>
    <row r="37" spans="5:15" x14ac:dyDescent="0.3">
      <c r="F37" s="90" t="s">
        <v>20</v>
      </c>
      <c r="G37" s="91"/>
      <c r="H37" s="91"/>
      <c r="I37" s="91"/>
      <c r="J37" s="91"/>
      <c r="K37" s="91"/>
      <c r="L37" s="91"/>
      <c r="M37" s="91"/>
      <c r="N37" s="91"/>
      <c r="O37" s="91"/>
    </row>
    <row r="39" spans="5:15" x14ac:dyDescent="0.3">
      <c r="E39" t="s">
        <v>8</v>
      </c>
      <c r="F39" s="1">
        <v>119.32</v>
      </c>
      <c r="G39">
        <v>170</v>
      </c>
      <c r="H39">
        <f>F39*G39</f>
        <v>20284.399999999998</v>
      </c>
    </row>
    <row r="40" spans="5:15" x14ac:dyDescent="0.3">
      <c r="E40" t="s">
        <v>11</v>
      </c>
      <c r="F40" s="1">
        <v>131.25</v>
      </c>
      <c r="H40">
        <f>F40*G40</f>
        <v>0</v>
      </c>
      <c r="J40" t="s">
        <v>15</v>
      </c>
      <c r="K40" s="1">
        <v>168.34</v>
      </c>
    </row>
    <row r="41" spans="5:15" x14ac:dyDescent="0.3">
      <c r="E41" t="s">
        <v>12</v>
      </c>
      <c r="F41" s="1">
        <v>136.94999999999999</v>
      </c>
      <c r="G41">
        <v>465</v>
      </c>
      <c r="H41">
        <f>F41*G41</f>
        <v>63681.749999999993</v>
      </c>
      <c r="J41" t="s">
        <v>16</v>
      </c>
      <c r="K41" s="1">
        <v>176.9</v>
      </c>
      <c r="L41">
        <v>220</v>
      </c>
      <c r="M41">
        <f>L41*K41</f>
        <v>38918</v>
      </c>
    </row>
    <row r="42" spans="5:15" x14ac:dyDescent="0.3">
      <c r="E42" t="s">
        <v>13</v>
      </c>
      <c r="F42" s="1">
        <v>142.66</v>
      </c>
      <c r="G42">
        <v>3555</v>
      </c>
      <c r="H42">
        <f>F42*G42</f>
        <v>507156.3</v>
      </c>
      <c r="L42" t="s">
        <v>6</v>
      </c>
      <c r="M42">
        <f>SUM(M40:M41)</f>
        <v>38918</v>
      </c>
    </row>
    <row r="43" spans="5:15" x14ac:dyDescent="0.3">
      <c r="F43" t="s">
        <v>6</v>
      </c>
      <c r="G43">
        <f>SUM(G39:G42)</f>
        <v>4190</v>
      </c>
      <c r="H43" s="2">
        <f>SUM(H39:H42)</f>
        <v>591122.44999999995</v>
      </c>
    </row>
    <row r="47" spans="5:15" ht="28.8" x14ac:dyDescent="0.3">
      <c r="G47" s="3" t="s">
        <v>18</v>
      </c>
    </row>
    <row r="48" spans="5:15" ht="43.2" x14ac:dyDescent="0.3">
      <c r="G48" s="3" t="s">
        <v>17</v>
      </c>
    </row>
    <row r="49" spans="6:7" ht="43.2" x14ac:dyDescent="0.3">
      <c r="F49" s="4"/>
      <c r="G49" s="3" t="s">
        <v>21</v>
      </c>
    </row>
  </sheetData>
  <mergeCells count="5">
    <mergeCell ref="F37:O37"/>
    <mergeCell ref="F5:H5"/>
    <mergeCell ref="L5:P5"/>
    <mergeCell ref="F7:O7"/>
    <mergeCell ref="F21:O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 Otsmaa</dc:creator>
  <cp:lastModifiedBy>Sven Otsmaa | Viru-Nigula.ee</cp:lastModifiedBy>
  <cp:lastPrinted>2024-02-20T11:36:33Z</cp:lastPrinted>
  <dcterms:created xsi:type="dcterms:W3CDTF">2011-06-18T20:22:51Z</dcterms:created>
  <dcterms:modified xsi:type="dcterms:W3CDTF">2025-04-21T17:25:28Z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2020-11-13T12:16:37Z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29bdb94e-2dba-4998-a75a-0000253ca692</vt:lpwstr>
  </property>
  <property fmtid="{D5CDD505-2E9C-101B-9397-08002B2CF9AE}" pid="8" name="MSIP_Label_43f08ec5-d6d9-4227-8387-ccbfcb3632c4_ContentBits">
    <vt:lpwstr>0</vt:lpwstr>
  </property>
</Properties>
</file>