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omjl40213\Downloads\"/>
    </mc:Choice>
  </mc:AlternateContent>
  <xr:revisionPtr revIDLastSave="0" documentId="13_ncr:1_{8F2831AE-1DAF-4D22-96CB-DC75C15679E1}" xr6:coauthVersionLast="47" xr6:coauthVersionMax="47" xr10:uidLastSave="{00000000-0000-0000-0000-000000000000}"/>
  <bookViews>
    <workbookView xWindow="-120" yWindow="-120" windowWidth="29040" windowHeight="15720" xr2:uid="{B7F779BD-76FC-4B02-83BC-507DD42093C8}"/>
  </bookViews>
  <sheets>
    <sheet name="TAT eelarv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H37" i="2"/>
  <c r="C28" i="2" l="1"/>
  <c r="C26" i="2" s="1"/>
  <c r="C21" i="2"/>
  <c r="C16" i="2"/>
  <c r="C15" i="2" s="1"/>
  <c r="C27" i="2" s="1"/>
  <c r="N40" i="2"/>
  <c r="N39" i="2"/>
  <c r="D16" i="2"/>
  <c r="H38" i="2" l="1"/>
  <c r="F20" i="2"/>
  <c r="F40" i="2"/>
  <c r="F39" i="2"/>
  <c r="F25" i="2"/>
  <c r="E16" i="2" l="1"/>
  <c r="F16" i="2" s="1"/>
  <c r="F24" i="2" l="1"/>
  <c r="F19" i="2"/>
  <c r="F18" i="2"/>
  <c r="F17" i="2"/>
  <c r="H39" i="2" l="1"/>
  <c r="H40" i="2"/>
  <c r="D28" i="2"/>
  <c r="D26" i="2" s="1"/>
  <c r="D21" i="2"/>
  <c r="D15" i="2"/>
  <c r="D27" i="2" l="1"/>
  <c r="J38" i="2" s="1"/>
  <c r="J39" i="2" l="1"/>
  <c r="J40" i="2"/>
  <c r="F23" i="2"/>
  <c r="F22" i="2"/>
  <c r="E21" i="2"/>
  <c r="E28" i="2"/>
  <c r="F28" i="2" s="1"/>
  <c r="E26" i="2"/>
  <c r="F26" i="2" s="1"/>
  <c r="E15" i="2" l="1"/>
  <c r="F21" i="2"/>
  <c r="F15" i="2" l="1"/>
  <c r="E27" i="2"/>
  <c r="L38" i="2" s="1"/>
  <c r="F27" i="2" l="1"/>
  <c r="C29" i="2" s="1"/>
  <c r="L40" i="2" l="1"/>
  <c r="L39" i="2"/>
</calcChain>
</file>

<file path=xl/sharedStrings.xml><?xml version="1.0" encoding="utf-8"?>
<sst xmlns="http://schemas.openxmlformats.org/spreadsheetml/2006/main" count="70" uniqueCount="55">
  <si>
    <t>Sotsiaalministri …….01.2026 käskkirja nr ……
„Terviseministri 16. novembri 2023. a käskkirjaga nr 150 kinnitatud toetuse andmise tingimuste „Terviseriskide ennetamine ja vähendamine“ muutmine“</t>
  </si>
  <si>
    <t>Lisa 1</t>
  </si>
  <si>
    <t>TAT eelarve kulukohtade kaupa</t>
  </si>
  <si>
    <t>TAT abikõlblikkuse periood: 01.12.2023–31.12.2027</t>
  </si>
  <si>
    <t>TAT nimi: Terviseriskide ennetamine ja vähendamine</t>
  </si>
  <si>
    <t>TAT elluviija: Tervise Arengu Instituut</t>
  </si>
  <si>
    <t>Rea nr</t>
  </si>
  <si>
    <t>Kulukoht</t>
  </si>
  <si>
    <t>Aasta</t>
  </si>
  <si>
    <t>Kokku</t>
  </si>
  <si>
    <t xml:space="preserve">Abikõlblik kulu </t>
  </si>
  <si>
    <t>Abikõlblik kulu 2026–2027</t>
  </si>
  <si>
    <t>1</t>
  </si>
  <si>
    <t>TAT otsesed kulud</t>
  </si>
  <si>
    <t>1.1</t>
  </si>
  <si>
    <t>Tegevus 2.1 Uimasteid tarvitavate inimeste tarbimise vähendamise toetamiseks ja neile psühhosotsiaalse toe pakkumiseks valdkonnaülese mudeli väljatöötamine</t>
  </si>
  <si>
    <t>1.1.1</t>
  </si>
  <si>
    <t>Otsene personalikulu</t>
  </si>
  <si>
    <t>1.1.2</t>
  </si>
  <si>
    <t>Uimasteid tarvitavate inimeste toetamise mudeli väljatöötamist toetavad uuringud</t>
  </si>
  <si>
    <t>1.1.3</t>
  </si>
  <si>
    <t>Uimasteid tarvitavate inimestega kokkupuutuvate spetsialistidele koolitusmoodulite väljatöötamine ja nende koolitamine</t>
  </si>
  <si>
    <t>1.1.4</t>
  </si>
  <si>
    <t xml:space="preserve">Uimasteid tarvitavate inimeste toetamise mudeli väljatöötamine </t>
  </si>
  <si>
    <t>1.2</t>
  </si>
  <si>
    <t>Tegevus 2.2 Toitumisnõustamise teenuse esmatasandi tervishoiu teoreetilise mudeli väljatöötamine</t>
  </si>
  <si>
    <t>1.2.1</t>
  </si>
  <si>
    <t xml:space="preserve">Otsene personalikulu </t>
  </si>
  <si>
    <t>1.2.2</t>
  </si>
  <si>
    <t>Toitumisnõustamise teenuse pakkumise teoreetilise mudeli väljatöötamine ning toitumisnõustaja ja -terapeudi kutse kirjelduse uuendamise ning õppekavade arendamise ettepanekud</t>
  </si>
  <si>
    <t>1.2.3</t>
  </si>
  <si>
    <t>Toitumisnõustamise teenuse mudeli rakendamist toetavate tööriistade, koolitus- ja teabematerjalide täiendamine ja väljatöötamine ning teavitustöö</t>
  </si>
  <si>
    <t>1.2.4</t>
  </si>
  <si>
    <t>Nõustamisteenuse hindamismõõdikute ja arendusvajaduste kaardistus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</si>
  <si>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</si>
  <si>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</si>
  <si>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</si>
  <si>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</si>
  <si>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</si>
  <si>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</si>
  <si>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</si>
  <si>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</si>
  <si>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</si>
  <si>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Eelarve kokku (2023–2027)</t>
  </si>
  <si>
    <t>TAT finantsplaan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</si>
  <si>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</si>
  <si>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</si>
  <si>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</si>
  <si>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</si>
  <si>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</si>
  <si>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2.1.</t>
  </si>
  <si>
    <t>sh ESF+i osalus (kuni 70%)</t>
  </si>
  <si>
    <t xml:space="preserve">2.2. </t>
  </si>
  <si>
    <t>sh riiklik kaasfinantseering</t>
  </si>
  <si>
    <t xml:space="preserve">Omafinantseering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</si>
</sst>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_k_r_-;\-* #,##0.00\ _k_r_-;_-* &quot;-&quot;??\ _k_r_-;_-@_-"/>
  </numFmts>
  <fonts count="21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1"/>
      <color theme="1"/>
      <name val="Aptos Narrow"/>
      <family val="2"/>
      <charset val="186"/>
      <scheme val="minor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theme="2" tint="-0.499984740745262"/>
      <name val="Arial"/>
      <family val="2"/>
      <charset val="186"/>
    </font>
    <font>
      <sz val="10"/>
      <color theme="2" tint="-0.499984740745262"/>
      <name val="Arial"/>
      <family val="2"/>
      <charset val="186"/>
    </font>
    <font>
      <i/>
      <sz val="9"/>
      <color rgb="FF747474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10"/>
      <color theme="9" tint="0.59999389629810485"/>
      <name val="Arial"/>
      <family val="2"/>
      <charset val="186"/>
    </font>
    <font>
      <sz val="11"/>
      <color rgb="FF000000"/>
      <name val="Aptos Narrow"/>
      <family val="2"/>
      <charset val="186"/>
    </font>
    <font>
      <b/>
      <sz val="10"/>
      <color theme="0" tint="-0.34998626667073579"/>
      <name val="Arial"/>
      <family val="2"/>
      <charset val="186"/>
    </font>
    <font>
      <sz val="10"/>
      <color theme="0" tint="-0.34998626667073579"/>
      <name val="Arial"/>
      <family val="2"/>
      <charset val="186"/>
    </font>
    <font>
      <i/>
      <sz val="10"/>
      <color rgb="FFFF0000"/>
      <name val="Arial"/>
      <family val="2"/>
      <charset val="186"/>
    </font>
    <font>
      <sz val="11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lightDown">
        <fgColor rgb="FF000000"/>
        <b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1" applyFont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1" applyAlignment="1">
      <alignment horizontal="left"/>
    </xf>
    <xf numFmtId="3" fontId="2" fillId="0" borderId="1" xfId="1" applyNumberFormat="1" applyFont="1" applyBorder="1" applyAlignment="1">
      <alignment horizontal="center" vertical="top" wrapText="1"/>
    </xf>
    <xf numFmtId="49" fontId="2" fillId="2" borderId="1" xfId="1" applyNumberFormat="1" applyFont="1" applyFill="1" applyBorder="1" applyAlignment="1">
      <alignment vertical="center"/>
    </xf>
    <xf numFmtId="49" fontId="2" fillId="3" borderId="1" xfId="1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0" fontId="3" fillId="0" borderId="0" xfId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/>
    <xf numFmtId="9" fontId="7" fillId="0" borderId="0" xfId="0" applyNumberFormat="1" applyFont="1"/>
    <xf numFmtId="0" fontId="8" fillId="0" borderId="0" xfId="0" applyFont="1"/>
    <xf numFmtId="2" fontId="7" fillId="0" borderId="0" xfId="0" applyNumberFormat="1" applyFont="1"/>
    <xf numFmtId="8" fontId="7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164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vertical="top"/>
    </xf>
    <xf numFmtId="3" fontId="9" fillId="0" borderId="0" xfId="0" applyNumberFormat="1" applyFont="1"/>
    <xf numFmtId="0" fontId="1" fillId="0" borderId="0" xfId="0" applyFont="1"/>
    <xf numFmtId="4" fontId="5" fillId="0" borderId="0" xfId="0" applyNumberFormat="1" applyFont="1"/>
    <xf numFmtId="3" fontId="7" fillId="0" borderId="0" xfId="0" applyNumberFormat="1" applyFont="1"/>
    <xf numFmtId="164" fontId="5" fillId="0" borderId="0" xfId="0" applyNumberFormat="1" applyFont="1"/>
    <xf numFmtId="0" fontId="11" fillId="0" borderId="1" xfId="0" applyFont="1" applyBorder="1" applyAlignment="1">
      <alignment horizontal="center" vertical="top" wrapText="1"/>
    </xf>
    <xf numFmtId="3" fontId="11" fillId="4" borderId="1" xfId="0" applyNumberFormat="1" applyFont="1" applyFill="1" applyBorder="1" applyAlignment="1">
      <alignment vertical="top"/>
    </xf>
    <xf numFmtId="0" fontId="11" fillId="5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3" fontId="12" fillId="4" borderId="1" xfId="0" applyNumberFormat="1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2" fillId="0" borderId="1" xfId="2" applyNumberFormat="1" applyFont="1" applyFill="1" applyBorder="1" applyAlignment="1">
      <alignment horizontal="center"/>
    </xf>
    <xf numFmtId="0" fontId="2" fillId="0" borderId="1" xfId="2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2" fillId="0" borderId="0" xfId="1" applyNumberFormat="1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" fontId="2" fillId="4" borderId="0" xfId="0" applyNumberFormat="1" applyFont="1" applyFill="1" applyAlignment="1">
      <alignment vertical="top"/>
    </xf>
    <xf numFmtId="4" fontId="13" fillId="0" borderId="0" xfId="0" applyNumberFormat="1" applyFont="1" applyAlignment="1">
      <alignment horizontal="right"/>
    </xf>
    <xf numFmtId="4" fontId="15" fillId="0" borderId="0" xfId="0" applyNumberFormat="1" applyFont="1" applyAlignment="1">
      <alignment vertical="top"/>
    </xf>
    <xf numFmtId="4" fontId="7" fillId="0" borderId="0" xfId="0" applyNumberFormat="1" applyFont="1"/>
    <xf numFmtId="4" fontId="9" fillId="0" borderId="0" xfId="0" applyNumberFormat="1" applyFont="1"/>
    <xf numFmtId="4" fontId="1" fillId="0" borderId="0" xfId="0" applyNumberFormat="1" applyFont="1"/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3" fontId="3" fillId="0" borderId="1" xfId="1" applyNumberFormat="1" applyBorder="1" applyAlignment="1">
      <alignment horizontal="center" vertical="center" wrapText="1"/>
    </xf>
    <xf numFmtId="3" fontId="3" fillId="0" borderId="1" xfId="1" applyNumberFormat="1" applyBorder="1" applyAlignment="1">
      <alignment horizontal="center" vertical="center"/>
    </xf>
    <xf numFmtId="49" fontId="3" fillId="0" borderId="1" xfId="1" applyNumberFormat="1" applyBorder="1" applyAlignment="1">
      <alignment vertical="center"/>
    </xf>
    <xf numFmtId="4" fontId="3" fillId="0" borderId="1" xfId="1" applyNumberFormat="1" applyBorder="1" applyAlignment="1">
      <alignment vertical="center"/>
    </xf>
    <xf numFmtId="0" fontId="3" fillId="0" borderId="1" xfId="1" applyBorder="1" applyAlignment="1">
      <alignment horizontal="left" vertical="center" wrapText="1"/>
    </xf>
    <xf numFmtId="4" fontId="2" fillId="0" borderId="4" xfId="1" applyNumberFormat="1" applyFont="1" applyBorder="1" applyAlignment="1">
      <alignment vertical="center"/>
    </xf>
    <xf numFmtId="0" fontId="3" fillId="0" borderId="0" xfId="0" applyFont="1"/>
    <xf numFmtId="3" fontId="14" fillId="4" borderId="1" xfId="0" applyNumberFormat="1" applyFont="1" applyFill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top"/>
    </xf>
    <xf numFmtId="4" fontId="2" fillId="4" borderId="1" xfId="0" applyNumberFormat="1" applyFont="1" applyFill="1" applyBorder="1" applyAlignment="1">
      <alignment vertical="top"/>
    </xf>
    <xf numFmtId="0" fontId="17" fillId="0" borderId="1" xfId="2" applyNumberFormat="1" applyFont="1" applyFill="1" applyBorder="1" applyAlignment="1">
      <alignment horizontal="center"/>
    </xf>
    <xf numFmtId="3" fontId="17" fillId="0" borderId="1" xfId="1" applyNumberFormat="1" applyFont="1" applyBorder="1" applyAlignment="1">
      <alignment horizontal="center" vertical="top" wrapText="1"/>
    </xf>
    <xf numFmtId="3" fontId="18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vertical="center"/>
    </xf>
    <xf numFmtId="4" fontId="17" fillId="3" borderId="1" xfId="1" applyNumberFormat="1" applyFont="1" applyFill="1" applyBorder="1" applyAlignment="1">
      <alignment vertical="center"/>
    </xf>
    <xf numFmtId="4" fontId="18" fillId="0" borderId="1" xfId="1" applyNumberFormat="1" applyFont="1" applyBorder="1" applyAlignment="1">
      <alignment vertical="center"/>
    </xf>
    <xf numFmtId="4" fontId="18" fillId="0" borderId="0" xfId="0" applyNumberFormat="1" applyFont="1"/>
    <xf numFmtId="4" fontId="3" fillId="0" borderId="0" xfId="0" applyNumberFormat="1" applyFont="1"/>
    <xf numFmtId="4" fontId="4" fillId="0" borderId="1" xfId="1" applyNumberFormat="1" applyFont="1" applyBorder="1" applyAlignment="1">
      <alignment vertical="center"/>
    </xf>
    <xf numFmtId="4" fontId="16" fillId="0" borderId="0" xfId="0" applyNumberFormat="1" applyFont="1" applyAlignment="1">
      <alignment wrapText="1"/>
    </xf>
    <xf numFmtId="44" fontId="7" fillId="0" borderId="0" xfId="0" applyNumberFormat="1" applyFont="1"/>
    <xf numFmtId="4" fontId="19" fillId="0" borderId="0" xfId="0" applyNumberFormat="1" applyFont="1"/>
    <xf numFmtId="43" fontId="5" fillId="0" borderId="0" xfId="3" applyFont="1" applyFill="1"/>
    <xf numFmtId="43" fontId="5" fillId="0" borderId="0" xfId="0" applyNumberFormat="1" applyFont="1"/>
    <xf numFmtId="8" fontId="9" fillId="0" borderId="0" xfId="0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11" fillId="0" borderId="3" xfId="0" applyNumberFormat="1" applyFont="1" applyBorder="1" applyAlignment="1">
      <alignment horizontal="center" vertical="top"/>
    </xf>
    <xf numFmtId="1" fontId="11" fillId="0" borderId="4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vertical="top"/>
    </xf>
    <xf numFmtId="4" fontId="3" fillId="4" borderId="1" xfId="0" applyNumberFormat="1" applyFont="1" applyFill="1" applyBorder="1" applyAlignment="1">
      <alignment vertical="top"/>
    </xf>
  </cellXfs>
  <cellStyles count="4">
    <cellStyle name="Koma" xfId="3" builtinId="3"/>
    <cellStyle name="Koma 2" xfId="2" xr:uid="{E1B44E41-4B59-4090-ACE2-61942F4E9A23}"/>
    <cellStyle name="Normaallaad" xfId="0" builtinId="0"/>
    <cellStyle name="Normaallaad 2" xfId="1" xr:uid="{90D52ECD-5F61-4A40-802A-D5497C90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9F98-0C12-441E-899F-F2A742B5E24C}">
  <dimension ref="A1:R48"/>
  <sheetViews>
    <sheetView tabSelected="1" zoomScaleNormal="100" workbookViewId="0">
      <selection activeCell="M29" sqref="M29"/>
    </sheetView>
  </sheetViews>
  <sheetFormatPr defaultRowHeight="15" customHeight="1" x14ac:dyDescent="0.25"/>
  <cols>
    <col min="1" max="1" width="7.7109375" customWidth="1"/>
    <col min="2" max="2" width="41.28515625" style="16" bestFit="1" customWidth="1"/>
    <col min="3" max="3" width="14.140625" style="16" customWidth="1"/>
    <col min="4" max="5" width="13.85546875" style="46" bestFit="1" customWidth="1"/>
    <col min="6" max="6" width="13.85546875" bestFit="1" customWidth="1"/>
    <col min="7" max="7" width="15.28515625" style="19" customWidth="1"/>
    <col min="8" max="8" width="12.42578125" style="19" customWidth="1"/>
    <col min="9" max="9" width="12.5703125" customWidth="1"/>
    <col min="10" max="10" width="13.85546875" customWidth="1"/>
    <col min="11" max="11" width="11.42578125" bestFit="1" customWidth="1"/>
    <col min="12" max="12" width="13.140625" customWidth="1"/>
    <col min="13" max="13" width="10.85546875" bestFit="1" customWidth="1"/>
    <col min="14" max="14" width="11.7109375" customWidth="1"/>
    <col min="15" max="15" width="9.85546875" customWidth="1"/>
    <col min="16" max="18" width="16.85546875" customWidth="1"/>
  </cols>
  <sheetData>
    <row r="1" spans="1:9" x14ac:dyDescent="0.25">
      <c r="F1" s="100" t="s">
        <v>0</v>
      </c>
      <c r="G1" s="101"/>
      <c r="H1" s="101"/>
      <c r="I1" s="101"/>
    </row>
    <row r="2" spans="1:9" ht="42.75" customHeight="1" x14ac:dyDescent="0.25">
      <c r="F2" s="101"/>
      <c r="G2" s="101"/>
      <c r="H2" s="101"/>
      <c r="I2" s="101"/>
    </row>
    <row r="3" spans="1:9" ht="14.45" customHeight="1" x14ac:dyDescent="0.25">
      <c r="F3" s="63"/>
      <c r="G3" s="63"/>
      <c r="H3" s="63"/>
      <c r="I3" s="64" t="s">
        <v>1</v>
      </c>
    </row>
    <row r="5" spans="1:9" s="2" customFormat="1" ht="12.75" x14ac:dyDescent="0.2">
      <c r="A5" s="1" t="s">
        <v>2</v>
      </c>
      <c r="B5" s="9"/>
      <c r="C5" s="9"/>
      <c r="D5" s="42"/>
      <c r="E5" s="42"/>
      <c r="F5" s="3"/>
      <c r="G5" s="17"/>
      <c r="H5" s="17"/>
    </row>
    <row r="6" spans="1:9" s="2" customFormat="1" ht="12.75" x14ac:dyDescent="0.2">
      <c r="A6" s="1"/>
      <c r="B6" s="9"/>
      <c r="C6" s="9"/>
      <c r="D6" s="42"/>
      <c r="E6" s="42"/>
      <c r="F6" s="3"/>
      <c r="G6" s="17"/>
      <c r="H6" s="17"/>
    </row>
    <row r="7" spans="1:9" s="2" customFormat="1" ht="12.75" x14ac:dyDescent="0.2">
      <c r="A7" s="4" t="s">
        <v>3</v>
      </c>
      <c r="B7" s="9"/>
      <c r="C7" s="9"/>
      <c r="D7" s="42"/>
      <c r="E7" s="42"/>
      <c r="F7" s="3"/>
      <c r="G7" s="17"/>
      <c r="H7" s="17"/>
    </row>
    <row r="8" spans="1:9" s="2" customFormat="1" ht="15" customHeight="1" x14ac:dyDescent="0.2">
      <c r="A8" s="4" t="s">
        <v>4</v>
      </c>
      <c r="B8" s="9"/>
      <c r="C8" s="9"/>
      <c r="D8" s="42"/>
      <c r="E8" s="42"/>
      <c r="F8" s="3"/>
      <c r="G8" s="17"/>
      <c r="H8" s="17"/>
    </row>
    <row r="9" spans="1:9" s="2" customFormat="1" ht="12.75" x14ac:dyDescent="0.2">
      <c r="A9" s="4" t="s">
        <v>5</v>
      </c>
      <c r="B9" s="9"/>
      <c r="C9" s="9"/>
      <c r="D9" s="42"/>
      <c r="E9" s="42"/>
      <c r="F9" s="3"/>
      <c r="G9" s="17"/>
      <c r="H9" s="17"/>
    </row>
    <row r="10" spans="1:9" s="2" customFormat="1" ht="12.75" x14ac:dyDescent="0.2">
      <c r="A10" s="4"/>
      <c r="B10" s="9"/>
      <c r="C10" s="9"/>
      <c r="D10" s="42"/>
      <c r="E10" s="42"/>
      <c r="F10" s="3"/>
      <c r="G10" s="17"/>
      <c r="H10" s="17"/>
    </row>
    <row r="11" spans="1:9" s="2" customFormat="1" ht="12.75" x14ac:dyDescent="0.2">
      <c r="A11" s="104" t="s">
        <v>6</v>
      </c>
      <c r="B11" s="105" t="s">
        <v>7</v>
      </c>
      <c r="C11" s="113" t="s">
        <v>8</v>
      </c>
      <c r="D11" s="114"/>
      <c r="E11" s="115"/>
      <c r="F11" s="106" t="s">
        <v>9</v>
      </c>
      <c r="G11" s="17"/>
      <c r="H11" s="17"/>
    </row>
    <row r="12" spans="1:9" s="2" customFormat="1" ht="12.75" x14ac:dyDescent="0.2">
      <c r="A12" s="104"/>
      <c r="B12" s="105"/>
      <c r="C12" s="85">
        <v>2025</v>
      </c>
      <c r="D12" s="58">
        <v>2026</v>
      </c>
      <c r="E12" s="59">
        <v>2027</v>
      </c>
      <c r="F12" s="107"/>
      <c r="G12" s="17"/>
      <c r="H12" s="17"/>
    </row>
    <row r="13" spans="1:9" s="2" customFormat="1" ht="38.25" x14ac:dyDescent="0.2">
      <c r="A13" s="104"/>
      <c r="B13" s="105"/>
      <c r="C13" s="86" t="s">
        <v>10</v>
      </c>
      <c r="D13" s="5" t="s">
        <v>10</v>
      </c>
      <c r="E13" s="5" t="s">
        <v>10</v>
      </c>
      <c r="F13" s="5" t="s">
        <v>11</v>
      </c>
      <c r="G13" s="17"/>
      <c r="H13" s="17"/>
    </row>
    <row r="14" spans="1:9" s="2" customFormat="1" ht="12.75" x14ac:dyDescent="0.2">
      <c r="A14" s="71">
        <v>1</v>
      </c>
      <c r="B14" s="72">
        <v>2</v>
      </c>
      <c r="C14" s="87">
        <v>3</v>
      </c>
      <c r="D14" s="73">
        <v>4</v>
      </c>
      <c r="E14" s="60">
        <v>5</v>
      </c>
      <c r="F14" s="74">
        <v>6</v>
      </c>
      <c r="G14" s="17"/>
      <c r="H14" s="17"/>
    </row>
    <row r="15" spans="1:9" s="2" customFormat="1" ht="12.75" x14ac:dyDescent="0.2">
      <c r="A15" s="6" t="s">
        <v>12</v>
      </c>
      <c r="B15" s="11" t="s">
        <v>13</v>
      </c>
      <c r="C15" s="88">
        <f>SUM(C16+C21)</f>
        <v>859911.25</v>
      </c>
      <c r="D15" s="36">
        <f>SUM(D16+D21)</f>
        <v>1710395.13</v>
      </c>
      <c r="E15" s="36">
        <f>SUM(E16+E21)</f>
        <v>1514105.0899999999</v>
      </c>
      <c r="F15" s="36">
        <f t="shared" ref="F15:F26" si="0">D15+E15</f>
        <v>3224500.2199999997</v>
      </c>
      <c r="G15" s="17"/>
      <c r="H15" s="17"/>
    </row>
    <row r="16" spans="1:9" s="2" customFormat="1" ht="51" x14ac:dyDescent="0.2">
      <c r="A16" s="7" t="s">
        <v>14</v>
      </c>
      <c r="B16" s="12" t="s">
        <v>15</v>
      </c>
      <c r="C16" s="89">
        <f>SUM(C17:C20)</f>
        <v>509171.56</v>
      </c>
      <c r="D16" s="40">
        <f>SUM(D17:D20)</f>
        <v>867717.44</v>
      </c>
      <c r="E16" s="40">
        <f>SUM(E17:E20)</f>
        <v>671708</v>
      </c>
      <c r="F16" s="40">
        <f>D16+E16</f>
        <v>1539425.44</v>
      </c>
      <c r="G16" s="18"/>
      <c r="H16" s="18"/>
    </row>
    <row r="17" spans="1:17" s="2" customFormat="1" ht="12.75" x14ac:dyDescent="0.2">
      <c r="A17" s="75" t="s">
        <v>16</v>
      </c>
      <c r="B17" s="13" t="s">
        <v>17</v>
      </c>
      <c r="C17" s="90">
        <v>139305.56</v>
      </c>
      <c r="D17" s="76">
        <v>157705.44</v>
      </c>
      <c r="E17" s="76">
        <v>165216</v>
      </c>
      <c r="F17" s="36">
        <f t="shared" si="0"/>
        <v>322921.44</v>
      </c>
      <c r="G17" s="20"/>
      <c r="H17" s="20"/>
    </row>
    <row r="18" spans="1:17" s="2" customFormat="1" ht="25.5" x14ac:dyDescent="0.2">
      <c r="A18" s="75" t="s">
        <v>18</v>
      </c>
      <c r="B18" s="13" t="s">
        <v>19</v>
      </c>
      <c r="C18" s="90">
        <v>256589</v>
      </c>
      <c r="D18" s="76">
        <v>290411</v>
      </c>
      <c r="E18" s="93">
        <v>45000</v>
      </c>
      <c r="F18" s="76">
        <f>SUM(D18:E18)</f>
        <v>335411</v>
      </c>
      <c r="G18" s="48"/>
      <c r="H18" s="68"/>
    </row>
    <row r="19" spans="1:17" s="2" customFormat="1" ht="51" x14ac:dyDescent="0.2">
      <c r="A19" s="75" t="s">
        <v>20</v>
      </c>
      <c r="B19" s="13" t="s">
        <v>21</v>
      </c>
      <c r="C19" s="90">
        <v>69500</v>
      </c>
      <c r="D19" s="76">
        <v>193101</v>
      </c>
      <c r="E19" s="93">
        <v>196000</v>
      </c>
      <c r="F19" s="76">
        <f t="shared" ref="F19" si="1">SUM(D19:E19)</f>
        <v>389101</v>
      </c>
      <c r="G19" s="17"/>
      <c r="H19" s="68"/>
      <c r="I19" s="47"/>
    </row>
    <row r="20" spans="1:17" s="2" customFormat="1" ht="25.5" x14ac:dyDescent="0.2">
      <c r="A20" s="75" t="s">
        <v>22</v>
      </c>
      <c r="B20" s="13" t="s">
        <v>23</v>
      </c>
      <c r="C20" s="90">
        <v>43777</v>
      </c>
      <c r="D20" s="76">
        <v>226500</v>
      </c>
      <c r="E20" s="93">
        <v>265492</v>
      </c>
      <c r="F20" s="76">
        <f>SUM(D20:E20)</f>
        <v>491992</v>
      </c>
      <c r="G20" s="41"/>
      <c r="H20" s="68"/>
      <c r="I20" s="47"/>
      <c r="Q20" s="49"/>
    </row>
    <row r="21" spans="1:17" s="2" customFormat="1" ht="40.5" customHeight="1" x14ac:dyDescent="0.25">
      <c r="A21" s="7" t="s">
        <v>24</v>
      </c>
      <c r="B21" s="12" t="s">
        <v>25</v>
      </c>
      <c r="C21" s="89">
        <f>SUM(C22:C25)</f>
        <v>350739.69</v>
      </c>
      <c r="D21" s="40">
        <f>SUM(D22:D25)</f>
        <v>842677.69</v>
      </c>
      <c r="E21" s="40">
        <f>SUM(E22:E25)</f>
        <v>842397.09</v>
      </c>
      <c r="F21" s="40">
        <f t="shared" si="0"/>
        <v>1685074.7799999998</v>
      </c>
      <c r="G21" s="41"/>
      <c r="H21" s="41"/>
      <c r="I21" s="94"/>
      <c r="J21" s="94"/>
      <c r="K21" s="47"/>
      <c r="L21" s="47"/>
      <c r="M21" s="49"/>
      <c r="Q21" s="49"/>
    </row>
    <row r="22" spans="1:17" s="2" customFormat="1" ht="12.75" x14ac:dyDescent="0.2">
      <c r="A22" s="75" t="s">
        <v>26</v>
      </c>
      <c r="B22" s="77" t="s">
        <v>27</v>
      </c>
      <c r="C22" s="91">
        <v>171807.21</v>
      </c>
      <c r="D22" s="76">
        <v>184292.26</v>
      </c>
      <c r="E22" s="76">
        <v>188397.09</v>
      </c>
      <c r="F22" s="36">
        <f>D22+E22</f>
        <v>372689.35</v>
      </c>
      <c r="G22" s="41"/>
      <c r="H22" s="95"/>
    </row>
    <row r="23" spans="1:17" s="2" customFormat="1" ht="69.75" customHeight="1" x14ac:dyDescent="0.2">
      <c r="A23" s="75" t="s">
        <v>28</v>
      </c>
      <c r="B23" s="13" t="s">
        <v>29</v>
      </c>
      <c r="C23" s="90">
        <v>7584.32</v>
      </c>
      <c r="D23" s="76">
        <v>51328.68</v>
      </c>
      <c r="E23" s="76">
        <v>0</v>
      </c>
      <c r="F23" s="76">
        <f>SUM(D23:E23)</f>
        <v>51328.68</v>
      </c>
      <c r="G23" s="68"/>
      <c r="H23" s="96"/>
      <c r="I23" s="97"/>
      <c r="J23" s="47"/>
      <c r="K23" s="98"/>
    </row>
    <row r="24" spans="1:17" s="2" customFormat="1" ht="49.5" customHeight="1" x14ac:dyDescent="0.2">
      <c r="A24" s="75" t="s">
        <v>30</v>
      </c>
      <c r="B24" s="13" t="s">
        <v>31</v>
      </c>
      <c r="C24" s="90">
        <v>171348.16</v>
      </c>
      <c r="D24" s="76">
        <v>607056.75</v>
      </c>
      <c r="E24" s="76">
        <v>630000</v>
      </c>
      <c r="F24" s="76">
        <f t="shared" ref="F24" si="2">SUM(D24:E24)</f>
        <v>1237056.75</v>
      </c>
      <c r="G24" s="21"/>
      <c r="H24" s="68"/>
      <c r="I24" s="47"/>
      <c r="J24" s="47"/>
      <c r="K24" s="47"/>
      <c r="L24" s="99"/>
    </row>
    <row r="25" spans="1:17" s="2" customFormat="1" ht="30.75" customHeight="1" x14ac:dyDescent="0.2">
      <c r="A25" s="75" t="s">
        <v>32</v>
      </c>
      <c r="B25" s="13" t="s">
        <v>33</v>
      </c>
      <c r="C25" s="90">
        <v>0</v>
      </c>
      <c r="D25" s="76">
        <v>0</v>
      </c>
      <c r="E25" s="76">
        <v>24000</v>
      </c>
      <c r="F25" s="76">
        <f>SUM(D25:E25)</f>
        <v>24000</v>
      </c>
      <c r="G25" s="17"/>
      <c r="H25" s="17"/>
    </row>
    <row r="26" spans="1:17" s="2" customFormat="1" ht="12.75" x14ac:dyDescent="0.2">
      <c r="A26" s="8" t="s">
        <v>34</v>
      </c>
      <c r="B26" s="14" t="s">
        <v>35</v>
      </c>
      <c r="C26" s="88">
        <f>C28*15%</f>
        <v>46666.915500000003</v>
      </c>
      <c r="D26" s="36">
        <f>SUM(D28*15%)</f>
        <v>51299.654999999999</v>
      </c>
      <c r="E26" s="78">
        <f>E28*15%</f>
        <v>53041.963499999991</v>
      </c>
      <c r="F26" s="36">
        <f t="shared" si="0"/>
        <v>104341.61849999998</v>
      </c>
      <c r="G26" s="17"/>
      <c r="H26" s="17"/>
      <c r="I26" s="47"/>
    </row>
    <row r="27" spans="1:17" s="2" customFormat="1" ht="12.75" x14ac:dyDescent="0.2">
      <c r="A27" s="6" t="s">
        <v>36</v>
      </c>
      <c r="B27" s="14" t="s">
        <v>37</v>
      </c>
      <c r="C27" s="88">
        <f>+C26+C15</f>
        <v>906578.1655</v>
      </c>
      <c r="D27" s="36">
        <f>+D26+D15</f>
        <v>1761694.7849999999</v>
      </c>
      <c r="E27" s="78">
        <f>SUM(E26+E15)</f>
        <v>1567147.0534999999</v>
      </c>
      <c r="F27" s="36">
        <f>D27+E27</f>
        <v>3328841.8384999996</v>
      </c>
      <c r="G27" s="17"/>
      <c r="H27" s="17"/>
    </row>
    <row r="28" spans="1:17" s="2" customFormat="1" ht="12.75" x14ac:dyDescent="0.2">
      <c r="A28" s="8" t="s">
        <v>38</v>
      </c>
      <c r="B28" s="10" t="s">
        <v>39</v>
      </c>
      <c r="C28" s="88">
        <f>SUM(C17+C22)</f>
        <v>311112.77</v>
      </c>
      <c r="D28" s="36">
        <f>SUM(D17+D22)</f>
        <v>341997.7</v>
      </c>
      <c r="E28" s="78">
        <f>SUM(E17+E22)</f>
        <v>353613.08999999997</v>
      </c>
      <c r="F28" s="36">
        <f>SUM(D28+E28)</f>
        <v>695610.79</v>
      </c>
      <c r="G28" s="17"/>
      <c r="H28" s="17"/>
    </row>
    <row r="29" spans="1:17" s="2" customFormat="1" ht="12.75" x14ac:dyDescent="0.2">
      <c r="A29" s="8" t="s">
        <v>40</v>
      </c>
      <c r="B29" s="10" t="s">
        <v>41</v>
      </c>
      <c r="C29" s="36">
        <f>C30-F27-(D37+F37+H37)</f>
        <v>-3.9999997243285179E-3</v>
      </c>
      <c r="D29" s="92"/>
      <c r="E29" s="62"/>
      <c r="F29" s="62"/>
      <c r="G29" s="17"/>
      <c r="H29" s="17"/>
    </row>
    <row r="30" spans="1:17" s="2" customFormat="1" ht="12.75" x14ac:dyDescent="0.2">
      <c r="A30" s="8" t="s">
        <v>42</v>
      </c>
      <c r="B30" s="10" t="s">
        <v>43</v>
      </c>
      <c r="C30" s="36">
        <v>4408221</v>
      </c>
      <c r="D30" s="79"/>
      <c r="E30" s="62"/>
      <c r="F30" s="62"/>
      <c r="G30" s="17"/>
      <c r="H30" s="17"/>
    </row>
    <row r="31" spans="1:17" s="2" customFormat="1" ht="12.75" x14ac:dyDescent="0.2">
      <c r="B31" s="15"/>
      <c r="C31" s="15"/>
      <c r="D31" s="69"/>
      <c r="E31" s="42"/>
      <c r="F31" s="3"/>
      <c r="G31" s="17"/>
      <c r="H31" s="17"/>
    </row>
    <row r="32" spans="1:17" s="2" customFormat="1" ht="12.75" x14ac:dyDescent="0.2">
      <c r="B32" s="15"/>
      <c r="C32" s="15"/>
      <c r="D32" s="69"/>
      <c r="E32" s="69"/>
      <c r="F32" s="3"/>
      <c r="G32" s="17"/>
      <c r="H32" s="17"/>
    </row>
    <row r="33" spans="1:18" s="2" customFormat="1" ht="12.75" x14ac:dyDescent="0.2">
      <c r="A33" s="22" t="s">
        <v>44</v>
      </c>
      <c r="B33" s="23"/>
      <c r="C33" s="23"/>
      <c r="D33" s="43"/>
      <c r="E33" s="4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s="2" customFormat="1" ht="12.75" x14ac:dyDescent="0.2">
      <c r="A34" s="25"/>
      <c r="B34" s="26"/>
      <c r="C34" s="26"/>
      <c r="D34" s="43"/>
      <c r="E34" s="4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s="2" customFormat="1" ht="12.95" customHeight="1" x14ac:dyDescent="0.2">
      <c r="A35" s="27"/>
      <c r="B35" s="102" t="s">
        <v>8</v>
      </c>
      <c r="C35" s="103"/>
      <c r="D35" s="108">
        <v>2023</v>
      </c>
      <c r="E35" s="109"/>
      <c r="F35" s="108">
        <v>2024</v>
      </c>
      <c r="G35" s="109"/>
      <c r="H35" s="110">
        <v>2025</v>
      </c>
      <c r="I35" s="111"/>
      <c r="J35" s="110">
        <v>2026</v>
      </c>
      <c r="K35" s="111"/>
      <c r="L35" s="112">
        <v>2027</v>
      </c>
      <c r="M35" s="111"/>
      <c r="N35" s="102" t="s">
        <v>9</v>
      </c>
      <c r="O35" s="103"/>
      <c r="P35" s="37"/>
      <c r="Q35" s="37"/>
      <c r="R35" s="37"/>
    </row>
    <row r="36" spans="1:18" s="2" customFormat="1" ht="26.1" customHeight="1" x14ac:dyDescent="0.2">
      <c r="A36" s="28" t="s">
        <v>6</v>
      </c>
      <c r="B36" s="102" t="s">
        <v>45</v>
      </c>
      <c r="C36" s="103"/>
      <c r="D36" s="50" t="s">
        <v>46</v>
      </c>
      <c r="E36" s="50" t="s">
        <v>47</v>
      </c>
      <c r="F36" s="50" t="s">
        <v>46</v>
      </c>
      <c r="G36" s="50" t="s">
        <v>47</v>
      </c>
      <c r="H36" s="28" t="s">
        <v>46</v>
      </c>
      <c r="I36" s="28" t="s">
        <v>47</v>
      </c>
      <c r="J36" s="28" t="s">
        <v>46</v>
      </c>
      <c r="K36" s="28" t="s">
        <v>47</v>
      </c>
      <c r="L36" s="28" t="s">
        <v>46</v>
      </c>
      <c r="M36" s="28" t="s">
        <v>47</v>
      </c>
      <c r="N36" s="28" t="s">
        <v>46</v>
      </c>
      <c r="O36" s="28" t="s">
        <v>47</v>
      </c>
      <c r="P36" s="37"/>
      <c r="Q36" s="37"/>
      <c r="R36" s="37"/>
    </row>
    <row r="37" spans="1:18" s="2" customFormat="1" ht="12.75" x14ac:dyDescent="0.2">
      <c r="A37" s="29">
        <v>1</v>
      </c>
      <c r="B37" s="116" t="s">
        <v>48</v>
      </c>
      <c r="C37" s="117"/>
      <c r="D37" s="51">
        <v>0</v>
      </c>
      <c r="E37" s="52"/>
      <c r="F37" s="51">
        <v>172801</v>
      </c>
      <c r="G37" s="52"/>
      <c r="H37" s="122">
        <f>SUM(C27)</f>
        <v>906578.1655</v>
      </c>
      <c r="I37" s="30"/>
      <c r="J37" s="84">
        <f>SUM(D27)</f>
        <v>1761694.7849999999</v>
      </c>
      <c r="K37" s="30"/>
      <c r="L37" s="83">
        <v>1567147.05</v>
      </c>
      <c r="M37" s="30"/>
      <c r="N37" s="80">
        <v>4408221</v>
      </c>
      <c r="O37" s="30"/>
      <c r="P37" s="67"/>
      <c r="Q37" s="38"/>
      <c r="R37" s="38"/>
    </row>
    <row r="38" spans="1:18" s="2" customFormat="1" ht="12.75" x14ac:dyDescent="0.2">
      <c r="A38" s="29">
        <v>2</v>
      </c>
      <c r="B38" s="116" t="s">
        <v>49</v>
      </c>
      <c r="C38" s="117"/>
      <c r="D38" s="51">
        <v>0</v>
      </c>
      <c r="E38" s="53">
        <v>100</v>
      </c>
      <c r="F38" s="51">
        <v>172801</v>
      </c>
      <c r="G38" s="53">
        <v>100</v>
      </c>
      <c r="H38" s="83">
        <f>SUM(C27)</f>
        <v>906578.1655</v>
      </c>
      <c r="I38" s="31">
        <v>100</v>
      </c>
      <c r="J38" s="36">
        <f>SUM(D27)</f>
        <v>1761694.7849999999</v>
      </c>
      <c r="K38" s="31">
        <v>100</v>
      </c>
      <c r="L38" s="83">
        <f>SUM(E27)</f>
        <v>1567147.0534999999</v>
      </c>
      <c r="M38" s="31">
        <v>100</v>
      </c>
      <c r="N38" s="80">
        <v>4408221</v>
      </c>
      <c r="O38" s="31">
        <v>100</v>
      </c>
      <c r="P38" s="38"/>
      <c r="Q38" s="38"/>
      <c r="R38" s="38"/>
    </row>
    <row r="39" spans="1:18" s="2" customFormat="1" ht="12.75" x14ac:dyDescent="0.2">
      <c r="A39" s="32" t="s">
        <v>50</v>
      </c>
      <c r="B39" s="118" t="s">
        <v>51</v>
      </c>
      <c r="C39" s="119"/>
      <c r="D39" s="54">
        <v>0</v>
      </c>
      <c r="E39" s="55">
        <v>70</v>
      </c>
      <c r="F39" s="54">
        <f>SUM(F38*70%)</f>
        <v>120960.7</v>
      </c>
      <c r="G39" s="55">
        <v>70</v>
      </c>
      <c r="H39" s="123">
        <f>SUM(H38*70%)</f>
        <v>634604.71584999992</v>
      </c>
      <c r="I39" s="33">
        <v>70</v>
      </c>
      <c r="J39" s="123">
        <f>SUM(J38*70%)</f>
        <v>1233186.3494999998</v>
      </c>
      <c r="K39" s="33">
        <v>70</v>
      </c>
      <c r="L39" s="123">
        <f>SUM(L38*70%)</f>
        <v>1097002.9374499999</v>
      </c>
      <c r="M39" s="33">
        <v>70</v>
      </c>
      <c r="N39" s="81">
        <f>SUM(N38*70%)</f>
        <v>3085754.6999999997</v>
      </c>
      <c r="O39" s="33">
        <v>70</v>
      </c>
      <c r="P39" s="39"/>
      <c r="Q39" s="39"/>
      <c r="R39" s="39"/>
    </row>
    <row r="40" spans="1:18" s="2" customFormat="1" ht="12.75" x14ac:dyDescent="0.2">
      <c r="A40" s="32" t="s">
        <v>52</v>
      </c>
      <c r="B40" s="120" t="s">
        <v>53</v>
      </c>
      <c r="C40" s="121"/>
      <c r="D40" s="54">
        <v>0</v>
      </c>
      <c r="E40" s="56">
        <v>30</v>
      </c>
      <c r="F40" s="54">
        <f>SUM(F38*30%)</f>
        <v>51840.299999999996</v>
      </c>
      <c r="G40" s="56">
        <v>30</v>
      </c>
      <c r="H40" s="123">
        <f>SUM(H38*30%)</f>
        <v>271973.44964999997</v>
      </c>
      <c r="I40" s="33">
        <v>30</v>
      </c>
      <c r="J40" s="123">
        <f>SUM(J38*30%)</f>
        <v>528508.43549999991</v>
      </c>
      <c r="K40" s="34">
        <v>30</v>
      </c>
      <c r="L40" s="123">
        <f>SUM(L38*30%)</f>
        <v>470144.11604999995</v>
      </c>
      <c r="M40" s="34">
        <v>30</v>
      </c>
      <c r="N40" s="82">
        <f>SUM(N38*30%)</f>
        <v>1322466.3</v>
      </c>
      <c r="O40" s="33">
        <v>30</v>
      </c>
      <c r="P40" s="39"/>
      <c r="Q40" s="39"/>
      <c r="R40" s="39"/>
    </row>
    <row r="41" spans="1:18" s="2" customFormat="1" ht="12.75" x14ac:dyDescent="0.2">
      <c r="A41" s="29">
        <v>3</v>
      </c>
      <c r="B41" s="116" t="s">
        <v>54</v>
      </c>
      <c r="C41" s="117"/>
      <c r="D41" s="53">
        <v>0</v>
      </c>
      <c r="E41" s="57">
        <v>0</v>
      </c>
      <c r="F41" s="53">
        <v>0</v>
      </c>
      <c r="G41" s="57">
        <v>0</v>
      </c>
      <c r="H41" s="31">
        <v>0</v>
      </c>
      <c r="I41" s="31">
        <v>0</v>
      </c>
      <c r="J41" s="31"/>
      <c r="K41" s="35">
        <v>0</v>
      </c>
      <c r="L41" s="44"/>
      <c r="M41" s="35">
        <v>0</v>
      </c>
      <c r="N41" s="35">
        <v>0</v>
      </c>
      <c r="O41" s="31">
        <v>0</v>
      </c>
      <c r="P41" s="38"/>
      <c r="Q41" s="38"/>
      <c r="R41" s="38"/>
    </row>
    <row r="42" spans="1:18" s="2" customFormat="1" ht="12.75" x14ac:dyDescent="0.2">
      <c r="B42" s="15"/>
      <c r="C42" s="15"/>
      <c r="D42" s="42"/>
      <c r="E42" s="42"/>
      <c r="F42" s="3"/>
      <c r="G42" s="17"/>
      <c r="H42" s="17"/>
    </row>
    <row r="43" spans="1:18" s="2" customFormat="1" ht="12.75" x14ac:dyDescent="0.2">
      <c r="B43" s="15"/>
      <c r="C43" s="15"/>
      <c r="D43" s="45"/>
      <c r="E43" s="45"/>
      <c r="F43" s="3"/>
      <c r="G43" s="17"/>
      <c r="H43" s="17"/>
    </row>
    <row r="44" spans="1:18" x14ac:dyDescent="0.25">
      <c r="D44" s="70"/>
      <c r="H44" s="65"/>
      <c r="I44" s="61"/>
    </row>
    <row r="45" spans="1:18" x14ac:dyDescent="0.25">
      <c r="I45" s="61"/>
    </row>
    <row r="46" spans="1:18" x14ac:dyDescent="0.25">
      <c r="I46" s="61"/>
      <c r="L46" s="66"/>
    </row>
    <row r="48" spans="1:18" x14ac:dyDescent="0.25">
      <c r="L48" s="61"/>
    </row>
  </sheetData>
  <mergeCells count="18">
    <mergeCell ref="B41:C41"/>
    <mergeCell ref="B36:C36"/>
    <mergeCell ref="B37:C37"/>
    <mergeCell ref="B38:C38"/>
    <mergeCell ref="B39:C39"/>
    <mergeCell ref="B40:C40"/>
    <mergeCell ref="F1:I2"/>
    <mergeCell ref="N35:O35"/>
    <mergeCell ref="A11:A13"/>
    <mergeCell ref="B11:B13"/>
    <mergeCell ref="F11:F12"/>
    <mergeCell ref="D35:E35"/>
    <mergeCell ref="F35:G35"/>
    <mergeCell ref="J35:K35"/>
    <mergeCell ref="L35:M35"/>
    <mergeCell ref="H35:I35"/>
    <mergeCell ref="C11:E11"/>
    <mergeCell ref="B35:C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0b1027-a13a-4311-8da6-6cfb0dade097" xsi:nil="true"/>
    <lcf76f155ced4ddcb4097134ff3c332f xmlns="7222463a-0655-4e9c-bb37-a443072df9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1A613384BF4346BFC10DF45037E0D1" ma:contentTypeVersion="12" ma:contentTypeDescription="Loo uus dokument" ma:contentTypeScope="" ma:versionID="0a431edbe66526a373a94c4d11a3562b">
  <xsd:schema xmlns:xsd="http://www.w3.org/2001/XMLSchema" xmlns:xs="http://www.w3.org/2001/XMLSchema" xmlns:p="http://schemas.microsoft.com/office/2006/metadata/properties" xmlns:ns2="7222463a-0655-4e9c-bb37-a443072df99b" xmlns:ns3="b20b1027-a13a-4311-8da6-6cfb0dade097" targetNamespace="http://schemas.microsoft.com/office/2006/metadata/properties" ma:root="true" ma:fieldsID="f3e49d20d4b3d8527ccc6ded0813590d" ns2:_="" ns3:_="">
    <xsd:import namespace="7222463a-0655-4e9c-bb37-a443072df99b"/>
    <xsd:import namespace="b20b1027-a13a-4311-8da6-6cfb0dade0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2463a-0655-4e9c-bb37-a443072df9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213126fa-ca73-45bb-ba09-cd4b0a1c23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b1027-a13a-4311-8da6-6cfb0dade0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99c72-759b-4415-89a5-f5d71b7ac672}" ma:internalName="TaxCatchAll" ma:showField="CatchAllData" ma:web="b20b1027-a13a-4311-8da6-6cfb0dade0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9B315A-677D-4C35-88DE-7521F213240E}">
  <ds:schemaRefs>
    <ds:schemaRef ds:uri="http://schemas.microsoft.com/office/2006/metadata/properties"/>
    <ds:schemaRef ds:uri="http://schemas.microsoft.com/office/infopath/2007/PartnerControls"/>
    <ds:schemaRef ds:uri="b20b1027-a13a-4311-8da6-6cfb0dade097"/>
    <ds:schemaRef ds:uri="7222463a-0655-4e9c-bb37-a443072df99b"/>
  </ds:schemaRefs>
</ds:datastoreItem>
</file>

<file path=customXml/itemProps2.xml><?xml version="1.0" encoding="utf-8"?>
<ds:datastoreItem xmlns:ds="http://schemas.openxmlformats.org/officeDocument/2006/customXml" ds:itemID="{E9D47631-7D8E-4807-9275-96DF15746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22463a-0655-4e9c-bb37-a443072df99b"/>
    <ds:schemaRef ds:uri="b20b1027-a13a-4311-8da6-6cfb0dade0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929E96-9623-4375-AE8A-3A711A73BA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 eelarve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Liis Türin</dc:creator>
  <cp:keywords/>
  <dc:description/>
  <cp:lastModifiedBy>Jüri Lõssenko - SOM</cp:lastModifiedBy>
  <cp:revision/>
  <dcterms:created xsi:type="dcterms:W3CDTF">2024-10-03T05:38:05Z</dcterms:created>
  <dcterms:modified xsi:type="dcterms:W3CDTF">2026-01-08T13:42:19Z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2024-11-07T11:30:41Z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323a2ad2-2c99-466c-857c-b4ec6716ec55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0x010100B31A613384BF4346BFC10DF45037E0D1</vt:lpwstr>
  </property>
  <property fmtid="{D5CDD505-2E9C-101B-9397-08002B2CF9AE}" pid="10" name="MediaServiceImageTags">
    <vt:lpwstr/>
  </property>
  <property fmtid="{D5CDD505-2E9C-101B-9397-08002B2CF9AE}" pid="11" name="Order">
    <vt:r8>1601700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