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bdk.agri.ee/webdk-agri-ee_173a624b-ced0-413a-bab2-225ecc1e12b7/"/>
    </mc:Choice>
  </mc:AlternateContent>
  <xr:revisionPtr revIDLastSave="0" documentId="13_ncr:40000001_{0B6004A3-8600-4F74-8034-7D985CF5821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_ METK" sheetId="14" r:id="rId1"/>
    <sheet name="2_PTA" sheetId="15" r:id="rId2"/>
    <sheet name="3_PRIA" sheetId="12" r:id="rId3"/>
    <sheet name="4_ REM" sheetId="11" r:id="rId4"/>
    <sheet name="5_ LABRIS" sheetId="13" r:id="rId5"/>
    <sheet name="6_REMITK" sheetId="16" r:id="rId6"/>
  </sheets>
  <definedNames>
    <definedName name="_xlnm._FilterDatabase" localSheetId="3" hidden="1">'4_ REM'!$A$9:$B$149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14" l="1"/>
  <c r="I44" i="11"/>
  <c r="J44" i="11"/>
  <c r="F90" i="16"/>
  <c r="G90" i="16"/>
  <c r="E90" i="16"/>
  <c r="F85" i="16"/>
  <c r="G85" i="16"/>
  <c r="E85" i="16"/>
  <c r="F81" i="16"/>
  <c r="G81" i="16"/>
  <c r="E81" i="16"/>
  <c r="F77" i="16"/>
  <c r="G77" i="16"/>
  <c r="E77" i="16"/>
  <c r="F73" i="16"/>
  <c r="G73" i="16"/>
  <c r="E73" i="16"/>
  <c r="F69" i="16"/>
  <c r="G69" i="16"/>
  <c r="E69" i="16"/>
  <c r="I98" i="16"/>
  <c r="H98" i="16"/>
  <c r="I97" i="16"/>
  <c r="H97" i="16"/>
  <c r="I96" i="16"/>
  <c r="H96" i="16"/>
  <c r="I95" i="16"/>
  <c r="H95" i="16"/>
  <c r="I94" i="16"/>
  <c r="H94" i="16"/>
  <c r="I93" i="16"/>
  <c r="H93" i="16"/>
  <c r="I92" i="16"/>
  <c r="H92" i="16"/>
  <c r="I91" i="16"/>
  <c r="I90" i="16" s="1"/>
  <c r="H91" i="16"/>
  <c r="H90" i="16" s="1"/>
  <c r="I89" i="16"/>
  <c r="H89" i="16"/>
  <c r="I88" i="16"/>
  <c r="H88" i="16"/>
  <c r="I87" i="16"/>
  <c r="H87" i="16"/>
  <c r="I86" i="16"/>
  <c r="H86" i="16"/>
  <c r="H85" i="16" s="1"/>
  <c r="I84" i="16"/>
  <c r="H84" i="16"/>
  <c r="I83" i="16"/>
  <c r="H83" i="16"/>
  <c r="I82" i="16"/>
  <c r="H82" i="16"/>
  <c r="H81" i="16" s="1"/>
  <c r="I80" i="16"/>
  <c r="H80" i="16"/>
  <c r="I79" i="16"/>
  <c r="H79" i="16"/>
  <c r="I78" i="16"/>
  <c r="H78" i="16"/>
  <c r="H77" i="16" s="1"/>
  <c r="I76" i="16"/>
  <c r="H76" i="16"/>
  <c r="I75" i="16"/>
  <c r="H75" i="16"/>
  <c r="I74" i="16"/>
  <c r="I73" i="16" s="1"/>
  <c r="H74" i="16"/>
  <c r="H73" i="16" s="1"/>
  <c r="I72" i="16"/>
  <c r="H72" i="16"/>
  <c r="I71" i="16"/>
  <c r="H71" i="16"/>
  <c r="H69" i="16" s="1"/>
  <c r="I70" i="16"/>
  <c r="H70" i="16"/>
  <c r="I68" i="16"/>
  <c r="H68" i="16"/>
  <c r="I67" i="16"/>
  <c r="H67" i="16"/>
  <c r="I66" i="16"/>
  <c r="H66" i="16"/>
  <c r="I65" i="16"/>
  <c r="H65" i="16"/>
  <c r="F64" i="16"/>
  <c r="G64" i="16"/>
  <c r="H64" i="16"/>
  <c r="I64" i="16"/>
  <c r="E64" i="16"/>
  <c r="F59" i="16"/>
  <c r="G59" i="16"/>
  <c r="E59" i="16"/>
  <c r="F54" i="16"/>
  <c r="G54" i="16"/>
  <c r="E54" i="16"/>
  <c r="F49" i="16"/>
  <c r="G49" i="16"/>
  <c r="E49" i="16"/>
  <c r="F44" i="16"/>
  <c r="G44" i="16"/>
  <c r="E44" i="16"/>
  <c r="F39" i="16"/>
  <c r="G39" i="16"/>
  <c r="E39" i="16"/>
  <c r="F34" i="16"/>
  <c r="G34" i="16"/>
  <c r="E34" i="16"/>
  <c r="F29" i="16"/>
  <c r="G29" i="16"/>
  <c r="E29" i="16"/>
  <c r="F25" i="16"/>
  <c r="G25" i="16"/>
  <c r="E25" i="16"/>
  <c r="F20" i="16"/>
  <c r="G20" i="16"/>
  <c r="E20" i="16"/>
  <c r="F15" i="16"/>
  <c r="G15" i="16"/>
  <c r="H15" i="16"/>
  <c r="I15" i="16"/>
  <c r="E15" i="16"/>
  <c r="F10" i="16"/>
  <c r="G10" i="16"/>
  <c r="H10" i="16"/>
  <c r="I10" i="16"/>
  <c r="E10" i="16"/>
  <c r="H38" i="16"/>
  <c r="I38" i="16"/>
  <c r="H40" i="16"/>
  <c r="I40" i="16"/>
  <c r="H41" i="16"/>
  <c r="H39" i="16" s="1"/>
  <c r="I41" i="16"/>
  <c r="I39" i="16" s="1"/>
  <c r="H42" i="16"/>
  <c r="I42" i="16"/>
  <c r="H43" i="16"/>
  <c r="I43" i="16"/>
  <c r="H45" i="16"/>
  <c r="I45" i="16"/>
  <c r="H46" i="16"/>
  <c r="H44" i="16" s="1"/>
  <c r="I46" i="16"/>
  <c r="I44" i="16" s="1"/>
  <c r="H47" i="16"/>
  <c r="I47" i="16"/>
  <c r="H48" i="16"/>
  <c r="I48" i="16"/>
  <c r="H50" i="16"/>
  <c r="I50" i="16"/>
  <c r="H51" i="16"/>
  <c r="I51" i="16"/>
  <c r="I49" i="16" s="1"/>
  <c r="H52" i="16"/>
  <c r="I52" i="16"/>
  <c r="H53" i="16"/>
  <c r="I53" i="16"/>
  <c r="H55" i="16"/>
  <c r="I55" i="16"/>
  <c r="H56" i="16"/>
  <c r="H54" i="16" s="1"/>
  <c r="I56" i="16"/>
  <c r="I54" i="16" s="1"/>
  <c r="H57" i="16"/>
  <c r="I57" i="16"/>
  <c r="H58" i="16"/>
  <c r="I58" i="16"/>
  <c r="H60" i="16"/>
  <c r="I60" i="16"/>
  <c r="H61" i="16"/>
  <c r="I61" i="16"/>
  <c r="I59" i="16" s="1"/>
  <c r="H62" i="16"/>
  <c r="I62" i="16"/>
  <c r="H63" i="16"/>
  <c r="I63" i="16"/>
  <c r="H11" i="16"/>
  <c r="I11" i="16"/>
  <c r="H12" i="16"/>
  <c r="I12" i="16"/>
  <c r="H13" i="16"/>
  <c r="I13" i="16"/>
  <c r="H14" i="16"/>
  <c r="I14" i="16"/>
  <c r="H16" i="16"/>
  <c r="I16" i="16"/>
  <c r="H17" i="16"/>
  <c r="I17" i="16"/>
  <c r="H18" i="16"/>
  <c r="I18" i="16"/>
  <c r="H19" i="16"/>
  <c r="I19" i="16"/>
  <c r="H21" i="16"/>
  <c r="I21" i="16"/>
  <c r="H22" i="16"/>
  <c r="I22" i="16"/>
  <c r="H23" i="16"/>
  <c r="I23" i="16"/>
  <c r="H24" i="16"/>
  <c r="I24" i="16"/>
  <c r="H26" i="16"/>
  <c r="I26" i="16"/>
  <c r="H27" i="16"/>
  <c r="I27" i="16"/>
  <c r="I25" i="16" s="1"/>
  <c r="H28" i="16"/>
  <c r="I28" i="16"/>
  <c r="H30" i="16"/>
  <c r="I30" i="16"/>
  <c r="H31" i="16"/>
  <c r="H29" i="16" s="1"/>
  <c r="I31" i="16"/>
  <c r="I29" i="16" s="1"/>
  <c r="H32" i="16"/>
  <c r="I32" i="16"/>
  <c r="H33" i="16"/>
  <c r="I33" i="16"/>
  <c r="H35" i="16"/>
  <c r="I35" i="16"/>
  <c r="H36" i="16"/>
  <c r="H34" i="16" s="1"/>
  <c r="I36" i="16"/>
  <c r="I34" i="16" s="1"/>
  <c r="H37" i="16"/>
  <c r="I37" i="16"/>
  <c r="I23" i="13"/>
  <c r="J23" i="13"/>
  <c r="I27" i="13"/>
  <c r="J27" i="13"/>
  <c r="J31" i="13"/>
  <c r="I31" i="13"/>
  <c r="F21" i="13"/>
  <c r="E21" i="13"/>
  <c r="F11" i="13"/>
  <c r="E11" i="13"/>
  <c r="I26" i="13"/>
  <c r="J26" i="13"/>
  <c r="I22" i="13"/>
  <c r="J22" i="13"/>
  <c r="F29" i="13"/>
  <c r="G29" i="13"/>
  <c r="H29" i="13"/>
  <c r="G20" i="13"/>
  <c r="H20" i="13"/>
  <c r="F16" i="13"/>
  <c r="G16" i="13"/>
  <c r="H16" i="13"/>
  <c r="G10" i="13"/>
  <c r="H10" i="13"/>
  <c r="I12" i="13"/>
  <c r="J12" i="13"/>
  <c r="I13" i="13"/>
  <c r="J13" i="13"/>
  <c r="I14" i="13"/>
  <c r="J14" i="13"/>
  <c r="I15" i="13"/>
  <c r="J15" i="13"/>
  <c r="I17" i="13"/>
  <c r="J17" i="13"/>
  <c r="I18" i="13"/>
  <c r="J18" i="13"/>
  <c r="I19" i="13"/>
  <c r="J19" i="13"/>
  <c r="I24" i="13"/>
  <c r="J24" i="13"/>
  <c r="I25" i="13"/>
  <c r="J25" i="13"/>
  <c r="I28" i="13"/>
  <c r="J28" i="13"/>
  <c r="I30" i="13"/>
  <c r="J30" i="13"/>
  <c r="I32" i="13"/>
  <c r="J32" i="13"/>
  <c r="F79" i="11"/>
  <c r="G79" i="11"/>
  <c r="H79" i="11"/>
  <c r="E79" i="11"/>
  <c r="F73" i="11"/>
  <c r="G73" i="11"/>
  <c r="H73" i="11"/>
  <c r="E73" i="11"/>
  <c r="I78" i="11"/>
  <c r="J78" i="11"/>
  <c r="I65" i="11"/>
  <c r="J65" i="11"/>
  <c r="F54" i="11"/>
  <c r="G54" i="11"/>
  <c r="H54" i="11"/>
  <c r="E54" i="11"/>
  <c r="I59" i="11"/>
  <c r="J59" i="11"/>
  <c r="F150" i="11"/>
  <c r="G150" i="11"/>
  <c r="H150" i="11"/>
  <c r="F148" i="11"/>
  <c r="G148" i="11"/>
  <c r="H148" i="11"/>
  <c r="E148" i="11"/>
  <c r="F136" i="11"/>
  <c r="G136" i="11"/>
  <c r="H136" i="11"/>
  <c r="E136" i="11"/>
  <c r="F132" i="11"/>
  <c r="G132" i="11"/>
  <c r="H132" i="11"/>
  <c r="E132" i="11"/>
  <c r="F125" i="11"/>
  <c r="G125" i="11"/>
  <c r="H125" i="11"/>
  <c r="E125" i="11"/>
  <c r="F119" i="11"/>
  <c r="G119" i="11"/>
  <c r="H119" i="11"/>
  <c r="E119" i="11"/>
  <c r="F112" i="11"/>
  <c r="G112" i="11"/>
  <c r="H112" i="11"/>
  <c r="E112" i="11"/>
  <c r="F105" i="11"/>
  <c r="G105" i="11"/>
  <c r="H105" i="11"/>
  <c r="E105" i="11"/>
  <c r="F97" i="11"/>
  <c r="G97" i="11"/>
  <c r="H97" i="11"/>
  <c r="E97" i="11"/>
  <c r="F66" i="11"/>
  <c r="G66" i="11"/>
  <c r="H66" i="11"/>
  <c r="E66" i="11"/>
  <c r="F50" i="11"/>
  <c r="G50" i="11"/>
  <c r="H50" i="11"/>
  <c r="E50" i="11"/>
  <c r="F39" i="11"/>
  <c r="G39" i="11"/>
  <c r="H39" i="11"/>
  <c r="E39" i="11"/>
  <c r="F34" i="11"/>
  <c r="G34" i="11"/>
  <c r="H34" i="11"/>
  <c r="E34" i="11"/>
  <c r="F26" i="11"/>
  <c r="G26" i="11"/>
  <c r="H26" i="11"/>
  <c r="E26" i="11"/>
  <c r="F20" i="11"/>
  <c r="G20" i="11"/>
  <c r="H20" i="11"/>
  <c r="E20" i="11"/>
  <c r="F15" i="11"/>
  <c r="G15" i="11"/>
  <c r="H15" i="11"/>
  <c r="E15" i="11"/>
  <c r="F10" i="11"/>
  <c r="G10" i="11"/>
  <c r="H10" i="11"/>
  <c r="E10" i="11"/>
  <c r="I12" i="11"/>
  <c r="J12" i="11"/>
  <c r="I13" i="11"/>
  <c r="J13" i="11"/>
  <c r="I14" i="11"/>
  <c r="J14" i="11"/>
  <c r="I16" i="11"/>
  <c r="J16" i="11"/>
  <c r="I17" i="11"/>
  <c r="J17" i="11"/>
  <c r="I18" i="11"/>
  <c r="J18" i="11"/>
  <c r="I19" i="11"/>
  <c r="J19" i="11"/>
  <c r="I21" i="11"/>
  <c r="J21" i="11"/>
  <c r="I22" i="11"/>
  <c r="J22" i="11"/>
  <c r="I23" i="11"/>
  <c r="J23" i="11"/>
  <c r="I24" i="11"/>
  <c r="J24" i="11"/>
  <c r="I25" i="11"/>
  <c r="J25" i="11"/>
  <c r="I27" i="11"/>
  <c r="J27" i="11"/>
  <c r="I28" i="11"/>
  <c r="J28" i="11"/>
  <c r="I30" i="11"/>
  <c r="J30" i="11"/>
  <c r="I31" i="11"/>
  <c r="J31" i="11"/>
  <c r="I32" i="11"/>
  <c r="J32" i="11"/>
  <c r="I33" i="11"/>
  <c r="J33" i="11"/>
  <c r="I35" i="11"/>
  <c r="J35" i="11"/>
  <c r="I36" i="11"/>
  <c r="J36" i="11"/>
  <c r="I37" i="11"/>
  <c r="J37" i="11"/>
  <c r="I38" i="11"/>
  <c r="J38" i="11"/>
  <c r="I40" i="11"/>
  <c r="J40" i="11"/>
  <c r="I41" i="11"/>
  <c r="J41" i="11"/>
  <c r="I42" i="11"/>
  <c r="J42" i="11"/>
  <c r="I43" i="11"/>
  <c r="J43" i="11"/>
  <c r="I45" i="11"/>
  <c r="J45" i="11"/>
  <c r="I46" i="11"/>
  <c r="J46" i="11"/>
  <c r="I47" i="11"/>
  <c r="J47" i="11"/>
  <c r="I48" i="11"/>
  <c r="J48" i="11"/>
  <c r="I49" i="11"/>
  <c r="J49" i="11"/>
  <c r="I51" i="11"/>
  <c r="J51" i="11"/>
  <c r="I52" i="11"/>
  <c r="J52" i="11"/>
  <c r="I53" i="11"/>
  <c r="J53" i="11"/>
  <c r="I55" i="11"/>
  <c r="J55" i="11"/>
  <c r="I56" i="11"/>
  <c r="J56" i="11"/>
  <c r="I57" i="11"/>
  <c r="J57" i="11"/>
  <c r="I58" i="11"/>
  <c r="J58" i="11"/>
  <c r="I60" i="11"/>
  <c r="J60" i="11"/>
  <c r="I61" i="11"/>
  <c r="J61" i="11"/>
  <c r="I62" i="11"/>
  <c r="J62" i="11"/>
  <c r="I63" i="11"/>
  <c r="J63" i="11"/>
  <c r="I64" i="11"/>
  <c r="J64" i="11"/>
  <c r="I67" i="11"/>
  <c r="J67" i="11"/>
  <c r="I68" i="11"/>
  <c r="J68" i="11"/>
  <c r="I69" i="11"/>
  <c r="J69" i="11"/>
  <c r="I70" i="11"/>
  <c r="J70" i="11"/>
  <c r="I71" i="11"/>
  <c r="J71" i="11"/>
  <c r="I72" i="11"/>
  <c r="J72" i="11"/>
  <c r="I74" i="11"/>
  <c r="J74" i="11"/>
  <c r="I75" i="11"/>
  <c r="I73" i="11" s="1"/>
  <c r="J75" i="11"/>
  <c r="I76" i="11"/>
  <c r="J76" i="11"/>
  <c r="I77" i="11"/>
  <c r="J77" i="11"/>
  <c r="I80" i="11"/>
  <c r="J80" i="11"/>
  <c r="I81" i="11"/>
  <c r="J81" i="11"/>
  <c r="I82" i="11"/>
  <c r="J82" i="11"/>
  <c r="I83" i="11"/>
  <c r="J83" i="11"/>
  <c r="I84" i="11"/>
  <c r="J84" i="11"/>
  <c r="I85" i="11"/>
  <c r="J85" i="11"/>
  <c r="I86" i="11"/>
  <c r="J86" i="11"/>
  <c r="I87" i="11"/>
  <c r="J87" i="11"/>
  <c r="I88" i="11"/>
  <c r="J88" i="11"/>
  <c r="I89" i="11"/>
  <c r="J89" i="11"/>
  <c r="I90" i="11"/>
  <c r="J90" i="11"/>
  <c r="I91" i="11"/>
  <c r="J91" i="11"/>
  <c r="I92" i="11"/>
  <c r="J92" i="11"/>
  <c r="I93" i="11"/>
  <c r="J93" i="11"/>
  <c r="I94" i="11"/>
  <c r="J94" i="11"/>
  <c r="I95" i="11"/>
  <c r="J95" i="11"/>
  <c r="I96" i="11"/>
  <c r="J96" i="11"/>
  <c r="I98" i="11"/>
  <c r="J98" i="11"/>
  <c r="I99" i="11"/>
  <c r="J99" i="11"/>
  <c r="I100" i="11"/>
  <c r="J100" i="11"/>
  <c r="I101" i="11"/>
  <c r="J101" i="11"/>
  <c r="I102" i="11"/>
  <c r="J102" i="11"/>
  <c r="I103" i="11"/>
  <c r="J103" i="11"/>
  <c r="I104" i="11"/>
  <c r="J104" i="11"/>
  <c r="I106" i="11"/>
  <c r="J106" i="11"/>
  <c r="I107" i="11"/>
  <c r="J107" i="11"/>
  <c r="I108" i="11"/>
  <c r="J108" i="11"/>
  <c r="I109" i="11"/>
  <c r="J109" i="11"/>
  <c r="I110" i="11"/>
  <c r="J110" i="11"/>
  <c r="I111" i="11"/>
  <c r="J111" i="11"/>
  <c r="I113" i="11"/>
  <c r="J113" i="11"/>
  <c r="I114" i="11"/>
  <c r="J114" i="11"/>
  <c r="I115" i="11"/>
  <c r="J115" i="11"/>
  <c r="I116" i="11"/>
  <c r="J116" i="11"/>
  <c r="I117" i="11"/>
  <c r="J117" i="11"/>
  <c r="I118" i="11"/>
  <c r="J118" i="11"/>
  <c r="I120" i="11"/>
  <c r="J120" i="11"/>
  <c r="I121" i="11"/>
  <c r="J121" i="11"/>
  <c r="I122" i="11"/>
  <c r="J122" i="11"/>
  <c r="I123" i="11"/>
  <c r="J123" i="11"/>
  <c r="I124" i="11"/>
  <c r="J124" i="11"/>
  <c r="I126" i="11"/>
  <c r="J126" i="11"/>
  <c r="I127" i="11"/>
  <c r="J127" i="11"/>
  <c r="I128" i="11"/>
  <c r="J128" i="11"/>
  <c r="I129" i="11"/>
  <c r="J129" i="11"/>
  <c r="I130" i="11"/>
  <c r="J130" i="11"/>
  <c r="I131" i="11"/>
  <c r="J131" i="11"/>
  <c r="I133" i="11"/>
  <c r="J133" i="11"/>
  <c r="I134" i="11"/>
  <c r="J134" i="11"/>
  <c r="I135" i="11"/>
  <c r="J135" i="11"/>
  <c r="I137" i="11"/>
  <c r="J137" i="11"/>
  <c r="I138" i="11"/>
  <c r="J138" i="11"/>
  <c r="I139" i="11"/>
  <c r="J139" i="11"/>
  <c r="I140" i="11"/>
  <c r="J140" i="11"/>
  <c r="I141" i="11"/>
  <c r="J141" i="11"/>
  <c r="I142" i="11"/>
  <c r="J142" i="11"/>
  <c r="I143" i="11"/>
  <c r="J143" i="11"/>
  <c r="I144" i="11"/>
  <c r="J144" i="11"/>
  <c r="I145" i="11"/>
  <c r="J145" i="11"/>
  <c r="I146" i="11"/>
  <c r="J146" i="11"/>
  <c r="I147" i="11"/>
  <c r="J147" i="11"/>
  <c r="I149" i="11"/>
  <c r="I148" i="11" s="1"/>
  <c r="J149" i="11"/>
  <c r="J148" i="11" s="1"/>
  <c r="I151" i="11"/>
  <c r="I150" i="11" s="1"/>
  <c r="J151" i="11"/>
  <c r="J150" i="11" s="1"/>
  <c r="J11" i="11"/>
  <c r="I11" i="11"/>
  <c r="F99" i="12"/>
  <c r="G99" i="12"/>
  <c r="H99" i="12"/>
  <c r="I99" i="12"/>
  <c r="J99" i="12"/>
  <c r="F92" i="12"/>
  <c r="G92" i="12"/>
  <c r="H92" i="12"/>
  <c r="E92" i="12"/>
  <c r="F90" i="12"/>
  <c r="G90" i="12"/>
  <c r="H90" i="12"/>
  <c r="I90" i="12"/>
  <c r="J90" i="12"/>
  <c r="E90" i="12"/>
  <c r="F85" i="12"/>
  <c r="G85" i="12"/>
  <c r="H85" i="12"/>
  <c r="I85" i="12"/>
  <c r="J85" i="12"/>
  <c r="E85" i="12"/>
  <c r="F79" i="12"/>
  <c r="F9" i="12" s="1"/>
  <c r="G79" i="12"/>
  <c r="H79" i="12"/>
  <c r="E79" i="12"/>
  <c r="F71" i="12"/>
  <c r="G71" i="12"/>
  <c r="H71" i="12"/>
  <c r="I71" i="12"/>
  <c r="J71" i="12"/>
  <c r="E71" i="12"/>
  <c r="F66" i="12"/>
  <c r="G66" i="12"/>
  <c r="H66" i="12"/>
  <c r="E66" i="12"/>
  <c r="F50" i="12"/>
  <c r="G50" i="12"/>
  <c r="H50" i="12"/>
  <c r="I50" i="12"/>
  <c r="J50" i="12"/>
  <c r="E50" i="12"/>
  <c r="F44" i="12"/>
  <c r="G44" i="12"/>
  <c r="H44" i="12"/>
  <c r="E44" i="12"/>
  <c r="F36" i="12"/>
  <c r="G36" i="12"/>
  <c r="H36" i="12"/>
  <c r="E36" i="12"/>
  <c r="F29" i="12"/>
  <c r="G29" i="12"/>
  <c r="H29" i="12"/>
  <c r="E29" i="12"/>
  <c r="F23" i="12"/>
  <c r="G23" i="12"/>
  <c r="H23" i="12"/>
  <c r="J23" i="12"/>
  <c r="E23" i="12"/>
  <c r="F17" i="12"/>
  <c r="G17" i="12"/>
  <c r="H17" i="12"/>
  <c r="E17" i="12"/>
  <c r="I12" i="12"/>
  <c r="J12" i="12"/>
  <c r="I13" i="12"/>
  <c r="J13" i="12"/>
  <c r="I14" i="12"/>
  <c r="J14" i="12"/>
  <c r="I15" i="12"/>
  <c r="J15" i="12"/>
  <c r="I16" i="12"/>
  <c r="J16" i="12"/>
  <c r="I18" i="12"/>
  <c r="J18" i="12"/>
  <c r="I19" i="12"/>
  <c r="I17" i="12" s="1"/>
  <c r="J19" i="12"/>
  <c r="J17" i="12" s="1"/>
  <c r="I20" i="12"/>
  <c r="J20" i="12"/>
  <c r="I21" i="12"/>
  <c r="J21" i="12"/>
  <c r="I22" i="12"/>
  <c r="J22" i="12"/>
  <c r="I24" i="12"/>
  <c r="I23" i="12" s="1"/>
  <c r="J24" i="12"/>
  <c r="I25" i="12"/>
  <c r="J25" i="12"/>
  <c r="I26" i="12"/>
  <c r="J26" i="12"/>
  <c r="I27" i="12"/>
  <c r="J27" i="12"/>
  <c r="I28" i="12"/>
  <c r="J28" i="12"/>
  <c r="I30" i="12"/>
  <c r="I29" i="12" s="1"/>
  <c r="J30" i="12"/>
  <c r="J29" i="12" s="1"/>
  <c r="I31" i="12"/>
  <c r="J31" i="12"/>
  <c r="I32" i="12"/>
  <c r="J32" i="12"/>
  <c r="I33" i="12"/>
  <c r="J33" i="12"/>
  <c r="I34" i="12"/>
  <c r="J34" i="12"/>
  <c r="I35" i="12"/>
  <c r="J35" i="12"/>
  <c r="I37" i="12"/>
  <c r="J37" i="12"/>
  <c r="I38" i="12"/>
  <c r="J38" i="12"/>
  <c r="I39" i="12"/>
  <c r="I36" i="12" s="1"/>
  <c r="J39" i="12"/>
  <c r="J36" i="12" s="1"/>
  <c r="I40" i="12"/>
  <c r="J40" i="12"/>
  <c r="I41" i="12"/>
  <c r="J41" i="12"/>
  <c r="I42" i="12"/>
  <c r="J42" i="12"/>
  <c r="I43" i="12"/>
  <c r="J43" i="12"/>
  <c r="I45" i="12"/>
  <c r="J45" i="12"/>
  <c r="I46" i="12"/>
  <c r="J46" i="12"/>
  <c r="I47" i="12"/>
  <c r="J47" i="12"/>
  <c r="I48" i="12"/>
  <c r="J48" i="12"/>
  <c r="I49" i="12"/>
  <c r="J49" i="12"/>
  <c r="I51" i="12"/>
  <c r="J51" i="12"/>
  <c r="I52" i="12"/>
  <c r="J52" i="12"/>
  <c r="I53" i="12"/>
  <c r="J53" i="12"/>
  <c r="I54" i="12"/>
  <c r="J54" i="12"/>
  <c r="I55" i="12"/>
  <c r="J55" i="12"/>
  <c r="I56" i="12"/>
  <c r="J56" i="12"/>
  <c r="I57" i="12"/>
  <c r="J57" i="12"/>
  <c r="I58" i="12"/>
  <c r="J58" i="12"/>
  <c r="I59" i="12"/>
  <c r="J59" i="12"/>
  <c r="I60" i="12"/>
  <c r="J60" i="12"/>
  <c r="I61" i="12"/>
  <c r="J61" i="12"/>
  <c r="I62" i="12"/>
  <c r="J62" i="12"/>
  <c r="I63" i="12"/>
  <c r="J63" i="12"/>
  <c r="I64" i="12"/>
  <c r="J64" i="12"/>
  <c r="I65" i="12"/>
  <c r="J65" i="12"/>
  <c r="I67" i="12"/>
  <c r="J67" i="12"/>
  <c r="I68" i="12"/>
  <c r="I66" i="12" s="1"/>
  <c r="J68" i="12"/>
  <c r="J66" i="12" s="1"/>
  <c r="I69" i="12"/>
  <c r="J69" i="12"/>
  <c r="I70" i="12"/>
  <c r="J70" i="12"/>
  <c r="I72" i="12"/>
  <c r="J72" i="12"/>
  <c r="I73" i="12"/>
  <c r="J73" i="12"/>
  <c r="I74" i="12"/>
  <c r="J74" i="12"/>
  <c r="I75" i="12"/>
  <c r="J75" i="12"/>
  <c r="I76" i="12"/>
  <c r="J76" i="12"/>
  <c r="I77" i="12"/>
  <c r="J77" i="12"/>
  <c r="I78" i="12"/>
  <c r="J78" i="12"/>
  <c r="I80" i="12"/>
  <c r="J80" i="12"/>
  <c r="I81" i="12"/>
  <c r="J81" i="12"/>
  <c r="J79" i="12" s="1"/>
  <c r="I82" i="12"/>
  <c r="J82" i="12"/>
  <c r="I83" i="12"/>
  <c r="J83" i="12"/>
  <c r="I84" i="12"/>
  <c r="J84" i="12"/>
  <c r="I86" i="12"/>
  <c r="J86" i="12"/>
  <c r="I87" i="12"/>
  <c r="J87" i="12"/>
  <c r="I88" i="12"/>
  <c r="J88" i="12"/>
  <c r="I89" i="12"/>
  <c r="J89" i="12"/>
  <c r="I91" i="12"/>
  <c r="J91" i="12"/>
  <c r="I93" i="12"/>
  <c r="I92" i="12" s="1"/>
  <c r="J93" i="12"/>
  <c r="J92" i="12" s="1"/>
  <c r="I94" i="12"/>
  <c r="J94" i="12"/>
  <c r="I95" i="12"/>
  <c r="J95" i="12"/>
  <c r="I96" i="12"/>
  <c r="J96" i="12"/>
  <c r="I97" i="12"/>
  <c r="J97" i="12"/>
  <c r="I98" i="12"/>
  <c r="J98" i="12"/>
  <c r="I100" i="12"/>
  <c r="J100" i="12"/>
  <c r="I101" i="12"/>
  <c r="J101" i="12"/>
  <c r="J11" i="12"/>
  <c r="I11" i="12"/>
  <c r="F10" i="12"/>
  <c r="G10" i="12"/>
  <c r="H10" i="12"/>
  <c r="J10" i="12"/>
  <c r="E10" i="12"/>
  <c r="E9" i="12"/>
  <c r="I18" i="15"/>
  <c r="J18" i="15"/>
  <c r="I19" i="15"/>
  <c r="J19" i="15"/>
  <c r="F14" i="15"/>
  <c r="G14" i="15"/>
  <c r="H14" i="15"/>
  <c r="I14" i="15"/>
  <c r="J14" i="15"/>
  <c r="E14" i="15"/>
  <c r="I57" i="15"/>
  <c r="J57" i="15"/>
  <c r="I54" i="15"/>
  <c r="J54" i="15"/>
  <c r="F20" i="15"/>
  <c r="G20" i="15"/>
  <c r="H20" i="15"/>
  <c r="E20" i="15"/>
  <c r="J28" i="15"/>
  <c r="I28" i="15"/>
  <c r="F58" i="15"/>
  <c r="G58" i="15"/>
  <c r="H58" i="15"/>
  <c r="E58" i="15"/>
  <c r="F52" i="15"/>
  <c r="G52" i="15"/>
  <c r="H52" i="15"/>
  <c r="E52" i="15"/>
  <c r="F47" i="15"/>
  <c r="G47" i="15"/>
  <c r="H47" i="15"/>
  <c r="E47" i="15"/>
  <c r="F43" i="15"/>
  <c r="G43" i="15"/>
  <c r="H43" i="15"/>
  <c r="E43" i="15"/>
  <c r="F38" i="15"/>
  <c r="G38" i="15"/>
  <c r="H38" i="15"/>
  <c r="E38" i="15"/>
  <c r="F34" i="15"/>
  <c r="G34" i="15"/>
  <c r="H34" i="15"/>
  <c r="E34" i="15"/>
  <c r="F30" i="15"/>
  <c r="G30" i="15"/>
  <c r="H30" i="15"/>
  <c r="E30" i="15"/>
  <c r="I23" i="15"/>
  <c r="J23" i="15"/>
  <c r="I12" i="15"/>
  <c r="J12" i="15"/>
  <c r="I13" i="15"/>
  <c r="J13" i="15"/>
  <c r="I15" i="15"/>
  <c r="J15" i="15"/>
  <c r="I16" i="15"/>
  <c r="J16" i="15"/>
  <c r="I17" i="15"/>
  <c r="J17" i="15"/>
  <c r="I21" i="15"/>
  <c r="J21" i="15"/>
  <c r="I22" i="15"/>
  <c r="J22" i="15"/>
  <c r="I24" i="15"/>
  <c r="J24" i="15"/>
  <c r="I25" i="15"/>
  <c r="J25" i="15"/>
  <c r="I26" i="15"/>
  <c r="J26" i="15"/>
  <c r="I27" i="15"/>
  <c r="J27" i="15"/>
  <c r="I29" i="15"/>
  <c r="J29" i="15"/>
  <c r="I31" i="15"/>
  <c r="J31" i="15"/>
  <c r="J30" i="15" s="1"/>
  <c r="I32" i="15"/>
  <c r="J32" i="15"/>
  <c r="I33" i="15"/>
  <c r="J33" i="15"/>
  <c r="I35" i="15"/>
  <c r="I34" i="15" s="1"/>
  <c r="J35" i="15"/>
  <c r="I36" i="15"/>
  <c r="J36" i="15"/>
  <c r="I37" i="15"/>
  <c r="J37" i="15"/>
  <c r="I39" i="15"/>
  <c r="J39" i="15"/>
  <c r="I40" i="15"/>
  <c r="J40" i="15"/>
  <c r="I41" i="15"/>
  <c r="J41" i="15"/>
  <c r="I42" i="15"/>
  <c r="J42" i="15"/>
  <c r="I44" i="15"/>
  <c r="J44" i="15"/>
  <c r="I45" i="15"/>
  <c r="J45" i="15"/>
  <c r="I46" i="15"/>
  <c r="J46" i="15"/>
  <c r="I48" i="15"/>
  <c r="J48" i="15"/>
  <c r="I49" i="15"/>
  <c r="J49" i="15"/>
  <c r="I50" i="15"/>
  <c r="J50" i="15"/>
  <c r="I51" i="15"/>
  <c r="J51" i="15"/>
  <c r="I53" i="15"/>
  <c r="J53" i="15"/>
  <c r="I55" i="15"/>
  <c r="J55" i="15"/>
  <c r="I56" i="15"/>
  <c r="J56" i="15"/>
  <c r="I59" i="15"/>
  <c r="J59" i="15"/>
  <c r="I60" i="15"/>
  <c r="J60" i="15"/>
  <c r="I61" i="15"/>
  <c r="J61" i="15"/>
  <c r="I62" i="15"/>
  <c r="J62" i="15"/>
  <c r="J11" i="15"/>
  <c r="I11" i="15"/>
  <c r="F10" i="15"/>
  <c r="G10" i="15"/>
  <c r="H10" i="15"/>
  <c r="E10" i="15"/>
  <c r="K9" i="14"/>
  <c r="L9" i="14"/>
  <c r="L58" i="14"/>
  <c r="K58" i="14"/>
  <c r="L57" i="14"/>
  <c r="K57" i="14"/>
  <c r="L56" i="14"/>
  <c r="K56" i="14"/>
  <c r="L55" i="14"/>
  <c r="K55" i="14"/>
  <c r="L54" i="14"/>
  <c r="K54" i="14"/>
  <c r="K53" i="14" s="1"/>
  <c r="L52" i="14"/>
  <c r="K52" i="14"/>
  <c r="L51" i="14"/>
  <c r="K51" i="14"/>
  <c r="L50" i="14"/>
  <c r="K50" i="14"/>
  <c r="L49" i="14"/>
  <c r="K49" i="14"/>
  <c r="L48" i="14"/>
  <c r="L47" i="14" s="1"/>
  <c r="K48" i="14"/>
  <c r="K47" i="14" s="1"/>
  <c r="L46" i="14"/>
  <c r="K46" i="14"/>
  <c r="L45" i="14"/>
  <c r="K45" i="14"/>
  <c r="L44" i="14"/>
  <c r="K44" i="14"/>
  <c r="L43" i="14"/>
  <c r="K43" i="14"/>
  <c r="L42" i="14"/>
  <c r="K42" i="14"/>
  <c r="L41" i="14"/>
  <c r="L40" i="14" s="1"/>
  <c r="K41" i="14"/>
  <c r="K40" i="14" s="1"/>
  <c r="F47" i="14"/>
  <c r="G47" i="14"/>
  <c r="H47" i="14"/>
  <c r="I47" i="14"/>
  <c r="J47" i="14"/>
  <c r="E47" i="14"/>
  <c r="F40" i="14"/>
  <c r="G40" i="14"/>
  <c r="H40" i="14"/>
  <c r="I40" i="14"/>
  <c r="J40" i="14"/>
  <c r="E40" i="14"/>
  <c r="F31" i="14"/>
  <c r="G31" i="14"/>
  <c r="H31" i="14"/>
  <c r="I31" i="14"/>
  <c r="J31" i="14"/>
  <c r="K31" i="14"/>
  <c r="L31" i="14"/>
  <c r="E31" i="14"/>
  <c r="F26" i="14"/>
  <c r="G26" i="14"/>
  <c r="H26" i="14"/>
  <c r="I26" i="14"/>
  <c r="J26" i="14"/>
  <c r="K26" i="14"/>
  <c r="L26" i="14"/>
  <c r="E26" i="14"/>
  <c r="F21" i="14"/>
  <c r="G21" i="14"/>
  <c r="H21" i="14"/>
  <c r="I21" i="14"/>
  <c r="J21" i="14"/>
  <c r="K21" i="14"/>
  <c r="L21" i="14"/>
  <c r="E21" i="14"/>
  <c r="F16" i="14"/>
  <c r="G16" i="14"/>
  <c r="H16" i="14"/>
  <c r="I16" i="14"/>
  <c r="J16" i="14"/>
  <c r="K16" i="14"/>
  <c r="L16" i="14"/>
  <c r="E16" i="14"/>
  <c r="F10" i="14"/>
  <c r="G10" i="14"/>
  <c r="G9" i="14" s="1"/>
  <c r="H10" i="14"/>
  <c r="I10" i="14"/>
  <c r="J10" i="14"/>
  <c r="K10" i="14"/>
  <c r="L10" i="14"/>
  <c r="E10" i="14"/>
  <c r="K17" i="14"/>
  <c r="L17" i="14"/>
  <c r="K18" i="14"/>
  <c r="L18" i="14"/>
  <c r="K19" i="14"/>
  <c r="L19" i="14"/>
  <c r="K20" i="14"/>
  <c r="L20" i="14"/>
  <c r="K22" i="14"/>
  <c r="L22" i="14"/>
  <c r="K23" i="14"/>
  <c r="L23" i="14"/>
  <c r="K24" i="14"/>
  <c r="L24" i="14"/>
  <c r="K25" i="14"/>
  <c r="L25" i="14"/>
  <c r="K27" i="14"/>
  <c r="L27" i="14"/>
  <c r="K28" i="14"/>
  <c r="L28" i="14"/>
  <c r="K29" i="14"/>
  <c r="L29" i="14"/>
  <c r="K30" i="14"/>
  <c r="L30" i="14"/>
  <c r="K32" i="14"/>
  <c r="L32" i="14"/>
  <c r="K33" i="14"/>
  <c r="L33" i="14"/>
  <c r="K34" i="14"/>
  <c r="L34" i="14"/>
  <c r="K35" i="14"/>
  <c r="L35" i="14"/>
  <c r="K36" i="14"/>
  <c r="L36" i="14"/>
  <c r="K37" i="14"/>
  <c r="L37" i="14"/>
  <c r="K38" i="14"/>
  <c r="L38" i="14"/>
  <c r="K39" i="14"/>
  <c r="L39" i="14"/>
  <c r="K12" i="14"/>
  <c r="L12" i="14"/>
  <c r="K13" i="14"/>
  <c r="L13" i="14"/>
  <c r="K14" i="14"/>
  <c r="L14" i="14"/>
  <c r="K15" i="14"/>
  <c r="L15" i="14"/>
  <c r="L11" i="14"/>
  <c r="K11" i="14"/>
  <c r="J53" i="14"/>
  <c r="I53" i="14"/>
  <c r="J73" i="11" l="1"/>
  <c r="I85" i="16"/>
  <c r="I81" i="16"/>
  <c r="I77" i="16"/>
  <c r="I69" i="16"/>
  <c r="H59" i="16"/>
  <c r="E9" i="16"/>
  <c r="H49" i="16"/>
  <c r="H25" i="16"/>
  <c r="G9" i="16"/>
  <c r="H20" i="16"/>
  <c r="I20" i="16"/>
  <c r="I9" i="16"/>
  <c r="H9" i="16"/>
  <c r="I29" i="13"/>
  <c r="J29" i="13"/>
  <c r="J16" i="13"/>
  <c r="G9" i="13"/>
  <c r="I16" i="13"/>
  <c r="H9" i="13"/>
  <c r="I79" i="11"/>
  <c r="J79" i="11"/>
  <c r="I54" i="11"/>
  <c r="J54" i="11"/>
  <c r="J50" i="11"/>
  <c r="I50" i="11"/>
  <c r="I119" i="11"/>
  <c r="I97" i="11"/>
  <c r="I105" i="11"/>
  <c r="I15" i="11"/>
  <c r="I112" i="11"/>
  <c r="I132" i="11"/>
  <c r="I39" i="11"/>
  <c r="I10" i="11"/>
  <c r="I125" i="11"/>
  <c r="J136" i="11"/>
  <c r="I136" i="11"/>
  <c r="I66" i="11"/>
  <c r="I34" i="11"/>
  <c r="I20" i="11"/>
  <c r="I26" i="11"/>
  <c r="J10" i="11"/>
  <c r="J20" i="11"/>
  <c r="J34" i="11"/>
  <c r="J26" i="11"/>
  <c r="J66" i="11"/>
  <c r="J119" i="11"/>
  <c r="J112" i="11"/>
  <c r="J105" i="11"/>
  <c r="J132" i="11"/>
  <c r="J125" i="11"/>
  <c r="J97" i="11"/>
  <c r="J39" i="11"/>
  <c r="J15" i="11"/>
  <c r="F9" i="11"/>
  <c r="G9" i="11"/>
  <c r="H9" i="11"/>
  <c r="I79" i="12"/>
  <c r="J44" i="12"/>
  <c r="J9" i="12" s="1"/>
  <c r="I44" i="12"/>
  <c r="I10" i="12"/>
  <c r="G9" i="12"/>
  <c r="H9" i="12"/>
  <c r="I9" i="12"/>
  <c r="J34" i="15"/>
  <c r="J10" i="15"/>
  <c r="J38" i="15"/>
  <c r="J43" i="15"/>
  <c r="I43" i="15"/>
  <c r="I30" i="15"/>
  <c r="I38" i="15"/>
  <c r="I10" i="15"/>
  <c r="I47" i="15"/>
  <c r="J58" i="15"/>
  <c r="I58" i="15"/>
  <c r="J52" i="15"/>
  <c r="I52" i="15"/>
  <c r="J47" i="15"/>
  <c r="I20" i="15"/>
  <c r="J20" i="15"/>
  <c r="H9" i="15"/>
  <c r="E9" i="15"/>
  <c r="G9" i="15"/>
  <c r="F9" i="15"/>
  <c r="H9" i="14"/>
  <c r="J9" i="14"/>
  <c r="I9" i="14"/>
  <c r="E53" i="14"/>
  <c r="E29" i="13"/>
  <c r="I21" i="13"/>
  <c r="I20" i="13" s="1"/>
  <c r="D20" i="13"/>
  <c r="D16" i="13"/>
  <c r="D10" i="13"/>
  <c r="C9" i="13"/>
  <c r="E16" i="13"/>
  <c r="E150" i="11"/>
  <c r="E9" i="11"/>
  <c r="F9" i="14"/>
  <c r="E9" i="14"/>
  <c r="F9" i="16"/>
  <c r="E99" i="12"/>
  <c r="E96" i="16"/>
  <c r="E10" i="13" l="1"/>
  <c r="I11" i="13"/>
  <c r="I10" i="13" s="1"/>
  <c r="I9" i="13" s="1"/>
  <c r="J11" i="13"/>
  <c r="J10" i="13" s="1"/>
  <c r="F10" i="13"/>
  <c r="F20" i="13"/>
  <c r="J21" i="13"/>
  <c r="J20" i="13" s="1"/>
  <c r="I9" i="11"/>
  <c r="J9" i="11"/>
  <c r="J9" i="15"/>
  <c r="I9" i="15"/>
  <c r="D9" i="13"/>
  <c r="E41" i="14"/>
  <c r="C9" i="12"/>
  <c r="C9" i="16"/>
  <c r="D44" i="16"/>
  <c r="D9" i="16" s="1"/>
  <c r="D97" i="16"/>
  <c r="D79" i="11"/>
  <c r="D9" i="11" s="1"/>
  <c r="F9" i="13" l="1"/>
  <c r="J9" i="13"/>
  <c r="D50" i="12"/>
  <c r="D9" i="14"/>
  <c r="D9" i="12" l="1"/>
  <c r="E20" i="13" l="1"/>
  <c r="E9" i="13" s="1"/>
</calcChain>
</file>

<file path=xl/sharedStrings.xml><?xml version="1.0" encoding="utf-8"?>
<sst xmlns="http://schemas.openxmlformats.org/spreadsheetml/2006/main" count="745" uniqueCount="157">
  <si>
    <t>Eelarve objekt</t>
  </si>
  <si>
    <t>Eelarve kokku</t>
  </si>
  <si>
    <t>SE000028</t>
  </si>
  <si>
    <t>SE000003</t>
  </si>
  <si>
    <t>Põllumajandusmaa ja maaparanduse poliitika kujundamine</t>
  </si>
  <si>
    <t>Regionaal- ja maaelu poliitika kujundamine ja rakendamine</t>
  </si>
  <si>
    <t>IN080027</t>
  </si>
  <si>
    <t>SE000060</t>
  </si>
  <si>
    <t>SE000035</t>
  </si>
  <si>
    <t>Kohalike omavalitsuste poliitika ja finantseerimine</t>
  </si>
  <si>
    <t>IN000035</t>
  </si>
  <si>
    <t>Ühistransporditeenuse arendamine ja soodustamine</t>
  </si>
  <si>
    <t>Põllumajanduskeskkonna hea seisundi tagamine</t>
  </si>
  <si>
    <t>Ringbiomajanduse arendamine</t>
  </si>
  <si>
    <t>Eesti toidu kuvandi ja müügivõimekuse edendamine</t>
  </si>
  <si>
    <t>Kutselise kalapüügi korraldamine</t>
  </si>
  <si>
    <t>Kalavarude haldamine ja kaitse</t>
  </si>
  <si>
    <t>Taimekaitse ja väetiste poliitika kujundamine ja rakendamine</t>
  </si>
  <si>
    <t>Looma-ja taimetervise poliitika kujundamine ja rakendamine</t>
  </si>
  <si>
    <t>Toiduohutuse poliitika kujundamine ja rakendamine</t>
  </si>
  <si>
    <t>Sordiaretuse ja paljundusmaterjali poliitika kujundamine</t>
  </si>
  <si>
    <t>Tõuaretuse poliitika kujundamine ja rakendamine</t>
  </si>
  <si>
    <t>Mahepõllumajanduse poliitika kujundamine ja rakendamine</t>
  </si>
  <si>
    <t>SE000040</t>
  </si>
  <si>
    <t>Regionaal- ja Põllumajandusministeerium</t>
  </si>
  <si>
    <t>Finantseerimistehingud</t>
  </si>
  <si>
    <t>Investeeringutoetused</t>
  </si>
  <si>
    <t>Muud toetused</t>
  </si>
  <si>
    <t>Tööjõukulud</t>
  </si>
  <si>
    <t>Majandamiskulud</t>
  </si>
  <si>
    <t>Käibemaks</t>
  </si>
  <si>
    <t>sh vahendid RKASile</t>
  </si>
  <si>
    <t>Rahvusvahelised liikmemaksud</t>
  </si>
  <si>
    <t>sh RRF-st</t>
  </si>
  <si>
    <t>Kulud</t>
  </si>
  <si>
    <t>MES - antud laenude tagasimaksed</t>
  </si>
  <si>
    <t>sh ressursitõhususe ja/või süsinikuauditid suuremates põllumajandusettevõtetes, CO2 taaskasutuse ja kontrollitavate kliimatingimustega kasvuhoonete pilootprojektid</t>
  </si>
  <si>
    <t>SE087000</t>
  </si>
  <si>
    <t>Kalandusturu korraldamine</t>
  </si>
  <si>
    <t>SE085000</t>
  </si>
  <si>
    <t>SE081200</t>
  </si>
  <si>
    <t>SE084000</t>
  </si>
  <si>
    <t>SE086000</t>
  </si>
  <si>
    <t>Põllumajandus- ja toidusektori konkurentsivõime tõstmine</t>
  </si>
  <si>
    <t>Toetus Maaelumuuseumile</t>
  </si>
  <si>
    <t>SE081000</t>
  </si>
  <si>
    <t>SE081100</t>
  </si>
  <si>
    <t>SE082000</t>
  </si>
  <si>
    <t>IN005R00</t>
  </si>
  <si>
    <t>Taimetervise poliitika kujundamine ja rakendamine</t>
  </si>
  <si>
    <t>IN003E00</t>
  </si>
  <si>
    <t>SE089000</t>
  </si>
  <si>
    <t>SE083000</t>
  </si>
  <si>
    <t>Dotatsioon reisijateveoks Elronile</t>
  </si>
  <si>
    <t>Toetus SA Eesti Maaelumuuseumid</t>
  </si>
  <si>
    <t>Regionaalsed toetused</t>
  </si>
  <si>
    <t>Regionaalsed investeeringutoetused</t>
  </si>
  <si>
    <t>Toetus SA Eesti Piimandusmuuseum</t>
  </si>
  <si>
    <t>Dotatsioon Eesti Postile</t>
  </si>
  <si>
    <t>Toetused põllumajandus- ja toidusektori MTÜdele</t>
  </si>
  <si>
    <t>Elronile rongide liisingmaksed</t>
  </si>
  <si>
    <t>C.R.J. Talumuuseumi elamu-peahoone</t>
  </si>
  <si>
    <t>Toetused ülikoolidele uuringuteks</t>
  </si>
  <si>
    <t>Toetus EMÜ veterinaarmeditsiini õppeks</t>
  </si>
  <si>
    <t>Toetus AS Vireen</t>
  </si>
  <si>
    <t>Toetus ühistranspordi korraldamiseks</t>
  </si>
  <si>
    <t>Toetus biometaani toomise ja kasutuselevõtu suurendamiseks</t>
  </si>
  <si>
    <t>Toetus taastuvenergia kasutuselevõtu kiirendamiseks</t>
  </si>
  <si>
    <t>Toetus bioressursside väärindamiseks</t>
  </si>
  <si>
    <t>sh elektribusside rendiks</t>
  </si>
  <si>
    <t>sh piirmääraga</t>
  </si>
  <si>
    <t>Muutmine IV</t>
  </si>
  <si>
    <t>Põllumajanduse Registrite ja Informatsiooni Amet</t>
  </si>
  <si>
    <t>Turuarendustoetus</t>
  </si>
  <si>
    <t>SE088000</t>
  </si>
  <si>
    <t>IN089336</t>
  </si>
  <si>
    <t>Lasteaedades ja koolides mahetoidu programm</t>
  </si>
  <si>
    <t>IN089306</t>
  </si>
  <si>
    <t>Asendustoetus</t>
  </si>
  <si>
    <t>Koolikavad ja kaasnevad haridusmeetmed</t>
  </si>
  <si>
    <t>Mesilastoetus</t>
  </si>
  <si>
    <t>Toetuste reserv</t>
  </si>
  <si>
    <t>Natura 2000 toetus</t>
  </si>
  <si>
    <t>Aretustoetus</t>
  </si>
  <si>
    <t>Investeeringud</t>
  </si>
  <si>
    <t>IN002000</t>
  </si>
  <si>
    <t>sh käibemaks</t>
  </si>
  <si>
    <t>sh IT investeeringud</t>
  </si>
  <si>
    <t>Riigi Laboriuuringute ja Riskihindamise Keskus</t>
  </si>
  <si>
    <t>Laborite sisseseade</t>
  </si>
  <si>
    <t>IN080008</t>
  </si>
  <si>
    <t>Maaelu Teadmuskeskus</t>
  </si>
  <si>
    <t>Muud kulud</t>
  </si>
  <si>
    <t>Põllumajandus- ja toidusektori konkurentsivõime arendamine</t>
  </si>
  <si>
    <t>Muud kulud, sh amortisatsioon</t>
  </si>
  <si>
    <t>sh CO2 vahenditest</t>
  </si>
  <si>
    <t>Toetused</t>
  </si>
  <si>
    <t>Masinad ja seadmed</t>
  </si>
  <si>
    <t>IN004000</t>
  </si>
  <si>
    <t>Transpordivahendid</t>
  </si>
  <si>
    <t>IN003000</t>
  </si>
  <si>
    <t>Investeeringute käibemaks</t>
  </si>
  <si>
    <t>Põllumajandus- ja Toiduamet</t>
  </si>
  <si>
    <t>Regionaal- ja Põllumajandusministeeriumi Infotehnoloogia Keskus</t>
  </si>
  <si>
    <t>Liikmemaksud</t>
  </si>
  <si>
    <t>IT-investeerinud</t>
  </si>
  <si>
    <t>sh projektijuhi tööjõukuludeks</t>
  </si>
  <si>
    <t>Toetus elektribusside kasutuselevõtmiseks</t>
  </si>
  <si>
    <t>Ohtlike taimekahjustajate tõrjeabinõude rakendamise toetus</t>
  </si>
  <si>
    <t>Lisaeelarve /seaduse-muudatus</t>
  </si>
  <si>
    <t>Ministri liigendus</t>
  </si>
  <si>
    <t>Eesti Posti võõrandamiskuludeks</t>
  </si>
  <si>
    <t>IT-investeeringud</t>
  </si>
  <si>
    <t>P20-TEADUSAR-MAJ</t>
  </si>
  <si>
    <t>Loomatervise ja -heaolu poliitika kujundamine ja rakendamine</t>
  </si>
  <si>
    <t>sh reservidest</t>
  </si>
  <si>
    <t>VR080240</t>
  </si>
  <si>
    <t>VR080239</t>
  </si>
  <si>
    <t>SR080047</t>
  </si>
  <si>
    <t>SR08A079</t>
  </si>
  <si>
    <t>SR080090</t>
  </si>
  <si>
    <t>SR080058</t>
  </si>
  <si>
    <t>SR080095</t>
  </si>
  <si>
    <t>Muud investeeringud</t>
  </si>
  <si>
    <t>IN005000</t>
  </si>
  <si>
    <t>IN003035</t>
  </si>
  <si>
    <t>Vähese heitega transport CO2 tulust</t>
  </si>
  <si>
    <t>sh reservist</t>
  </si>
  <si>
    <t>SR080076</t>
  </si>
  <si>
    <t>"Regionaal- ja põllumajandusministri 22. detsembri 2025. a käskkirja nr 189</t>
  </si>
  <si>
    <t xml:space="preserve">"Regionaal- ja Põllumajandusministeeriumi ning valitsemisala asutuste </t>
  </si>
  <si>
    <t>Lisa</t>
  </si>
  <si>
    <t>Reservist välistoetuste mitteabikõlblikud kulud</t>
  </si>
  <si>
    <t>Suu- ja sõrataudi bioohutusnõuete toetus</t>
  </si>
  <si>
    <t>SAK investeeringutoetus</t>
  </si>
  <si>
    <t>Eelarve objekt / eritunnus</t>
  </si>
  <si>
    <t>sh eritunnusega</t>
  </si>
  <si>
    <t>2026. aasta eelarve liigendus" muutmine"</t>
  </si>
  <si>
    <t>SR080070</t>
  </si>
  <si>
    <t>VR080130</t>
  </si>
  <si>
    <t>SR080055</t>
  </si>
  <si>
    <t>SR080069</t>
  </si>
  <si>
    <t>Reservist loomataudide analüüs ja tõrje</t>
  </si>
  <si>
    <t xml:space="preserve">sh reservist </t>
  </si>
  <si>
    <t>SR080056</t>
  </si>
  <si>
    <t>Liigenduse muutmine</t>
  </si>
  <si>
    <t>Valitsuse reservidest</t>
  </si>
  <si>
    <t>sh kahjunõude katteks</t>
  </si>
  <si>
    <t>Investeeringutoetused põllumajandusettevõtjatele</t>
  </si>
  <si>
    <t>sh metsseakonservide kokkuostuks ja transpordiks</t>
  </si>
  <si>
    <t>sh laiapindse riigikaitse arendamiseks</t>
  </si>
  <si>
    <t xml:space="preserve">P80-SA-REM </t>
  </si>
  <si>
    <t xml:space="preserve"> P80-SA-REM </t>
  </si>
  <si>
    <t>sh uuringuprojekti kuludeks</t>
  </si>
  <si>
    <t>Toetused ülikoolidele</t>
  </si>
  <si>
    <t>Toetus laiapindse riigikaitse arendamiseks</t>
  </si>
  <si>
    <t>Regionaal- ja põllumajandusministri (kuupäev digiallkirjas) käskkiri nr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</si>
</sst>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9"/>
      <color rgb="FF333333"/>
      <name val="Arial"/>
      <family val="2"/>
      <charset val="186"/>
    </font>
    <font>
      <i/>
      <sz val="11"/>
      <color indexed="8"/>
      <name val="Aptos Narrow"/>
      <family val="2"/>
      <charset val="186"/>
      <scheme val="minor"/>
    </font>
    <font>
      <i/>
      <sz val="11"/>
      <color theme="1"/>
      <name val="Aptos Narrow"/>
      <family val="2"/>
      <charset val="186"/>
      <scheme val="minor"/>
    </font>
    <font>
      <b/>
      <sz val="14"/>
      <color theme="3" tint="0.249977111117893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i/>
      <sz val="11"/>
      <color indexed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color theme="3" tint="9.9978637043366805E-2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9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7" fillId="0" borderId="0" xfId="0" applyFont="1"/>
    <xf numFmtId="0" fontId="10" fillId="0" borderId="0" xfId="0" applyFont="1"/>
    <xf numFmtId="0" fontId="11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/>
    <xf numFmtId="3" fontId="10" fillId="0" borderId="1" xfId="0" applyNumberFormat="1" applyFont="1" applyBorder="1"/>
    <xf numFmtId="49" fontId="11" fillId="0" borderId="1" xfId="0" applyNumberFormat="1" applyFont="1" applyBorder="1" applyAlignment="1">
      <alignment horizontal="left" indent="1"/>
    </xf>
    <xf numFmtId="0" fontId="11" fillId="0" borderId="1" xfId="0" applyFont="1" applyBorder="1"/>
    <xf numFmtId="3" fontId="0" fillId="0" borderId="1" xfId="0" applyNumberForma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49" fontId="6" fillId="3" borderId="1" xfId="0" applyNumberFormat="1" applyFont="1" applyFill="1" applyBorder="1" applyAlignment="1">
      <alignment horizontal="left" indent="1"/>
    </xf>
    <xf numFmtId="49" fontId="6" fillId="2" borderId="1" xfId="0" applyNumberFormat="1" applyFont="1" applyFill="1" applyBorder="1" applyAlignment="1">
      <alignment horizontal="left" indent="1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left" indent="1"/>
    </xf>
    <xf numFmtId="49" fontId="0" fillId="0" borderId="1" xfId="0" applyNumberFormat="1" applyBorder="1" applyAlignment="1">
      <alignment horizontal="left" indent="1"/>
    </xf>
    <xf numFmtId="0" fontId="11" fillId="0" borderId="1" xfId="0" applyFont="1" applyBorder="1" applyAlignment="1">
      <alignment horizontal="left" indent="1"/>
    </xf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2" fillId="0" borderId="5" xfId="0" applyFont="1" applyBorder="1"/>
    <xf numFmtId="49" fontId="10" fillId="0" borderId="1" xfId="0" applyNumberFormat="1" applyFont="1" applyBorder="1" applyAlignment="1">
      <alignment horizontal="left" inden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 indent="2"/>
    </xf>
    <xf numFmtId="0" fontId="5" fillId="0" borderId="1" xfId="0" applyFont="1" applyBorder="1" applyAlignment="1">
      <alignment horizontal="left" indent="5"/>
    </xf>
    <xf numFmtId="0" fontId="0" fillId="0" borderId="0" xfId="0" applyAlignment="1">
      <alignment horizontal="left" indent="2"/>
    </xf>
    <xf numFmtId="3" fontId="0" fillId="0" borderId="0" xfId="0" applyNumberFormat="1"/>
    <xf numFmtId="0" fontId="4" fillId="0" borderId="0" xfId="0" applyFont="1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0" applyAlignment="1">
      <alignment horizontal="left" indent="5"/>
    </xf>
    <xf numFmtId="0" fontId="4" fillId="0" borderId="0" xfId="0" applyFont="1" applyAlignment="1">
      <alignment horizontal="left" indent="1"/>
    </xf>
    <xf numFmtId="3" fontId="11" fillId="0" borderId="1" xfId="0" applyNumberFormat="1" applyFont="1" applyBorder="1"/>
    <xf numFmtId="3" fontId="7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11" fillId="0" borderId="0" xfId="0" applyFont="1" applyAlignment="1">
      <alignment horizontal="left" indent="2"/>
    </xf>
    <xf numFmtId="0" fontId="11" fillId="0" borderId="1" xfId="0" applyFont="1" applyBorder="1" applyAlignment="1">
      <alignment horizontal="center"/>
    </xf>
    <xf numFmtId="0" fontId="0" fillId="4" borderId="1" xfId="0" applyFill="1" applyBorder="1"/>
    <xf numFmtId="0" fontId="1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/>
    </xf>
    <xf numFmtId="0" fontId="0" fillId="0" borderId="0" xfId="0" applyAlignment="1">
      <alignment horizontal="right" wrapText="1"/>
    </xf>
    <xf numFmtId="0" fontId="2" fillId="0" borderId="2" xfId="0" applyFont="1" applyBorder="1"/>
    <xf numFmtId="3" fontId="10" fillId="0" borderId="0" xfId="0" applyNumberFormat="1" applyFont="1"/>
    <xf numFmtId="49" fontId="16" fillId="3" borderId="1" xfId="0" applyNumberFormat="1" applyFont="1" applyFill="1" applyBorder="1"/>
    <xf numFmtId="0" fontId="13" fillId="0" borderId="0" xfId="0" applyFont="1"/>
    <xf numFmtId="3" fontId="2" fillId="0" borderId="1" xfId="0" applyNumberFormat="1" applyFont="1" applyBorder="1"/>
    <xf numFmtId="3" fontId="3" fillId="0" borderId="1" xfId="0" applyNumberFormat="1" applyFont="1" applyBorder="1"/>
    <xf numFmtId="0" fontId="0" fillId="0" borderId="0" xfId="0" applyAlignment="1">
      <alignment horizontal="right"/>
    </xf>
    <xf numFmtId="0" fontId="0" fillId="0" borderId="4" xfId="0" applyBorder="1" applyAlignment="1">
      <alignment horizontal="center" wrapText="1"/>
    </xf>
    <xf numFmtId="0" fontId="17" fillId="0" borderId="0" xfId="0" applyFont="1"/>
    <xf numFmtId="0" fontId="17" fillId="0" borderId="1" xfId="0" applyFont="1" applyBorder="1"/>
    <xf numFmtId="0" fontId="7" fillId="0" borderId="1" xfId="0" applyFont="1" applyBorder="1"/>
    <xf numFmtId="0" fontId="11" fillId="0" borderId="1" xfId="0" applyFont="1" applyBorder="1" applyAlignment="1">
      <alignment horizontal="left" indent="2"/>
    </xf>
    <xf numFmtId="0" fontId="10" fillId="0" borderId="1" xfId="0" applyFont="1" applyBorder="1" applyAlignment="1">
      <alignment horizontal="left" indent="5"/>
    </xf>
    <xf numFmtId="0" fontId="0" fillId="0" borderId="7" xfId="0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3" fontId="0" fillId="6" borderId="1" xfId="0" applyNumberForma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wrapText="1"/>
    </xf>
    <xf numFmtId="3" fontId="3" fillId="4" borderId="2" xfId="0" applyNumberFormat="1" applyFont="1" applyFill="1" applyBorder="1" applyAlignment="1">
      <alignment horizontal="center" wrapText="1"/>
    </xf>
    <xf numFmtId="0" fontId="10" fillId="4" borderId="3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15" fillId="5" borderId="0" xfId="0" applyFont="1" applyFill="1" applyAlignment="1">
      <alignment horizontal="center" wrapText="1"/>
    </xf>
    <xf numFmtId="0" fontId="15" fillId="5" borderId="4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18EC5-8F69-454F-B635-0F822D953EB6}">
  <dimension ref="A1:N60"/>
  <sheetViews>
    <sheetView tabSelected="1" zoomScale="90" zoomScaleNormal="90" workbookViewId="0">
      <selection activeCell="Q11" sqref="Q11"/>
    </sheetView>
  </sheetViews>
  <sheetFormatPr defaultRowHeight="15" x14ac:dyDescent="0.25"/>
  <cols>
    <col min="1" max="1" width="53.7109375" customWidth="1"/>
    <col min="2" max="2" width="10.5703125" customWidth="1"/>
    <col min="3" max="4" width="12.85546875" hidden="1" customWidth="1"/>
    <col min="5" max="5" width="12.5703125" hidden="1" customWidth="1"/>
    <col min="6" max="6" width="12.28515625" hidden="1" customWidth="1"/>
    <col min="7" max="8" width="9.140625" hidden="1" customWidth="1"/>
    <col min="9" max="9" width="11.85546875" customWidth="1"/>
    <col min="10" max="10" width="11.85546875" hidden="1" customWidth="1"/>
    <col min="11" max="11" width="11.140625" customWidth="1"/>
    <col min="12" max="12" width="11.42578125" customWidth="1"/>
    <col min="13" max="13" width="12.28515625" customWidth="1"/>
    <col min="14" max="14" width="9.5703125" bestFit="1" customWidth="1"/>
  </cols>
  <sheetData>
    <row r="1" spans="1:14" x14ac:dyDescent="0.25">
      <c r="L1" s="55" t="s">
        <v>156</v>
      </c>
    </row>
    <row r="2" spans="1:14" x14ac:dyDescent="0.25">
      <c r="L2" s="55" t="s">
        <v>129</v>
      </c>
    </row>
    <row r="3" spans="1:14" x14ac:dyDescent="0.25">
      <c r="L3" s="55" t="s">
        <v>130</v>
      </c>
    </row>
    <row r="4" spans="1:14" x14ac:dyDescent="0.25">
      <c r="L4" s="55" t="s">
        <v>137</v>
      </c>
    </row>
    <row r="5" spans="1:14" x14ac:dyDescent="0.25">
      <c r="L5" s="55" t="s">
        <v>131</v>
      </c>
    </row>
    <row r="6" spans="1:14" s="2" customFormat="1" ht="20.45" customHeight="1" x14ac:dyDescent="0.25">
      <c r="B6" s="48"/>
      <c r="D6" s="56"/>
      <c r="E6" s="56"/>
      <c r="F6" s="56"/>
    </row>
    <row r="7" spans="1:14" ht="15" customHeight="1" x14ac:dyDescent="0.25">
      <c r="A7" s="76" t="s">
        <v>91</v>
      </c>
      <c r="B7" s="77" t="s">
        <v>0</v>
      </c>
      <c r="C7" s="65" t="s">
        <v>109</v>
      </c>
      <c r="D7" s="65" t="s">
        <v>110</v>
      </c>
      <c r="E7" s="79" t="s">
        <v>1</v>
      </c>
      <c r="F7" s="78" t="s">
        <v>70</v>
      </c>
      <c r="G7" s="44" t="s">
        <v>71</v>
      </c>
      <c r="H7" s="44"/>
      <c r="I7" s="73" t="s">
        <v>145</v>
      </c>
      <c r="J7" s="73" t="s">
        <v>146</v>
      </c>
      <c r="K7" s="74" t="s">
        <v>1</v>
      </c>
      <c r="L7" s="75" t="s">
        <v>70</v>
      </c>
    </row>
    <row r="8" spans="1:14" ht="54.75" customHeight="1" x14ac:dyDescent="0.25">
      <c r="A8" s="76"/>
      <c r="B8" s="77"/>
      <c r="C8" s="65"/>
      <c r="D8" s="65"/>
      <c r="E8" s="79"/>
      <c r="F8" s="78"/>
      <c r="G8" s="44"/>
      <c r="H8" s="44"/>
      <c r="I8" s="73"/>
      <c r="J8" s="73"/>
      <c r="K8" s="74"/>
      <c r="L8" s="75"/>
    </row>
    <row r="9" spans="1:14" ht="30.95" customHeight="1" x14ac:dyDescent="0.25">
      <c r="A9" s="14" t="s">
        <v>34</v>
      </c>
      <c r="B9" s="14"/>
      <c r="C9" s="9">
        <v>0</v>
      </c>
      <c r="D9" s="9">
        <f>D21+D31</f>
        <v>-16582</v>
      </c>
      <c r="E9" s="9">
        <f>E10+E16+E21+E26+E31+E40+E47+E52</f>
        <v>19927856</v>
      </c>
      <c r="F9" s="9">
        <f>F10+F16+F21+F26+F31+F40+F47+F52</f>
        <v>9214066</v>
      </c>
      <c r="G9" s="9">
        <f t="shared" ref="G9:J9" si="0">G10+G16+G21+G26+G31+G40+G47+G52</f>
        <v>0</v>
      </c>
      <c r="H9" s="9">
        <f t="shared" si="0"/>
        <v>0</v>
      </c>
      <c r="I9" s="9">
        <f t="shared" si="0"/>
        <v>72249.999999999985</v>
      </c>
      <c r="J9" s="9">
        <f t="shared" si="0"/>
        <v>0</v>
      </c>
      <c r="K9" s="9">
        <f>K10+K16+K21+K26+K31+K40+K47+K52</f>
        <v>20000106</v>
      </c>
      <c r="L9" s="9">
        <f t="shared" ref="L9" si="1">L10+L16+L21+L26+L31+L40+L47+L52</f>
        <v>9286316</v>
      </c>
      <c r="N9" s="34"/>
    </row>
    <row r="10" spans="1:14" x14ac:dyDescent="0.25">
      <c r="A10" s="14" t="s">
        <v>114</v>
      </c>
      <c r="B10" s="23"/>
      <c r="C10" s="9">
        <v>-59179</v>
      </c>
      <c r="D10" s="8">
        <v>0</v>
      </c>
      <c r="E10" s="9">
        <f>E11+E12+E14+E15</f>
        <v>610980</v>
      </c>
      <c r="F10" s="9">
        <f t="shared" ref="F10:L10" si="2">F11+F12+F14+F15</f>
        <v>430448</v>
      </c>
      <c r="G10" s="9">
        <f t="shared" si="2"/>
        <v>0</v>
      </c>
      <c r="H10" s="9">
        <f t="shared" si="2"/>
        <v>0</v>
      </c>
      <c r="I10" s="9">
        <f t="shared" si="2"/>
        <v>0</v>
      </c>
      <c r="J10" s="9">
        <f t="shared" si="2"/>
        <v>0</v>
      </c>
      <c r="K10" s="9">
        <f t="shared" si="2"/>
        <v>610980</v>
      </c>
      <c r="L10" s="9">
        <f t="shared" si="2"/>
        <v>430448</v>
      </c>
    </row>
    <row r="11" spans="1:14" x14ac:dyDescent="0.25">
      <c r="A11" s="15" t="s">
        <v>28</v>
      </c>
      <c r="B11" s="24"/>
      <c r="C11" s="12">
        <v>-59179</v>
      </c>
      <c r="D11" s="7"/>
      <c r="E11" s="12">
        <v>367904</v>
      </c>
      <c r="F11" s="12">
        <v>228075</v>
      </c>
      <c r="G11" s="12"/>
      <c r="H11" s="12"/>
      <c r="I11" s="7"/>
      <c r="J11" s="7"/>
      <c r="K11" s="12">
        <f>E11+I11</f>
        <v>367904</v>
      </c>
      <c r="L11" s="12">
        <f>F11+I11</f>
        <v>228075</v>
      </c>
    </row>
    <row r="12" spans="1:14" x14ac:dyDescent="0.25">
      <c r="A12" s="15" t="s">
        <v>29</v>
      </c>
      <c r="B12" s="19"/>
      <c r="C12" s="12"/>
      <c r="D12" s="7"/>
      <c r="E12" s="12">
        <v>241980</v>
      </c>
      <c r="F12" s="12">
        <v>201323</v>
      </c>
      <c r="G12" s="12"/>
      <c r="H12" s="12"/>
      <c r="I12" s="7"/>
      <c r="J12" s="7"/>
      <c r="K12" s="12">
        <f t="shared" ref="K12:K15" si="3">E12+I12</f>
        <v>241980</v>
      </c>
      <c r="L12" s="12">
        <f t="shared" ref="L12:L15" si="4">F12+I12</f>
        <v>201323</v>
      </c>
    </row>
    <row r="13" spans="1:14" x14ac:dyDescent="0.25">
      <c r="A13" s="16" t="s">
        <v>31</v>
      </c>
      <c r="B13" s="25" t="s">
        <v>2</v>
      </c>
      <c r="C13" s="39"/>
      <c r="D13" s="7"/>
      <c r="E13" s="39">
        <v>100564</v>
      </c>
      <c r="F13" s="39">
        <v>100564</v>
      </c>
      <c r="G13" s="39"/>
      <c r="H13" s="39"/>
      <c r="I13" s="7"/>
      <c r="J13" s="7"/>
      <c r="K13" s="12">
        <f t="shared" si="3"/>
        <v>100564</v>
      </c>
      <c r="L13" s="12">
        <f t="shared" si="4"/>
        <v>100564</v>
      </c>
    </row>
    <row r="14" spans="1:14" x14ac:dyDescent="0.25">
      <c r="A14" s="15" t="s">
        <v>32</v>
      </c>
      <c r="B14" s="19" t="s">
        <v>3</v>
      </c>
      <c r="C14" s="12"/>
      <c r="D14" s="7"/>
      <c r="E14" s="12">
        <v>1050</v>
      </c>
      <c r="F14" s="12">
        <v>1050</v>
      </c>
      <c r="G14" s="12"/>
      <c r="H14" s="12"/>
      <c r="I14" s="7"/>
      <c r="J14" s="7"/>
      <c r="K14" s="12">
        <f t="shared" si="3"/>
        <v>1050</v>
      </c>
      <c r="L14" s="12">
        <f t="shared" si="4"/>
        <v>1050</v>
      </c>
    </row>
    <row r="15" spans="1:14" x14ac:dyDescent="0.25">
      <c r="A15" s="15" t="s">
        <v>92</v>
      </c>
      <c r="B15" s="19"/>
      <c r="C15" s="12"/>
      <c r="D15" s="7"/>
      <c r="E15" s="12">
        <v>46</v>
      </c>
      <c r="F15" s="12">
        <v>0</v>
      </c>
      <c r="G15" s="12"/>
      <c r="H15" s="12"/>
      <c r="I15" s="7"/>
      <c r="J15" s="7"/>
      <c r="K15" s="12">
        <f t="shared" si="3"/>
        <v>46</v>
      </c>
      <c r="L15" s="12">
        <f t="shared" si="4"/>
        <v>0</v>
      </c>
    </row>
    <row r="16" spans="1:14" x14ac:dyDescent="0.25">
      <c r="A16" s="14" t="s">
        <v>93</v>
      </c>
      <c r="B16" s="13"/>
      <c r="C16" s="9">
        <v>139838</v>
      </c>
      <c r="D16" s="8">
        <v>0</v>
      </c>
      <c r="E16" s="9">
        <f>E17+E18+E20</f>
        <v>2381236</v>
      </c>
      <c r="F16" s="9">
        <f t="shared" ref="F16:L16" si="5">F17+F18+F20</f>
        <v>537765</v>
      </c>
      <c r="G16" s="9">
        <f t="shared" si="5"/>
        <v>0</v>
      </c>
      <c r="H16" s="9">
        <f t="shared" si="5"/>
        <v>0</v>
      </c>
      <c r="I16" s="9">
        <f t="shared" si="5"/>
        <v>52250</v>
      </c>
      <c r="J16" s="9">
        <f t="shared" si="5"/>
        <v>0</v>
      </c>
      <c r="K16" s="9">
        <f t="shared" si="5"/>
        <v>2433486</v>
      </c>
      <c r="L16" s="9">
        <f t="shared" si="5"/>
        <v>590015</v>
      </c>
    </row>
    <row r="17" spans="1:12" x14ac:dyDescent="0.25">
      <c r="A17" s="15" t="s">
        <v>28</v>
      </c>
      <c r="B17" s="19"/>
      <c r="C17" s="12">
        <v>101826</v>
      </c>
      <c r="D17" s="7"/>
      <c r="E17" s="12">
        <v>1276348</v>
      </c>
      <c r="F17" s="12">
        <v>287987</v>
      </c>
      <c r="G17" s="12"/>
      <c r="H17" s="12"/>
      <c r="I17" s="12">
        <v>41800</v>
      </c>
      <c r="J17" s="7"/>
      <c r="K17" s="12">
        <f t="shared" ref="K17:K39" si="6">E17+I17</f>
        <v>1318148</v>
      </c>
      <c r="L17" s="12">
        <f t="shared" ref="L17:L39" si="7">F17+I17</f>
        <v>329787</v>
      </c>
    </row>
    <row r="18" spans="1:12" x14ac:dyDescent="0.25">
      <c r="A18" s="15" t="s">
        <v>29</v>
      </c>
      <c r="B18" s="19"/>
      <c r="C18" s="12">
        <v>38012</v>
      </c>
      <c r="D18" s="7"/>
      <c r="E18" s="12">
        <v>1104766</v>
      </c>
      <c r="F18" s="12">
        <v>249778</v>
      </c>
      <c r="G18" s="12"/>
      <c r="H18" s="12"/>
      <c r="I18" s="12">
        <v>10450</v>
      </c>
      <c r="J18" s="7"/>
      <c r="K18" s="12">
        <f t="shared" si="6"/>
        <v>1115216</v>
      </c>
      <c r="L18" s="12">
        <f t="shared" si="7"/>
        <v>260228</v>
      </c>
    </row>
    <row r="19" spans="1:12" x14ac:dyDescent="0.25">
      <c r="A19" s="16" t="s">
        <v>31</v>
      </c>
      <c r="B19" s="25" t="s">
        <v>2</v>
      </c>
      <c r="C19" s="39"/>
      <c r="D19" s="7"/>
      <c r="E19" s="39">
        <v>91662</v>
      </c>
      <c r="F19" s="39">
        <v>91662</v>
      </c>
      <c r="G19" s="39"/>
      <c r="H19" s="39"/>
      <c r="I19" s="12"/>
      <c r="J19" s="7"/>
      <c r="K19" s="12">
        <f t="shared" si="6"/>
        <v>91662</v>
      </c>
      <c r="L19" s="12">
        <f t="shared" si="7"/>
        <v>91662</v>
      </c>
    </row>
    <row r="20" spans="1:12" x14ac:dyDescent="0.25">
      <c r="A20" s="15" t="s">
        <v>94</v>
      </c>
      <c r="B20" s="19"/>
      <c r="C20" s="12"/>
      <c r="D20" s="7"/>
      <c r="E20" s="12">
        <v>122</v>
      </c>
      <c r="F20" s="12">
        <v>0</v>
      </c>
      <c r="G20" s="12"/>
      <c r="H20" s="12"/>
      <c r="I20" s="12"/>
      <c r="J20" s="7"/>
      <c r="K20" s="12">
        <f t="shared" si="6"/>
        <v>122</v>
      </c>
      <c r="L20" s="12">
        <f t="shared" si="7"/>
        <v>0</v>
      </c>
    </row>
    <row r="21" spans="1:12" x14ac:dyDescent="0.25">
      <c r="A21" s="14" t="s">
        <v>12</v>
      </c>
      <c r="B21" s="13"/>
      <c r="C21" s="9">
        <v>-165537</v>
      </c>
      <c r="D21" s="8">
        <v>10178</v>
      </c>
      <c r="E21" s="9">
        <f>E22+E23+E25</f>
        <v>2096056</v>
      </c>
      <c r="F21" s="9">
        <f t="shared" ref="F21:L21" si="8">F22+F23+F25</f>
        <v>750844</v>
      </c>
      <c r="G21" s="9">
        <f t="shared" si="8"/>
        <v>0</v>
      </c>
      <c r="H21" s="9">
        <f t="shared" si="8"/>
        <v>0</v>
      </c>
      <c r="I21" s="9">
        <f t="shared" si="8"/>
        <v>35000</v>
      </c>
      <c r="J21" s="9">
        <f t="shared" si="8"/>
        <v>0</v>
      </c>
      <c r="K21" s="9">
        <f t="shared" si="8"/>
        <v>2131056</v>
      </c>
      <c r="L21" s="9">
        <f t="shared" si="8"/>
        <v>785844</v>
      </c>
    </row>
    <row r="22" spans="1:12" x14ac:dyDescent="0.25">
      <c r="A22" s="15" t="s">
        <v>28</v>
      </c>
      <c r="B22" s="19"/>
      <c r="C22" s="12">
        <v>-182037</v>
      </c>
      <c r="D22" s="7"/>
      <c r="E22" s="12">
        <v>1128099</v>
      </c>
      <c r="F22" s="12">
        <v>258991</v>
      </c>
      <c r="G22" s="12"/>
      <c r="H22" s="12"/>
      <c r="I22" s="12">
        <v>27000</v>
      </c>
      <c r="J22" s="7"/>
      <c r="K22" s="12">
        <f t="shared" si="6"/>
        <v>1155099</v>
      </c>
      <c r="L22" s="12">
        <f t="shared" si="7"/>
        <v>285991</v>
      </c>
    </row>
    <row r="23" spans="1:12" x14ac:dyDescent="0.25">
      <c r="A23" s="15" t="s">
        <v>29</v>
      </c>
      <c r="B23" s="19"/>
      <c r="C23" s="12">
        <v>16500</v>
      </c>
      <c r="D23" s="7">
        <v>10178</v>
      </c>
      <c r="E23" s="12">
        <v>967831</v>
      </c>
      <c r="F23" s="12">
        <v>491853</v>
      </c>
      <c r="G23" s="12"/>
      <c r="H23" s="12"/>
      <c r="I23" s="12">
        <v>8000</v>
      </c>
      <c r="J23" s="7"/>
      <c r="K23" s="12">
        <f t="shared" si="6"/>
        <v>975831</v>
      </c>
      <c r="L23" s="12">
        <f t="shared" si="7"/>
        <v>499853</v>
      </c>
    </row>
    <row r="24" spans="1:12" x14ac:dyDescent="0.25">
      <c r="A24" s="16" t="s">
        <v>31</v>
      </c>
      <c r="B24" s="25" t="s">
        <v>2</v>
      </c>
      <c r="C24" s="39"/>
      <c r="D24" s="7"/>
      <c r="E24" s="39">
        <v>206021</v>
      </c>
      <c r="F24" s="39">
        <v>206021</v>
      </c>
      <c r="G24" s="39"/>
      <c r="H24" s="39"/>
      <c r="I24" s="12"/>
      <c r="J24" s="7"/>
      <c r="K24" s="12">
        <f t="shared" si="6"/>
        <v>206021</v>
      </c>
      <c r="L24" s="12">
        <f t="shared" si="7"/>
        <v>206021</v>
      </c>
    </row>
    <row r="25" spans="1:12" x14ac:dyDescent="0.25">
      <c r="A25" s="15" t="s">
        <v>92</v>
      </c>
      <c r="B25" s="19"/>
      <c r="C25" s="12"/>
      <c r="D25" s="7"/>
      <c r="E25" s="12">
        <v>126</v>
      </c>
      <c r="F25" s="12">
        <v>0</v>
      </c>
      <c r="G25" s="12"/>
      <c r="H25" s="12"/>
      <c r="I25" s="12"/>
      <c r="J25" s="7"/>
      <c r="K25" s="12">
        <f t="shared" si="6"/>
        <v>126</v>
      </c>
      <c r="L25" s="12">
        <f t="shared" si="7"/>
        <v>0</v>
      </c>
    </row>
    <row r="26" spans="1:12" x14ac:dyDescent="0.25">
      <c r="A26" s="14" t="s">
        <v>5</v>
      </c>
      <c r="B26" s="23"/>
      <c r="C26" s="9">
        <v>0</v>
      </c>
      <c r="D26" s="8">
        <v>0</v>
      </c>
      <c r="E26" s="9">
        <f>E27+E28+E30</f>
        <v>375390</v>
      </c>
      <c r="F26" s="9">
        <f t="shared" ref="F26:L26" si="9">F27+F28+F30</f>
        <v>77453</v>
      </c>
      <c r="G26" s="9">
        <f t="shared" si="9"/>
        <v>0</v>
      </c>
      <c r="H26" s="9">
        <f t="shared" si="9"/>
        <v>0</v>
      </c>
      <c r="I26" s="9">
        <f t="shared" si="9"/>
        <v>0</v>
      </c>
      <c r="J26" s="9">
        <f t="shared" si="9"/>
        <v>0</v>
      </c>
      <c r="K26" s="9">
        <f t="shared" si="9"/>
        <v>375390</v>
      </c>
      <c r="L26" s="9">
        <f t="shared" si="9"/>
        <v>77453</v>
      </c>
    </row>
    <row r="27" spans="1:12" x14ac:dyDescent="0.25">
      <c r="A27" s="15" t="s">
        <v>28</v>
      </c>
      <c r="B27" s="24"/>
      <c r="C27" s="12"/>
      <c r="D27" s="7"/>
      <c r="E27" s="12">
        <v>236017</v>
      </c>
      <c r="F27" s="12">
        <v>43426</v>
      </c>
      <c r="G27" s="12"/>
      <c r="H27" s="12"/>
      <c r="I27" s="12"/>
      <c r="J27" s="7"/>
      <c r="K27" s="12">
        <f t="shared" si="6"/>
        <v>236017</v>
      </c>
      <c r="L27" s="12">
        <f t="shared" si="7"/>
        <v>43426</v>
      </c>
    </row>
    <row r="28" spans="1:12" x14ac:dyDescent="0.25">
      <c r="A28" s="15" t="s">
        <v>29</v>
      </c>
      <c r="B28" s="24"/>
      <c r="C28" s="12"/>
      <c r="D28" s="7"/>
      <c r="E28" s="53">
        <v>139355</v>
      </c>
      <c r="F28" s="53">
        <v>34027</v>
      </c>
      <c r="G28" s="12"/>
      <c r="H28" s="12"/>
      <c r="I28" s="12"/>
      <c r="J28" s="7"/>
      <c r="K28" s="12">
        <f t="shared" si="6"/>
        <v>139355</v>
      </c>
      <c r="L28" s="12">
        <f t="shared" si="7"/>
        <v>34027</v>
      </c>
    </row>
    <row r="29" spans="1:12" x14ac:dyDescent="0.25">
      <c r="A29" s="16" t="s">
        <v>31</v>
      </c>
      <c r="B29" s="25" t="s">
        <v>2</v>
      </c>
      <c r="C29" s="39"/>
      <c r="D29" s="7"/>
      <c r="E29" s="39">
        <v>12769</v>
      </c>
      <c r="F29" s="39">
        <v>12769</v>
      </c>
      <c r="G29" s="39"/>
      <c r="H29" s="39"/>
      <c r="I29" s="12"/>
      <c r="J29" s="7"/>
      <c r="K29" s="12">
        <f t="shared" si="6"/>
        <v>12769</v>
      </c>
      <c r="L29" s="12">
        <f t="shared" si="7"/>
        <v>12769</v>
      </c>
    </row>
    <row r="30" spans="1:12" x14ac:dyDescent="0.25">
      <c r="A30" s="15" t="s">
        <v>92</v>
      </c>
      <c r="B30" s="19"/>
      <c r="C30" s="12"/>
      <c r="D30" s="7"/>
      <c r="E30" s="12">
        <v>18</v>
      </c>
      <c r="F30" s="12">
        <v>0</v>
      </c>
      <c r="G30" s="12"/>
      <c r="H30" s="12"/>
      <c r="I30" s="12"/>
      <c r="J30" s="7"/>
      <c r="K30" s="12">
        <f t="shared" si="6"/>
        <v>18</v>
      </c>
      <c r="L30" s="12">
        <f t="shared" si="7"/>
        <v>0</v>
      </c>
    </row>
    <row r="31" spans="1:12" x14ac:dyDescent="0.25">
      <c r="A31" s="14" t="s">
        <v>20</v>
      </c>
      <c r="B31" s="13"/>
      <c r="C31" s="9">
        <v>-50339</v>
      </c>
      <c r="D31" s="8">
        <v>-26760</v>
      </c>
      <c r="E31" s="9">
        <f>E32+E34+E37+E38+E39</f>
        <v>11386881</v>
      </c>
      <c r="F31" s="9">
        <f t="shared" ref="F31:L31" si="10">F32+F34+F37+F38+F39</f>
        <v>5902532</v>
      </c>
      <c r="G31" s="9">
        <f t="shared" si="10"/>
        <v>0</v>
      </c>
      <c r="H31" s="9">
        <f t="shared" si="10"/>
        <v>0</v>
      </c>
      <c r="I31" s="9">
        <f t="shared" si="10"/>
        <v>-15000.000099999999</v>
      </c>
      <c r="J31" s="9">
        <f t="shared" si="10"/>
        <v>0</v>
      </c>
      <c r="K31" s="9">
        <f t="shared" si="10"/>
        <v>11371880.9999</v>
      </c>
      <c r="L31" s="9">
        <f t="shared" si="10"/>
        <v>5887531.9999000002</v>
      </c>
    </row>
    <row r="32" spans="1:12" x14ac:dyDescent="0.25">
      <c r="A32" s="15" t="s">
        <v>28</v>
      </c>
      <c r="B32" s="19"/>
      <c r="C32" s="12">
        <v>-125769</v>
      </c>
      <c r="D32" s="7">
        <v>-26760</v>
      </c>
      <c r="E32" s="12">
        <v>4982205</v>
      </c>
      <c r="F32" s="12">
        <v>2082062</v>
      </c>
      <c r="G32" s="12"/>
      <c r="H32" s="12"/>
      <c r="I32" s="12">
        <v>-15000.000099999999</v>
      </c>
      <c r="J32" s="7"/>
      <c r="K32" s="12">
        <f t="shared" si="6"/>
        <v>4967204.9999000002</v>
      </c>
      <c r="L32" s="12">
        <f t="shared" si="7"/>
        <v>2067061.9998999999</v>
      </c>
    </row>
    <row r="33" spans="1:12" x14ac:dyDescent="0.25">
      <c r="A33" s="16" t="s">
        <v>95</v>
      </c>
      <c r="B33" s="26" t="s">
        <v>8</v>
      </c>
      <c r="C33" s="12"/>
      <c r="D33" s="7"/>
      <c r="E33" s="39">
        <v>361883</v>
      </c>
      <c r="F33" s="12">
        <v>0</v>
      </c>
      <c r="G33" s="12"/>
      <c r="H33" s="12"/>
      <c r="I33" s="12"/>
      <c r="J33" s="7"/>
      <c r="K33" s="12">
        <f t="shared" si="6"/>
        <v>361883</v>
      </c>
      <c r="L33" s="12">
        <f t="shared" si="7"/>
        <v>0</v>
      </c>
    </row>
    <row r="34" spans="1:12" x14ac:dyDescent="0.25">
      <c r="A34" s="15" t="s">
        <v>29</v>
      </c>
      <c r="B34" s="19"/>
      <c r="C34" s="12">
        <v>75430</v>
      </c>
      <c r="D34" s="7"/>
      <c r="E34" s="12">
        <v>6112356</v>
      </c>
      <c r="F34" s="12">
        <v>3810170</v>
      </c>
      <c r="G34" s="12"/>
      <c r="H34" s="12"/>
      <c r="I34" s="12"/>
      <c r="J34" s="7"/>
      <c r="K34" s="12">
        <f t="shared" si="6"/>
        <v>6112356</v>
      </c>
      <c r="L34" s="12">
        <f t="shared" si="7"/>
        <v>3810170</v>
      </c>
    </row>
    <row r="35" spans="1:12" x14ac:dyDescent="0.25">
      <c r="A35" s="16" t="s">
        <v>31</v>
      </c>
      <c r="B35" s="26" t="s">
        <v>2</v>
      </c>
      <c r="C35" s="39"/>
      <c r="D35" s="7"/>
      <c r="E35" s="39">
        <v>2407542</v>
      </c>
      <c r="F35" s="39">
        <v>2407542</v>
      </c>
      <c r="G35" s="39"/>
      <c r="H35" s="39"/>
      <c r="I35" s="12"/>
      <c r="J35" s="7"/>
      <c r="K35" s="12">
        <f t="shared" si="6"/>
        <v>2407542</v>
      </c>
      <c r="L35" s="12">
        <f t="shared" si="7"/>
        <v>2407542</v>
      </c>
    </row>
    <row r="36" spans="1:12" x14ac:dyDescent="0.25">
      <c r="A36" s="16" t="s">
        <v>95</v>
      </c>
      <c r="B36" s="26" t="s">
        <v>8</v>
      </c>
      <c r="C36" s="39"/>
      <c r="D36" s="7"/>
      <c r="E36" s="39">
        <v>169282</v>
      </c>
      <c r="F36" s="39">
        <v>0</v>
      </c>
      <c r="G36" s="39"/>
      <c r="H36" s="39"/>
      <c r="I36" s="12"/>
      <c r="J36" s="7"/>
      <c r="K36" s="12">
        <f t="shared" si="6"/>
        <v>169282</v>
      </c>
      <c r="L36" s="12">
        <f t="shared" si="7"/>
        <v>0</v>
      </c>
    </row>
    <row r="37" spans="1:12" x14ac:dyDescent="0.25">
      <c r="A37" s="15" t="s">
        <v>32</v>
      </c>
      <c r="B37" s="19" t="s">
        <v>3</v>
      </c>
      <c r="C37" s="12"/>
      <c r="D37" s="7"/>
      <c r="E37" s="12">
        <v>14000</v>
      </c>
      <c r="F37" s="12">
        <v>9800</v>
      </c>
      <c r="G37" s="12"/>
      <c r="H37" s="12"/>
      <c r="I37" s="12"/>
      <c r="J37" s="7"/>
      <c r="K37" s="12">
        <f t="shared" si="6"/>
        <v>14000</v>
      </c>
      <c r="L37" s="12">
        <f t="shared" si="7"/>
        <v>9800</v>
      </c>
    </row>
    <row r="38" spans="1:12" x14ac:dyDescent="0.25">
      <c r="A38" s="15" t="s">
        <v>96</v>
      </c>
      <c r="B38" s="19" t="s">
        <v>8</v>
      </c>
      <c r="C38" s="12"/>
      <c r="D38" s="7"/>
      <c r="E38" s="12">
        <v>260250</v>
      </c>
      <c r="F38" s="12">
        <v>0</v>
      </c>
      <c r="G38" s="12"/>
      <c r="H38" s="12"/>
      <c r="I38" s="12"/>
      <c r="J38" s="7"/>
      <c r="K38" s="12">
        <f t="shared" si="6"/>
        <v>260250</v>
      </c>
      <c r="L38" s="12">
        <f t="shared" si="7"/>
        <v>0</v>
      </c>
    </row>
    <row r="39" spans="1:12" x14ac:dyDescent="0.25">
      <c r="A39" s="15" t="s">
        <v>92</v>
      </c>
      <c r="B39" s="19"/>
      <c r="C39" s="12"/>
      <c r="D39" s="7"/>
      <c r="E39" s="12">
        <v>18070</v>
      </c>
      <c r="F39" s="12">
        <v>500</v>
      </c>
      <c r="G39" s="12"/>
      <c r="H39" s="12"/>
      <c r="I39" s="12"/>
      <c r="J39" s="7"/>
      <c r="K39" s="12">
        <f t="shared" si="6"/>
        <v>18070</v>
      </c>
      <c r="L39" s="12">
        <f t="shared" si="7"/>
        <v>500</v>
      </c>
    </row>
    <row r="40" spans="1:12" x14ac:dyDescent="0.25">
      <c r="A40" s="14" t="s">
        <v>17</v>
      </c>
      <c r="B40" s="13"/>
      <c r="C40" s="9">
        <v>144014</v>
      </c>
      <c r="D40" s="8">
        <v>0</v>
      </c>
      <c r="E40" s="9">
        <f>E41+E42+E43+E44++E46</f>
        <v>1218279</v>
      </c>
      <c r="F40" s="9">
        <f t="shared" ref="F40:L40" si="11">F41+F42+F43+F44++F46</f>
        <v>946594</v>
      </c>
      <c r="G40" s="9">
        <f t="shared" si="11"/>
        <v>0</v>
      </c>
      <c r="H40" s="9">
        <f t="shared" si="11"/>
        <v>0</v>
      </c>
      <c r="I40" s="9">
        <f t="shared" si="11"/>
        <v>9.9999990197829902E-5</v>
      </c>
      <c r="J40" s="9">
        <f t="shared" si="11"/>
        <v>0</v>
      </c>
      <c r="K40" s="9">
        <f t="shared" si="11"/>
        <v>1218279.0000999998</v>
      </c>
      <c r="L40" s="9">
        <f t="shared" si="11"/>
        <v>946594.00009999995</v>
      </c>
    </row>
    <row r="41" spans="1:12" x14ac:dyDescent="0.25">
      <c r="A41" s="15" t="s">
        <v>96</v>
      </c>
      <c r="B41" s="13"/>
      <c r="C41" s="12">
        <v>128952</v>
      </c>
      <c r="D41" s="7"/>
      <c r="E41" s="12">
        <f>C41+D41</f>
        <v>128952</v>
      </c>
      <c r="F41" s="12">
        <v>128952</v>
      </c>
      <c r="G41" s="9"/>
      <c r="H41" s="9"/>
      <c r="I41" s="12">
        <v>-128951.77</v>
      </c>
      <c r="J41" s="7"/>
      <c r="K41" s="12">
        <f t="shared" ref="K41:K46" si="12">E41+I41</f>
        <v>0.22999999999592546</v>
      </c>
      <c r="L41" s="12">
        <f t="shared" ref="L41:L46" si="13">F41+I41</f>
        <v>0.22999999999592546</v>
      </c>
    </row>
    <row r="42" spans="1:12" x14ac:dyDescent="0.25">
      <c r="A42" s="15" t="s">
        <v>154</v>
      </c>
      <c r="B42" s="19" t="s">
        <v>40</v>
      </c>
      <c r="C42" s="12"/>
      <c r="D42" s="7"/>
      <c r="E42" s="12"/>
      <c r="F42" s="12"/>
      <c r="G42" s="9"/>
      <c r="H42" s="9"/>
      <c r="I42" s="12">
        <v>128951.77009999999</v>
      </c>
      <c r="J42" s="7"/>
      <c r="K42" s="12">
        <f t="shared" si="12"/>
        <v>128951.77009999999</v>
      </c>
      <c r="L42" s="12">
        <f t="shared" si="13"/>
        <v>128951.77009999999</v>
      </c>
    </row>
    <row r="43" spans="1:12" x14ac:dyDescent="0.25">
      <c r="A43" s="15" t="s">
        <v>28</v>
      </c>
      <c r="B43" s="19"/>
      <c r="C43" s="12">
        <v>41113</v>
      </c>
      <c r="D43" s="7"/>
      <c r="E43" s="12">
        <v>612675</v>
      </c>
      <c r="F43" s="12">
        <v>465949</v>
      </c>
      <c r="G43" s="12"/>
      <c r="H43" s="12"/>
      <c r="I43" s="12"/>
      <c r="J43" s="7"/>
      <c r="K43" s="12">
        <f t="shared" si="12"/>
        <v>612675</v>
      </c>
      <c r="L43" s="12">
        <f t="shared" si="13"/>
        <v>465949</v>
      </c>
    </row>
    <row r="44" spans="1:12" x14ac:dyDescent="0.25">
      <c r="A44" s="15" t="s">
        <v>29</v>
      </c>
      <c r="B44" s="19"/>
      <c r="C44" s="12">
        <v>-26051</v>
      </c>
      <c r="D44" s="7"/>
      <c r="E44" s="12">
        <v>476592</v>
      </c>
      <c r="F44" s="12">
        <v>351693</v>
      </c>
      <c r="G44" s="12"/>
      <c r="H44" s="12"/>
      <c r="I44" s="12"/>
      <c r="J44" s="7"/>
      <c r="K44" s="12">
        <f t="shared" si="12"/>
        <v>476592</v>
      </c>
      <c r="L44" s="12">
        <f t="shared" si="13"/>
        <v>351693</v>
      </c>
    </row>
    <row r="45" spans="1:12" x14ac:dyDescent="0.25">
      <c r="A45" s="16" t="s">
        <v>31</v>
      </c>
      <c r="B45" s="25" t="s">
        <v>2</v>
      </c>
      <c r="C45" s="39"/>
      <c r="D45" s="7"/>
      <c r="E45" s="39">
        <v>89430</v>
      </c>
      <c r="F45" s="39">
        <v>89430</v>
      </c>
      <c r="G45" s="39"/>
      <c r="H45" s="39"/>
      <c r="I45" s="12"/>
      <c r="J45" s="7"/>
      <c r="K45" s="12">
        <f t="shared" si="12"/>
        <v>89430</v>
      </c>
      <c r="L45" s="12">
        <f t="shared" si="13"/>
        <v>89430</v>
      </c>
    </row>
    <row r="46" spans="1:12" x14ac:dyDescent="0.25">
      <c r="A46" s="15" t="s">
        <v>92</v>
      </c>
      <c r="B46" s="19"/>
      <c r="C46" s="12"/>
      <c r="D46" s="7"/>
      <c r="E46" s="12">
        <v>60</v>
      </c>
      <c r="F46" s="12"/>
      <c r="G46" s="12"/>
      <c r="H46" s="12"/>
      <c r="I46" s="12"/>
      <c r="J46" s="7"/>
      <c r="K46" s="12">
        <f t="shared" si="12"/>
        <v>60</v>
      </c>
      <c r="L46" s="12">
        <f t="shared" si="13"/>
        <v>0</v>
      </c>
    </row>
    <row r="47" spans="1:12" x14ac:dyDescent="0.25">
      <c r="A47" s="14" t="s">
        <v>49</v>
      </c>
      <c r="B47" s="19"/>
      <c r="C47" s="9">
        <v>-8797</v>
      </c>
      <c r="D47" s="8">
        <v>0</v>
      </c>
      <c r="E47" s="9">
        <f>E48+E49+E51</f>
        <v>674772</v>
      </c>
      <c r="F47" s="9">
        <f t="shared" ref="F47:L47" si="14">F48+F49+F51</f>
        <v>568430</v>
      </c>
      <c r="G47" s="9">
        <f t="shared" si="14"/>
        <v>0</v>
      </c>
      <c r="H47" s="9">
        <f t="shared" si="14"/>
        <v>0</v>
      </c>
      <c r="I47" s="9">
        <f t="shared" si="14"/>
        <v>0</v>
      </c>
      <c r="J47" s="9">
        <f t="shared" si="14"/>
        <v>0</v>
      </c>
      <c r="K47" s="9">
        <f t="shared" si="14"/>
        <v>674772</v>
      </c>
      <c r="L47" s="9">
        <f t="shared" si="14"/>
        <v>568430</v>
      </c>
    </row>
    <row r="48" spans="1:12" x14ac:dyDescent="0.25">
      <c r="A48" s="15" t="s">
        <v>28</v>
      </c>
      <c r="B48" s="19"/>
      <c r="C48" s="12">
        <v>-8797</v>
      </c>
      <c r="D48" s="7"/>
      <c r="E48" s="12">
        <v>394025</v>
      </c>
      <c r="F48" s="12">
        <v>352896</v>
      </c>
      <c r="G48" s="12"/>
      <c r="H48" s="12"/>
      <c r="I48" s="12"/>
      <c r="J48" s="7"/>
      <c r="K48" s="12">
        <f t="shared" ref="K48:K52" si="15">E48+I48</f>
        <v>394025</v>
      </c>
      <c r="L48" s="12">
        <f t="shared" ref="L48:L52" si="16">F48+I48</f>
        <v>352896</v>
      </c>
    </row>
    <row r="49" spans="1:12" x14ac:dyDescent="0.25">
      <c r="A49" s="15" t="s">
        <v>29</v>
      </c>
      <c r="B49" s="19"/>
      <c r="C49" s="12"/>
      <c r="D49" s="7"/>
      <c r="E49" s="12">
        <v>280695</v>
      </c>
      <c r="F49" s="12">
        <v>215534</v>
      </c>
      <c r="G49" s="12"/>
      <c r="H49" s="12"/>
      <c r="I49" s="12"/>
      <c r="J49" s="7"/>
      <c r="K49" s="12">
        <f t="shared" si="15"/>
        <v>280695</v>
      </c>
      <c r="L49" s="12">
        <f t="shared" si="16"/>
        <v>215534</v>
      </c>
    </row>
    <row r="50" spans="1:12" x14ac:dyDescent="0.25">
      <c r="A50" s="16" t="s">
        <v>31</v>
      </c>
      <c r="B50" s="26" t="s">
        <v>2</v>
      </c>
      <c r="C50" s="12"/>
      <c r="D50" s="7"/>
      <c r="E50" s="39">
        <v>118581</v>
      </c>
      <c r="F50" s="39">
        <v>118581</v>
      </c>
      <c r="G50" s="12"/>
      <c r="H50" s="12"/>
      <c r="I50" s="12"/>
      <c r="J50" s="7"/>
      <c r="K50" s="12">
        <f t="shared" si="15"/>
        <v>118581</v>
      </c>
      <c r="L50" s="12">
        <f t="shared" si="16"/>
        <v>118581</v>
      </c>
    </row>
    <row r="51" spans="1:12" x14ac:dyDescent="0.25">
      <c r="A51" s="15" t="s">
        <v>92</v>
      </c>
      <c r="B51" s="26"/>
      <c r="C51" s="39"/>
      <c r="D51" s="7"/>
      <c r="E51" s="12">
        <v>52</v>
      </c>
      <c r="F51" s="39">
        <v>0</v>
      </c>
      <c r="G51" s="39"/>
      <c r="H51" s="39"/>
      <c r="I51" s="12"/>
      <c r="J51" s="7"/>
      <c r="K51" s="12">
        <f t="shared" si="15"/>
        <v>52</v>
      </c>
      <c r="L51" s="12">
        <f t="shared" si="16"/>
        <v>0</v>
      </c>
    </row>
    <row r="52" spans="1:12" x14ac:dyDescent="0.25">
      <c r="A52" s="14" t="s">
        <v>30</v>
      </c>
      <c r="B52" s="13"/>
      <c r="C52" s="9"/>
      <c r="D52" s="8">
        <v>0</v>
      </c>
      <c r="E52" s="9">
        <v>1184262</v>
      </c>
      <c r="F52" s="9">
        <v>0</v>
      </c>
      <c r="G52" s="9"/>
      <c r="H52" s="9"/>
      <c r="I52" s="12"/>
      <c r="J52" s="7"/>
      <c r="K52" s="9">
        <f t="shared" si="15"/>
        <v>1184262</v>
      </c>
      <c r="L52" s="9">
        <f t="shared" si="16"/>
        <v>0</v>
      </c>
    </row>
    <row r="53" spans="1:12" ht="30.6" customHeight="1" x14ac:dyDescent="0.25">
      <c r="A53" s="14" t="s">
        <v>84</v>
      </c>
      <c r="B53" s="23"/>
      <c r="C53" s="9">
        <v>0</v>
      </c>
      <c r="D53" s="9">
        <v>26887</v>
      </c>
      <c r="E53" s="9">
        <f>1060104+E58</f>
        <v>1079459</v>
      </c>
      <c r="F53" s="9">
        <v>26887</v>
      </c>
      <c r="G53" s="9"/>
      <c r="H53" s="9"/>
      <c r="I53" s="9">
        <f>SUM(I54:I58)</f>
        <v>0</v>
      </c>
      <c r="J53" s="8">
        <f t="shared" ref="J53:L53" si="17">SUM(J54:J58)</f>
        <v>0</v>
      </c>
      <c r="K53" s="9">
        <f t="shared" si="17"/>
        <v>1079459</v>
      </c>
      <c r="L53" s="9">
        <f t="shared" si="17"/>
        <v>26887</v>
      </c>
    </row>
    <row r="54" spans="1:12" x14ac:dyDescent="0.25">
      <c r="A54" s="19" t="s">
        <v>97</v>
      </c>
      <c r="B54" s="19" t="s">
        <v>98</v>
      </c>
      <c r="C54" s="12"/>
      <c r="D54" s="12"/>
      <c r="E54" s="12">
        <v>400285</v>
      </c>
      <c r="F54" s="12">
        <v>0</v>
      </c>
      <c r="G54" s="12"/>
      <c r="H54" s="12"/>
      <c r="I54" s="12"/>
      <c r="J54" s="7"/>
      <c r="K54" s="12">
        <f t="shared" ref="K54:K58" si="18">E54+I54</f>
        <v>400285</v>
      </c>
      <c r="L54" s="12">
        <f t="shared" ref="L54:L58" si="19">F54+I54</f>
        <v>0</v>
      </c>
    </row>
    <row r="55" spans="1:12" x14ac:dyDescent="0.25">
      <c r="A55" s="49" t="s">
        <v>123</v>
      </c>
      <c r="B55" s="19" t="s">
        <v>124</v>
      </c>
      <c r="C55" s="12"/>
      <c r="D55" s="12"/>
      <c r="E55" s="53">
        <v>22609</v>
      </c>
      <c r="F55" s="12">
        <v>0</v>
      </c>
      <c r="G55" s="12"/>
      <c r="H55" s="12"/>
      <c r="I55" s="12"/>
      <c r="J55" s="7"/>
      <c r="K55" s="12">
        <f t="shared" si="18"/>
        <v>22609</v>
      </c>
      <c r="L55" s="12">
        <f t="shared" si="19"/>
        <v>0</v>
      </c>
    </row>
    <row r="56" spans="1:12" x14ac:dyDescent="0.25">
      <c r="A56" s="27" t="s">
        <v>99</v>
      </c>
      <c r="B56" s="19" t="s">
        <v>100</v>
      </c>
      <c r="C56" s="12"/>
      <c r="D56" s="12"/>
      <c r="E56" s="12">
        <v>110323</v>
      </c>
      <c r="F56" s="12">
        <v>0</v>
      </c>
      <c r="G56" s="12"/>
      <c r="H56" s="12"/>
      <c r="I56" s="12"/>
      <c r="J56" s="7"/>
      <c r="K56" s="12">
        <f t="shared" si="18"/>
        <v>110323</v>
      </c>
      <c r="L56" s="12">
        <f t="shared" si="19"/>
        <v>0</v>
      </c>
    </row>
    <row r="57" spans="1:12" x14ac:dyDescent="0.25">
      <c r="A57" s="49" t="s">
        <v>112</v>
      </c>
      <c r="B57" s="19" t="s">
        <v>85</v>
      </c>
      <c r="C57" s="12"/>
      <c r="D57" s="12">
        <v>26887</v>
      </c>
      <c r="E57" s="12">
        <v>526887</v>
      </c>
      <c r="F57" s="12">
        <v>26887</v>
      </c>
      <c r="G57" s="12"/>
      <c r="H57" s="12"/>
      <c r="I57" s="12"/>
      <c r="J57" s="7"/>
      <c r="K57" s="12">
        <f t="shared" si="18"/>
        <v>526887</v>
      </c>
      <c r="L57" s="12">
        <f t="shared" si="19"/>
        <v>26887</v>
      </c>
    </row>
    <row r="58" spans="1:12" x14ac:dyDescent="0.25">
      <c r="A58" s="7" t="s">
        <v>101</v>
      </c>
      <c r="B58" s="7"/>
      <c r="C58" s="12"/>
      <c r="D58" s="12"/>
      <c r="E58" s="12">
        <v>19355</v>
      </c>
      <c r="F58" s="12">
        <v>0</v>
      </c>
      <c r="G58" s="12"/>
      <c r="H58" s="12"/>
      <c r="I58" s="12"/>
      <c r="J58" s="7"/>
      <c r="K58" s="12">
        <f t="shared" si="18"/>
        <v>19355</v>
      </c>
      <c r="L58" s="12">
        <f t="shared" si="19"/>
        <v>0</v>
      </c>
    </row>
    <row r="59" spans="1:12" x14ac:dyDescent="0.25">
      <c r="E59" s="50"/>
    </row>
    <row r="60" spans="1:12" x14ac:dyDescent="0.25">
      <c r="D60" s="34"/>
    </row>
  </sheetData>
  <mergeCells count="10">
    <mergeCell ref="I7:I8"/>
    <mergeCell ref="J7:J8"/>
    <mergeCell ref="K7:K8"/>
    <mergeCell ref="L7:L8"/>
    <mergeCell ref="A7:A8"/>
    <mergeCell ref="B7:B8"/>
    <mergeCell ref="C7:C8"/>
    <mergeCell ref="D7:D8"/>
    <mergeCell ref="F7:F8"/>
    <mergeCell ref="E7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15151-6F34-4686-BAA3-4E4CDD4C3108}">
  <dimension ref="A1:J62"/>
  <sheetViews>
    <sheetView workbookViewId="0">
      <selection activeCell="M10" sqref="M10"/>
    </sheetView>
  </sheetViews>
  <sheetFormatPr defaultRowHeight="15" x14ac:dyDescent="0.25"/>
  <cols>
    <col min="1" max="1" width="54.140625" customWidth="1"/>
    <col min="2" max="2" width="10" customWidth="1"/>
    <col min="3" max="3" width="11" hidden="1" customWidth="1"/>
    <col min="4" max="4" width="9.140625" hidden="1" customWidth="1"/>
    <col min="5" max="5" width="11.85546875" hidden="1" customWidth="1"/>
    <col min="6" max="6" width="12.140625" hidden="1" customWidth="1"/>
    <col min="7" max="7" width="9.85546875" style="34" customWidth="1"/>
    <col min="8" max="8" width="11.42578125" style="34" customWidth="1"/>
    <col min="9" max="9" width="14.140625" style="34" customWidth="1"/>
    <col min="10" max="10" width="11.5703125" style="34" customWidth="1"/>
  </cols>
  <sheetData>
    <row r="1" spans="1:10" x14ac:dyDescent="0.25">
      <c r="J1" s="55" t="s">
        <v>156</v>
      </c>
    </row>
    <row r="2" spans="1:10" x14ac:dyDescent="0.25">
      <c r="J2" s="55" t="s">
        <v>129</v>
      </c>
    </row>
    <row r="3" spans="1:10" x14ac:dyDescent="0.25">
      <c r="J3" s="55" t="s">
        <v>130</v>
      </c>
    </row>
    <row r="4" spans="1:10" x14ac:dyDescent="0.25">
      <c r="J4" s="55" t="s">
        <v>137</v>
      </c>
    </row>
    <row r="5" spans="1:10" x14ac:dyDescent="0.25">
      <c r="J5" s="55" t="s">
        <v>131</v>
      </c>
    </row>
    <row r="7" spans="1:10" ht="15" customHeight="1" x14ac:dyDescent="0.25">
      <c r="A7" s="76" t="s">
        <v>102</v>
      </c>
      <c r="B7" s="80" t="s">
        <v>0</v>
      </c>
      <c r="C7" s="65" t="s">
        <v>109</v>
      </c>
      <c r="D7" s="65" t="s">
        <v>110</v>
      </c>
      <c r="E7" s="79" t="s">
        <v>1</v>
      </c>
      <c r="F7" s="78" t="s">
        <v>70</v>
      </c>
      <c r="G7" s="68" t="s">
        <v>145</v>
      </c>
      <c r="H7" s="68" t="s">
        <v>146</v>
      </c>
      <c r="I7" s="69" t="s">
        <v>1</v>
      </c>
      <c r="J7" s="70" t="s">
        <v>70</v>
      </c>
    </row>
    <row r="8" spans="1:10" ht="32.25" customHeight="1" x14ac:dyDescent="0.25">
      <c r="A8" s="76"/>
      <c r="B8" s="81"/>
      <c r="C8" s="65"/>
      <c r="D8" s="65"/>
      <c r="E8" s="79"/>
      <c r="F8" s="78"/>
      <c r="G8" s="68"/>
      <c r="H8" s="68"/>
      <c r="I8" s="69"/>
      <c r="J8" s="70"/>
    </row>
    <row r="9" spans="1:10" x14ac:dyDescent="0.25">
      <c r="A9" s="8" t="s">
        <v>34</v>
      </c>
      <c r="B9" s="8"/>
      <c r="C9" s="9">
        <v>0</v>
      </c>
      <c r="D9" s="9">
        <v>0</v>
      </c>
      <c r="E9" s="9">
        <f>E10+E14+E20+E30+E34+E38+E43+E47+E52+E58+E62</f>
        <v>22082235</v>
      </c>
      <c r="F9" s="9">
        <f t="shared" ref="F9:J9" si="0">F10+F14+F20+F30+F34+F38+F43+F47+F52+F58+F62</f>
        <v>15255033</v>
      </c>
      <c r="G9" s="9">
        <f t="shared" si="0"/>
        <v>132152.99959999992</v>
      </c>
      <c r="H9" s="9">
        <f t="shared" si="0"/>
        <v>383975.46</v>
      </c>
      <c r="I9" s="9">
        <f t="shared" si="0"/>
        <v>22598363.459599998</v>
      </c>
      <c r="J9" s="9">
        <f t="shared" si="0"/>
        <v>15771161.459599998</v>
      </c>
    </row>
    <row r="10" spans="1:10" x14ac:dyDescent="0.25">
      <c r="A10" s="8" t="s">
        <v>14</v>
      </c>
      <c r="B10" s="8"/>
      <c r="C10" s="7"/>
      <c r="D10" s="7"/>
      <c r="E10" s="9">
        <f>E11+E12</f>
        <v>160733</v>
      </c>
      <c r="F10" s="9">
        <f t="shared" ref="F10:J10" si="1">F11+F12</f>
        <v>149455</v>
      </c>
      <c r="G10" s="9">
        <f t="shared" si="1"/>
        <v>2136.4985163204801</v>
      </c>
      <c r="H10" s="9">
        <f t="shared" si="1"/>
        <v>0</v>
      </c>
      <c r="I10" s="9">
        <f t="shared" si="1"/>
        <v>162869.49851632048</v>
      </c>
      <c r="J10" s="9">
        <f t="shared" si="1"/>
        <v>151591.49851632048</v>
      </c>
    </row>
    <row r="11" spans="1:10" x14ac:dyDescent="0.25">
      <c r="A11" s="7" t="s">
        <v>28</v>
      </c>
      <c r="B11" s="7"/>
      <c r="C11" s="12"/>
      <c r="D11" s="12"/>
      <c r="E11" s="12">
        <v>121232</v>
      </c>
      <c r="F11" s="12">
        <v>114851</v>
      </c>
      <c r="G11" s="12"/>
      <c r="H11" s="12"/>
      <c r="I11" s="12">
        <f>E11+G11+H11</f>
        <v>121232</v>
      </c>
      <c r="J11" s="12">
        <f>F11+G11+H11</f>
        <v>114851</v>
      </c>
    </row>
    <row r="12" spans="1:10" x14ac:dyDescent="0.25">
      <c r="A12" s="7" t="s">
        <v>29</v>
      </c>
      <c r="B12" s="7"/>
      <c r="C12" s="12"/>
      <c r="D12" s="12"/>
      <c r="E12" s="12">
        <v>39501</v>
      </c>
      <c r="F12" s="12">
        <v>34604</v>
      </c>
      <c r="G12" s="12">
        <v>2136.4985163204801</v>
      </c>
      <c r="H12" s="12"/>
      <c r="I12" s="12">
        <f t="shared" ref="I12:I62" si="2">E12+G12+H12</f>
        <v>41637.498516320484</v>
      </c>
      <c r="J12" s="12">
        <f t="shared" ref="J12:J62" si="3">F12+G12+H12</f>
        <v>36740.498516320484</v>
      </c>
    </row>
    <row r="13" spans="1:10" x14ac:dyDescent="0.25">
      <c r="A13" s="10" t="s">
        <v>31</v>
      </c>
      <c r="B13" s="11" t="s">
        <v>2</v>
      </c>
      <c r="C13" s="39"/>
      <c r="D13" s="39"/>
      <c r="E13" s="39">
        <v>1970</v>
      </c>
      <c r="F13" s="39">
        <v>1970</v>
      </c>
      <c r="G13" s="12"/>
      <c r="H13" s="12"/>
      <c r="I13" s="12">
        <f t="shared" si="2"/>
        <v>1970</v>
      </c>
      <c r="J13" s="12">
        <f t="shared" si="3"/>
        <v>1970</v>
      </c>
    </row>
    <row r="14" spans="1:10" x14ac:dyDescent="0.25">
      <c r="A14" s="8" t="s">
        <v>15</v>
      </c>
      <c r="B14" s="8"/>
      <c r="C14" s="9">
        <v>0</v>
      </c>
      <c r="D14" s="9">
        <v>0</v>
      </c>
      <c r="E14" s="9">
        <f>E15+E16+E18</f>
        <v>449320</v>
      </c>
      <c r="F14" s="9">
        <f t="shared" ref="F14:J14" si="4">F15+F16+F18</f>
        <v>422014</v>
      </c>
      <c r="G14" s="9">
        <f t="shared" si="4"/>
        <v>6427.2997032641097</v>
      </c>
      <c r="H14" s="9">
        <f t="shared" si="4"/>
        <v>108579.46</v>
      </c>
      <c r="I14" s="9">
        <f t="shared" si="4"/>
        <v>564326.75970326411</v>
      </c>
      <c r="J14" s="9">
        <f t="shared" si="4"/>
        <v>537020.75970326411</v>
      </c>
    </row>
    <row r="15" spans="1:10" x14ac:dyDescent="0.25">
      <c r="A15" s="7" t="s">
        <v>28</v>
      </c>
      <c r="B15" s="7"/>
      <c r="C15" s="12"/>
      <c r="D15" s="12"/>
      <c r="E15" s="12">
        <v>382648</v>
      </c>
      <c r="F15" s="12">
        <v>363184</v>
      </c>
      <c r="G15" s="12"/>
      <c r="H15" s="12"/>
      <c r="I15" s="12">
        <f t="shared" si="2"/>
        <v>382648</v>
      </c>
      <c r="J15" s="12">
        <f t="shared" si="3"/>
        <v>363184</v>
      </c>
    </row>
    <row r="16" spans="1:10" x14ac:dyDescent="0.25">
      <c r="A16" s="7" t="s">
        <v>29</v>
      </c>
      <c r="B16" s="7"/>
      <c r="C16" s="12"/>
      <c r="D16" s="12"/>
      <c r="E16" s="12">
        <v>66672</v>
      </c>
      <c r="F16" s="12">
        <v>58830</v>
      </c>
      <c r="G16" s="12">
        <v>6427.2997032641097</v>
      </c>
      <c r="H16" s="12"/>
      <c r="I16" s="12">
        <f t="shared" si="2"/>
        <v>73099.299703264114</v>
      </c>
      <c r="J16" s="12">
        <f t="shared" si="3"/>
        <v>65257.299703264107</v>
      </c>
    </row>
    <row r="17" spans="1:10" x14ac:dyDescent="0.25">
      <c r="A17" s="10" t="s">
        <v>31</v>
      </c>
      <c r="B17" s="11" t="s">
        <v>2</v>
      </c>
      <c r="C17" s="39"/>
      <c r="D17" s="39"/>
      <c r="E17" s="39">
        <v>21089</v>
      </c>
      <c r="F17" s="39">
        <v>21089</v>
      </c>
      <c r="G17" s="12"/>
      <c r="H17" s="12"/>
      <c r="I17" s="12">
        <f t="shared" si="2"/>
        <v>21089</v>
      </c>
      <c r="J17" s="12">
        <f t="shared" si="3"/>
        <v>21089</v>
      </c>
    </row>
    <row r="18" spans="1:10" x14ac:dyDescent="0.25">
      <c r="A18" s="10" t="s">
        <v>92</v>
      </c>
      <c r="B18" s="11"/>
      <c r="C18" s="39"/>
      <c r="D18" s="39"/>
      <c r="E18" s="39"/>
      <c r="F18" s="39"/>
      <c r="G18" s="12"/>
      <c r="H18" s="12">
        <v>108579.46</v>
      </c>
      <c r="I18" s="12">
        <f t="shared" ref="I18:I19" si="5">E18+G18+H18</f>
        <v>108579.46</v>
      </c>
      <c r="J18" s="12">
        <f t="shared" ref="J18:J19" si="6">F18+G18+H18</f>
        <v>108579.46</v>
      </c>
    </row>
    <row r="19" spans="1:10" s="3" customFormat="1" x14ac:dyDescent="0.25">
      <c r="A19" s="10" t="s">
        <v>147</v>
      </c>
      <c r="B19" s="11" t="s">
        <v>139</v>
      </c>
      <c r="C19" s="39"/>
      <c r="D19" s="39"/>
      <c r="E19" s="39"/>
      <c r="F19" s="39"/>
      <c r="G19" s="39"/>
      <c r="H19" s="39">
        <v>108579.46</v>
      </c>
      <c r="I19" s="39">
        <f t="shared" si="5"/>
        <v>108579.46</v>
      </c>
      <c r="J19" s="39">
        <f t="shared" si="6"/>
        <v>108579.46</v>
      </c>
    </row>
    <row r="20" spans="1:10" x14ac:dyDescent="0.25">
      <c r="A20" s="8" t="s">
        <v>114</v>
      </c>
      <c r="B20" s="8"/>
      <c r="C20" s="9">
        <v>0</v>
      </c>
      <c r="D20" s="9">
        <v>0</v>
      </c>
      <c r="E20" s="9">
        <f>E21+E23+E27+E29+E28</f>
        <v>6949799</v>
      </c>
      <c r="F20" s="9">
        <f t="shared" ref="F20:J20" si="7">F21+F23+F27+F29+F28</f>
        <v>4900980</v>
      </c>
      <c r="G20" s="9">
        <f t="shared" si="7"/>
        <v>50510.694358676672</v>
      </c>
      <c r="H20" s="9">
        <f t="shared" si="7"/>
        <v>0</v>
      </c>
      <c r="I20" s="9">
        <f t="shared" si="7"/>
        <v>7000309.6943586767</v>
      </c>
      <c r="J20" s="9">
        <f t="shared" si="7"/>
        <v>4951490.6943586767</v>
      </c>
    </row>
    <row r="21" spans="1:10" x14ac:dyDescent="0.25">
      <c r="A21" s="7" t="s">
        <v>28</v>
      </c>
      <c r="B21" s="7"/>
      <c r="C21" s="12"/>
      <c r="D21" s="12"/>
      <c r="E21" s="12">
        <v>2698709</v>
      </c>
      <c r="F21" s="12">
        <v>2295022</v>
      </c>
      <c r="G21" s="12">
        <v>60000</v>
      </c>
      <c r="H21" s="12"/>
      <c r="I21" s="12">
        <f t="shared" si="2"/>
        <v>2758709</v>
      </c>
      <c r="J21" s="12">
        <f t="shared" si="3"/>
        <v>2355022</v>
      </c>
    </row>
    <row r="22" spans="1:10" x14ac:dyDescent="0.25">
      <c r="A22" s="16" t="s">
        <v>115</v>
      </c>
      <c r="B22" s="7" t="s">
        <v>116</v>
      </c>
      <c r="C22" s="12"/>
      <c r="D22" s="12"/>
      <c r="E22" s="39">
        <v>21799</v>
      </c>
      <c r="F22" s="39">
        <v>21799</v>
      </c>
      <c r="G22" s="12"/>
      <c r="H22" s="12"/>
      <c r="I22" s="12">
        <f t="shared" si="2"/>
        <v>21799</v>
      </c>
      <c r="J22" s="12">
        <f t="shared" si="3"/>
        <v>21799</v>
      </c>
    </row>
    <row r="23" spans="1:10" x14ac:dyDescent="0.25">
      <c r="A23" s="7" t="s">
        <v>29</v>
      </c>
      <c r="B23" s="7"/>
      <c r="C23" s="12"/>
      <c r="D23" s="12"/>
      <c r="E23" s="12">
        <v>4052790</v>
      </c>
      <c r="F23" s="12">
        <v>2407658</v>
      </c>
      <c r="G23" s="12">
        <v>-9489.3057413233291</v>
      </c>
      <c r="H23" s="12"/>
      <c r="I23" s="12">
        <f t="shared" si="2"/>
        <v>4043300.6942586768</v>
      </c>
      <c r="J23" s="12">
        <f t="shared" si="3"/>
        <v>2398168.6942586768</v>
      </c>
    </row>
    <row r="24" spans="1:10" x14ac:dyDescent="0.25">
      <c r="A24" s="10" t="s">
        <v>31</v>
      </c>
      <c r="B24" s="11" t="s">
        <v>2</v>
      </c>
      <c r="C24" s="39"/>
      <c r="D24" s="39"/>
      <c r="E24" s="39">
        <v>87529</v>
      </c>
      <c r="F24" s="39">
        <v>87529</v>
      </c>
      <c r="G24" s="12"/>
      <c r="H24" s="12"/>
      <c r="I24" s="12">
        <f t="shared" si="2"/>
        <v>87529</v>
      </c>
      <c r="J24" s="12">
        <f t="shared" si="3"/>
        <v>87529</v>
      </c>
    </row>
    <row r="25" spans="1:10" x14ac:dyDescent="0.25">
      <c r="A25" s="16" t="s">
        <v>115</v>
      </c>
      <c r="B25" s="11" t="s">
        <v>117</v>
      </c>
      <c r="C25" s="39"/>
      <c r="D25" s="39"/>
      <c r="E25" s="39">
        <v>1557392</v>
      </c>
      <c r="F25" s="39">
        <v>1557392</v>
      </c>
      <c r="G25" s="12"/>
      <c r="H25" s="12"/>
      <c r="I25" s="12">
        <f t="shared" si="2"/>
        <v>1557392</v>
      </c>
      <c r="J25" s="12">
        <f t="shared" si="3"/>
        <v>1557392</v>
      </c>
    </row>
    <row r="26" spans="1:10" x14ac:dyDescent="0.25">
      <c r="A26" s="16" t="s">
        <v>115</v>
      </c>
      <c r="B26" s="11" t="s">
        <v>116</v>
      </c>
      <c r="C26" s="39"/>
      <c r="D26" s="39"/>
      <c r="E26" s="39">
        <v>74606</v>
      </c>
      <c r="F26" s="39">
        <v>74606</v>
      </c>
      <c r="G26" s="12"/>
      <c r="H26" s="12"/>
      <c r="I26" s="12">
        <f t="shared" si="2"/>
        <v>74606</v>
      </c>
      <c r="J26" s="12">
        <f t="shared" si="3"/>
        <v>74606</v>
      </c>
    </row>
    <row r="27" spans="1:10" x14ac:dyDescent="0.25">
      <c r="A27" s="7" t="s">
        <v>32</v>
      </c>
      <c r="B27" s="7" t="s">
        <v>3</v>
      </c>
      <c r="C27" s="12"/>
      <c r="D27" s="12"/>
      <c r="E27" s="12">
        <v>68300</v>
      </c>
      <c r="F27" s="12">
        <v>68300</v>
      </c>
      <c r="G27" s="12"/>
      <c r="H27" s="12"/>
      <c r="I27" s="12">
        <f t="shared" si="2"/>
        <v>68300</v>
      </c>
      <c r="J27" s="12">
        <f t="shared" si="3"/>
        <v>68300</v>
      </c>
    </row>
    <row r="28" spans="1:10" x14ac:dyDescent="0.25">
      <c r="A28" s="7" t="s">
        <v>27</v>
      </c>
      <c r="B28" s="7"/>
      <c r="C28" s="12"/>
      <c r="D28" s="12"/>
      <c r="E28" s="12">
        <v>130000</v>
      </c>
      <c r="F28" s="12">
        <v>130000</v>
      </c>
      <c r="G28" s="12">
        <v>-130000</v>
      </c>
      <c r="H28" s="12"/>
      <c r="I28" s="12">
        <f t="shared" ref="I28" si="8">E28+G28+H28</f>
        <v>0</v>
      </c>
      <c r="J28" s="12">
        <f t="shared" ref="J28" si="9">F28+G28+H28</f>
        <v>0</v>
      </c>
    </row>
    <row r="29" spans="1:10" x14ac:dyDescent="0.25">
      <c r="A29" s="7" t="s">
        <v>26</v>
      </c>
      <c r="B29" s="62" t="s">
        <v>124</v>
      </c>
      <c r="C29" s="12"/>
      <c r="D29" s="12"/>
      <c r="E29" s="12"/>
      <c r="F29" s="12"/>
      <c r="G29" s="12">
        <v>130000.0001</v>
      </c>
      <c r="H29" s="12"/>
      <c r="I29" s="12">
        <f t="shared" si="2"/>
        <v>130000.0001</v>
      </c>
      <c r="J29" s="12">
        <f t="shared" si="3"/>
        <v>130000.0001</v>
      </c>
    </row>
    <row r="30" spans="1:10" x14ac:dyDescent="0.25">
      <c r="A30" s="8" t="s">
        <v>22</v>
      </c>
      <c r="B30" s="8"/>
      <c r="C30" s="9">
        <v>0</v>
      </c>
      <c r="D30" s="9">
        <v>0</v>
      </c>
      <c r="E30" s="9">
        <f>E31+E32</f>
        <v>1511071</v>
      </c>
      <c r="F30" s="9">
        <f t="shared" ref="F30:J30" si="10">F31+F32</f>
        <v>1370455</v>
      </c>
      <c r="G30" s="9">
        <f t="shared" si="10"/>
        <v>26474.7774480712</v>
      </c>
      <c r="H30" s="9">
        <f t="shared" si="10"/>
        <v>0</v>
      </c>
      <c r="I30" s="9">
        <f t="shared" si="10"/>
        <v>1537545.7774480712</v>
      </c>
      <c r="J30" s="9">
        <f t="shared" si="10"/>
        <v>1396929.7774480712</v>
      </c>
    </row>
    <row r="31" spans="1:10" x14ac:dyDescent="0.25">
      <c r="A31" s="7" t="s">
        <v>28</v>
      </c>
      <c r="B31" s="7"/>
      <c r="C31" s="12"/>
      <c r="D31" s="12"/>
      <c r="E31" s="12">
        <v>1212586</v>
      </c>
      <c r="F31" s="12">
        <v>1107608</v>
      </c>
      <c r="G31" s="12"/>
      <c r="H31" s="12"/>
      <c r="I31" s="12">
        <f t="shared" si="2"/>
        <v>1212586</v>
      </c>
      <c r="J31" s="12">
        <f t="shared" si="3"/>
        <v>1107608</v>
      </c>
    </row>
    <row r="32" spans="1:10" x14ac:dyDescent="0.25">
      <c r="A32" s="7" t="s">
        <v>29</v>
      </c>
      <c r="B32" s="7"/>
      <c r="C32" s="12"/>
      <c r="D32" s="12"/>
      <c r="E32" s="12">
        <v>298485</v>
      </c>
      <c r="F32" s="12">
        <v>262847</v>
      </c>
      <c r="G32" s="12">
        <v>26474.7774480712</v>
      </c>
      <c r="H32" s="12"/>
      <c r="I32" s="12">
        <f t="shared" si="2"/>
        <v>324959.77744807123</v>
      </c>
      <c r="J32" s="12">
        <f t="shared" si="3"/>
        <v>289321.77744807123</v>
      </c>
    </row>
    <row r="33" spans="1:10" x14ac:dyDescent="0.25">
      <c r="A33" s="10" t="s">
        <v>31</v>
      </c>
      <c r="B33" s="11" t="s">
        <v>2</v>
      </c>
      <c r="C33" s="39"/>
      <c r="D33" s="39"/>
      <c r="E33" s="39">
        <v>67639</v>
      </c>
      <c r="F33" s="39">
        <v>67639</v>
      </c>
      <c r="G33" s="12"/>
      <c r="H33" s="12"/>
      <c r="I33" s="12">
        <f t="shared" si="2"/>
        <v>67639</v>
      </c>
      <c r="J33" s="12">
        <f t="shared" si="3"/>
        <v>67639</v>
      </c>
    </row>
    <row r="34" spans="1:10" x14ac:dyDescent="0.25">
      <c r="A34" s="28" t="s">
        <v>43</v>
      </c>
      <c r="B34" s="8"/>
      <c r="C34" s="9"/>
      <c r="D34" s="9"/>
      <c r="E34" s="9">
        <f>E35+E36</f>
        <v>709423</v>
      </c>
      <c r="F34" s="9">
        <f t="shared" ref="F34:J34" si="11">F35+F36</f>
        <v>637689</v>
      </c>
      <c r="G34" s="9">
        <f t="shared" si="11"/>
        <v>9988.1305637982005</v>
      </c>
      <c r="H34" s="9">
        <f t="shared" si="11"/>
        <v>0</v>
      </c>
      <c r="I34" s="9">
        <f t="shared" si="11"/>
        <v>719411.13056379824</v>
      </c>
      <c r="J34" s="9">
        <f t="shared" si="11"/>
        <v>647677.13056379824</v>
      </c>
    </row>
    <row r="35" spans="1:10" x14ac:dyDescent="0.25">
      <c r="A35" s="7" t="s">
        <v>28</v>
      </c>
      <c r="B35" s="11"/>
      <c r="C35" s="12"/>
      <c r="D35" s="12"/>
      <c r="E35" s="12">
        <v>591077</v>
      </c>
      <c r="F35" s="12">
        <v>534252</v>
      </c>
      <c r="G35" s="12"/>
      <c r="H35" s="12"/>
      <c r="I35" s="12">
        <f t="shared" si="2"/>
        <v>591077</v>
      </c>
      <c r="J35" s="12">
        <f t="shared" si="3"/>
        <v>534252</v>
      </c>
    </row>
    <row r="36" spans="1:10" x14ac:dyDescent="0.25">
      <c r="A36" s="7" t="s">
        <v>29</v>
      </c>
      <c r="B36" s="11"/>
      <c r="C36" s="12"/>
      <c r="D36" s="12"/>
      <c r="E36" s="12">
        <v>118346</v>
      </c>
      <c r="F36" s="12">
        <v>103437</v>
      </c>
      <c r="G36" s="12">
        <v>9988.1305637982005</v>
      </c>
      <c r="H36" s="12"/>
      <c r="I36" s="12">
        <f t="shared" si="2"/>
        <v>128334.1305637982</v>
      </c>
      <c r="J36" s="12">
        <f t="shared" si="3"/>
        <v>113425.1305637982</v>
      </c>
    </row>
    <row r="37" spans="1:10" x14ac:dyDescent="0.25">
      <c r="A37" s="10" t="s">
        <v>31</v>
      </c>
      <c r="B37" s="11" t="s">
        <v>2</v>
      </c>
      <c r="C37" s="39"/>
      <c r="D37" s="39"/>
      <c r="E37" s="39">
        <v>26910</v>
      </c>
      <c r="F37" s="39">
        <v>26910</v>
      </c>
      <c r="G37" s="12"/>
      <c r="H37" s="12"/>
      <c r="I37" s="12">
        <f t="shared" si="2"/>
        <v>26910</v>
      </c>
      <c r="J37" s="12">
        <f t="shared" si="3"/>
        <v>26910</v>
      </c>
    </row>
    <row r="38" spans="1:10" x14ac:dyDescent="0.25">
      <c r="A38" s="8" t="s">
        <v>20</v>
      </c>
      <c r="B38" s="8"/>
      <c r="C38" s="9">
        <v>0</v>
      </c>
      <c r="D38" s="9">
        <v>0</v>
      </c>
      <c r="E38" s="9">
        <f>E39+E40+E42</f>
        <v>489584</v>
      </c>
      <c r="F38" s="9">
        <f t="shared" ref="F38:J38" si="12">F39+F40+F42</f>
        <v>434872</v>
      </c>
      <c r="G38" s="9">
        <f t="shared" si="12"/>
        <v>8452.1176153223605</v>
      </c>
      <c r="H38" s="9">
        <f t="shared" si="12"/>
        <v>0</v>
      </c>
      <c r="I38" s="9">
        <f t="shared" si="12"/>
        <v>498036.11761532235</v>
      </c>
      <c r="J38" s="9">
        <f t="shared" si="12"/>
        <v>443324.11761532235</v>
      </c>
    </row>
    <row r="39" spans="1:10" x14ac:dyDescent="0.25">
      <c r="A39" s="7" t="s">
        <v>28</v>
      </c>
      <c r="B39" s="7"/>
      <c r="C39" s="12"/>
      <c r="D39" s="12"/>
      <c r="E39" s="12">
        <v>366928</v>
      </c>
      <c r="F39" s="12">
        <v>338107</v>
      </c>
      <c r="G39" s="12"/>
      <c r="H39" s="12"/>
      <c r="I39" s="12">
        <f t="shared" si="2"/>
        <v>366928</v>
      </c>
      <c r="J39" s="12">
        <f t="shared" si="3"/>
        <v>338107</v>
      </c>
    </row>
    <row r="40" spans="1:10" x14ac:dyDescent="0.25">
      <c r="A40" s="7" t="s">
        <v>29</v>
      </c>
      <c r="B40" s="7"/>
      <c r="C40" s="12"/>
      <c r="D40" s="12"/>
      <c r="E40" s="12">
        <v>106356</v>
      </c>
      <c r="F40" s="12">
        <v>80465</v>
      </c>
      <c r="G40" s="12">
        <v>8452.1176153223605</v>
      </c>
      <c r="H40" s="12"/>
      <c r="I40" s="12">
        <f t="shared" si="2"/>
        <v>114808.11761532236</v>
      </c>
      <c r="J40" s="12">
        <f t="shared" si="3"/>
        <v>88917.117615322364</v>
      </c>
    </row>
    <row r="41" spans="1:10" x14ac:dyDescent="0.25">
      <c r="A41" s="10" t="s">
        <v>31</v>
      </c>
      <c r="B41" s="11" t="s">
        <v>2</v>
      </c>
      <c r="C41" s="39"/>
      <c r="D41" s="39"/>
      <c r="E41" s="39">
        <v>14247</v>
      </c>
      <c r="F41" s="39">
        <v>14247</v>
      </c>
      <c r="G41" s="12"/>
      <c r="H41" s="12"/>
      <c r="I41" s="12">
        <f t="shared" si="2"/>
        <v>14247</v>
      </c>
      <c r="J41" s="12">
        <f t="shared" si="3"/>
        <v>14247</v>
      </c>
    </row>
    <row r="42" spans="1:10" x14ac:dyDescent="0.25">
      <c r="A42" s="7" t="s">
        <v>32</v>
      </c>
      <c r="B42" s="7" t="s">
        <v>3</v>
      </c>
      <c r="C42" s="12"/>
      <c r="D42" s="12"/>
      <c r="E42" s="12">
        <v>16300</v>
      </c>
      <c r="F42" s="12">
        <v>16300</v>
      </c>
      <c r="G42" s="12"/>
      <c r="H42" s="12"/>
      <c r="I42" s="12">
        <f t="shared" si="2"/>
        <v>16300</v>
      </c>
      <c r="J42" s="12">
        <f t="shared" si="3"/>
        <v>16300</v>
      </c>
    </row>
    <row r="43" spans="1:10" x14ac:dyDescent="0.25">
      <c r="A43" s="8" t="s">
        <v>17</v>
      </c>
      <c r="B43" s="8"/>
      <c r="C43" s="9">
        <v>0</v>
      </c>
      <c r="D43" s="9">
        <v>0</v>
      </c>
      <c r="E43" s="9">
        <f>E44+E45</f>
        <v>1598785</v>
      </c>
      <c r="F43" s="9">
        <f t="shared" ref="F43:J43" si="13">F44+F45</f>
        <v>1275784</v>
      </c>
      <c r="G43" s="9">
        <f t="shared" si="13"/>
        <v>24080.118694362001</v>
      </c>
      <c r="H43" s="9">
        <f t="shared" si="13"/>
        <v>0</v>
      </c>
      <c r="I43" s="9">
        <f t="shared" si="13"/>
        <v>1622865.118694362</v>
      </c>
      <c r="J43" s="9">
        <f t="shared" si="13"/>
        <v>1299864.118694362</v>
      </c>
    </row>
    <row r="44" spans="1:10" x14ac:dyDescent="0.25">
      <c r="A44" s="7" t="s">
        <v>28</v>
      </c>
      <c r="B44" s="7"/>
      <c r="C44" s="12"/>
      <c r="D44" s="12"/>
      <c r="E44" s="12">
        <v>1334454</v>
      </c>
      <c r="F44" s="12">
        <v>1052388</v>
      </c>
      <c r="G44" s="12"/>
      <c r="H44" s="12"/>
      <c r="I44" s="12">
        <f t="shared" si="2"/>
        <v>1334454</v>
      </c>
      <c r="J44" s="12">
        <f t="shared" si="3"/>
        <v>1052388</v>
      </c>
    </row>
    <row r="45" spans="1:10" x14ac:dyDescent="0.25">
      <c r="A45" s="7" t="s">
        <v>29</v>
      </c>
      <c r="B45" s="7"/>
      <c r="C45" s="12"/>
      <c r="D45" s="12"/>
      <c r="E45" s="12">
        <v>264331</v>
      </c>
      <c r="F45" s="12">
        <v>223396</v>
      </c>
      <c r="G45" s="12">
        <v>24080.118694362001</v>
      </c>
      <c r="H45" s="12"/>
      <c r="I45" s="12">
        <f t="shared" si="2"/>
        <v>288411.118694362</v>
      </c>
      <c r="J45" s="12">
        <f t="shared" si="3"/>
        <v>247476.118694362</v>
      </c>
    </row>
    <row r="46" spans="1:10" x14ac:dyDescent="0.25">
      <c r="A46" s="10" t="s">
        <v>31</v>
      </c>
      <c r="B46" s="11" t="s">
        <v>2</v>
      </c>
      <c r="C46" s="39"/>
      <c r="D46" s="39"/>
      <c r="E46" s="39">
        <v>66437</v>
      </c>
      <c r="F46" s="39">
        <v>66437</v>
      </c>
      <c r="G46" s="12"/>
      <c r="H46" s="12"/>
      <c r="I46" s="12">
        <f t="shared" si="2"/>
        <v>66437</v>
      </c>
      <c r="J46" s="12">
        <f t="shared" si="3"/>
        <v>66437</v>
      </c>
    </row>
    <row r="47" spans="1:10" x14ac:dyDescent="0.25">
      <c r="A47" s="8" t="s">
        <v>49</v>
      </c>
      <c r="B47" s="11"/>
      <c r="C47" s="9">
        <v>0</v>
      </c>
      <c r="D47" s="9">
        <v>0</v>
      </c>
      <c r="E47" s="9">
        <f>E48+E49+E51</f>
        <v>1654382</v>
      </c>
      <c r="F47" s="9">
        <f t="shared" ref="F47:J47" si="14">F48+F49+F51</f>
        <v>1251574</v>
      </c>
      <c r="G47" s="9">
        <f t="shared" si="14"/>
        <v>27209.603352926901</v>
      </c>
      <c r="H47" s="9">
        <f t="shared" si="14"/>
        <v>0</v>
      </c>
      <c r="I47" s="9">
        <f t="shared" si="14"/>
        <v>1681591.6033529269</v>
      </c>
      <c r="J47" s="9">
        <f t="shared" si="14"/>
        <v>1278783.6033529269</v>
      </c>
    </row>
    <row r="48" spans="1:10" x14ac:dyDescent="0.25">
      <c r="A48" s="7" t="s">
        <v>28</v>
      </c>
      <c r="B48" s="7"/>
      <c r="C48" s="12"/>
      <c r="D48" s="12">
        <v>50000</v>
      </c>
      <c r="E48" s="12">
        <v>1355248</v>
      </c>
      <c r="F48" s="12">
        <v>1064698</v>
      </c>
      <c r="G48" s="12">
        <v>15000</v>
      </c>
      <c r="H48" s="12"/>
      <c r="I48" s="12">
        <f t="shared" si="2"/>
        <v>1370248</v>
      </c>
      <c r="J48" s="12">
        <f t="shared" si="3"/>
        <v>1079698</v>
      </c>
    </row>
    <row r="49" spans="1:10" x14ac:dyDescent="0.25">
      <c r="A49" s="7" t="s">
        <v>29</v>
      </c>
      <c r="B49" s="7"/>
      <c r="C49" s="12"/>
      <c r="D49" s="12">
        <v>-50000</v>
      </c>
      <c r="E49" s="12">
        <v>298628</v>
      </c>
      <c r="F49" s="12">
        <v>186370</v>
      </c>
      <c r="G49" s="12">
        <v>12209.603352926901</v>
      </c>
      <c r="H49" s="12"/>
      <c r="I49" s="12">
        <f t="shared" si="2"/>
        <v>310837.6033529269</v>
      </c>
      <c r="J49" s="12">
        <f t="shared" si="3"/>
        <v>198579.6033529269</v>
      </c>
    </row>
    <row r="50" spans="1:10" x14ac:dyDescent="0.25">
      <c r="A50" s="10" t="s">
        <v>31</v>
      </c>
      <c r="B50" s="11" t="s">
        <v>2</v>
      </c>
      <c r="C50" s="39"/>
      <c r="D50" s="39"/>
      <c r="E50" s="39">
        <v>38334</v>
      </c>
      <c r="F50" s="39">
        <v>38334</v>
      </c>
      <c r="G50" s="12"/>
      <c r="H50" s="12"/>
      <c r="I50" s="12">
        <f t="shared" si="2"/>
        <v>38334</v>
      </c>
      <c r="J50" s="12">
        <f t="shared" si="3"/>
        <v>38334</v>
      </c>
    </row>
    <row r="51" spans="1:10" x14ac:dyDescent="0.25">
      <c r="A51" s="7" t="s">
        <v>32</v>
      </c>
      <c r="B51" s="7" t="s">
        <v>3</v>
      </c>
      <c r="C51" s="12"/>
      <c r="D51" s="12"/>
      <c r="E51" s="12">
        <v>506</v>
      </c>
      <c r="F51" s="12">
        <v>506</v>
      </c>
      <c r="G51" s="12"/>
      <c r="H51" s="12"/>
      <c r="I51" s="12">
        <f t="shared" si="2"/>
        <v>506</v>
      </c>
      <c r="J51" s="12">
        <f t="shared" si="3"/>
        <v>506</v>
      </c>
    </row>
    <row r="52" spans="1:10" x14ac:dyDescent="0.25">
      <c r="A52" s="8" t="s">
        <v>19</v>
      </c>
      <c r="B52" s="8"/>
      <c r="C52" s="9">
        <v>0</v>
      </c>
      <c r="D52" s="9">
        <v>0</v>
      </c>
      <c r="E52" s="9">
        <f>E53+E55</f>
        <v>7079443</v>
      </c>
      <c r="F52" s="9">
        <f t="shared" ref="F52:J52" si="15">F53+F55</f>
        <v>4583367</v>
      </c>
      <c r="G52" s="9">
        <f t="shared" si="15"/>
        <v>-28396.270226332497</v>
      </c>
      <c r="H52" s="9">
        <f t="shared" si="15"/>
        <v>275396</v>
      </c>
      <c r="I52" s="9">
        <f t="shared" si="15"/>
        <v>7326442.7297736676</v>
      </c>
      <c r="J52" s="9">
        <f t="shared" si="15"/>
        <v>4830366.7297736676</v>
      </c>
    </row>
    <row r="53" spans="1:10" x14ac:dyDescent="0.25">
      <c r="A53" s="7" t="s">
        <v>28</v>
      </c>
      <c r="B53" s="7"/>
      <c r="C53" s="12"/>
      <c r="D53" s="12">
        <v>50000</v>
      </c>
      <c r="E53" s="12">
        <v>5940948</v>
      </c>
      <c r="F53" s="12">
        <v>3595012</v>
      </c>
      <c r="G53" s="12">
        <v>15000</v>
      </c>
      <c r="H53" s="12">
        <v>25000</v>
      </c>
      <c r="I53" s="12">
        <f t="shared" si="2"/>
        <v>5980948</v>
      </c>
      <c r="J53" s="12">
        <f t="shared" si="3"/>
        <v>3635012</v>
      </c>
    </row>
    <row r="54" spans="1:10" x14ac:dyDescent="0.25">
      <c r="A54" s="7" t="s">
        <v>115</v>
      </c>
      <c r="B54" s="7" t="s">
        <v>138</v>
      </c>
      <c r="C54" s="12"/>
      <c r="D54" s="12"/>
      <c r="E54" s="12"/>
      <c r="F54" s="12"/>
      <c r="G54" s="12"/>
      <c r="H54" s="12">
        <v>25000</v>
      </c>
      <c r="I54" s="12">
        <f t="shared" ref="I54" si="16">E54+G54+H54</f>
        <v>25000</v>
      </c>
      <c r="J54" s="12">
        <f t="shared" ref="J54" si="17">F54+G54+H54</f>
        <v>25000</v>
      </c>
    </row>
    <row r="55" spans="1:10" x14ac:dyDescent="0.25">
      <c r="A55" s="7" t="s">
        <v>29</v>
      </c>
      <c r="B55" s="7"/>
      <c r="C55" s="12"/>
      <c r="D55" s="12">
        <v>-50000</v>
      </c>
      <c r="E55" s="12">
        <v>1138495</v>
      </c>
      <c r="F55" s="12">
        <v>988355</v>
      </c>
      <c r="G55" s="12">
        <v>-43396.270226332497</v>
      </c>
      <c r="H55" s="12">
        <v>250396</v>
      </c>
      <c r="I55" s="12">
        <f t="shared" si="2"/>
        <v>1345494.7297736674</v>
      </c>
      <c r="J55" s="12">
        <f t="shared" si="3"/>
        <v>1195354.7297736676</v>
      </c>
    </row>
    <row r="56" spans="1:10" x14ac:dyDescent="0.25">
      <c r="A56" s="10" t="s">
        <v>31</v>
      </c>
      <c r="B56" s="11" t="s">
        <v>2</v>
      </c>
      <c r="C56" s="39"/>
      <c r="D56" s="39"/>
      <c r="E56" s="39">
        <v>165840</v>
      </c>
      <c r="F56" s="39">
        <v>165840</v>
      </c>
      <c r="G56" s="12"/>
      <c r="H56" s="12"/>
      <c r="I56" s="12">
        <f t="shared" si="2"/>
        <v>165840</v>
      </c>
      <c r="J56" s="12">
        <f t="shared" si="3"/>
        <v>165840</v>
      </c>
    </row>
    <row r="57" spans="1:10" x14ac:dyDescent="0.25">
      <c r="A57" s="7" t="s">
        <v>115</v>
      </c>
      <c r="B57" s="11" t="s">
        <v>138</v>
      </c>
      <c r="C57" s="39"/>
      <c r="D57" s="39"/>
      <c r="E57" s="39"/>
      <c r="F57" s="39"/>
      <c r="G57" s="12"/>
      <c r="H57" s="12">
        <v>250396</v>
      </c>
      <c r="I57" s="12">
        <f t="shared" ref="I57" si="18">E57+G57+H57</f>
        <v>250396</v>
      </c>
      <c r="J57" s="12">
        <f t="shared" ref="J57" si="19">F57+G57+H57</f>
        <v>250396</v>
      </c>
    </row>
    <row r="58" spans="1:10" x14ac:dyDescent="0.25">
      <c r="A58" s="8" t="s">
        <v>21</v>
      </c>
      <c r="B58" s="8"/>
      <c r="C58" s="9">
        <v>0</v>
      </c>
      <c r="D58" s="9">
        <v>0</v>
      </c>
      <c r="E58" s="9">
        <f>E59+E60</f>
        <v>267215</v>
      </c>
      <c r="F58" s="9">
        <f t="shared" ref="F58:J58" si="20">F59+F60</f>
        <v>228843</v>
      </c>
      <c r="G58" s="9">
        <f t="shared" si="20"/>
        <v>5270.0295735905001</v>
      </c>
      <c r="H58" s="9">
        <f t="shared" si="20"/>
        <v>0</v>
      </c>
      <c r="I58" s="9">
        <f t="shared" si="20"/>
        <v>272485.02957359049</v>
      </c>
      <c r="J58" s="9">
        <f t="shared" si="20"/>
        <v>234113.02957359049</v>
      </c>
    </row>
    <row r="59" spans="1:10" x14ac:dyDescent="0.25">
      <c r="A59" s="7" t="s">
        <v>28</v>
      </c>
      <c r="B59" s="7"/>
      <c r="C59" s="12"/>
      <c r="D59" s="12"/>
      <c r="E59" s="12">
        <v>214777</v>
      </c>
      <c r="F59" s="12">
        <v>188577</v>
      </c>
      <c r="G59" s="12">
        <v>10000</v>
      </c>
      <c r="H59" s="12"/>
      <c r="I59" s="12">
        <f t="shared" si="2"/>
        <v>224777</v>
      </c>
      <c r="J59" s="12">
        <f t="shared" si="3"/>
        <v>198577</v>
      </c>
    </row>
    <row r="60" spans="1:10" x14ac:dyDescent="0.25">
      <c r="A60" s="7" t="s">
        <v>29</v>
      </c>
      <c r="B60" s="7"/>
      <c r="C60" s="12"/>
      <c r="D60" s="12"/>
      <c r="E60" s="12">
        <v>52438</v>
      </c>
      <c r="F60" s="12">
        <v>40266</v>
      </c>
      <c r="G60" s="12">
        <v>-4729.9704264094999</v>
      </c>
      <c r="H60" s="12"/>
      <c r="I60" s="12">
        <f t="shared" si="2"/>
        <v>47708.029573590502</v>
      </c>
      <c r="J60" s="12">
        <f t="shared" si="3"/>
        <v>35536.029573590502</v>
      </c>
    </row>
    <row r="61" spans="1:10" x14ac:dyDescent="0.25">
      <c r="A61" s="10" t="s">
        <v>31</v>
      </c>
      <c r="B61" s="11" t="s">
        <v>2</v>
      </c>
      <c r="C61" s="39"/>
      <c r="D61" s="39"/>
      <c r="E61" s="39">
        <v>4532</v>
      </c>
      <c r="F61" s="39">
        <v>4532</v>
      </c>
      <c r="G61" s="12"/>
      <c r="H61" s="12"/>
      <c r="I61" s="12">
        <f t="shared" si="2"/>
        <v>4532</v>
      </c>
      <c r="J61" s="12">
        <f t="shared" si="3"/>
        <v>4532</v>
      </c>
    </row>
    <row r="62" spans="1:10" x14ac:dyDescent="0.25">
      <c r="A62" s="8" t="s">
        <v>30</v>
      </c>
      <c r="B62" s="8"/>
      <c r="C62" s="9">
        <v>0</v>
      </c>
      <c r="D62" s="9">
        <v>0</v>
      </c>
      <c r="E62" s="9">
        <v>1212480</v>
      </c>
      <c r="F62" s="9">
        <v>0</v>
      </c>
      <c r="G62" s="9"/>
      <c r="H62" s="9"/>
      <c r="I62" s="9">
        <f t="shared" si="2"/>
        <v>1212480</v>
      </c>
      <c r="J62" s="9">
        <f t="shared" si="3"/>
        <v>0</v>
      </c>
    </row>
  </sheetData>
  <mergeCells count="10">
    <mergeCell ref="G7:G8"/>
    <mergeCell ref="H7:H8"/>
    <mergeCell ref="I7:I8"/>
    <mergeCell ref="J7:J8"/>
    <mergeCell ref="F7:F8"/>
    <mergeCell ref="A7:A8"/>
    <mergeCell ref="B7:B8"/>
    <mergeCell ref="C7:C8"/>
    <mergeCell ref="D7:D8"/>
    <mergeCell ref="E7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427B3-A5AD-42F0-916B-4C1C0DC8A255}">
  <dimension ref="A1:J103"/>
  <sheetViews>
    <sheetView workbookViewId="0">
      <selection activeCell="L8" sqref="L8"/>
    </sheetView>
  </sheetViews>
  <sheetFormatPr defaultRowHeight="15" x14ac:dyDescent="0.25"/>
  <cols>
    <col min="1" max="1" width="50.42578125" customWidth="1"/>
    <col min="2" max="2" width="15.85546875" customWidth="1"/>
    <col min="3" max="5" width="10.7109375" hidden="1" customWidth="1"/>
    <col min="6" max="6" width="12.140625" hidden="1" customWidth="1"/>
    <col min="7" max="8" width="14.140625" customWidth="1"/>
    <col min="9" max="9" width="10.7109375" customWidth="1"/>
    <col min="10" max="10" width="11.42578125" customWidth="1"/>
  </cols>
  <sheetData>
    <row r="1" spans="1:10" x14ac:dyDescent="0.25">
      <c r="J1" s="55" t="s">
        <v>156</v>
      </c>
    </row>
    <row r="2" spans="1:10" x14ac:dyDescent="0.25">
      <c r="J2" s="55" t="s">
        <v>129</v>
      </c>
    </row>
    <row r="3" spans="1:10" x14ac:dyDescent="0.25">
      <c r="J3" s="55" t="s">
        <v>130</v>
      </c>
    </row>
    <row r="4" spans="1:10" x14ac:dyDescent="0.25">
      <c r="J4" s="55" t="s">
        <v>137</v>
      </c>
    </row>
    <row r="5" spans="1:10" x14ac:dyDescent="0.25">
      <c r="J5" s="55" t="s">
        <v>131</v>
      </c>
    </row>
    <row r="7" spans="1:10" ht="14.45" customHeight="1" x14ac:dyDescent="0.25">
      <c r="A7" s="63" t="s">
        <v>72</v>
      </c>
      <c r="B7" s="80" t="s">
        <v>135</v>
      </c>
      <c r="C7" s="65" t="s">
        <v>109</v>
      </c>
      <c r="D7" s="65" t="s">
        <v>110</v>
      </c>
      <c r="E7" s="82" t="s">
        <v>1</v>
      </c>
      <c r="F7" s="84" t="s">
        <v>70</v>
      </c>
      <c r="G7" s="68" t="s">
        <v>145</v>
      </c>
      <c r="H7" s="68" t="s">
        <v>146</v>
      </c>
      <c r="I7" s="69" t="s">
        <v>1</v>
      </c>
      <c r="J7" s="70" t="s">
        <v>70</v>
      </c>
    </row>
    <row r="8" spans="1:10" ht="41.45" customHeight="1" x14ac:dyDescent="0.25">
      <c r="A8" s="63"/>
      <c r="B8" s="81"/>
      <c r="C8" s="65"/>
      <c r="D8" s="65"/>
      <c r="E8" s="83"/>
      <c r="F8" s="85"/>
      <c r="G8" s="68"/>
      <c r="H8" s="68"/>
      <c r="I8" s="69"/>
      <c r="J8" s="70"/>
    </row>
    <row r="9" spans="1:10" x14ac:dyDescent="0.25">
      <c r="A9" s="8" t="s">
        <v>34</v>
      </c>
      <c r="B9" s="8"/>
      <c r="C9" s="9">
        <f>C10+C50+C71</f>
        <v>0</v>
      </c>
      <c r="D9" s="9">
        <f>D10+D50</f>
        <v>261798</v>
      </c>
      <c r="E9" s="9">
        <f>E10+E17+E23+E29+E36+E44+E50+E66+E71+E79+E85+E90+E92+E98</f>
        <v>415294246.17989987</v>
      </c>
      <c r="F9" s="9">
        <f t="shared" ref="F9:J9" si="0">F10+F17+F23+F29+F36+F44+F50+F66+F71+F79+F85+F90+F92+F98</f>
        <v>22329748.179999869</v>
      </c>
      <c r="G9" s="9">
        <f t="shared" si="0"/>
        <v>9.9999985735621522E-5</v>
      </c>
      <c r="H9" s="9">
        <f t="shared" si="0"/>
        <v>4500000</v>
      </c>
      <c r="I9" s="9">
        <f t="shared" si="0"/>
        <v>419794246.17999995</v>
      </c>
      <c r="J9" s="9">
        <f t="shared" si="0"/>
        <v>26829748.180099871</v>
      </c>
    </row>
    <row r="10" spans="1:10" x14ac:dyDescent="0.25">
      <c r="A10" s="8" t="s">
        <v>14</v>
      </c>
      <c r="B10" s="8"/>
      <c r="C10" s="9">
        <v>40000</v>
      </c>
      <c r="D10" s="9">
        <v>0</v>
      </c>
      <c r="E10" s="9">
        <f>E11+E12+E14+E15+E16</f>
        <v>1751902</v>
      </c>
      <c r="F10" s="9">
        <f t="shared" ref="F10:J10" si="1">F11+F12+F14+F15+F16</f>
        <v>442717</v>
      </c>
      <c r="G10" s="9">
        <f t="shared" si="1"/>
        <v>2.4406358534179162E-7</v>
      </c>
      <c r="H10" s="9">
        <f t="shared" si="1"/>
        <v>0</v>
      </c>
      <c r="I10" s="9">
        <f t="shared" si="1"/>
        <v>1751902.000000244</v>
      </c>
      <c r="J10" s="9">
        <f t="shared" si="1"/>
        <v>442717.00000024406</v>
      </c>
    </row>
    <row r="11" spans="1:10" x14ac:dyDescent="0.25">
      <c r="A11" s="7" t="s">
        <v>28</v>
      </c>
      <c r="B11" s="7"/>
      <c r="C11" s="12"/>
      <c r="D11" s="12"/>
      <c r="E11" s="12">
        <v>82095</v>
      </c>
      <c r="F11" s="12">
        <v>28409</v>
      </c>
      <c r="G11" s="12">
        <v>195.25093629582608</v>
      </c>
      <c r="H11" s="12"/>
      <c r="I11" s="12">
        <f>E11+G11+H11</f>
        <v>82290.250936295823</v>
      </c>
      <c r="J11" s="12">
        <f>F11+G11+H11</f>
        <v>28604.250936295826</v>
      </c>
    </row>
    <row r="12" spans="1:10" x14ac:dyDescent="0.25">
      <c r="A12" s="7" t="s">
        <v>29</v>
      </c>
      <c r="B12" s="7"/>
      <c r="C12" s="12"/>
      <c r="D12" s="12"/>
      <c r="E12" s="12">
        <v>16396</v>
      </c>
      <c r="F12" s="12">
        <v>10897</v>
      </c>
      <c r="G12" s="12">
        <v>-195.25093605176249</v>
      </c>
      <c r="H12" s="12"/>
      <c r="I12" s="12">
        <f t="shared" ref="I12:I75" si="2">E12+G12+H12</f>
        <v>16200.749063948237</v>
      </c>
      <c r="J12" s="12">
        <f t="shared" ref="J12:J75" si="3">F12+G12+H12</f>
        <v>10701.749063948237</v>
      </c>
    </row>
    <row r="13" spans="1:10" x14ac:dyDescent="0.25">
      <c r="A13" s="10" t="s">
        <v>31</v>
      </c>
      <c r="B13" s="11" t="s">
        <v>2</v>
      </c>
      <c r="C13" s="12"/>
      <c r="D13" s="12"/>
      <c r="E13" s="39">
        <v>306</v>
      </c>
      <c r="F13" s="39">
        <v>306</v>
      </c>
      <c r="G13" s="12"/>
      <c r="H13" s="12"/>
      <c r="I13" s="12">
        <f t="shared" si="2"/>
        <v>306</v>
      </c>
      <c r="J13" s="12">
        <f t="shared" si="3"/>
        <v>306</v>
      </c>
    </row>
    <row r="14" spans="1:10" x14ac:dyDescent="0.25">
      <c r="A14" s="7" t="s">
        <v>27</v>
      </c>
      <c r="B14" s="7"/>
      <c r="C14" s="12"/>
      <c r="D14" s="12"/>
      <c r="E14" s="12">
        <v>1250000</v>
      </c>
      <c r="F14" s="12">
        <v>0</v>
      </c>
      <c r="G14" s="12"/>
      <c r="H14" s="12"/>
      <c r="I14" s="12">
        <f t="shared" si="2"/>
        <v>1250000</v>
      </c>
      <c r="J14" s="12">
        <f t="shared" si="3"/>
        <v>0</v>
      </c>
    </row>
    <row r="15" spans="1:10" x14ac:dyDescent="0.25">
      <c r="A15" s="7" t="s">
        <v>73</v>
      </c>
      <c r="B15" s="7" t="s">
        <v>74</v>
      </c>
      <c r="C15" s="12">
        <v>40000</v>
      </c>
      <c r="D15" s="7"/>
      <c r="E15" s="12">
        <v>400000</v>
      </c>
      <c r="F15" s="12">
        <v>400000</v>
      </c>
      <c r="G15" s="12"/>
      <c r="H15" s="12"/>
      <c r="I15" s="12">
        <f t="shared" si="2"/>
        <v>400000</v>
      </c>
      <c r="J15" s="12">
        <f t="shared" si="3"/>
        <v>400000</v>
      </c>
    </row>
    <row r="16" spans="1:10" x14ac:dyDescent="0.25">
      <c r="A16" s="7" t="s">
        <v>81</v>
      </c>
      <c r="B16" s="7"/>
      <c r="C16" s="12"/>
      <c r="E16" s="53">
        <v>3411</v>
      </c>
      <c r="F16" s="53">
        <v>3411</v>
      </c>
      <c r="G16" s="12"/>
      <c r="H16" s="12"/>
      <c r="I16" s="12">
        <f t="shared" si="2"/>
        <v>3411</v>
      </c>
      <c r="J16" s="12">
        <f t="shared" si="3"/>
        <v>3411</v>
      </c>
    </row>
    <row r="17" spans="1:10" x14ac:dyDescent="0.25">
      <c r="A17" s="8" t="s">
        <v>38</v>
      </c>
      <c r="B17" s="11"/>
      <c r="C17" s="9">
        <v>0</v>
      </c>
      <c r="D17" s="9">
        <v>0</v>
      </c>
      <c r="E17" s="9">
        <f>E18+E19+E21+E22</f>
        <v>15911993</v>
      </c>
      <c r="F17" s="9">
        <f t="shared" ref="F17:J17" si="4">F18+F19+F21+F22</f>
        <v>289918</v>
      </c>
      <c r="G17" s="9">
        <f t="shared" si="4"/>
        <v>3.3692531360429712E-6</v>
      </c>
      <c r="H17" s="9">
        <f t="shared" si="4"/>
        <v>0</v>
      </c>
      <c r="I17" s="9">
        <f t="shared" si="4"/>
        <v>15911993.00000337</v>
      </c>
      <c r="J17" s="9">
        <f t="shared" si="4"/>
        <v>289918.00000336923</v>
      </c>
    </row>
    <row r="18" spans="1:10" x14ac:dyDescent="0.25">
      <c r="A18" s="7" t="s">
        <v>28</v>
      </c>
      <c r="B18" s="11"/>
      <c r="C18" s="12"/>
      <c r="D18" s="12"/>
      <c r="E18" s="12">
        <v>514858</v>
      </c>
      <c r="F18" s="12">
        <v>241039</v>
      </c>
      <c r="G18" s="12">
        <v>2695.4022361975576</v>
      </c>
      <c r="H18" s="12"/>
      <c r="I18" s="12">
        <f t="shared" si="2"/>
        <v>517553.40223619755</v>
      </c>
      <c r="J18" s="12">
        <f t="shared" si="3"/>
        <v>243734.40223619755</v>
      </c>
    </row>
    <row r="19" spans="1:10" x14ac:dyDescent="0.25">
      <c r="A19" s="7" t="s">
        <v>29</v>
      </c>
      <c r="B19" s="7"/>
      <c r="C19" s="12"/>
      <c r="D19" s="12"/>
      <c r="E19" s="12">
        <v>73795</v>
      </c>
      <c r="F19" s="12">
        <v>48879</v>
      </c>
      <c r="G19" s="12">
        <v>-2695.4022328283045</v>
      </c>
      <c r="H19" s="12"/>
      <c r="I19" s="12">
        <f t="shared" si="2"/>
        <v>71099.597767171697</v>
      </c>
      <c r="J19" s="12">
        <f t="shared" si="3"/>
        <v>46183.597767171697</v>
      </c>
    </row>
    <row r="20" spans="1:10" x14ac:dyDescent="0.25">
      <c r="A20" s="10" t="s">
        <v>31</v>
      </c>
      <c r="B20" s="11" t="s">
        <v>2</v>
      </c>
      <c r="C20" s="12"/>
      <c r="D20" s="12"/>
      <c r="E20" s="39">
        <v>4217</v>
      </c>
      <c r="F20" s="39">
        <v>4217</v>
      </c>
      <c r="G20" s="12"/>
      <c r="H20" s="12"/>
      <c r="I20" s="12">
        <f t="shared" si="2"/>
        <v>4217</v>
      </c>
      <c r="J20" s="12">
        <f t="shared" si="3"/>
        <v>4217</v>
      </c>
    </row>
    <row r="21" spans="1:10" x14ac:dyDescent="0.25">
      <c r="A21" s="7" t="s">
        <v>27</v>
      </c>
      <c r="B21" s="7"/>
      <c r="C21" s="12"/>
      <c r="D21" s="12"/>
      <c r="E21" s="12">
        <v>2876340</v>
      </c>
      <c r="F21" s="12">
        <v>0</v>
      </c>
      <c r="G21" s="12"/>
      <c r="H21" s="12"/>
      <c r="I21" s="12">
        <f t="shared" si="2"/>
        <v>2876340</v>
      </c>
      <c r="J21" s="12">
        <f t="shared" si="3"/>
        <v>0</v>
      </c>
    </row>
    <row r="22" spans="1:10" x14ac:dyDescent="0.25">
      <c r="A22" s="7" t="s">
        <v>26</v>
      </c>
      <c r="B22" s="7" t="s">
        <v>75</v>
      </c>
      <c r="C22" s="12"/>
      <c r="D22" s="12"/>
      <c r="E22" s="12">
        <v>12447000</v>
      </c>
      <c r="F22" s="12">
        <v>0</v>
      </c>
      <c r="G22" s="12"/>
      <c r="H22" s="12"/>
      <c r="I22" s="12">
        <f t="shared" si="2"/>
        <v>12447000</v>
      </c>
      <c r="J22" s="12">
        <f t="shared" si="3"/>
        <v>0</v>
      </c>
    </row>
    <row r="23" spans="1:10" x14ac:dyDescent="0.25">
      <c r="A23" s="8" t="s">
        <v>16</v>
      </c>
      <c r="B23" s="8"/>
      <c r="C23" s="9">
        <v>0</v>
      </c>
      <c r="D23" s="9">
        <v>0</v>
      </c>
      <c r="E23" s="9">
        <f>E24+E25+E27+E28</f>
        <v>3637485</v>
      </c>
      <c r="F23" s="9">
        <f t="shared" ref="F23:J23" si="5">F24+F25+F27+F28</f>
        <v>69251</v>
      </c>
      <c r="G23" s="9">
        <f t="shared" si="5"/>
        <v>7.6957007877354044E-7</v>
      </c>
      <c r="H23" s="9">
        <f t="shared" si="5"/>
        <v>0</v>
      </c>
      <c r="I23" s="9">
        <f t="shared" si="5"/>
        <v>3637485.0000007693</v>
      </c>
      <c r="J23" s="9">
        <f t="shared" si="5"/>
        <v>69251.000000769563</v>
      </c>
    </row>
    <row r="24" spans="1:10" x14ac:dyDescent="0.25">
      <c r="A24" s="7" t="s">
        <v>28</v>
      </c>
      <c r="B24" s="7"/>
      <c r="C24" s="12"/>
      <c r="D24" s="12"/>
      <c r="E24" s="12">
        <v>118423</v>
      </c>
      <c r="F24" s="12">
        <v>55880</v>
      </c>
      <c r="G24" s="12">
        <v>615.65610543729008</v>
      </c>
      <c r="H24" s="12"/>
      <c r="I24" s="12">
        <f t="shared" si="2"/>
        <v>119038.65610543729</v>
      </c>
      <c r="J24" s="12">
        <f t="shared" si="3"/>
        <v>56495.656105437287</v>
      </c>
    </row>
    <row r="25" spans="1:10" x14ac:dyDescent="0.25">
      <c r="A25" s="7" t="s">
        <v>29</v>
      </c>
      <c r="B25" s="7"/>
      <c r="C25" s="12"/>
      <c r="D25" s="12"/>
      <c r="E25" s="12">
        <v>19062</v>
      </c>
      <c r="F25" s="12">
        <v>13371</v>
      </c>
      <c r="G25" s="12">
        <v>-615.65610466772</v>
      </c>
      <c r="H25" s="12"/>
      <c r="I25" s="12">
        <f t="shared" si="2"/>
        <v>18446.34389533228</v>
      </c>
      <c r="J25" s="12">
        <f t="shared" si="3"/>
        <v>12755.34389533228</v>
      </c>
    </row>
    <row r="26" spans="1:10" x14ac:dyDescent="0.25">
      <c r="A26" s="10" t="s">
        <v>31</v>
      </c>
      <c r="B26" s="11" t="s">
        <v>2</v>
      </c>
      <c r="C26" s="12"/>
      <c r="D26" s="12"/>
      <c r="E26" s="39">
        <v>963</v>
      </c>
      <c r="F26" s="39">
        <v>963</v>
      </c>
      <c r="G26" s="12"/>
      <c r="H26" s="12"/>
      <c r="I26" s="12">
        <f t="shared" si="2"/>
        <v>963</v>
      </c>
      <c r="J26" s="12">
        <f t="shared" si="3"/>
        <v>963</v>
      </c>
    </row>
    <row r="27" spans="1:10" x14ac:dyDescent="0.25">
      <c r="A27" s="7" t="s">
        <v>26</v>
      </c>
      <c r="B27" s="7" t="s">
        <v>75</v>
      </c>
      <c r="C27" s="12"/>
      <c r="D27" s="12"/>
      <c r="E27" s="12">
        <v>600000</v>
      </c>
      <c r="F27" s="12">
        <v>0</v>
      </c>
      <c r="G27" s="12"/>
      <c r="H27" s="12"/>
      <c r="I27" s="12">
        <f t="shared" si="2"/>
        <v>600000</v>
      </c>
      <c r="J27" s="12">
        <f t="shared" si="3"/>
        <v>0</v>
      </c>
    </row>
    <row r="28" spans="1:10" x14ac:dyDescent="0.25">
      <c r="A28" s="7" t="s">
        <v>27</v>
      </c>
      <c r="B28" s="7"/>
      <c r="C28" s="12"/>
      <c r="D28" s="12"/>
      <c r="E28" s="53">
        <v>2900000</v>
      </c>
      <c r="F28" s="12">
        <v>0</v>
      </c>
      <c r="G28" s="12"/>
      <c r="H28" s="12"/>
      <c r="I28" s="12">
        <f t="shared" si="2"/>
        <v>2900000</v>
      </c>
      <c r="J28" s="12">
        <f t="shared" si="3"/>
        <v>0</v>
      </c>
    </row>
    <row r="29" spans="1:10" x14ac:dyDescent="0.25">
      <c r="A29" s="8" t="s">
        <v>15</v>
      </c>
      <c r="B29" s="8"/>
      <c r="C29" s="9">
        <v>0</v>
      </c>
      <c r="D29" s="9">
        <v>0</v>
      </c>
      <c r="E29" s="54">
        <f>E30+E31+E33+E34+E35</f>
        <v>9855376</v>
      </c>
      <c r="F29" s="54">
        <f t="shared" ref="F29:J29" si="6">F30+F31+F33+F34+F35</f>
        <v>204174</v>
      </c>
      <c r="G29" s="54">
        <f t="shared" si="6"/>
        <v>2.0814998151763575E-6</v>
      </c>
      <c r="H29" s="54">
        <f t="shared" si="6"/>
        <v>0</v>
      </c>
      <c r="I29" s="54">
        <f t="shared" si="6"/>
        <v>9855376.0000020824</v>
      </c>
      <c r="J29" s="54">
        <f t="shared" si="6"/>
        <v>204174.00000208151</v>
      </c>
    </row>
    <row r="30" spans="1:10" x14ac:dyDescent="0.25">
      <c r="A30" s="7" t="s">
        <v>28</v>
      </c>
      <c r="B30" s="7"/>
      <c r="C30" s="12"/>
      <c r="D30" s="12"/>
      <c r="E30" s="12">
        <v>318075</v>
      </c>
      <c r="F30" s="12">
        <v>148912</v>
      </c>
      <c r="G30" s="12">
        <v>1665.1997210198838</v>
      </c>
      <c r="H30" s="12"/>
      <c r="I30" s="12">
        <f t="shared" si="2"/>
        <v>319740.19972101989</v>
      </c>
      <c r="J30" s="12">
        <f t="shared" si="3"/>
        <v>150577.19972101989</v>
      </c>
    </row>
    <row r="31" spans="1:10" x14ac:dyDescent="0.25">
      <c r="A31" s="7" t="s">
        <v>29</v>
      </c>
      <c r="B31" s="7"/>
      <c r="C31" s="12"/>
      <c r="D31" s="12"/>
      <c r="E31" s="12">
        <v>47277</v>
      </c>
      <c r="F31" s="12">
        <v>31885</v>
      </c>
      <c r="G31" s="12">
        <v>-1665.199718938384</v>
      </c>
      <c r="H31" s="12"/>
      <c r="I31" s="12">
        <f t="shared" si="2"/>
        <v>45611.800281061616</v>
      </c>
      <c r="J31" s="12">
        <f t="shared" si="3"/>
        <v>30219.800281061616</v>
      </c>
    </row>
    <row r="32" spans="1:10" x14ac:dyDescent="0.25">
      <c r="A32" s="10" t="s">
        <v>31</v>
      </c>
      <c r="B32" s="11" t="s">
        <v>2</v>
      </c>
      <c r="C32" s="12"/>
      <c r="D32" s="12"/>
      <c r="E32" s="39">
        <v>2605</v>
      </c>
      <c r="F32" s="39">
        <v>2605</v>
      </c>
      <c r="G32" s="12"/>
      <c r="H32" s="12"/>
      <c r="I32" s="12">
        <f t="shared" si="2"/>
        <v>2605</v>
      </c>
      <c r="J32" s="12">
        <f t="shared" si="3"/>
        <v>2605</v>
      </c>
    </row>
    <row r="33" spans="1:10" x14ac:dyDescent="0.25">
      <c r="A33" s="7" t="s">
        <v>26</v>
      </c>
      <c r="B33" s="7" t="s">
        <v>75</v>
      </c>
      <c r="C33" s="12"/>
      <c r="D33" s="12"/>
      <c r="E33" s="12">
        <v>7899980</v>
      </c>
      <c r="F33" s="12">
        <v>0</v>
      </c>
      <c r="G33" s="12"/>
      <c r="H33" s="12"/>
      <c r="I33" s="12">
        <f t="shared" si="2"/>
        <v>7899980</v>
      </c>
      <c r="J33" s="12">
        <f t="shared" si="3"/>
        <v>0</v>
      </c>
    </row>
    <row r="34" spans="1:10" x14ac:dyDescent="0.25">
      <c r="A34" s="51" t="s">
        <v>132</v>
      </c>
      <c r="B34" s="7" t="s">
        <v>120</v>
      </c>
      <c r="C34" s="12"/>
      <c r="D34" s="12"/>
      <c r="E34" s="12">
        <v>23377</v>
      </c>
      <c r="F34" s="12">
        <v>23377</v>
      </c>
      <c r="G34" s="12"/>
      <c r="H34" s="12"/>
      <c r="I34" s="12">
        <f t="shared" si="2"/>
        <v>23377</v>
      </c>
      <c r="J34" s="12">
        <f t="shared" si="3"/>
        <v>23377</v>
      </c>
    </row>
    <row r="35" spans="1:10" x14ac:dyDescent="0.25">
      <c r="A35" s="7" t="s">
        <v>27</v>
      </c>
      <c r="B35" s="7"/>
      <c r="C35" s="12"/>
      <c r="D35" s="12"/>
      <c r="E35" s="12">
        <v>1566667</v>
      </c>
      <c r="F35" s="12">
        <v>0</v>
      </c>
      <c r="G35" s="12"/>
      <c r="H35" s="12"/>
      <c r="I35" s="12">
        <f t="shared" si="2"/>
        <v>1566667</v>
      </c>
      <c r="J35" s="12">
        <f t="shared" si="3"/>
        <v>0</v>
      </c>
    </row>
    <row r="36" spans="1:10" x14ac:dyDescent="0.25">
      <c r="A36" s="8" t="s">
        <v>114</v>
      </c>
      <c r="B36" s="8"/>
      <c r="C36" s="9">
        <v>0</v>
      </c>
      <c r="D36" s="9">
        <v>0</v>
      </c>
      <c r="E36" s="54">
        <f>E37+E39+E41+E42+E43</f>
        <v>11372697</v>
      </c>
      <c r="F36" s="54">
        <f t="shared" ref="F36:J36" si="7">F37+F39+F41+F42+F43</f>
        <v>1640998</v>
      </c>
      <c r="G36" s="54">
        <f t="shared" si="7"/>
        <v>6.0888332882313989E-6</v>
      </c>
      <c r="H36" s="54">
        <f t="shared" si="7"/>
        <v>0</v>
      </c>
      <c r="I36" s="54">
        <f t="shared" si="7"/>
        <v>11372697.000006089</v>
      </c>
      <c r="J36" s="54">
        <f t="shared" si="7"/>
        <v>1640998.000006089</v>
      </c>
    </row>
    <row r="37" spans="1:10" x14ac:dyDescent="0.25">
      <c r="A37" s="7" t="s">
        <v>28</v>
      </c>
      <c r="B37" s="7"/>
      <c r="C37" s="12"/>
      <c r="D37" s="12"/>
      <c r="E37" s="12">
        <v>809652</v>
      </c>
      <c r="F37" s="12">
        <v>647609</v>
      </c>
      <c r="G37" s="12">
        <v>4871.0665759012181</v>
      </c>
      <c r="H37" s="12"/>
      <c r="I37" s="12">
        <f t="shared" si="2"/>
        <v>814523.06657590123</v>
      </c>
      <c r="J37" s="12">
        <f t="shared" si="3"/>
        <v>652480.06657590123</v>
      </c>
    </row>
    <row r="38" spans="1:10" x14ac:dyDescent="0.25">
      <c r="A38" s="16" t="s">
        <v>115</v>
      </c>
      <c r="B38" s="7" t="s">
        <v>122</v>
      </c>
      <c r="C38" s="12"/>
      <c r="D38" s="12"/>
      <c r="E38" s="12">
        <v>150000</v>
      </c>
      <c r="F38" s="12">
        <v>150000</v>
      </c>
      <c r="G38" s="12"/>
      <c r="H38" s="12"/>
      <c r="I38" s="12">
        <f t="shared" si="2"/>
        <v>150000</v>
      </c>
      <c r="J38" s="12">
        <f t="shared" si="3"/>
        <v>150000</v>
      </c>
    </row>
    <row r="39" spans="1:10" x14ac:dyDescent="0.25">
      <c r="A39" s="7" t="s">
        <v>29</v>
      </c>
      <c r="B39" s="7"/>
      <c r="C39" s="12"/>
      <c r="D39" s="12"/>
      <c r="E39" s="12">
        <v>202886</v>
      </c>
      <c r="F39" s="12">
        <v>133230</v>
      </c>
      <c r="G39" s="12">
        <v>-4871.0665698123848</v>
      </c>
      <c r="H39" s="12"/>
      <c r="I39" s="12">
        <f t="shared" si="2"/>
        <v>198014.93343018761</v>
      </c>
      <c r="J39" s="12">
        <f t="shared" si="3"/>
        <v>128358.93343018761</v>
      </c>
    </row>
    <row r="40" spans="1:10" x14ac:dyDescent="0.25">
      <c r="A40" s="10" t="s">
        <v>31</v>
      </c>
      <c r="B40" s="11" t="s">
        <v>2</v>
      </c>
      <c r="C40" s="12"/>
      <c r="D40" s="12"/>
      <c r="E40" s="39">
        <v>7622</v>
      </c>
      <c r="F40" s="39">
        <v>7622</v>
      </c>
      <c r="G40" s="12"/>
      <c r="H40" s="12"/>
      <c r="I40" s="12">
        <f t="shared" si="2"/>
        <v>7622</v>
      </c>
      <c r="J40" s="12">
        <f t="shared" si="3"/>
        <v>7622</v>
      </c>
    </row>
    <row r="41" spans="1:10" x14ac:dyDescent="0.25">
      <c r="A41" s="7" t="s">
        <v>27</v>
      </c>
      <c r="B41" s="11"/>
      <c r="C41" s="12"/>
      <c r="D41" s="12"/>
      <c r="E41" s="12">
        <v>9500000</v>
      </c>
      <c r="F41" s="12">
        <v>0</v>
      </c>
      <c r="G41" s="12"/>
      <c r="H41" s="12"/>
      <c r="I41" s="12">
        <f t="shared" si="2"/>
        <v>9500000</v>
      </c>
      <c r="J41" s="12">
        <f t="shared" si="3"/>
        <v>0</v>
      </c>
    </row>
    <row r="42" spans="1:10" x14ac:dyDescent="0.25">
      <c r="A42" s="51" t="s">
        <v>133</v>
      </c>
      <c r="B42" s="7" t="s">
        <v>121</v>
      </c>
      <c r="C42" s="12"/>
      <c r="D42" s="12"/>
      <c r="E42" s="12">
        <v>144947</v>
      </c>
      <c r="F42" s="12">
        <v>144947</v>
      </c>
      <c r="G42" s="12"/>
      <c r="H42" s="12"/>
      <c r="I42" s="12">
        <f t="shared" si="2"/>
        <v>144947</v>
      </c>
      <c r="J42" s="12">
        <f t="shared" si="3"/>
        <v>144947</v>
      </c>
    </row>
    <row r="43" spans="1:10" x14ac:dyDescent="0.25">
      <c r="A43" s="51" t="s">
        <v>134</v>
      </c>
      <c r="B43" s="7" t="s">
        <v>122</v>
      </c>
      <c r="C43" s="12"/>
      <c r="D43" s="12"/>
      <c r="E43" s="12">
        <v>715212</v>
      </c>
      <c r="F43" s="12">
        <v>715212</v>
      </c>
      <c r="G43" s="12"/>
      <c r="H43" s="12"/>
      <c r="I43" s="12">
        <f t="shared" si="2"/>
        <v>715212</v>
      </c>
      <c r="J43" s="12">
        <f t="shared" si="3"/>
        <v>715212</v>
      </c>
    </row>
    <row r="44" spans="1:10" x14ac:dyDescent="0.25">
      <c r="A44" s="8" t="s">
        <v>22</v>
      </c>
      <c r="B44" s="8"/>
      <c r="C44" s="9">
        <v>0</v>
      </c>
      <c r="D44" s="9">
        <v>0</v>
      </c>
      <c r="E44" s="9">
        <f>E45+E46+E48+E49</f>
        <v>28839970</v>
      </c>
      <c r="F44" s="9">
        <f t="shared" ref="F44:J44" si="8">F45+F46+F48+F49</f>
        <v>4531156</v>
      </c>
      <c r="G44" s="9">
        <f t="shared" si="8"/>
        <v>5.9082558436784893E-6</v>
      </c>
      <c r="H44" s="9">
        <f t="shared" si="8"/>
        <v>0</v>
      </c>
      <c r="I44" s="9">
        <f t="shared" si="8"/>
        <v>28839970.000005908</v>
      </c>
      <c r="J44" s="9">
        <f t="shared" si="8"/>
        <v>4531156.0000059083</v>
      </c>
    </row>
    <row r="45" spans="1:10" x14ac:dyDescent="0.25">
      <c r="A45" s="7" t="s">
        <v>28</v>
      </c>
      <c r="B45" s="7"/>
      <c r="C45" s="12"/>
      <c r="D45" s="12"/>
      <c r="E45" s="12">
        <v>650873</v>
      </c>
      <c r="F45" s="12">
        <v>495610</v>
      </c>
      <c r="G45" s="12">
        <v>4726.603003535367</v>
      </c>
      <c r="H45" s="12"/>
      <c r="I45" s="12">
        <f t="shared" si="2"/>
        <v>655599.60300353542</v>
      </c>
      <c r="J45" s="12">
        <f t="shared" si="3"/>
        <v>500336.60300353536</v>
      </c>
    </row>
    <row r="46" spans="1:10" x14ac:dyDescent="0.25">
      <c r="A46" s="7" t="s">
        <v>29</v>
      </c>
      <c r="B46" s="7"/>
      <c r="C46" s="12"/>
      <c r="D46" s="12"/>
      <c r="E46" s="12">
        <v>167563</v>
      </c>
      <c r="F46" s="12">
        <v>114012</v>
      </c>
      <c r="G46" s="12">
        <v>-4726.6029976271111</v>
      </c>
      <c r="H46" s="12"/>
      <c r="I46" s="12">
        <f t="shared" si="2"/>
        <v>162836.39700237289</v>
      </c>
      <c r="J46" s="12">
        <f t="shared" si="3"/>
        <v>109285.39700237289</v>
      </c>
    </row>
    <row r="47" spans="1:10" x14ac:dyDescent="0.25">
      <c r="A47" s="10" t="s">
        <v>31</v>
      </c>
      <c r="B47" s="11" t="s">
        <v>2</v>
      </c>
      <c r="C47" s="12"/>
      <c r="D47" s="12"/>
      <c r="E47" s="39">
        <v>7396</v>
      </c>
      <c r="F47" s="39">
        <v>7396</v>
      </c>
      <c r="G47" s="12"/>
      <c r="H47" s="12"/>
      <c r="I47" s="12">
        <f t="shared" si="2"/>
        <v>7396</v>
      </c>
      <c r="J47" s="12">
        <f t="shared" si="3"/>
        <v>7396</v>
      </c>
    </row>
    <row r="48" spans="1:10" x14ac:dyDescent="0.25">
      <c r="A48" s="7" t="s">
        <v>27</v>
      </c>
      <c r="B48" s="7"/>
      <c r="C48" s="12"/>
      <c r="D48" s="12"/>
      <c r="E48" s="12">
        <v>24100000</v>
      </c>
      <c r="F48" s="12">
        <v>0</v>
      </c>
      <c r="G48" s="12"/>
      <c r="H48" s="12"/>
      <c r="I48" s="12">
        <f t="shared" si="2"/>
        <v>24100000</v>
      </c>
      <c r="J48" s="12">
        <f t="shared" si="3"/>
        <v>0</v>
      </c>
    </row>
    <row r="49" spans="1:10" x14ac:dyDescent="0.25">
      <c r="A49" s="7" t="s">
        <v>76</v>
      </c>
      <c r="B49" s="7" t="s">
        <v>74</v>
      </c>
      <c r="C49" s="12"/>
      <c r="D49" s="12"/>
      <c r="E49" s="12">
        <v>3921534</v>
      </c>
      <c r="F49" s="12">
        <v>3921534</v>
      </c>
      <c r="G49" s="12"/>
      <c r="H49" s="12"/>
      <c r="I49" s="12">
        <f t="shared" si="2"/>
        <v>3921534</v>
      </c>
      <c r="J49" s="12">
        <f t="shared" si="3"/>
        <v>3921534</v>
      </c>
    </row>
    <row r="50" spans="1:10" x14ac:dyDescent="0.25">
      <c r="A50" s="8" t="s">
        <v>43</v>
      </c>
      <c r="B50" s="8"/>
      <c r="C50" s="9">
        <v>1111295</v>
      </c>
      <c r="D50" s="9">
        <f>D52+D55</f>
        <v>261798</v>
      </c>
      <c r="E50" s="9">
        <f>E51+E53+E56+E57+E58+E59+E60+E61+E62+E63+E64+E65</f>
        <v>236478911.38</v>
      </c>
      <c r="F50" s="9">
        <f t="shared" ref="F50:J50" si="9">F51+F53+F56+F57+F58+F59+F60+F61+F62+F63+F64+F65</f>
        <v>8158076.3799999999</v>
      </c>
      <c r="G50" s="9">
        <f t="shared" si="9"/>
        <v>5.3031988500151783E-5</v>
      </c>
      <c r="H50" s="9">
        <f t="shared" si="9"/>
        <v>4500000</v>
      </c>
      <c r="I50" s="9">
        <f t="shared" si="9"/>
        <v>240978911.38005304</v>
      </c>
      <c r="J50" s="9">
        <f t="shared" si="9"/>
        <v>12658076.380053032</v>
      </c>
    </row>
    <row r="51" spans="1:10" x14ac:dyDescent="0.25">
      <c r="A51" s="7" t="s">
        <v>28</v>
      </c>
      <c r="B51" s="7"/>
      <c r="C51" s="12"/>
      <c r="E51" s="12">
        <v>5831722</v>
      </c>
      <c r="F51" s="12">
        <v>3909259</v>
      </c>
      <c r="G51" s="12">
        <v>42425.602511068071</v>
      </c>
      <c r="H51" s="12"/>
      <c r="I51" s="12">
        <f t="shared" si="2"/>
        <v>5874147.6025110679</v>
      </c>
      <c r="J51" s="12">
        <f t="shared" si="3"/>
        <v>3951684.6025110679</v>
      </c>
    </row>
    <row r="52" spans="1:10" x14ac:dyDescent="0.25">
      <c r="A52" s="10" t="s">
        <v>136</v>
      </c>
      <c r="B52" s="58" t="s">
        <v>113</v>
      </c>
      <c r="C52" s="12"/>
      <c r="D52" s="39">
        <v>66979</v>
      </c>
      <c r="E52" s="39">
        <v>167000</v>
      </c>
      <c r="F52" s="39">
        <v>167000</v>
      </c>
      <c r="G52" s="12"/>
      <c r="H52" s="12"/>
      <c r="I52" s="12">
        <f t="shared" si="2"/>
        <v>167000</v>
      </c>
      <c r="J52" s="12">
        <f t="shared" si="3"/>
        <v>167000</v>
      </c>
    </row>
    <row r="53" spans="1:10" x14ac:dyDescent="0.25">
      <c r="A53" s="7" t="s">
        <v>29</v>
      </c>
      <c r="B53" s="7"/>
      <c r="C53" s="12"/>
      <c r="E53" s="12">
        <v>1620964</v>
      </c>
      <c r="F53" s="12">
        <v>954880</v>
      </c>
      <c r="G53" s="12">
        <v>-42425.602458036083</v>
      </c>
      <c r="H53" s="12"/>
      <c r="I53" s="12">
        <f t="shared" si="2"/>
        <v>1578538.397541964</v>
      </c>
      <c r="J53" s="12">
        <f t="shared" si="3"/>
        <v>912454.39754196396</v>
      </c>
    </row>
    <row r="54" spans="1:10" x14ac:dyDescent="0.25">
      <c r="A54" s="10" t="s">
        <v>31</v>
      </c>
      <c r="B54" s="11" t="s">
        <v>2</v>
      </c>
      <c r="C54" s="12"/>
      <c r="D54" s="12"/>
      <c r="E54" s="12">
        <v>66382</v>
      </c>
      <c r="F54" s="12">
        <v>66382</v>
      </c>
      <c r="G54" s="12"/>
      <c r="H54" s="12"/>
      <c r="I54" s="12">
        <f t="shared" si="2"/>
        <v>66382</v>
      </c>
      <c r="J54" s="12">
        <f t="shared" si="3"/>
        <v>66382</v>
      </c>
    </row>
    <row r="55" spans="1:10" x14ac:dyDescent="0.25">
      <c r="A55" s="10" t="s">
        <v>136</v>
      </c>
      <c r="B55" s="57" t="s">
        <v>113</v>
      </c>
      <c r="C55" s="12"/>
      <c r="D55" s="39">
        <v>194819</v>
      </c>
      <c r="E55" s="39">
        <v>194819</v>
      </c>
      <c r="F55" s="39">
        <v>194819</v>
      </c>
      <c r="G55" s="12"/>
      <c r="H55" s="12"/>
      <c r="I55" s="12">
        <f t="shared" si="2"/>
        <v>194819</v>
      </c>
      <c r="J55" s="12">
        <f t="shared" si="3"/>
        <v>194819</v>
      </c>
    </row>
    <row r="56" spans="1:10" x14ac:dyDescent="0.25">
      <c r="A56" s="7" t="s">
        <v>26</v>
      </c>
      <c r="B56" s="7" t="s">
        <v>77</v>
      </c>
      <c r="C56" s="12"/>
      <c r="D56" s="12"/>
      <c r="E56" s="12">
        <v>57700000</v>
      </c>
      <c r="F56" s="12">
        <v>0</v>
      </c>
      <c r="G56" s="12"/>
      <c r="H56" s="12"/>
      <c r="I56" s="12">
        <f t="shared" si="2"/>
        <v>57700000</v>
      </c>
      <c r="J56" s="12">
        <f t="shared" si="3"/>
        <v>0</v>
      </c>
    </row>
    <row r="57" spans="1:10" x14ac:dyDescent="0.25">
      <c r="A57" s="7" t="s">
        <v>78</v>
      </c>
      <c r="B57" s="7" t="s">
        <v>74</v>
      </c>
      <c r="C57" s="12"/>
      <c r="D57" s="12"/>
      <c r="E57" s="12">
        <v>600000</v>
      </c>
      <c r="F57" s="12">
        <v>600000</v>
      </c>
      <c r="G57" s="12"/>
      <c r="H57" s="12"/>
      <c r="I57" s="12">
        <f t="shared" si="2"/>
        <v>600000</v>
      </c>
      <c r="J57" s="12">
        <f t="shared" si="3"/>
        <v>600000</v>
      </c>
    </row>
    <row r="58" spans="1:10" x14ac:dyDescent="0.25">
      <c r="A58" s="7" t="s">
        <v>79</v>
      </c>
      <c r="B58" s="7" t="s">
        <v>74</v>
      </c>
      <c r="C58" s="12"/>
      <c r="D58" s="12"/>
      <c r="E58" s="12">
        <v>1981500</v>
      </c>
      <c r="F58" s="12">
        <v>1981500</v>
      </c>
      <c r="G58" s="12"/>
      <c r="H58" s="12"/>
      <c r="I58" s="12">
        <f t="shared" si="2"/>
        <v>1981500</v>
      </c>
      <c r="J58" s="12">
        <f t="shared" si="3"/>
        <v>1981500</v>
      </c>
    </row>
    <row r="59" spans="1:10" x14ac:dyDescent="0.25">
      <c r="A59" s="7" t="s">
        <v>80</v>
      </c>
      <c r="B59" s="7" t="s">
        <v>74</v>
      </c>
      <c r="C59" s="12"/>
      <c r="D59" s="12"/>
      <c r="E59" s="12">
        <v>560000</v>
      </c>
      <c r="F59" s="12">
        <v>560000</v>
      </c>
      <c r="G59" s="12"/>
      <c r="H59" s="12"/>
      <c r="I59" s="12">
        <f t="shared" si="2"/>
        <v>560000</v>
      </c>
      <c r="J59" s="12">
        <f t="shared" si="3"/>
        <v>560000</v>
      </c>
    </row>
    <row r="60" spans="1:10" x14ac:dyDescent="0.25">
      <c r="A60" s="7" t="s">
        <v>73</v>
      </c>
      <c r="B60" s="7" t="s">
        <v>74</v>
      </c>
      <c r="C60" s="12">
        <v>-40000</v>
      </c>
      <c r="D60" s="12"/>
      <c r="E60" s="12">
        <v>0</v>
      </c>
      <c r="F60" s="12">
        <v>0</v>
      </c>
      <c r="G60" s="12"/>
      <c r="H60" s="12"/>
      <c r="I60" s="12">
        <f t="shared" si="2"/>
        <v>0</v>
      </c>
      <c r="J60" s="12">
        <f t="shared" si="3"/>
        <v>0</v>
      </c>
    </row>
    <row r="61" spans="1:10" x14ac:dyDescent="0.25">
      <c r="A61" s="7" t="s">
        <v>81</v>
      </c>
      <c r="B61" s="7" t="s">
        <v>74</v>
      </c>
      <c r="C61" s="12"/>
      <c r="D61" s="12">
        <v>-62300</v>
      </c>
      <c r="E61" s="12">
        <v>83498.38</v>
      </c>
      <c r="F61" s="12">
        <v>83498.38</v>
      </c>
      <c r="G61" s="12"/>
      <c r="H61" s="12"/>
      <c r="I61" s="12">
        <f t="shared" si="2"/>
        <v>83498.38</v>
      </c>
      <c r="J61" s="12">
        <f t="shared" si="3"/>
        <v>83498.38</v>
      </c>
    </row>
    <row r="62" spans="1:10" x14ac:dyDescent="0.25">
      <c r="A62" s="7" t="s">
        <v>108</v>
      </c>
      <c r="B62" s="7" t="s">
        <v>74</v>
      </c>
      <c r="C62" s="12"/>
      <c r="D62" s="12">
        <v>62300</v>
      </c>
      <c r="E62" s="12">
        <v>62300</v>
      </c>
      <c r="F62" s="12">
        <v>62300</v>
      </c>
      <c r="G62" s="12"/>
      <c r="H62" s="12"/>
      <c r="I62" s="12">
        <f t="shared" si="2"/>
        <v>62300</v>
      </c>
      <c r="J62" s="12">
        <f t="shared" si="3"/>
        <v>62300</v>
      </c>
    </row>
    <row r="63" spans="1:10" x14ac:dyDescent="0.25">
      <c r="A63" s="7" t="s">
        <v>148</v>
      </c>
      <c r="B63" s="7" t="s">
        <v>140</v>
      </c>
      <c r="C63" s="12"/>
      <c r="D63" s="12"/>
      <c r="E63" s="12"/>
      <c r="F63" s="12"/>
      <c r="G63" s="12"/>
      <c r="H63" s="12">
        <v>4500000</v>
      </c>
      <c r="I63" s="12">
        <f t="shared" si="2"/>
        <v>4500000</v>
      </c>
      <c r="J63" s="12">
        <f t="shared" si="3"/>
        <v>4500000</v>
      </c>
    </row>
    <row r="64" spans="1:10" x14ac:dyDescent="0.25">
      <c r="A64" s="7" t="s">
        <v>27</v>
      </c>
      <c r="B64" s="7"/>
      <c r="C64" s="12">
        <v>1151295</v>
      </c>
      <c r="D64" s="12"/>
      <c r="E64" s="12">
        <v>168032288</v>
      </c>
      <c r="F64" s="12">
        <v>0</v>
      </c>
      <c r="G64" s="12"/>
      <c r="H64" s="12"/>
      <c r="I64" s="12">
        <f t="shared" si="2"/>
        <v>168032288</v>
      </c>
      <c r="J64" s="12">
        <f t="shared" si="3"/>
        <v>0</v>
      </c>
    </row>
    <row r="65" spans="1:10" x14ac:dyDescent="0.25">
      <c r="A65" s="51" t="s">
        <v>132</v>
      </c>
      <c r="B65" s="7" t="s">
        <v>120</v>
      </c>
      <c r="C65" s="12"/>
      <c r="D65" s="12"/>
      <c r="E65" s="12">
        <v>6639</v>
      </c>
      <c r="F65" s="12">
        <v>6639</v>
      </c>
      <c r="G65" s="12"/>
      <c r="H65" s="12"/>
      <c r="I65" s="12">
        <f t="shared" si="2"/>
        <v>6639</v>
      </c>
      <c r="J65" s="12">
        <f t="shared" si="3"/>
        <v>6639</v>
      </c>
    </row>
    <row r="66" spans="1:10" x14ac:dyDescent="0.25">
      <c r="A66" s="8" t="s">
        <v>12</v>
      </c>
      <c r="B66" s="8"/>
      <c r="C66" s="9">
        <v>0</v>
      </c>
      <c r="D66" s="9">
        <v>0</v>
      </c>
      <c r="E66" s="9">
        <f>E67+E68+E70</f>
        <v>57745147</v>
      </c>
      <c r="F66" s="9">
        <f t="shared" ref="F66:J66" si="10">F67+F68+F70</f>
        <v>1635862</v>
      </c>
      <c r="G66" s="9">
        <f t="shared" si="10"/>
        <v>1.8228583940071985E-5</v>
      </c>
      <c r="H66" s="9">
        <f t="shared" si="10"/>
        <v>0</v>
      </c>
      <c r="I66" s="9">
        <f t="shared" si="10"/>
        <v>57745147.000018232</v>
      </c>
      <c r="J66" s="9">
        <f t="shared" si="10"/>
        <v>1635862.0000182288</v>
      </c>
    </row>
    <row r="67" spans="1:10" x14ac:dyDescent="0.25">
      <c r="A67" s="7" t="s">
        <v>28</v>
      </c>
      <c r="B67" s="7"/>
      <c r="C67" s="12"/>
      <c r="D67" s="12"/>
      <c r="E67" s="12">
        <v>1787914</v>
      </c>
      <c r="F67" s="12">
        <v>1350991</v>
      </c>
      <c r="G67" s="12">
        <v>14582.867869814345</v>
      </c>
      <c r="H67" s="12"/>
      <c r="I67" s="12">
        <f t="shared" si="2"/>
        <v>1802496.8678698144</v>
      </c>
      <c r="J67" s="12">
        <f t="shared" si="3"/>
        <v>1365573.8678698144</v>
      </c>
    </row>
    <row r="68" spans="1:10" x14ac:dyDescent="0.25">
      <c r="A68" s="7" t="s">
        <v>29</v>
      </c>
      <c r="B68" s="7"/>
      <c r="C68" s="12"/>
      <c r="D68" s="12"/>
      <c r="E68" s="12">
        <v>446273</v>
      </c>
      <c r="F68" s="12">
        <v>284871</v>
      </c>
      <c r="G68" s="12">
        <v>-14582.867851585761</v>
      </c>
      <c r="H68" s="12"/>
      <c r="I68" s="12">
        <f t="shared" si="2"/>
        <v>431690.13214841427</v>
      </c>
      <c r="J68" s="12">
        <f t="shared" si="3"/>
        <v>270288.13214841427</v>
      </c>
    </row>
    <row r="69" spans="1:10" x14ac:dyDescent="0.25">
      <c r="A69" s="10" t="s">
        <v>31</v>
      </c>
      <c r="B69" s="11" t="s">
        <v>2</v>
      </c>
      <c r="C69" s="12"/>
      <c r="D69" s="12"/>
      <c r="E69" s="39">
        <v>22817</v>
      </c>
      <c r="F69" s="39">
        <v>22817</v>
      </c>
      <c r="G69" s="12"/>
      <c r="H69" s="12"/>
      <c r="I69" s="12">
        <f t="shared" si="2"/>
        <v>22817</v>
      </c>
      <c r="J69" s="12">
        <f t="shared" si="3"/>
        <v>22817</v>
      </c>
    </row>
    <row r="70" spans="1:10" x14ac:dyDescent="0.25">
      <c r="A70" s="7" t="s">
        <v>27</v>
      </c>
      <c r="B70" s="7"/>
      <c r="C70" s="12"/>
      <c r="D70" s="12"/>
      <c r="E70" s="12">
        <v>55510960</v>
      </c>
      <c r="F70" s="12">
        <v>0</v>
      </c>
      <c r="G70" s="12"/>
      <c r="H70" s="12"/>
      <c r="I70" s="12">
        <f t="shared" si="2"/>
        <v>55510960</v>
      </c>
      <c r="J70" s="12">
        <f t="shared" si="3"/>
        <v>0</v>
      </c>
    </row>
    <row r="71" spans="1:10" x14ac:dyDescent="0.25">
      <c r="A71" s="8" t="s">
        <v>4</v>
      </c>
      <c r="B71" s="8"/>
      <c r="C71" s="9">
        <v>-1151295</v>
      </c>
      <c r="D71" s="9">
        <v>0</v>
      </c>
      <c r="E71" s="54">
        <f>E72+E73+E75+E76+E77+E78</f>
        <v>15632079.799899871</v>
      </c>
      <c r="F71" s="54">
        <f t="shared" ref="F71:J71" si="11">F72+F73+F75+F76+F77+F78</f>
        <v>1820638.7999998701</v>
      </c>
      <c r="G71" s="54">
        <f t="shared" si="11"/>
        <v>3.2641855796100572E-6</v>
      </c>
      <c r="H71" s="54">
        <f t="shared" si="11"/>
        <v>0</v>
      </c>
      <c r="I71" s="54">
        <f t="shared" si="11"/>
        <v>15632079.799903136</v>
      </c>
      <c r="J71" s="54">
        <f t="shared" si="11"/>
        <v>1820638.8000031344</v>
      </c>
    </row>
    <row r="72" spans="1:10" x14ac:dyDescent="0.25">
      <c r="A72" s="7" t="s">
        <v>28</v>
      </c>
      <c r="B72" s="7"/>
      <c r="C72" s="12"/>
      <c r="D72" s="12"/>
      <c r="E72" s="12">
        <v>465585</v>
      </c>
      <c r="F72" s="12">
        <v>233028</v>
      </c>
      <c r="G72" s="12">
        <v>2611.3493466483619</v>
      </c>
      <c r="H72" s="12"/>
      <c r="I72" s="12">
        <f t="shared" si="2"/>
        <v>468196.34934664838</v>
      </c>
      <c r="J72" s="12">
        <f t="shared" si="3"/>
        <v>235639.34934664835</v>
      </c>
    </row>
    <row r="73" spans="1:10" x14ac:dyDescent="0.25">
      <c r="A73" s="7" t="s">
        <v>29</v>
      </c>
      <c r="B73" s="7"/>
      <c r="C73" s="12"/>
      <c r="D73" s="12"/>
      <c r="E73" s="12">
        <v>145342</v>
      </c>
      <c r="F73" s="12">
        <v>45291</v>
      </c>
      <c r="G73" s="12">
        <v>-2611.3493433841763</v>
      </c>
      <c r="H73" s="12"/>
      <c r="I73" s="12">
        <f t="shared" si="2"/>
        <v>142730.65065661582</v>
      </c>
      <c r="J73" s="12">
        <f t="shared" si="3"/>
        <v>42679.65065661582</v>
      </c>
    </row>
    <row r="74" spans="1:10" x14ac:dyDescent="0.25">
      <c r="A74" s="10" t="s">
        <v>31</v>
      </c>
      <c r="B74" s="11" t="s">
        <v>2</v>
      </c>
      <c r="C74" s="12"/>
      <c r="D74" s="12"/>
      <c r="E74" s="12">
        <v>4086</v>
      </c>
      <c r="F74" s="12">
        <v>4086</v>
      </c>
      <c r="G74" s="12"/>
      <c r="H74" s="12"/>
      <c r="I74" s="12">
        <f t="shared" si="2"/>
        <v>4086</v>
      </c>
      <c r="J74" s="12">
        <f t="shared" si="3"/>
        <v>4086</v>
      </c>
    </row>
    <row r="75" spans="1:10" x14ac:dyDescent="0.25">
      <c r="A75" s="7" t="s">
        <v>26</v>
      </c>
      <c r="B75" s="7" t="s">
        <v>77</v>
      </c>
      <c r="C75" s="12"/>
      <c r="D75" s="12"/>
      <c r="E75" s="12">
        <v>7678833</v>
      </c>
      <c r="F75" s="12">
        <v>0</v>
      </c>
      <c r="G75" s="12"/>
      <c r="H75" s="12"/>
      <c r="I75" s="12">
        <f t="shared" si="2"/>
        <v>7678833</v>
      </c>
      <c r="J75" s="12">
        <f t="shared" si="3"/>
        <v>0</v>
      </c>
    </row>
    <row r="76" spans="1:10" x14ac:dyDescent="0.25">
      <c r="A76" s="7" t="s">
        <v>27</v>
      </c>
      <c r="B76" s="7"/>
      <c r="C76" s="12">
        <v>-1151295</v>
      </c>
      <c r="D76" s="12"/>
      <c r="E76" s="53">
        <v>5799999.9999000002</v>
      </c>
      <c r="F76" s="53">
        <v>0</v>
      </c>
      <c r="G76" s="12"/>
      <c r="H76" s="12"/>
      <c r="I76" s="12">
        <f t="shared" ref="I76:I101" si="12">E76+G76+H76</f>
        <v>5799999.9999000002</v>
      </c>
      <c r="J76" s="12">
        <f t="shared" ref="J76:J101" si="13">F76+G76+H76</f>
        <v>0</v>
      </c>
    </row>
    <row r="77" spans="1:10" x14ac:dyDescent="0.25">
      <c r="A77" s="7" t="s">
        <v>82</v>
      </c>
      <c r="B77" s="7" t="s">
        <v>74</v>
      </c>
      <c r="C77" s="12"/>
      <c r="D77" s="12"/>
      <c r="E77" s="53">
        <v>1366666.9999998701</v>
      </c>
      <c r="F77" s="53">
        <v>1366666.9999998701</v>
      </c>
      <c r="G77" s="12"/>
      <c r="H77" s="12"/>
      <c r="I77" s="12">
        <f t="shared" si="12"/>
        <v>1366666.9999998701</v>
      </c>
      <c r="J77" s="12">
        <f t="shared" si="13"/>
        <v>1366666.9999998701</v>
      </c>
    </row>
    <row r="78" spans="1:10" x14ac:dyDescent="0.25">
      <c r="A78" s="7" t="s">
        <v>81</v>
      </c>
      <c r="B78" s="7" t="s">
        <v>74</v>
      </c>
      <c r="C78" s="12"/>
      <c r="D78" s="12"/>
      <c r="E78" s="53">
        <v>175652.8</v>
      </c>
      <c r="F78" s="53">
        <v>175652.8</v>
      </c>
      <c r="G78" s="12"/>
      <c r="H78" s="12"/>
      <c r="I78" s="12">
        <f t="shared" si="12"/>
        <v>175652.8</v>
      </c>
      <c r="J78" s="12">
        <f t="shared" si="13"/>
        <v>175652.8</v>
      </c>
    </row>
    <row r="79" spans="1:10" x14ac:dyDescent="0.25">
      <c r="A79" s="8" t="s">
        <v>5</v>
      </c>
      <c r="B79" s="8"/>
      <c r="C79" s="9">
        <v>0</v>
      </c>
      <c r="D79" s="9">
        <v>0</v>
      </c>
      <c r="E79" s="9">
        <f>E80+E81+E83+E84</f>
        <v>29216085</v>
      </c>
      <c r="F79" s="9">
        <f t="shared" ref="F79:J79" si="14">F80+F81+F83+F84</f>
        <v>533606</v>
      </c>
      <c r="G79" s="9">
        <f t="shared" si="14"/>
        <v>6.1565606301883236E-6</v>
      </c>
      <c r="H79" s="9">
        <f t="shared" si="14"/>
        <v>0</v>
      </c>
      <c r="I79" s="9">
        <f t="shared" si="14"/>
        <v>29216085.000006154</v>
      </c>
      <c r="J79" s="9">
        <f t="shared" si="14"/>
        <v>533606.00000615651</v>
      </c>
    </row>
    <row r="80" spans="1:10" x14ac:dyDescent="0.25">
      <c r="A80" s="7" t="s">
        <v>28</v>
      </c>
      <c r="B80" s="7"/>
      <c r="C80" s="12"/>
      <c r="D80" s="12"/>
      <c r="E80" s="12">
        <v>916893</v>
      </c>
      <c r="F80" s="12">
        <v>439716</v>
      </c>
      <c r="G80" s="12">
        <v>4925.2488434983206</v>
      </c>
      <c r="H80" s="12"/>
      <c r="I80" s="12">
        <f t="shared" si="12"/>
        <v>921818.2488434983</v>
      </c>
      <c r="J80" s="12">
        <f t="shared" si="13"/>
        <v>444641.2488434983</v>
      </c>
    </row>
    <row r="81" spans="1:10" x14ac:dyDescent="0.25">
      <c r="A81" s="7" t="s">
        <v>29</v>
      </c>
      <c r="B81" s="7"/>
      <c r="C81" s="12"/>
      <c r="D81" s="12"/>
      <c r="E81" s="12">
        <v>299192</v>
      </c>
      <c r="F81" s="12">
        <v>93890</v>
      </c>
      <c r="G81" s="12">
        <v>-4925.24883734176</v>
      </c>
      <c r="H81" s="12"/>
      <c r="I81" s="12">
        <f t="shared" si="12"/>
        <v>294266.75116265821</v>
      </c>
      <c r="J81" s="12">
        <f t="shared" si="13"/>
        <v>88964.751162658242</v>
      </c>
    </row>
    <row r="82" spans="1:10" x14ac:dyDescent="0.25">
      <c r="A82" s="10" t="s">
        <v>31</v>
      </c>
      <c r="B82" s="11" t="s">
        <v>2</v>
      </c>
      <c r="C82" s="12"/>
      <c r="D82" s="12"/>
      <c r="E82" s="39">
        <v>7706</v>
      </c>
      <c r="F82" s="39">
        <v>7706</v>
      </c>
      <c r="G82" s="12"/>
      <c r="H82" s="12"/>
      <c r="I82" s="12">
        <f t="shared" si="12"/>
        <v>7706</v>
      </c>
      <c r="J82" s="12">
        <f t="shared" si="13"/>
        <v>7706</v>
      </c>
    </row>
    <row r="83" spans="1:10" x14ac:dyDescent="0.25">
      <c r="A83" s="7" t="s">
        <v>26</v>
      </c>
      <c r="B83" s="7" t="s">
        <v>77</v>
      </c>
      <c r="C83" s="12"/>
      <c r="D83" s="12"/>
      <c r="E83" s="12">
        <v>15000000</v>
      </c>
      <c r="F83" s="12">
        <v>0</v>
      </c>
      <c r="G83" s="12"/>
      <c r="H83" s="12"/>
      <c r="I83" s="12">
        <f t="shared" si="12"/>
        <v>15000000</v>
      </c>
      <c r="J83" s="12">
        <f t="shared" si="13"/>
        <v>0</v>
      </c>
    </row>
    <row r="84" spans="1:10" x14ac:dyDescent="0.25">
      <c r="A84" s="7" t="s">
        <v>27</v>
      </c>
      <c r="B84" s="7"/>
      <c r="C84" s="12"/>
      <c r="D84" s="12"/>
      <c r="E84" s="12">
        <v>13000000</v>
      </c>
      <c r="F84" s="12">
        <v>0</v>
      </c>
      <c r="G84" s="12"/>
      <c r="H84" s="12"/>
      <c r="I84" s="12">
        <f t="shared" si="12"/>
        <v>13000000</v>
      </c>
      <c r="J84" s="12">
        <f t="shared" si="13"/>
        <v>0</v>
      </c>
    </row>
    <row r="85" spans="1:10" x14ac:dyDescent="0.25">
      <c r="A85" s="8" t="s">
        <v>13</v>
      </c>
      <c r="B85" s="8"/>
      <c r="C85" s="9">
        <v>0</v>
      </c>
      <c r="D85" s="9">
        <v>0</v>
      </c>
      <c r="E85" s="9">
        <f>E86+E87+E89</f>
        <v>1249283</v>
      </c>
      <c r="F85" s="9">
        <f t="shared" ref="F85:J85" si="15">F86+F87+F89</f>
        <v>20031</v>
      </c>
      <c r="G85" s="9">
        <f t="shared" si="15"/>
        <v>2.1987725062899699E-7</v>
      </c>
      <c r="H85" s="9">
        <f t="shared" si="15"/>
        <v>0</v>
      </c>
      <c r="I85" s="9">
        <f t="shared" si="15"/>
        <v>1249283.0000002198</v>
      </c>
      <c r="J85" s="9">
        <f t="shared" si="15"/>
        <v>20031.000000219876</v>
      </c>
    </row>
    <row r="86" spans="1:10" x14ac:dyDescent="0.25">
      <c r="A86" s="7" t="s">
        <v>28</v>
      </c>
      <c r="B86" s="7"/>
      <c r="C86" s="12"/>
      <c r="D86" s="12"/>
      <c r="E86" s="12">
        <v>213152</v>
      </c>
      <c r="F86" s="12">
        <v>15817</v>
      </c>
      <c r="G86" s="12">
        <v>175.901744410654</v>
      </c>
      <c r="H86" s="12"/>
      <c r="I86" s="12">
        <f t="shared" si="12"/>
        <v>213327.90174441066</v>
      </c>
      <c r="J86" s="12">
        <f t="shared" si="13"/>
        <v>15992.901744410654</v>
      </c>
    </row>
    <row r="87" spans="1:10" x14ac:dyDescent="0.25">
      <c r="A87" s="7" t="s">
        <v>29</v>
      </c>
      <c r="B87" s="7"/>
      <c r="C87" s="12"/>
      <c r="D87" s="12"/>
      <c r="E87" s="12">
        <v>36131</v>
      </c>
      <c r="F87" s="12">
        <v>4214</v>
      </c>
      <c r="G87" s="12">
        <v>-175.90174419077675</v>
      </c>
      <c r="H87" s="12"/>
      <c r="I87" s="12">
        <f t="shared" si="12"/>
        <v>35955.098255809222</v>
      </c>
      <c r="J87" s="12">
        <f t="shared" si="13"/>
        <v>4038.0982558092232</v>
      </c>
    </row>
    <row r="88" spans="1:10" x14ac:dyDescent="0.25">
      <c r="A88" s="10" t="s">
        <v>31</v>
      </c>
      <c r="B88" s="11" t="s">
        <v>2</v>
      </c>
      <c r="C88" s="12"/>
      <c r="D88" s="12"/>
      <c r="E88" s="39">
        <v>275</v>
      </c>
      <c r="F88" s="39">
        <v>275</v>
      </c>
      <c r="G88" s="12"/>
      <c r="H88" s="12"/>
      <c r="I88" s="12">
        <f t="shared" si="12"/>
        <v>275</v>
      </c>
      <c r="J88" s="12">
        <f t="shared" si="13"/>
        <v>275</v>
      </c>
    </row>
    <row r="89" spans="1:10" x14ac:dyDescent="0.25">
      <c r="A89" s="7" t="s">
        <v>26</v>
      </c>
      <c r="B89" s="7" t="s">
        <v>77</v>
      </c>
      <c r="C89" s="12"/>
      <c r="D89" s="12"/>
      <c r="E89" s="12">
        <v>1000000</v>
      </c>
      <c r="F89" s="12">
        <v>0</v>
      </c>
      <c r="G89" s="12"/>
      <c r="H89" s="12"/>
      <c r="I89" s="12">
        <f t="shared" si="12"/>
        <v>1000000</v>
      </c>
      <c r="J89" s="12">
        <f t="shared" si="13"/>
        <v>0</v>
      </c>
    </row>
    <row r="90" spans="1:10" x14ac:dyDescent="0.25">
      <c r="A90" s="8" t="s">
        <v>20</v>
      </c>
      <c r="B90" s="7"/>
      <c r="C90" s="9">
        <v>0</v>
      </c>
      <c r="D90" s="9">
        <v>0</v>
      </c>
      <c r="E90" s="9">
        <f>E91</f>
        <v>184699</v>
      </c>
      <c r="F90" s="9">
        <f t="shared" ref="F90:J90" si="16">F91</f>
        <v>0</v>
      </c>
      <c r="G90" s="9">
        <f t="shared" si="16"/>
        <v>0</v>
      </c>
      <c r="H90" s="9">
        <f t="shared" si="16"/>
        <v>0</v>
      </c>
      <c r="I90" s="9">
        <f t="shared" si="16"/>
        <v>184699</v>
      </c>
      <c r="J90" s="9">
        <f t="shared" si="16"/>
        <v>0</v>
      </c>
    </row>
    <row r="91" spans="1:10" x14ac:dyDescent="0.25">
      <c r="A91" s="7" t="s">
        <v>27</v>
      </c>
      <c r="B91" s="7"/>
      <c r="C91" s="12"/>
      <c r="D91" s="12"/>
      <c r="E91" s="12">
        <v>184699</v>
      </c>
      <c r="F91" s="12">
        <v>0</v>
      </c>
      <c r="G91" s="12"/>
      <c r="H91" s="12"/>
      <c r="I91" s="12">
        <f t="shared" si="12"/>
        <v>184699</v>
      </c>
      <c r="J91" s="12">
        <f t="shared" si="13"/>
        <v>0</v>
      </c>
    </row>
    <row r="92" spans="1:10" x14ac:dyDescent="0.25">
      <c r="A92" s="8" t="s">
        <v>21</v>
      </c>
      <c r="B92" s="8"/>
      <c r="C92" s="9">
        <v>0</v>
      </c>
      <c r="D92" s="9">
        <v>0</v>
      </c>
      <c r="E92" s="9">
        <f>E93+E94+E96+E97</f>
        <v>2983343</v>
      </c>
      <c r="F92" s="9">
        <f t="shared" ref="F92:J92" si="17">F93+F94+F96+F97</f>
        <v>2983320</v>
      </c>
      <c r="G92" s="9">
        <f t="shared" si="17"/>
        <v>6.3731408772582654E-7</v>
      </c>
      <c r="H92" s="9">
        <f t="shared" si="17"/>
        <v>0</v>
      </c>
      <c r="I92" s="9">
        <f t="shared" si="17"/>
        <v>2983343.0000006375</v>
      </c>
      <c r="J92" s="9">
        <f t="shared" si="17"/>
        <v>2983320.0000006375</v>
      </c>
    </row>
    <row r="93" spans="1:10" x14ac:dyDescent="0.25">
      <c r="A93" s="7" t="s">
        <v>28</v>
      </c>
      <c r="B93" s="7"/>
      <c r="C93" s="12"/>
      <c r="D93" s="12"/>
      <c r="E93" s="12">
        <v>49788</v>
      </c>
      <c r="F93" s="53">
        <v>49765</v>
      </c>
      <c r="G93" s="12">
        <v>509.85120617308201</v>
      </c>
      <c r="H93" s="12"/>
      <c r="I93" s="12">
        <f t="shared" si="12"/>
        <v>50297.85120617308</v>
      </c>
      <c r="J93" s="12">
        <f t="shared" si="13"/>
        <v>50274.85120617308</v>
      </c>
    </row>
    <row r="94" spans="1:10" x14ac:dyDescent="0.25">
      <c r="A94" s="7" t="s">
        <v>29</v>
      </c>
      <c r="B94" s="7"/>
      <c r="C94" s="12"/>
      <c r="D94" s="12"/>
      <c r="E94" s="12">
        <v>11549</v>
      </c>
      <c r="F94" s="12">
        <v>11549</v>
      </c>
      <c r="G94" s="12">
        <v>-509.85120553576792</v>
      </c>
      <c r="H94" s="12"/>
      <c r="I94" s="12">
        <f t="shared" si="12"/>
        <v>11039.148794464232</v>
      </c>
      <c r="J94" s="12">
        <f t="shared" si="13"/>
        <v>11039.148794464232</v>
      </c>
    </row>
    <row r="95" spans="1:10" x14ac:dyDescent="0.25">
      <c r="A95" s="10" t="s">
        <v>31</v>
      </c>
      <c r="B95" s="11" t="s">
        <v>2</v>
      </c>
      <c r="C95" s="12"/>
      <c r="D95" s="12"/>
      <c r="E95" s="39">
        <v>798</v>
      </c>
      <c r="F95" s="39">
        <v>798</v>
      </c>
      <c r="G95" s="12"/>
      <c r="H95" s="12"/>
      <c r="I95" s="12">
        <f t="shared" si="12"/>
        <v>798</v>
      </c>
      <c r="J95" s="12">
        <f t="shared" si="13"/>
        <v>798</v>
      </c>
    </row>
    <row r="96" spans="1:10" x14ac:dyDescent="0.25">
      <c r="A96" s="19" t="s">
        <v>83</v>
      </c>
      <c r="B96" s="19" t="s">
        <v>74</v>
      </c>
      <c r="C96" s="53"/>
      <c r="D96" s="53"/>
      <c r="E96" s="53">
        <v>2898500</v>
      </c>
      <c r="F96" s="53">
        <v>2898500</v>
      </c>
      <c r="G96" s="12"/>
      <c r="H96" s="12"/>
      <c r="I96" s="12">
        <f t="shared" si="12"/>
        <v>2898500</v>
      </c>
      <c r="J96" s="12">
        <f t="shared" si="13"/>
        <v>2898500</v>
      </c>
    </row>
    <row r="97" spans="1:10" x14ac:dyDescent="0.25">
      <c r="A97" s="19" t="s">
        <v>81</v>
      </c>
      <c r="B97" s="19" t="s">
        <v>74</v>
      </c>
      <c r="C97" s="53"/>
      <c r="D97" s="53"/>
      <c r="E97" s="53">
        <v>23506</v>
      </c>
      <c r="F97" s="53">
        <v>23506</v>
      </c>
      <c r="G97" s="12"/>
      <c r="H97" s="12"/>
      <c r="I97" s="12">
        <f t="shared" si="12"/>
        <v>23506</v>
      </c>
      <c r="J97" s="12">
        <f t="shared" si="13"/>
        <v>23506</v>
      </c>
    </row>
    <row r="98" spans="1:10" s="2" customFormat="1" x14ac:dyDescent="0.25">
      <c r="A98" s="8" t="s">
        <v>30</v>
      </c>
      <c r="B98" s="8"/>
      <c r="C98" s="9">
        <v>0</v>
      </c>
      <c r="D98" s="9">
        <v>0</v>
      </c>
      <c r="E98" s="9">
        <v>435275</v>
      </c>
      <c r="F98" s="9">
        <v>0</v>
      </c>
      <c r="G98" s="9"/>
      <c r="H98" s="9"/>
      <c r="I98" s="9">
        <f t="shared" si="12"/>
        <v>435275</v>
      </c>
      <c r="J98" s="9">
        <f t="shared" si="13"/>
        <v>0</v>
      </c>
    </row>
    <row r="99" spans="1:10" ht="29.25" customHeight="1" x14ac:dyDescent="0.25">
      <c r="A99" s="8" t="s">
        <v>84</v>
      </c>
      <c r="B99" s="8"/>
      <c r="C99" s="9">
        <v>0</v>
      </c>
      <c r="D99" s="9">
        <v>-285000</v>
      </c>
      <c r="E99" s="9">
        <f>E100+E101</f>
        <v>179269</v>
      </c>
      <c r="F99" s="9">
        <f t="shared" ref="F99:J99" si="18">F100+F101</f>
        <v>0</v>
      </c>
      <c r="G99" s="9">
        <f t="shared" si="18"/>
        <v>0</v>
      </c>
      <c r="H99" s="9">
        <f t="shared" si="18"/>
        <v>0</v>
      </c>
      <c r="I99" s="9">
        <f t="shared" si="18"/>
        <v>179269</v>
      </c>
      <c r="J99" s="9">
        <f t="shared" si="18"/>
        <v>0</v>
      </c>
    </row>
    <row r="100" spans="1:10" x14ac:dyDescent="0.25">
      <c r="A100" s="21" t="s">
        <v>87</v>
      </c>
      <c r="B100" s="7" t="s">
        <v>85</v>
      </c>
      <c r="C100" s="12"/>
      <c r="D100" s="12">
        <v>-285000</v>
      </c>
      <c r="E100" s="12">
        <v>110869</v>
      </c>
      <c r="F100" s="12">
        <v>0</v>
      </c>
      <c r="G100" s="12"/>
      <c r="H100" s="12"/>
      <c r="I100" s="12">
        <f t="shared" si="12"/>
        <v>110869</v>
      </c>
      <c r="J100" s="12">
        <f t="shared" si="13"/>
        <v>0</v>
      </c>
    </row>
    <row r="101" spans="1:10" s="3" customFormat="1" x14ac:dyDescent="0.25">
      <c r="A101" s="22" t="s">
        <v>86</v>
      </c>
      <c r="B101" s="11"/>
      <c r="C101" s="39"/>
      <c r="D101" s="39"/>
      <c r="E101" s="39">
        <v>68400</v>
      </c>
      <c r="F101" s="39"/>
      <c r="G101" s="39"/>
      <c r="H101" s="39"/>
      <c r="I101" s="12">
        <f t="shared" si="12"/>
        <v>68400</v>
      </c>
      <c r="J101" s="12">
        <f t="shared" si="13"/>
        <v>0</v>
      </c>
    </row>
    <row r="102" spans="1:10" x14ac:dyDescent="0.25">
      <c r="I102" s="34"/>
      <c r="J102" s="34"/>
    </row>
    <row r="103" spans="1:10" x14ac:dyDescent="0.25">
      <c r="D103" s="34"/>
    </row>
  </sheetData>
  <mergeCells count="10">
    <mergeCell ref="H7:H8"/>
    <mergeCell ref="I7:I8"/>
    <mergeCell ref="J7:J8"/>
    <mergeCell ref="E7:E8"/>
    <mergeCell ref="F7:F8"/>
    <mergeCell ref="A7:A8"/>
    <mergeCell ref="B7:B8"/>
    <mergeCell ref="C7:C8"/>
    <mergeCell ref="D7:D8"/>
    <mergeCell ref="G7:G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6783-1BC8-41DD-88F0-BDC26EFC06E2}">
  <dimension ref="A1:M152"/>
  <sheetViews>
    <sheetView workbookViewId="0">
      <selection activeCell="O9" sqref="O9"/>
    </sheetView>
  </sheetViews>
  <sheetFormatPr defaultRowHeight="15" x14ac:dyDescent="0.25"/>
  <cols>
    <col min="1" max="1" width="53.140625" customWidth="1"/>
    <col min="2" max="2" width="10.5703125" bestFit="1" customWidth="1"/>
    <col min="3" max="4" width="12.85546875" hidden="1" customWidth="1"/>
    <col min="5" max="5" width="14" hidden="1" customWidth="1"/>
    <col min="6" max="6" width="14.7109375" hidden="1" customWidth="1"/>
    <col min="7" max="7" width="11" customWidth="1"/>
    <col min="8" max="8" width="10.5703125" customWidth="1"/>
    <col min="9" max="9" width="11.42578125" customWidth="1"/>
    <col min="10" max="10" width="11.5703125" customWidth="1"/>
  </cols>
  <sheetData>
    <row r="1" spans="1:13" x14ac:dyDescent="0.25">
      <c r="J1" s="55" t="s">
        <v>156</v>
      </c>
    </row>
    <row r="2" spans="1:13" x14ac:dyDescent="0.25">
      <c r="J2" s="55" t="s">
        <v>129</v>
      </c>
    </row>
    <row r="3" spans="1:13" x14ac:dyDescent="0.25">
      <c r="J3" s="55" t="s">
        <v>130</v>
      </c>
    </row>
    <row r="4" spans="1:13" x14ac:dyDescent="0.25">
      <c r="J4" s="55" t="s">
        <v>137</v>
      </c>
    </row>
    <row r="5" spans="1:13" x14ac:dyDescent="0.25">
      <c r="J5" s="55" t="s">
        <v>131</v>
      </c>
    </row>
    <row r="7" spans="1:13" ht="14.45" customHeight="1" x14ac:dyDescent="0.25">
      <c r="A7" s="63" t="s">
        <v>24</v>
      </c>
      <c r="B7" s="64" t="s">
        <v>0</v>
      </c>
      <c r="C7" s="65" t="s">
        <v>109</v>
      </c>
      <c r="D7" s="66" t="s">
        <v>110</v>
      </c>
      <c r="E7" s="71" t="s">
        <v>1</v>
      </c>
      <c r="F7" s="72" t="s">
        <v>70</v>
      </c>
      <c r="G7" s="68" t="s">
        <v>145</v>
      </c>
      <c r="H7" s="68" t="s">
        <v>146</v>
      </c>
      <c r="I7" s="69" t="s">
        <v>1</v>
      </c>
      <c r="J7" s="70" t="s">
        <v>70</v>
      </c>
    </row>
    <row r="8" spans="1:13" ht="40.5" customHeight="1" x14ac:dyDescent="0.25">
      <c r="A8" s="63"/>
      <c r="B8" s="64"/>
      <c r="C8" s="65"/>
      <c r="D8" s="67"/>
      <c r="E8" s="71"/>
      <c r="F8" s="72"/>
      <c r="G8" s="68"/>
      <c r="H8" s="68"/>
      <c r="I8" s="69"/>
      <c r="J8" s="70"/>
    </row>
    <row r="9" spans="1:13" ht="30" customHeight="1" x14ac:dyDescent="0.25">
      <c r="A9" s="13" t="s">
        <v>34</v>
      </c>
      <c r="B9" s="13"/>
      <c r="C9" s="9">
        <v>225389</v>
      </c>
      <c r="D9" s="9">
        <f>D66+D79+D39+D125</f>
        <v>289822</v>
      </c>
      <c r="E9" s="9">
        <f t="shared" ref="E9:J9" si="0">E10+E15+E20+E26+E34+E39+E50+E54+E66+E73+E79+E97+E105+E112+E119+E125+E132+E136+E147</f>
        <v>407786834</v>
      </c>
      <c r="F9" s="9">
        <f t="shared" si="0"/>
        <v>224654408</v>
      </c>
      <c r="G9" s="9">
        <f t="shared" si="0"/>
        <v>-472250.00019999925</v>
      </c>
      <c r="H9" s="9">
        <f t="shared" si="0"/>
        <v>1353263</v>
      </c>
      <c r="I9" s="9">
        <f t="shared" si="0"/>
        <v>408667846.99979997</v>
      </c>
      <c r="J9" s="9">
        <f t="shared" si="0"/>
        <v>225535420.99980003</v>
      </c>
      <c r="M9" s="34"/>
    </row>
    <row r="10" spans="1:13" x14ac:dyDescent="0.25">
      <c r="A10" s="14" t="s">
        <v>14</v>
      </c>
      <c r="B10" s="4"/>
      <c r="C10" s="9">
        <v>0</v>
      </c>
      <c r="D10" s="9">
        <v>0</v>
      </c>
      <c r="E10" s="9">
        <f>E11+E12+E14</f>
        <v>1051002</v>
      </c>
      <c r="F10" s="9">
        <f t="shared" ref="F10:J10" si="1">F11+F12+F14</f>
        <v>892691</v>
      </c>
      <c r="G10" s="9">
        <f t="shared" si="1"/>
        <v>-2136.0000007120002</v>
      </c>
      <c r="H10" s="9">
        <f t="shared" si="1"/>
        <v>0</v>
      </c>
      <c r="I10" s="9">
        <f t="shared" si="1"/>
        <v>1048865.999999288</v>
      </c>
      <c r="J10" s="9">
        <f t="shared" si="1"/>
        <v>890554.999999288</v>
      </c>
    </row>
    <row r="11" spans="1:13" x14ac:dyDescent="0.25">
      <c r="A11" s="15" t="s">
        <v>28</v>
      </c>
      <c r="B11" s="5"/>
      <c r="C11" s="12"/>
      <c r="D11" s="12"/>
      <c r="E11" s="12">
        <v>514261</v>
      </c>
      <c r="F11" s="12">
        <v>391748</v>
      </c>
      <c r="G11" s="7"/>
      <c r="H11" s="7"/>
      <c r="I11" s="12">
        <f>E11+G11+H11</f>
        <v>514261</v>
      </c>
      <c r="J11" s="12">
        <f>F11+G11+H11</f>
        <v>391748</v>
      </c>
    </row>
    <row r="12" spans="1:13" x14ac:dyDescent="0.25">
      <c r="A12" s="15" t="s">
        <v>29</v>
      </c>
      <c r="B12" s="5"/>
      <c r="C12" s="12"/>
      <c r="D12" s="12"/>
      <c r="E12" s="12">
        <v>483185</v>
      </c>
      <c r="F12" s="12">
        <v>447387</v>
      </c>
      <c r="G12" s="7">
        <v>-2136.0000007120002</v>
      </c>
      <c r="H12" s="7"/>
      <c r="I12" s="12">
        <f t="shared" ref="I12:I80" si="2">E12+G12+H12</f>
        <v>481048.999999288</v>
      </c>
      <c r="J12" s="12">
        <f t="shared" ref="J12:J80" si="3">F12+G12+H12</f>
        <v>445250.999999288</v>
      </c>
    </row>
    <row r="13" spans="1:13" x14ac:dyDescent="0.25">
      <c r="A13" s="16" t="s">
        <v>31</v>
      </c>
      <c r="B13" s="6" t="s">
        <v>2</v>
      </c>
      <c r="C13" s="39"/>
      <c r="D13" s="39"/>
      <c r="E13" s="39">
        <v>156</v>
      </c>
      <c r="F13" s="39">
        <v>156</v>
      </c>
      <c r="G13" s="7"/>
      <c r="H13" s="7"/>
      <c r="I13" s="12">
        <f t="shared" si="2"/>
        <v>156</v>
      </c>
      <c r="J13" s="12">
        <f t="shared" si="3"/>
        <v>156</v>
      </c>
    </row>
    <row r="14" spans="1:13" x14ac:dyDescent="0.25">
      <c r="A14" s="15" t="s">
        <v>59</v>
      </c>
      <c r="B14" s="5" t="s">
        <v>37</v>
      </c>
      <c r="C14" s="12"/>
      <c r="D14" s="12"/>
      <c r="E14" s="12">
        <v>53556</v>
      </c>
      <c r="F14" s="12">
        <v>53556</v>
      </c>
      <c r="G14" s="7"/>
      <c r="H14" s="7"/>
      <c r="I14" s="12">
        <f t="shared" si="2"/>
        <v>53556</v>
      </c>
      <c r="J14" s="12">
        <f t="shared" si="3"/>
        <v>53556</v>
      </c>
    </row>
    <row r="15" spans="1:13" x14ac:dyDescent="0.25">
      <c r="A15" s="14" t="s">
        <v>38</v>
      </c>
      <c r="B15" s="5"/>
      <c r="C15" s="9">
        <v>0</v>
      </c>
      <c r="D15" s="9">
        <v>0</v>
      </c>
      <c r="E15" s="9">
        <f>E16+E17+E19</f>
        <v>1417136</v>
      </c>
      <c r="F15" s="9">
        <f t="shared" ref="F15:J15" si="4">F16+F17+F19</f>
        <v>843489</v>
      </c>
      <c r="G15" s="9">
        <f t="shared" si="4"/>
        <v>0</v>
      </c>
      <c r="H15" s="9">
        <f t="shared" si="4"/>
        <v>0</v>
      </c>
      <c r="I15" s="9">
        <f t="shared" si="4"/>
        <v>1417136</v>
      </c>
      <c r="J15" s="9">
        <f t="shared" si="4"/>
        <v>843489</v>
      </c>
    </row>
    <row r="16" spans="1:13" x14ac:dyDescent="0.25">
      <c r="A16" s="15" t="s">
        <v>28</v>
      </c>
      <c r="B16" s="5"/>
      <c r="C16" s="12"/>
      <c r="D16" s="12"/>
      <c r="E16" s="12">
        <v>1064920</v>
      </c>
      <c r="F16" s="12">
        <v>679882</v>
      </c>
      <c r="G16" s="7"/>
      <c r="H16" s="7"/>
      <c r="I16" s="12">
        <f t="shared" si="2"/>
        <v>1064920</v>
      </c>
      <c r="J16" s="12">
        <f t="shared" si="3"/>
        <v>679882</v>
      </c>
    </row>
    <row r="17" spans="1:10" x14ac:dyDescent="0.25">
      <c r="A17" s="15" t="s">
        <v>29</v>
      </c>
      <c r="B17" s="5"/>
      <c r="C17" s="12"/>
      <c r="D17" s="12"/>
      <c r="E17" s="12">
        <v>280916</v>
      </c>
      <c r="F17" s="12">
        <v>92307</v>
      </c>
      <c r="G17" s="7"/>
      <c r="H17" s="7"/>
      <c r="I17" s="12">
        <f t="shared" si="2"/>
        <v>280916</v>
      </c>
      <c r="J17" s="12">
        <f t="shared" si="3"/>
        <v>92307</v>
      </c>
    </row>
    <row r="18" spans="1:10" s="3" customFormat="1" x14ac:dyDescent="0.25">
      <c r="A18" s="16" t="s">
        <v>31</v>
      </c>
      <c r="B18" s="6" t="s">
        <v>2</v>
      </c>
      <c r="C18" s="39"/>
      <c r="D18" s="39"/>
      <c r="E18" s="39">
        <v>259</v>
      </c>
      <c r="F18" s="39">
        <v>259</v>
      </c>
      <c r="G18" s="11"/>
      <c r="H18" s="11"/>
      <c r="I18" s="12">
        <f t="shared" si="2"/>
        <v>259</v>
      </c>
      <c r="J18" s="12">
        <f t="shared" si="3"/>
        <v>259</v>
      </c>
    </row>
    <row r="19" spans="1:10" x14ac:dyDescent="0.25">
      <c r="A19" s="15" t="s">
        <v>32</v>
      </c>
      <c r="B19" s="5" t="s">
        <v>3</v>
      </c>
      <c r="C19" s="12"/>
      <c r="D19" s="12"/>
      <c r="E19" s="12">
        <v>71300</v>
      </c>
      <c r="F19" s="12">
        <v>71300</v>
      </c>
      <c r="G19" s="7"/>
      <c r="H19" s="7"/>
      <c r="I19" s="12">
        <f t="shared" si="2"/>
        <v>71300</v>
      </c>
      <c r="J19" s="12">
        <f t="shared" si="3"/>
        <v>71300</v>
      </c>
    </row>
    <row r="20" spans="1:10" x14ac:dyDescent="0.25">
      <c r="A20" s="14" t="s">
        <v>16</v>
      </c>
      <c r="B20" s="4"/>
      <c r="C20" s="9">
        <v>0</v>
      </c>
      <c r="D20" s="9">
        <v>0</v>
      </c>
      <c r="E20" s="9">
        <f>E21+E22+E24+E25</f>
        <v>1708642</v>
      </c>
      <c r="F20" s="9">
        <f t="shared" ref="F20:J20" si="5">F21+F22+F24+F25</f>
        <v>1091103</v>
      </c>
      <c r="G20" s="9">
        <f t="shared" si="5"/>
        <v>0</v>
      </c>
      <c r="H20" s="9">
        <f t="shared" si="5"/>
        <v>0</v>
      </c>
      <c r="I20" s="9">
        <f t="shared" si="5"/>
        <v>1708642</v>
      </c>
      <c r="J20" s="9">
        <f t="shared" si="5"/>
        <v>1091103</v>
      </c>
    </row>
    <row r="21" spans="1:10" x14ac:dyDescent="0.25">
      <c r="A21" s="15" t="s">
        <v>28</v>
      </c>
      <c r="B21" s="5"/>
      <c r="C21" s="12"/>
      <c r="D21" s="12"/>
      <c r="E21" s="12">
        <v>893585</v>
      </c>
      <c r="F21" s="12">
        <v>857586</v>
      </c>
      <c r="G21" s="7"/>
      <c r="H21" s="7"/>
      <c r="I21" s="12">
        <f t="shared" si="2"/>
        <v>893585</v>
      </c>
      <c r="J21" s="12">
        <f t="shared" si="3"/>
        <v>857586</v>
      </c>
    </row>
    <row r="22" spans="1:10" x14ac:dyDescent="0.25">
      <c r="A22" s="15" t="s">
        <v>29</v>
      </c>
      <c r="B22" s="5"/>
      <c r="C22" s="12"/>
      <c r="D22" s="12"/>
      <c r="E22" s="12">
        <v>213172</v>
      </c>
      <c r="F22" s="12">
        <v>197946</v>
      </c>
      <c r="G22" s="7"/>
      <c r="H22" s="7"/>
      <c r="I22" s="12">
        <f t="shared" si="2"/>
        <v>213172</v>
      </c>
      <c r="J22" s="12">
        <f t="shared" si="3"/>
        <v>197946</v>
      </c>
    </row>
    <row r="23" spans="1:10" x14ac:dyDescent="0.25">
      <c r="A23" s="16" t="s">
        <v>31</v>
      </c>
      <c r="B23" s="6" t="s">
        <v>2</v>
      </c>
      <c r="C23" s="39"/>
      <c r="D23" s="39"/>
      <c r="E23" s="39">
        <v>374</v>
      </c>
      <c r="F23" s="39">
        <v>374</v>
      </c>
      <c r="G23" s="7"/>
      <c r="H23" s="7"/>
      <c r="I23" s="12">
        <f t="shared" si="2"/>
        <v>374</v>
      </c>
      <c r="J23" s="12">
        <f t="shared" si="3"/>
        <v>374</v>
      </c>
    </row>
    <row r="24" spans="1:10" x14ac:dyDescent="0.25">
      <c r="A24" s="15" t="s">
        <v>32</v>
      </c>
      <c r="B24" s="5" t="s">
        <v>3</v>
      </c>
      <c r="C24" s="12"/>
      <c r="D24" s="12"/>
      <c r="E24" s="12">
        <v>35571</v>
      </c>
      <c r="F24" s="12">
        <v>35571</v>
      </c>
      <c r="G24" s="7"/>
      <c r="H24" s="7"/>
      <c r="I24" s="12">
        <f t="shared" si="2"/>
        <v>35571</v>
      </c>
      <c r="J24" s="12">
        <f t="shared" si="3"/>
        <v>35571</v>
      </c>
    </row>
    <row r="25" spans="1:10" x14ac:dyDescent="0.25">
      <c r="A25" s="15" t="s">
        <v>27</v>
      </c>
      <c r="B25" s="5"/>
      <c r="C25" s="12"/>
      <c r="D25" s="12"/>
      <c r="E25" s="12">
        <v>566314</v>
      </c>
      <c r="F25" s="12">
        <v>0</v>
      </c>
      <c r="G25" s="7"/>
      <c r="H25" s="7"/>
      <c r="I25" s="12">
        <f t="shared" si="2"/>
        <v>566314</v>
      </c>
      <c r="J25" s="12">
        <f t="shared" si="3"/>
        <v>0</v>
      </c>
    </row>
    <row r="26" spans="1:10" x14ac:dyDescent="0.25">
      <c r="A26" s="14" t="s">
        <v>9</v>
      </c>
      <c r="B26" s="4"/>
      <c r="C26" s="9">
        <v>0</v>
      </c>
      <c r="D26" s="9">
        <v>0</v>
      </c>
      <c r="E26" s="9">
        <f>E27+E30+E32+E33</f>
        <v>16343869</v>
      </c>
      <c r="F26" s="9">
        <f t="shared" ref="F26:J26" si="6">F27+F30+F32+F33</f>
        <v>2851465</v>
      </c>
      <c r="G26" s="9">
        <f t="shared" si="6"/>
        <v>0</v>
      </c>
      <c r="H26" s="9">
        <f t="shared" si="6"/>
        <v>100000</v>
      </c>
      <c r="I26" s="9">
        <f t="shared" si="6"/>
        <v>16443869</v>
      </c>
      <c r="J26" s="9">
        <f t="shared" si="6"/>
        <v>2951465</v>
      </c>
    </row>
    <row r="27" spans="1:10" x14ac:dyDescent="0.25">
      <c r="A27" s="15" t="s">
        <v>28</v>
      </c>
      <c r="B27" s="5"/>
      <c r="C27" s="12"/>
      <c r="D27" s="12"/>
      <c r="E27" s="12">
        <v>1399294</v>
      </c>
      <c r="F27" s="12">
        <v>1303794</v>
      </c>
      <c r="G27" s="7"/>
      <c r="H27" s="12">
        <v>100000</v>
      </c>
      <c r="I27" s="12">
        <f t="shared" si="2"/>
        <v>1499294</v>
      </c>
      <c r="J27" s="12">
        <f t="shared" si="3"/>
        <v>1403794</v>
      </c>
    </row>
    <row r="28" spans="1:10" x14ac:dyDescent="0.25">
      <c r="A28" s="16" t="s">
        <v>115</v>
      </c>
      <c r="B28" s="41" t="s">
        <v>118</v>
      </c>
      <c r="C28" s="12"/>
      <c r="D28" s="12"/>
      <c r="E28" s="12">
        <v>28942</v>
      </c>
      <c r="F28" s="12">
        <v>28942</v>
      </c>
      <c r="G28" s="7"/>
      <c r="H28" s="12"/>
      <c r="I28" s="12">
        <f t="shared" si="2"/>
        <v>28942</v>
      </c>
      <c r="J28" s="12">
        <f t="shared" si="3"/>
        <v>28942</v>
      </c>
    </row>
    <row r="29" spans="1:10" x14ac:dyDescent="0.25">
      <c r="A29" s="16" t="s">
        <v>150</v>
      </c>
      <c r="B29" s="41" t="s">
        <v>141</v>
      </c>
      <c r="C29" s="12"/>
      <c r="D29" s="12"/>
      <c r="E29" s="12"/>
      <c r="F29" s="12"/>
      <c r="G29" s="7"/>
      <c r="H29" s="12">
        <v>100000</v>
      </c>
      <c r="I29" s="12"/>
      <c r="J29" s="12"/>
    </row>
    <row r="30" spans="1:10" x14ac:dyDescent="0.25">
      <c r="A30" s="15" t="s">
        <v>29</v>
      </c>
      <c r="B30" s="5"/>
      <c r="C30" s="12"/>
      <c r="D30" s="12"/>
      <c r="E30" s="12">
        <v>385705</v>
      </c>
      <c r="F30" s="12">
        <v>194640</v>
      </c>
      <c r="G30" s="7"/>
      <c r="H30" s="7"/>
      <c r="I30" s="12">
        <f t="shared" si="2"/>
        <v>385705</v>
      </c>
      <c r="J30" s="12">
        <f t="shared" si="3"/>
        <v>194640</v>
      </c>
    </row>
    <row r="31" spans="1:10" x14ac:dyDescent="0.25">
      <c r="A31" s="16" t="s">
        <v>31</v>
      </c>
      <c r="B31" s="6" t="s">
        <v>2</v>
      </c>
      <c r="C31" s="39"/>
      <c r="D31" s="39"/>
      <c r="E31" s="39">
        <v>579</v>
      </c>
      <c r="F31" s="39">
        <v>579</v>
      </c>
      <c r="G31" s="7"/>
      <c r="H31" s="7"/>
      <c r="I31" s="12">
        <f t="shared" si="2"/>
        <v>579</v>
      </c>
      <c r="J31" s="12">
        <f t="shared" si="3"/>
        <v>579</v>
      </c>
    </row>
    <row r="32" spans="1:10" x14ac:dyDescent="0.25">
      <c r="A32" s="15" t="s">
        <v>55</v>
      </c>
      <c r="B32" s="5" t="s">
        <v>39</v>
      </c>
      <c r="C32" s="12"/>
      <c r="D32" s="12"/>
      <c r="E32" s="12">
        <v>1353031</v>
      </c>
      <c r="F32" s="12">
        <v>1353031</v>
      </c>
      <c r="G32" s="7"/>
      <c r="H32" s="7"/>
      <c r="I32" s="12">
        <f t="shared" si="2"/>
        <v>1353031</v>
      </c>
      <c r="J32" s="12">
        <f t="shared" si="3"/>
        <v>1353031</v>
      </c>
    </row>
    <row r="33" spans="1:10" x14ac:dyDescent="0.25">
      <c r="A33" s="15" t="s">
        <v>55</v>
      </c>
      <c r="B33" s="5" t="s">
        <v>10</v>
      </c>
      <c r="C33" s="12"/>
      <c r="D33" s="12"/>
      <c r="E33" s="12">
        <v>13205839</v>
      </c>
      <c r="F33" s="12">
        <v>0</v>
      </c>
      <c r="G33" s="7"/>
      <c r="H33" s="7"/>
      <c r="I33" s="12">
        <f t="shared" si="2"/>
        <v>13205839</v>
      </c>
      <c r="J33" s="12">
        <f t="shared" si="3"/>
        <v>0</v>
      </c>
    </row>
    <row r="34" spans="1:10" x14ac:dyDescent="0.25">
      <c r="A34" s="14" t="s">
        <v>15</v>
      </c>
      <c r="B34" s="4"/>
      <c r="C34" s="9">
        <v>0</v>
      </c>
      <c r="D34" s="9">
        <v>0</v>
      </c>
      <c r="E34" s="9">
        <f>E35+E36+E38</f>
        <v>950437</v>
      </c>
      <c r="F34" s="9">
        <f t="shared" ref="F34:J34" si="7">F35+F36+F38</f>
        <v>714229</v>
      </c>
      <c r="G34" s="9">
        <f t="shared" si="7"/>
        <v>-6427.000102142003</v>
      </c>
      <c r="H34" s="9">
        <f t="shared" si="7"/>
        <v>0</v>
      </c>
      <c r="I34" s="9">
        <f t="shared" si="7"/>
        <v>944009.99989785801</v>
      </c>
      <c r="J34" s="9">
        <f t="shared" si="7"/>
        <v>707801.99989785801</v>
      </c>
    </row>
    <row r="35" spans="1:10" x14ac:dyDescent="0.25">
      <c r="A35" s="15" t="s">
        <v>28</v>
      </c>
      <c r="B35" s="5"/>
      <c r="C35" s="12"/>
      <c r="D35" s="12"/>
      <c r="E35" s="12">
        <v>773100</v>
      </c>
      <c r="F35" s="12">
        <v>614555</v>
      </c>
      <c r="G35" s="12">
        <v>100000</v>
      </c>
      <c r="H35" s="12"/>
      <c r="I35" s="12">
        <f t="shared" si="2"/>
        <v>873100</v>
      </c>
      <c r="J35" s="12">
        <f t="shared" si="3"/>
        <v>714555</v>
      </c>
    </row>
    <row r="36" spans="1:10" x14ac:dyDescent="0.25">
      <c r="A36" s="15" t="s">
        <v>29</v>
      </c>
      <c r="B36" s="5"/>
      <c r="C36" s="12"/>
      <c r="D36" s="12"/>
      <c r="E36" s="12">
        <v>160137</v>
      </c>
      <c r="F36" s="12">
        <v>82474</v>
      </c>
      <c r="G36" s="12">
        <v>-106427.000102142</v>
      </c>
      <c r="H36" s="12"/>
      <c r="I36" s="12">
        <f t="shared" si="2"/>
        <v>53709.999897857997</v>
      </c>
      <c r="J36" s="12">
        <f t="shared" si="3"/>
        <v>-23953.000102142003</v>
      </c>
    </row>
    <row r="37" spans="1:10" x14ac:dyDescent="0.25">
      <c r="A37" s="16" t="s">
        <v>31</v>
      </c>
      <c r="B37" s="6" t="s">
        <v>2</v>
      </c>
      <c r="C37" s="39"/>
      <c r="D37" s="39"/>
      <c r="E37" s="39">
        <v>271</v>
      </c>
      <c r="F37" s="39">
        <v>271</v>
      </c>
      <c r="G37" s="12"/>
      <c r="H37" s="12"/>
      <c r="I37" s="12">
        <f t="shared" si="2"/>
        <v>271</v>
      </c>
      <c r="J37" s="12">
        <f t="shared" si="3"/>
        <v>271</v>
      </c>
    </row>
    <row r="38" spans="1:10" x14ac:dyDescent="0.25">
      <c r="A38" s="15" t="s">
        <v>32</v>
      </c>
      <c r="B38" s="5" t="s">
        <v>3</v>
      </c>
      <c r="C38" s="12"/>
      <c r="D38" s="12"/>
      <c r="E38" s="12">
        <v>17200</v>
      </c>
      <c r="F38" s="12">
        <v>17200</v>
      </c>
      <c r="G38" s="12"/>
      <c r="H38" s="12"/>
      <c r="I38" s="12">
        <f t="shared" si="2"/>
        <v>17200</v>
      </c>
      <c r="J38" s="12">
        <f t="shared" si="3"/>
        <v>17200</v>
      </c>
    </row>
    <row r="39" spans="1:10" x14ac:dyDescent="0.25">
      <c r="A39" s="14" t="s">
        <v>114</v>
      </c>
      <c r="B39" s="4"/>
      <c r="C39" s="9">
        <v>0</v>
      </c>
      <c r="D39" s="9">
        <v>93200</v>
      </c>
      <c r="E39" s="9">
        <f>E40+E41+E45+E46+E47+E48+E49</f>
        <v>4797433</v>
      </c>
      <c r="F39" s="9">
        <f t="shared" ref="F39:J39" si="8">F40+F41+F45+F46+F47+F48+F49</f>
        <v>4727790</v>
      </c>
      <c r="G39" s="9">
        <f t="shared" si="8"/>
        <v>-56119.000018706298</v>
      </c>
      <c r="H39" s="9">
        <f t="shared" si="8"/>
        <v>959392</v>
      </c>
      <c r="I39" s="9">
        <f t="shared" si="8"/>
        <v>5700705.9999812935</v>
      </c>
      <c r="J39" s="9">
        <f t="shared" si="8"/>
        <v>5631062.9999812935</v>
      </c>
    </row>
    <row r="40" spans="1:10" x14ac:dyDescent="0.25">
      <c r="A40" s="15" t="s">
        <v>28</v>
      </c>
      <c r="B40" s="5"/>
      <c r="C40" s="12"/>
      <c r="D40" s="12">
        <v>93200</v>
      </c>
      <c r="E40" s="53">
        <v>1163833</v>
      </c>
      <c r="F40" s="53">
        <v>1138110</v>
      </c>
      <c r="G40" s="12"/>
      <c r="H40" s="12"/>
      <c r="I40" s="12">
        <f t="shared" si="2"/>
        <v>1163833</v>
      </c>
      <c r="J40" s="12">
        <f t="shared" si="3"/>
        <v>1138110</v>
      </c>
    </row>
    <row r="41" spans="1:10" x14ac:dyDescent="0.25">
      <c r="A41" s="15" t="s">
        <v>29</v>
      </c>
      <c r="B41" s="5"/>
      <c r="C41" s="12"/>
      <c r="D41" s="12"/>
      <c r="E41" s="12">
        <v>2245935</v>
      </c>
      <c r="F41" s="12">
        <v>2202015</v>
      </c>
      <c r="G41" s="12">
        <v>-56119.000018706298</v>
      </c>
      <c r="H41" s="12">
        <v>959392</v>
      </c>
      <c r="I41" s="12">
        <f t="shared" si="2"/>
        <v>3149207.9999812939</v>
      </c>
      <c r="J41" s="12">
        <f t="shared" si="3"/>
        <v>3105287.9999812939</v>
      </c>
    </row>
    <row r="42" spans="1:10" x14ac:dyDescent="0.25">
      <c r="A42" s="16" t="s">
        <v>31</v>
      </c>
      <c r="B42" s="6" t="s">
        <v>2</v>
      </c>
      <c r="C42" s="39"/>
      <c r="D42" s="39"/>
      <c r="E42" s="39">
        <v>319</v>
      </c>
      <c r="F42" s="39">
        <v>319</v>
      </c>
      <c r="G42" s="12"/>
      <c r="H42" s="12"/>
      <c r="I42" s="12">
        <f t="shared" si="2"/>
        <v>319</v>
      </c>
      <c r="J42" s="12">
        <f t="shared" si="3"/>
        <v>319</v>
      </c>
    </row>
    <row r="43" spans="1:10" x14ac:dyDescent="0.25">
      <c r="A43" s="16" t="s">
        <v>115</v>
      </c>
      <c r="B43" s="41" t="s">
        <v>119</v>
      </c>
      <c r="C43" s="39"/>
      <c r="D43" s="39"/>
      <c r="E43" s="39">
        <v>1091257</v>
      </c>
      <c r="F43" s="39">
        <v>1091257</v>
      </c>
      <c r="G43" s="12"/>
      <c r="H43" s="12"/>
      <c r="I43" s="12">
        <f t="shared" si="2"/>
        <v>1091257</v>
      </c>
      <c r="J43" s="12">
        <f t="shared" si="3"/>
        <v>1091257</v>
      </c>
    </row>
    <row r="44" spans="1:10" x14ac:dyDescent="0.25">
      <c r="A44" s="16" t="s">
        <v>149</v>
      </c>
      <c r="B44" s="41" t="s">
        <v>144</v>
      </c>
      <c r="C44" s="39"/>
      <c r="D44" s="39"/>
      <c r="E44" s="39"/>
      <c r="F44" s="39"/>
      <c r="G44" s="12"/>
      <c r="H44" s="12">
        <v>959392</v>
      </c>
      <c r="I44" s="12">
        <f t="shared" ref="I44" si="9">E44+G44+H44</f>
        <v>959392</v>
      </c>
      <c r="J44" s="12">
        <f t="shared" ref="J44" si="10">F44+G44+H44</f>
        <v>959392</v>
      </c>
    </row>
    <row r="45" spans="1:10" x14ac:dyDescent="0.25">
      <c r="A45" s="15" t="s">
        <v>62</v>
      </c>
      <c r="B45" s="5" t="s">
        <v>40</v>
      </c>
      <c r="C45" s="12"/>
      <c r="D45" s="12"/>
      <c r="E45" s="12">
        <v>139961</v>
      </c>
      <c r="F45" s="12">
        <v>139961</v>
      </c>
      <c r="G45" s="7"/>
      <c r="H45" s="7"/>
      <c r="I45" s="12">
        <f t="shared" si="2"/>
        <v>139961</v>
      </c>
      <c r="J45" s="12">
        <f t="shared" si="3"/>
        <v>139961</v>
      </c>
    </row>
    <row r="46" spans="1:10" x14ac:dyDescent="0.25">
      <c r="A46" s="15" t="s">
        <v>63</v>
      </c>
      <c r="B46" s="5" t="s">
        <v>41</v>
      </c>
      <c r="C46" s="12"/>
      <c r="D46" s="12"/>
      <c r="E46" s="12">
        <v>649483</v>
      </c>
      <c r="F46" s="12">
        <v>649483</v>
      </c>
      <c r="G46" s="7"/>
      <c r="H46" s="7"/>
      <c r="I46" s="12">
        <f t="shared" si="2"/>
        <v>649483</v>
      </c>
      <c r="J46" s="12">
        <f t="shared" si="3"/>
        <v>649483</v>
      </c>
    </row>
    <row r="47" spans="1:10" x14ac:dyDescent="0.25">
      <c r="A47" s="15" t="s">
        <v>64</v>
      </c>
      <c r="B47" s="5" t="s">
        <v>42</v>
      </c>
      <c r="C47" s="12"/>
      <c r="D47" s="12"/>
      <c r="E47" s="12">
        <v>557568</v>
      </c>
      <c r="F47" s="12">
        <v>557568</v>
      </c>
      <c r="G47" s="7"/>
      <c r="H47" s="7"/>
      <c r="I47" s="12">
        <f t="shared" si="2"/>
        <v>557568</v>
      </c>
      <c r="J47" s="12">
        <f t="shared" si="3"/>
        <v>557568</v>
      </c>
    </row>
    <row r="48" spans="1:10" x14ac:dyDescent="0.25">
      <c r="A48" s="15" t="s">
        <v>32</v>
      </c>
      <c r="B48" s="5" t="s">
        <v>3</v>
      </c>
      <c r="C48" s="12"/>
      <c r="D48" s="12"/>
      <c r="E48" s="12">
        <v>26600</v>
      </c>
      <c r="F48" s="12">
        <v>26600</v>
      </c>
      <c r="G48" s="7"/>
      <c r="H48" s="7"/>
      <c r="I48" s="12">
        <f t="shared" si="2"/>
        <v>26600</v>
      </c>
      <c r="J48" s="12">
        <f t="shared" si="3"/>
        <v>26600</v>
      </c>
    </row>
    <row r="49" spans="1:10" x14ac:dyDescent="0.25">
      <c r="A49" s="15" t="s">
        <v>59</v>
      </c>
      <c r="B49" s="5" t="s">
        <v>37</v>
      </c>
      <c r="C49" s="12"/>
      <c r="D49" s="12"/>
      <c r="E49" s="12">
        <v>14053</v>
      </c>
      <c r="F49" s="12">
        <v>14053</v>
      </c>
      <c r="G49" s="7"/>
      <c r="H49" s="7"/>
      <c r="I49" s="12">
        <f t="shared" si="2"/>
        <v>14053</v>
      </c>
      <c r="J49" s="12">
        <f t="shared" si="3"/>
        <v>14053</v>
      </c>
    </row>
    <row r="50" spans="1:10" x14ac:dyDescent="0.25">
      <c r="A50" s="14" t="s">
        <v>22</v>
      </c>
      <c r="B50" s="4"/>
      <c r="C50" s="9">
        <v>0</v>
      </c>
      <c r="D50" s="9">
        <v>0</v>
      </c>
      <c r="E50" s="9">
        <f>E51+E52</f>
        <v>705203</v>
      </c>
      <c r="F50" s="9">
        <f t="shared" ref="F50:J50" si="11">F51+F52</f>
        <v>453115</v>
      </c>
      <c r="G50" s="9">
        <f t="shared" si="11"/>
        <v>-26475.000008825002</v>
      </c>
      <c r="H50" s="9">
        <f t="shared" si="11"/>
        <v>0</v>
      </c>
      <c r="I50" s="9">
        <f t="shared" si="11"/>
        <v>678727.99999117502</v>
      </c>
      <c r="J50" s="9">
        <f t="shared" si="11"/>
        <v>426639.99999117502</v>
      </c>
    </row>
    <row r="51" spans="1:10" x14ac:dyDescent="0.25">
      <c r="A51" s="15" t="s">
        <v>28</v>
      </c>
      <c r="B51" s="5"/>
      <c r="C51" s="12"/>
      <c r="D51" s="12"/>
      <c r="E51" s="12">
        <v>423478</v>
      </c>
      <c r="F51" s="12">
        <v>228154</v>
      </c>
      <c r="G51" s="7"/>
      <c r="H51" s="7"/>
      <c r="I51" s="12">
        <f t="shared" si="2"/>
        <v>423478</v>
      </c>
      <c r="J51" s="12">
        <f t="shared" si="3"/>
        <v>228154</v>
      </c>
    </row>
    <row r="52" spans="1:10" x14ac:dyDescent="0.25">
      <c r="A52" s="15" t="s">
        <v>29</v>
      </c>
      <c r="B52" s="5"/>
      <c r="C52" s="12"/>
      <c r="D52" s="12"/>
      <c r="E52" s="12">
        <v>281725</v>
      </c>
      <c r="F52" s="12">
        <v>224961</v>
      </c>
      <c r="G52" s="7">
        <v>-26475.000008825002</v>
      </c>
      <c r="H52" s="7"/>
      <c r="I52" s="12">
        <f t="shared" si="2"/>
        <v>255249.99999117499</v>
      </c>
      <c r="J52" s="12">
        <f t="shared" si="3"/>
        <v>198485.99999117499</v>
      </c>
    </row>
    <row r="53" spans="1:10" x14ac:dyDescent="0.25">
      <c r="A53" s="16" t="s">
        <v>31</v>
      </c>
      <c r="B53" s="6" t="s">
        <v>2</v>
      </c>
      <c r="C53" s="39"/>
      <c r="D53" s="39"/>
      <c r="E53" s="39">
        <v>76</v>
      </c>
      <c r="F53" s="39">
        <v>76</v>
      </c>
      <c r="G53" s="7"/>
      <c r="H53" s="7"/>
      <c r="I53" s="12">
        <f t="shared" si="2"/>
        <v>76</v>
      </c>
      <c r="J53" s="12">
        <f t="shared" si="3"/>
        <v>76</v>
      </c>
    </row>
    <row r="54" spans="1:10" x14ac:dyDescent="0.25">
      <c r="A54" s="14" t="s">
        <v>43</v>
      </c>
      <c r="B54" s="4"/>
      <c r="C54" s="9">
        <v>0</v>
      </c>
      <c r="D54" s="9">
        <v>0</v>
      </c>
      <c r="E54" s="9">
        <f>E55+E56+E60+E61+E62+E63+E64+E65</f>
        <v>22475599</v>
      </c>
      <c r="F54" s="9">
        <f t="shared" ref="F54:J54" si="12">F55+F56+F60+F61+F62+F63+F64+F65</f>
        <v>2858030</v>
      </c>
      <c r="G54" s="9">
        <f t="shared" si="12"/>
        <v>-62238.000063214698</v>
      </c>
      <c r="H54" s="9">
        <f t="shared" si="12"/>
        <v>293871</v>
      </c>
      <c r="I54" s="9">
        <f t="shared" si="12"/>
        <v>22707231.999936786</v>
      </c>
      <c r="J54" s="9">
        <f t="shared" si="12"/>
        <v>3089662.9999367855</v>
      </c>
    </row>
    <row r="55" spans="1:10" x14ac:dyDescent="0.25">
      <c r="A55" s="15" t="s">
        <v>28</v>
      </c>
      <c r="B55" s="5"/>
      <c r="C55" s="12"/>
      <c r="D55" s="12"/>
      <c r="E55" s="12">
        <v>2154259</v>
      </c>
      <c r="F55" s="12">
        <v>1580196</v>
      </c>
      <c r="G55" s="7"/>
      <c r="H55" s="7"/>
      <c r="I55" s="12">
        <f t="shared" si="2"/>
        <v>2154259</v>
      </c>
      <c r="J55" s="12">
        <f t="shared" si="3"/>
        <v>1580196</v>
      </c>
    </row>
    <row r="56" spans="1:10" x14ac:dyDescent="0.25">
      <c r="A56" s="15" t="s">
        <v>29</v>
      </c>
      <c r="B56" s="5"/>
      <c r="C56" s="12"/>
      <c r="D56" s="12"/>
      <c r="E56" s="12">
        <v>1160810</v>
      </c>
      <c r="F56" s="12">
        <v>980894</v>
      </c>
      <c r="G56" s="12">
        <v>-62238.000063214698</v>
      </c>
      <c r="H56" s="12">
        <v>4074</v>
      </c>
      <c r="I56" s="12">
        <f t="shared" si="2"/>
        <v>1102645.9999367853</v>
      </c>
      <c r="J56" s="12">
        <f t="shared" si="3"/>
        <v>922729.99993678532</v>
      </c>
    </row>
    <row r="57" spans="1:10" x14ac:dyDescent="0.25">
      <c r="A57" s="16" t="s">
        <v>31</v>
      </c>
      <c r="B57" s="6" t="s">
        <v>2</v>
      </c>
      <c r="C57" s="39"/>
      <c r="D57" s="39"/>
      <c r="E57" s="39">
        <v>626</v>
      </c>
      <c r="F57" s="39">
        <v>626</v>
      </c>
      <c r="G57" s="12"/>
      <c r="H57" s="12"/>
      <c r="I57" s="12">
        <f t="shared" si="2"/>
        <v>626</v>
      </c>
      <c r="J57" s="12">
        <f t="shared" si="3"/>
        <v>626</v>
      </c>
    </row>
    <row r="58" spans="1:10" x14ac:dyDescent="0.25">
      <c r="A58" s="16" t="s">
        <v>150</v>
      </c>
      <c r="B58" s="6" t="s">
        <v>118</v>
      </c>
      <c r="C58" s="39"/>
      <c r="D58" s="39"/>
      <c r="E58" s="39">
        <v>9626</v>
      </c>
      <c r="F58" s="39">
        <v>9626</v>
      </c>
      <c r="G58" s="12"/>
      <c r="H58" s="12"/>
      <c r="I58" s="12">
        <f t="shared" si="2"/>
        <v>9626</v>
      </c>
      <c r="J58" s="12">
        <f t="shared" si="3"/>
        <v>9626</v>
      </c>
    </row>
    <row r="59" spans="1:10" x14ac:dyDescent="0.25">
      <c r="A59" s="16" t="s">
        <v>150</v>
      </c>
      <c r="B59" s="6" t="s">
        <v>141</v>
      </c>
      <c r="C59" s="39"/>
      <c r="D59" s="39"/>
      <c r="E59" s="39"/>
      <c r="F59" s="39"/>
      <c r="G59" s="12"/>
      <c r="H59" s="12">
        <v>4074</v>
      </c>
      <c r="I59" s="12">
        <f t="shared" ref="I59" si="13">E59+G59+H59</f>
        <v>4074</v>
      </c>
      <c r="J59" s="12">
        <f t="shared" ref="J59" si="14">F59+G59+H59</f>
        <v>4074</v>
      </c>
    </row>
    <row r="60" spans="1:10" x14ac:dyDescent="0.25">
      <c r="A60" s="15" t="s">
        <v>32</v>
      </c>
      <c r="B60" s="5" t="s">
        <v>3</v>
      </c>
      <c r="C60" s="12"/>
      <c r="D60" s="12"/>
      <c r="E60" s="12">
        <v>18200</v>
      </c>
      <c r="F60" s="12">
        <v>18200</v>
      </c>
      <c r="G60" s="12"/>
      <c r="H60" s="12"/>
      <c r="I60" s="12">
        <f t="shared" si="2"/>
        <v>18200</v>
      </c>
      <c r="J60" s="12">
        <f t="shared" si="3"/>
        <v>18200</v>
      </c>
    </row>
    <row r="61" spans="1:10" x14ac:dyDescent="0.25">
      <c r="A61" s="15" t="s">
        <v>66</v>
      </c>
      <c r="B61" s="5" t="s">
        <v>7</v>
      </c>
      <c r="C61" s="12"/>
      <c r="D61" s="12"/>
      <c r="E61" s="12">
        <v>18863590</v>
      </c>
      <c r="F61" s="12">
        <v>0</v>
      </c>
      <c r="G61" s="12"/>
      <c r="H61" s="12"/>
      <c r="I61" s="12">
        <f t="shared" si="2"/>
        <v>18863590</v>
      </c>
      <c r="J61" s="12">
        <f t="shared" si="3"/>
        <v>0</v>
      </c>
    </row>
    <row r="62" spans="1:10" x14ac:dyDescent="0.25">
      <c r="A62" s="15" t="s">
        <v>62</v>
      </c>
      <c r="B62" s="5" t="s">
        <v>40</v>
      </c>
      <c r="C62" s="12"/>
      <c r="D62" s="12"/>
      <c r="E62" s="12">
        <v>65642</v>
      </c>
      <c r="F62" s="12">
        <v>65642</v>
      </c>
      <c r="G62" s="12"/>
      <c r="H62" s="12"/>
      <c r="I62" s="12">
        <f t="shared" si="2"/>
        <v>65642</v>
      </c>
      <c r="J62" s="12">
        <f t="shared" si="3"/>
        <v>65642</v>
      </c>
    </row>
    <row r="63" spans="1:10" x14ac:dyDescent="0.25">
      <c r="A63" s="15" t="s">
        <v>59</v>
      </c>
      <c r="B63" s="5" t="s">
        <v>37</v>
      </c>
      <c r="C63" s="12"/>
      <c r="D63" s="12"/>
      <c r="E63" s="12">
        <v>174594</v>
      </c>
      <c r="F63" s="12">
        <v>174594</v>
      </c>
      <c r="G63" s="12"/>
      <c r="H63" s="12"/>
      <c r="I63" s="12">
        <f t="shared" si="2"/>
        <v>174594</v>
      </c>
      <c r="J63" s="12">
        <f t="shared" si="3"/>
        <v>174594</v>
      </c>
    </row>
    <row r="64" spans="1:10" x14ac:dyDescent="0.25">
      <c r="A64" s="15" t="s">
        <v>155</v>
      </c>
      <c r="B64" s="5" t="s">
        <v>118</v>
      </c>
      <c r="C64" s="12"/>
      <c r="D64" s="12"/>
      <c r="E64" s="12">
        <v>38504</v>
      </c>
      <c r="F64" s="12">
        <v>38504</v>
      </c>
      <c r="G64" s="12"/>
      <c r="H64" s="12"/>
      <c r="I64" s="12">
        <f t="shared" si="2"/>
        <v>38504</v>
      </c>
      <c r="J64" s="12">
        <f t="shared" si="3"/>
        <v>38504</v>
      </c>
    </row>
    <row r="65" spans="1:10" x14ac:dyDescent="0.25">
      <c r="A65" s="15" t="s">
        <v>155</v>
      </c>
      <c r="B65" s="5" t="s">
        <v>141</v>
      </c>
      <c r="C65" s="12"/>
      <c r="D65" s="12"/>
      <c r="E65" s="12"/>
      <c r="F65" s="12"/>
      <c r="G65" s="12"/>
      <c r="H65" s="12">
        <v>289797</v>
      </c>
      <c r="I65" s="12">
        <f t="shared" ref="I65" si="15">E65+G65+H65</f>
        <v>289797</v>
      </c>
      <c r="J65" s="12">
        <f t="shared" ref="J65" si="16">F65+G65+H65</f>
        <v>289797</v>
      </c>
    </row>
    <row r="66" spans="1:10" x14ac:dyDescent="0.25">
      <c r="A66" s="14" t="s">
        <v>12</v>
      </c>
      <c r="B66" s="4"/>
      <c r="C66" s="9">
        <v>0</v>
      </c>
      <c r="D66" s="9">
        <v>-10178</v>
      </c>
      <c r="E66" s="9">
        <f>E67+E68+E71+E72</f>
        <v>2150403</v>
      </c>
      <c r="F66" s="9">
        <f t="shared" ref="F66:J66" si="17">F67+F68+F71+F72</f>
        <v>1148700</v>
      </c>
      <c r="G66" s="9">
        <f t="shared" si="17"/>
        <v>-35000.000040114603</v>
      </c>
      <c r="H66" s="9">
        <f t="shared" si="17"/>
        <v>0</v>
      </c>
      <c r="I66" s="9">
        <f t="shared" si="17"/>
        <v>2115402.9999598851</v>
      </c>
      <c r="J66" s="9">
        <f t="shared" si="17"/>
        <v>1113699.9999598854</v>
      </c>
    </row>
    <row r="67" spans="1:10" x14ac:dyDescent="0.25">
      <c r="A67" s="15" t="s">
        <v>28</v>
      </c>
      <c r="B67" s="5"/>
      <c r="C67" s="12"/>
      <c r="D67" s="12"/>
      <c r="E67" s="12">
        <v>1164393</v>
      </c>
      <c r="F67" s="12">
        <v>590017</v>
      </c>
      <c r="G67" s="7"/>
      <c r="H67" s="7"/>
      <c r="I67" s="12">
        <f t="shared" si="2"/>
        <v>1164393</v>
      </c>
      <c r="J67" s="12">
        <f t="shared" si="3"/>
        <v>590017</v>
      </c>
    </row>
    <row r="68" spans="1:10" x14ac:dyDescent="0.25">
      <c r="A68" s="15" t="s">
        <v>29</v>
      </c>
      <c r="B68" s="5"/>
      <c r="C68" s="12"/>
      <c r="D68" s="12">
        <v>-10178</v>
      </c>
      <c r="E68" s="12">
        <v>885838</v>
      </c>
      <c r="F68" s="12">
        <v>458511</v>
      </c>
      <c r="G68" s="12">
        <v>-35000.000040114603</v>
      </c>
      <c r="H68" s="7"/>
      <c r="I68" s="12">
        <f t="shared" si="2"/>
        <v>850837.99995988538</v>
      </c>
      <c r="J68" s="12">
        <f t="shared" si="3"/>
        <v>423510.99995988538</v>
      </c>
    </row>
    <row r="69" spans="1:10" x14ac:dyDescent="0.25">
      <c r="A69" s="16" t="s">
        <v>31</v>
      </c>
      <c r="B69" s="6" t="s">
        <v>2</v>
      </c>
      <c r="C69" s="39"/>
      <c r="D69" s="39"/>
      <c r="E69" s="39">
        <v>387</v>
      </c>
      <c r="F69" s="39">
        <v>387</v>
      </c>
      <c r="G69" s="12"/>
      <c r="H69" s="7"/>
      <c r="I69" s="12">
        <f t="shared" si="2"/>
        <v>387</v>
      </c>
      <c r="J69" s="12">
        <f t="shared" si="3"/>
        <v>387</v>
      </c>
    </row>
    <row r="70" spans="1:10" x14ac:dyDescent="0.25">
      <c r="A70" s="16" t="s">
        <v>36</v>
      </c>
      <c r="B70" s="6" t="s">
        <v>8</v>
      </c>
      <c r="C70" s="12"/>
      <c r="D70" s="12"/>
      <c r="E70" s="12">
        <v>200000</v>
      </c>
      <c r="F70" s="12">
        <v>0</v>
      </c>
      <c r="G70" s="12"/>
      <c r="H70" s="7"/>
      <c r="I70" s="12">
        <f t="shared" si="2"/>
        <v>200000</v>
      </c>
      <c r="J70" s="12">
        <f t="shared" si="3"/>
        <v>0</v>
      </c>
    </row>
    <row r="71" spans="1:10" x14ac:dyDescent="0.25">
      <c r="A71" s="15" t="s">
        <v>32</v>
      </c>
      <c r="B71" s="5" t="s">
        <v>3</v>
      </c>
      <c r="C71" s="12"/>
      <c r="D71" s="12"/>
      <c r="E71" s="12">
        <v>8600</v>
      </c>
      <c r="F71" s="12">
        <v>8600</v>
      </c>
      <c r="G71" s="12"/>
      <c r="H71" s="7"/>
      <c r="I71" s="12">
        <f t="shared" si="2"/>
        <v>8600</v>
      </c>
      <c r="J71" s="12">
        <f t="shared" si="3"/>
        <v>8600</v>
      </c>
    </row>
    <row r="72" spans="1:10" x14ac:dyDescent="0.25">
      <c r="A72" s="15" t="s">
        <v>62</v>
      </c>
      <c r="B72" s="5" t="s">
        <v>40</v>
      </c>
      <c r="C72" s="12"/>
      <c r="D72" s="12"/>
      <c r="E72" s="12">
        <v>91572</v>
      </c>
      <c r="F72" s="12">
        <v>91572</v>
      </c>
      <c r="G72" s="12"/>
      <c r="H72" s="7"/>
      <c r="I72" s="12">
        <f t="shared" si="2"/>
        <v>91572</v>
      </c>
      <c r="J72" s="12">
        <f t="shared" si="3"/>
        <v>91572</v>
      </c>
    </row>
    <row r="73" spans="1:10" x14ac:dyDescent="0.25">
      <c r="A73" s="14" t="s">
        <v>4</v>
      </c>
      <c r="B73" s="4"/>
      <c r="C73" s="9">
        <v>0</v>
      </c>
      <c r="D73" s="9">
        <v>0</v>
      </c>
      <c r="E73" s="9">
        <f>E74+E75+E77+E78</f>
        <v>1508859</v>
      </c>
      <c r="F73" s="9">
        <f t="shared" ref="F73:J73" si="18">F74+F75+F77+F78</f>
        <v>1242783</v>
      </c>
      <c r="G73" s="9">
        <f t="shared" si="18"/>
        <v>9.9999999974897946E-5</v>
      </c>
      <c r="H73" s="9">
        <f t="shared" si="18"/>
        <v>0</v>
      </c>
      <c r="I73" s="9">
        <f t="shared" si="18"/>
        <v>1508859.0001000001</v>
      </c>
      <c r="J73" s="9">
        <f t="shared" si="18"/>
        <v>1242783.0001000001</v>
      </c>
    </row>
    <row r="74" spans="1:10" x14ac:dyDescent="0.25">
      <c r="A74" s="15" t="s">
        <v>28</v>
      </c>
      <c r="B74" s="5"/>
      <c r="C74" s="12"/>
      <c r="D74" s="12"/>
      <c r="E74" s="12">
        <v>672397</v>
      </c>
      <c r="F74" s="12">
        <v>467283</v>
      </c>
      <c r="G74" s="12"/>
      <c r="H74" s="7"/>
      <c r="I74" s="12">
        <f t="shared" si="2"/>
        <v>672397</v>
      </c>
      <c r="J74" s="12">
        <f t="shared" si="3"/>
        <v>467283</v>
      </c>
    </row>
    <row r="75" spans="1:10" x14ac:dyDescent="0.25">
      <c r="A75" s="15" t="s">
        <v>29</v>
      </c>
      <c r="B75" s="5"/>
      <c r="C75" s="12"/>
      <c r="D75" s="12"/>
      <c r="E75" s="12">
        <v>827828</v>
      </c>
      <c r="F75" s="12">
        <v>766866</v>
      </c>
      <c r="G75" s="12">
        <v>-322.49</v>
      </c>
      <c r="H75" s="7"/>
      <c r="I75" s="12">
        <f t="shared" si="2"/>
        <v>827505.51</v>
      </c>
      <c r="J75" s="12">
        <f t="shared" si="3"/>
        <v>766543.51</v>
      </c>
    </row>
    <row r="76" spans="1:10" x14ac:dyDescent="0.25">
      <c r="A76" s="16" t="s">
        <v>31</v>
      </c>
      <c r="B76" s="6" t="s">
        <v>2</v>
      </c>
      <c r="C76" s="39"/>
      <c r="D76" s="39"/>
      <c r="E76" s="39">
        <v>172</v>
      </c>
      <c r="F76" s="39">
        <v>172</v>
      </c>
      <c r="G76" s="12"/>
      <c r="H76" s="7"/>
      <c r="I76" s="12">
        <f t="shared" si="2"/>
        <v>172</v>
      </c>
      <c r="J76" s="12">
        <f t="shared" si="3"/>
        <v>172</v>
      </c>
    </row>
    <row r="77" spans="1:10" x14ac:dyDescent="0.25">
      <c r="A77" s="15" t="s">
        <v>59</v>
      </c>
      <c r="B77" s="5" t="s">
        <v>37</v>
      </c>
      <c r="C77" s="12"/>
      <c r="D77" s="12"/>
      <c r="E77" s="12">
        <v>8634</v>
      </c>
      <c r="F77" s="12">
        <v>8634</v>
      </c>
      <c r="G77" s="12"/>
      <c r="H77" s="7"/>
      <c r="I77" s="12">
        <f t="shared" si="2"/>
        <v>8634</v>
      </c>
      <c r="J77" s="12">
        <f t="shared" si="3"/>
        <v>8634</v>
      </c>
    </row>
    <row r="78" spans="1:10" x14ac:dyDescent="0.25">
      <c r="A78" s="15" t="s">
        <v>92</v>
      </c>
      <c r="B78" s="5"/>
      <c r="C78" s="12"/>
      <c r="D78" s="12"/>
      <c r="E78" s="12"/>
      <c r="F78" s="12"/>
      <c r="G78" s="12">
        <v>322.49009999999998</v>
      </c>
      <c r="H78" s="7"/>
      <c r="I78" s="12">
        <f t="shared" ref="I78" si="19">E78+G78+H78</f>
        <v>322.49009999999998</v>
      </c>
      <c r="J78" s="12">
        <f t="shared" ref="J78" si="20">F78+G78+H78</f>
        <v>322.49009999999998</v>
      </c>
    </row>
    <row r="79" spans="1:10" x14ac:dyDescent="0.25">
      <c r="A79" s="14" t="s">
        <v>5</v>
      </c>
      <c r="B79" s="4"/>
      <c r="C79" s="9">
        <v>225389</v>
      </c>
      <c r="D79" s="9">
        <f>D82+D85+D94+D95</f>
        <v>0</v>
      </c>
      <c r="E79" s="9">
        <f>E80+E82+E85+E86+E87+E88+E89+E90+E91+E92+E93+E94+E95+E96</f>
        <v>150257927</v>
      </c>
      <c r="F79" s="9">
        <f t="shared" ref="F79:J79" si="21">F80+F82+F85+F86+F87+F88+F89+F90+F91+F92+F93+F94+F95+F96</f>
        <v>27227863</v>
      </c>
      <c r="G79" s="9">
        <f t="shared" si="21"/>
        <v>1.0000000474974513E-4</v>
      </c>
      <c r="H79" s="9">
        <f t="shared" si="21"/>
        <v>0</v>
      </c>
      <c r="I79" s="9">
        <f t="shared" si="21"/>
        <v>150257927.00009999</v>
      </c>
      <c r="J79" s="9">
        <f t="shared" si="21"/>
        <v>27227863.000100002</v>
      </c>
    </row>
    <row r="80" spans="1:10" x14ac:dyDescent="0.25">
      <c r="A80" s="15" t="s">
        <v>28</v>
      </c>
      <c r="B80" s="5"/>
      <c r="C80" s="12"/>
      <c r="D80" s="12"/>
      <c r="E80" s="12">
        <v>2235382</v>
      </c>
      <c r="F80" s="12">
        <v>1653008</v>
      </c>
      <c r="G80" s="7"/>
      <c r="H80" s="7"/>
      <c r="I80" s="12">
        <f t="shared" si="2"/>
        <v>2235382</v>
      </c>
      <c r="J80" s="12">
        <f t="shared" si="3"/>
        <v>1653008</v>
      </c>
    </row>
    <row r="81" spans="1:10" x14ac:dyDescent="0.25">
      <c r="A81" s="17" t="s">
        <v>33</v>
      </c>
      <c r="B81" s="6" t="s">
        <v>7</v>
      </c>
      <c r="C81" s="12"/>
      <c r="D81" s="12"/>
      <c r="E81" s="39">
        <v>39429</v>
      </c>
      <c r="F81" s="39">
        <v>39429</v>
      </c>
      <c r="G81" s="7"/>
      <c r="H81" s="7"/>
      <c r="I81" s="12">
        <f t="shared" ref="I81:I144" si="22">E81+G81+H81</f>
        <v>39429</v>
      </c>
      <c r="J81" s="12">
        <f t="shared" ref="J81:J144" si="23">F81+G81+H81</f>
        <v>39429</v>
      </c>
    </row>
    <row r="82" spans="1:10" x14ac:dyDescent="0.25">
      <c r="A82" s="15" t="s">
        <v>29</v>
      </c>
      <c r="B82" s="5"/>
      <c r="C82" s="12"/>
      <c r="D82" s="12">
        <v>-3000</v>
      </c>
      <c r="E82" s="12">
        <v>1040986</v>
      </c>
      <c r="F82" s="12">
        <v>778628</v>
      </c>
      <c r="G82" s="12">
        <v>-258000</v>
      </c>
      <c r="H82" s="7"/>
      <c r="I82" s="12">
        <f t="shared" si="22"/>
        <v>782986</v>
      </c>
      <c r="J82" s="12">
        <f t="shared" si="23"/>
        <v>520628</v>
      </c>
    </row>
    <row r="83" spans="1:10" x14ac:dyDescent="0.25">
      <c r="A83" s="16" t="s">
        <v>31</v>
      </c>
      <c r="B83" s="6" t="s">
        <v>2</v>
      </c>
      <c r="C83" s="39"/>
      <c r="D83" s="39"/>
      <c r="E83" s="39">
        <v>744</v>
      </c>
      <c r="F83" s="39">
        <v>744</v>
      </c>
      <c r="G83" s="12"/>
      <c r="H83" s="7"/>
      <c r="I83" s="12">
        <f t="shared" si="22"/>
        <v>744</v>
      </c>
      <c r="J83" s="12">
        <f t="shared" si="23"/>
        <v>744</v>
      </c>
    </row>
    <row r="84" spans="1:10" x14ac:dyDescent="0.25">
      <c r="A84" s="16" t="s">
        <v>111</v>
      </c>
      <c r="B84" s="41" t="s">
        <v>46</v>
      </c>
      <c r="C84" s="39">
        <v>50000</v>
      </c>
      <c r="D84" s="39"/>
      <c r="E84" s="39">
        <v>50000</v>
      </c>
      <c r="F84" s="39">
        <v>50000</v>
      </c>
      <c r="G84" s="12"/>
      <c r="H84" s="7"/>
      <c r="I84" s="12">
        <f t="shared" si="22"/>
        <v>50000</v>
      </c>
      <c r="J84" s="12">
        <f t="shared" si="23"/>
        <v>50000</v>
      </c>
    </row>
    <row r="85" spans="1:10" x14ac:dyDescent="0.25">
      <c r="A85" s="15" t="s">
        <v>56</v>
      </c>
      <c r="B85" s="5" t="s">
        <v>48</v>
      </c>
      <c r="C85" s="12"/>
      <c r="D85" s="12">
        <v>-318000</v>
      </c>
      <c r="E85" s="12">
        <v>102949548</v>
      </c>
      <c r="F85" s="12">
        <v>15066327</v>
      </c>
      <c r="G85" s="12"/>
      <c r="H85" s="7"/>
      <c r="I85" s="12">
        <f t="shared" si="22"/>
        <v>102949548</v>
      </c>
      <c r="J85" s="12">
        <f t="shared" si="23"/>
        <v>15066327</v>
      </c>
    </row>
    <row r="86" spans="1:10" x14ac:dyDescent="0.25">
      <c r="A86" s="15" t="s">
        <v>61</v>
      </c>
      <c r="B86" s="5" t="s">
        <v>6</v>
      </c>
      <c r="C86" s="12"/>
      <c r="D86" s="12"/>
      <c r="E86" s="12">
        <v>82819</v>
      </c>
      <c r="F86" s="12">
        <v>82819</v>
      </c>
      <c r="G86" s="12"/>
      <c r="H86" s="7"/>
      <c r="I86" s="12">
        <f t="shared" si="22"/>
        <v>82819</v>
      </c>
      <c r="J86" s="12">
        <f t="shared" si="23"/>
        <v>82819</v>
      </c>
    </row>
    <row r="87" spans="1:10" x14ac:dyDescent="0.25">
      <c r="A87" s="15" t="s">
        <v>26</v>
      </c>
      <c r="B87" s="5" t="s">
        <v>10</v>
      </c>
      <c r="C87" s="12"/>
      <c r="D87" s="12"/>
      <c r="E87" s="12">
        <v>16127000</v>
      </c>
      <c r="F87" s="12">
        <v>0</v>
      </c>
      <c r="G87" s="12"/>
      <c r="H87" s="7"/>
      <c r="I87" s="12">
        <f t="shared" si="22"/>
        <v>16127000</v>
      </c>
      <c r="J87" s="12">
        <f t="shared" si="23"/>
        <v>0</v>
      </c>
    </row>
    <row r="88" spans="1:10" x14ac:dyDescent="0.25">
      <c r="A88" s="15" t="s">
        <v>27</v>
      </c>
      <c r="B88" s="5"/>
      <c r="C88" s="12"/>
      <c r="D88" s="12"/>
      <c r="E88" s="12">
        <v>17195111</v>
      </c>
      <c r="F88" s="12">
        <v>0</v>
      </c>
      <c r="G88" s="12"/>
      <c r="H88" s="7"/>
      <c r="I88" s="12">
        <f t="shared" si="22"/>
        <v>17195111</v>
      </c>
      <c r="J88" s="12">
        <f t="shared" si="23"/>
        <v>0</v>
      </c>
    </row>
    <row r="89" spans="1:10" x14ac:dyDescent="0.25">
      <c r="A89" s="18" t="s">
        <v>44</v>
      </c>
      <c r="B89" s="5" t="s">
        <v>2</v>
      </c>
      <c r="C89" s="12"/>
      <c r="D89" s="12"/>
      <c r="E89" s="12">
        <v>360309</v>
      </c>
      <c r="F89" s="12">
        <v>360309</v>
      </c>
      <c r="G89" s="12"/>
      <c r="H89" s="7"/>
      <c r="I89" s="12">
        <f t="shared" si="22"/>
        <v>360309</v>
      </c>
      <c r="J89" s="12">
        <f t="shared" si="23"/>
        <v>360309</v>
      </c>
    </row>
    <row r="90" spans="1:10" x14ac:dyDescent="0.25">
      <c r="A90" s="18" t="s">
        <v>32</v>
      </c>
      <c r="B90" s="5" t="s">
        <v>3</v>
      </c>
      <c r="C90" s="12"/>
      <c r="D90" s="12"/>
      <c r="E90" s="12">
        <v>111200</v>
      </c>
      <c r="F90" s="12">
        <v>111200</v>
      </c>
      <c r="G90" s="12"/>
      <c r="H90" s="7"/>
      <c r="I90" s="12">
        <f t="shared" si="22"/>
        <v>111200</v>
      </c>
      <c r="J90" s="12">
        <f t="shared" si="23"/>
        <v>111200</v>
      </c>
    </row>
    <row r="91" spans="1:10" x14ac:dyDescent="0.25">
      <c r="A91" s="15" t="s">
        <v>67</v>
      </c>
      <c r="B91" s="5" t="s">
        <v>7</v>
      </c>
      <c r="C91" s="12"/>
      <c r="D91" s="12"/>
      <c r="E91" s="12">
        <v>980000</v>
      </c>
      <c r="F91" s="12">
        <v>0</v>
      </c>
      <c r="G91" s="12"/>
      <c r="H91" s="7"/>
      <c r="I91" s="12">
        <f t="shared" si="22"/>
        <v>980000</v>
      </c>
      <c r="J91" s="12">
        <f t="shared" si="23"/>
        <v>0</v>
      </c>
    </row>
    <row r="92" spans="1:10" x14ac:dyDescent="0.25">
      <c r="A92" s="15" t="s">
        <v>54</v>
      </c>
      <c r="B92" s="5" t="s">
        <v>45</v>
      </c>
      <c r="C92" s="12">
        <v>175389</v>
      </c>
      <c r="D92" s="12"/>
      <c r="E92" s="12">
        <v>1747983</v>
      </c>
      <c r="F92" s="12">
        <v>1747983</v>
      </c>
      <c r="G92" s="12">
        <v>258000.0001</v>
      </c>
      <c r="H92" s="7"/>
      <c r="I92" s="12">
        <f t="shared" si="22"/>
        <v>2005983.0001000001</v>
      </c>
      <c r="J92" s="12">
        <f t="shared" si="23"/>
        <v>2005983.0001000001</v>
      </c>
    </row>
    <row r="93" spans="1:10" x14ac:dyDescent="0.25">
      <c r="A93" s="15" t="s">
        <v>58</v>
      </c>
      <c r="B93" s="5" t="s">
        <v>46</v>
      </c>
      <c r="C93" s="12"/>
      <c r="D93" s="12"/>
      <c r="E93" s="12">
        <v>1511300</v>
      </c>
      <c r="F93" s="12">
        <v>1511300</v>
      </c>
      <c r="G93" s="12"/>
      <c r="H93" s="7"/>
      <c r="I93" s="12">
        <f t="shared" si="22"/>
        <v>1511300</v>
      </c>
      <c r="J93" s="12">
        <f t="shared" si="23"/>
        <v>1511300</v>
      </c>
    </row>
    <row r="94" spans="1:10" x14ac:dyDescent="0.25">
      <c r="A94" s="15" t="s">
        <v>57</v>
      </c>
      <c r="B94" s="5" t="s">
        <v>47</v>
      </c>
      <c r="C94" s="12"/>
      <c r="D94" s="12">
        <v>3000</v>
      </c>
      <c r="E94" s="12">
        <v>165460</v>
      </c>
      <c r="F94" s="12">
        <v>165460</v>
      </c>
      <c r="G94" s="7"/>
      <c r="H94" s="7"/>
      <c r="I94" s="12">
        <f t="shared" si="22"/>
        <v>165460</v>
      </c>
      <c r="J94" s="12">
        <f t="shared" si="23"/>
        <v>165460</v>
      </c>
    </row>
    <row r="95" spans="1:10" x14ac:dyDescent="0.25">
      <c r="A95" s="15" t="s">
        <v>55</v>
      </c>
      <c r="B95" s="5" t="s">
        <v>39</v>
      </c>
      <c r="C95" s="12"/>
      <c r="D95" s="12">
        <v>318000</v>
      </c>
      <c r="E95" s="12">
        <v>5646161</v>
      </c>
      <c r="F95" s="12">
        <v>5646161</v>
      </c>
      <c r="G95" s="7"/>
      <c r="H95" s="7"/>
      <c r="I95" s="12">
        <f t="shared" si="22"/>
        <v>5646161</v>
      </c>
      <c r="J95" s="12">
        <f t="shared" si="23"/>
        <v>5646161</v>
      </c>
    </row>
    <row r="96" spans="1:10" x14ac:dyDescent="0.25">
      <c r="A96" s="15" t="s">
        <v>59</v>
      </c>
      <c r="B96" s="5" t="s">
        <v>37</v>
      </c>
      <c r="C96" s="12"/>
      <c r="D96" s="12"/>
      <c r="E96" s="12">
        <v>104668</v>
      </c>
      <c r="F96" s="12">
        <v>104668</v>
      </c>
      <c r="G96" s="7"/>
      <c r="H96" s="7"/>
      <c r="I96" s="12">
        <f t="shared" si="22"/>
        <v>104668</v>
      </c>
      <c r="J96" s="12">
        <f t="shared" si="23"/>
        <v>104668</v>
      </c>
    </row>
    <row r="97" spans="1:10" x14ac:dyDescent="0.25">
      <c r="A97" s="14" t="s">
        <v>13</v>
      </c>
      <c r="B97" s="4"/>
      <c r="C97" s="9">
        <v>0</v>
      </c>
      <c r="D97" s="9">
        <v>0</v>
      </c>
      <c r="E97" s="9">
        <f>E98+E100+E103+E104</f>
        <v>17428976</v>
      </c>
      <c r="F97" s="9">
        <f t="shared" ref="F97:J97" si="24">F98+F100+F103+F104</f>
        <v>243459</v>
      </c>
      <c r="G97" s="9">
        <f t="shared" si="24"/>
        <v>0</v>
      </c>
      <c r="H97" s="9">
        <f t="shared" si="24"/>
        <v>0</v>
      </c>
      <c r="I97" s="9">
        <f t="shared" si="24"/>
        <v>17428976</v>
      </c>
      <c r="J97" s="9">
        <f t="shared" si="24"/>
        <v>243459</v>
      </c>
    </row>
    <row r="98" spans="1:10" x14ac:dyDescent="0.25">
      <c r="A98" s="15" t="s">
        <v>28</v>
      </c>
      <c r="B98" s="5"/>
      <c r="C98" s="12"/>
      <c r="D98" s="12"/>
      <c r="E98" s="12">
        <v>247497</v>
      </c>
      <c r="F98" s="12">
        <v>166289</v>
      </c>
      <c r="G98" s="7"/>
      <c r="H98" s="7"/>
      <c r="I98" s="12">
        <f t="shared" si="22"/>
        <v>247497</v>
      </c>
      <c r="J98" s="12">
        <f t="shared" si="23"/>
        <v>166289</v>
      </c>
    </row>
    <row r="99" spans="1:10" s="1" customFormat="1" x14ac:dyDescent="0.25">
      <c r="A99" s="17" t="s">
        <v>33</v>
      </c>
      <c r="B99" s="6" t="s">
        <v>7</v>
      </c>
      <c r="C99" s="40"/>
      <c r="D99" s="40"/>
      <c r="E99" s="12">
        <v>76403</v>
      </c>
      <c r="F99" s="12">
        <v>5521</v>
      </c>
      <c r="G99" s="59"/>
      <c r="H99" s="59"/>
      <c r="I99" s="12">
        <f t="shared" si="22"/>
        <v>76403</v>
      </c>
      <c r="J99" s="12">
        <f t="shared" si="23"/>
        <v>5521</v>
      </c>
    </row>
    <row r="100" spans="1:10" x14ac:dyDescent="0.25">
      <c r="A100" s="15" t="s">
        <v>29</v>
      </c>
      <c r="B100" s="5"/>
      <c r="C100" s="12"/>
      <c r="D100" s="12"/>
      <c r="E100" s="12">
        <v>194473</v>
      </c>
      <c r="F100" s="12">
        <v>24170</v>
      </c>
      <c r="G100" s="7"/>
      <c r="H100" s="7"/>
      <c r="I100" s="12">
        <f t="shared" si="22"/>
        <v>194473</v>
      </c>
      <c r="J100" s="12">
        <f t="shared" si="23"/>
        <v>24170</v>
      </c>
    </row>
    <row r="101" spans="1:10" x14ac:dyDescent="0.25">
      <c r="A101" s="16" t="s">
        <v>31</v>
      </c>
      <c r="B101" s="6" t="s">
        <v>2</v>
      </c>
      <c r="C101" s="39"/>
      <c r="D101" s="39"/>
      <c r="E101" s="39">
        <v>76</v>
      </c>
      <c r="F101" s="39">
        <v>76</v>
      </c>
      <c r="G101" s="7"/>
      <c r="H101" s="7"/>
      <c r="I101" s="12">
        <f t="shared" si="22"/>
        <v>76</v>
      </c>
      <c r="J101" s="12">
        <f t="shared" si="23"/>
        <v>76</v>
      </c>
    </row>
    <row r="102" spans="1:10" x14ac:dyDescent="0.25">
      <c r="A102" s="17" t="s">
        <v>33</v>
      </c>
      <c r="B102" s="6" t="s">
        <v>7</v>
      </c>
      <c r="C102" s="12"/>
      <c r="D102" s="12"/>
      <c r="E102" s="39">
        <v>7187</v>
      </c>
      <c r="F102" s="39">
        <v>0</v>
      </c>
      <c r="G102" s="7"/>
      <c r="H102" s="7"/>
      <c r="I102" s="12">
        <f t="shared" si="22"/>
        <v>7187</v>
      </c>
      <c r="J102" s="12">
        <f t="shared" si="23"/>
        <v>0</v>
      </c>
    </row>
    <row r="103" spans="1:10" x14ac:dyDescent="0.25">
      <c r="A103" s="15" t="s">
        <v>68</v>
      </c>
      <c r="B103" s="5" t="s">
        <v>7</v>
      </c>
      <c r="C103" s="12"/>
      <c r="D103" s="12"/>
      <c r="E103" s="12">
        <v>16934006</v>
      </c>
      <c r="F103" s="12">
        <v>0</v>
      </c>
      <c r="G103" s="7"/>
      <c r="H103" s="7"/>
      <c r="I103" s="12">
        <f t="shared" si="22"/>
        <v>16934006</v>
      </c>
      <c r="J103" s="12">
        <f t="shared" si="23"/>
        <v>0</v>
      </c>
    </row>
    <row r="104" spans="1:10" x14ac:dyDescent="0.25">
      <c r="A104" s="15" t="s">
        <v>62</v>
      </c>
      <c r="B104" s="5" t="s">
        <v>40</v>
      </c>
      <c r="C104" s="12"/>
      <c r="D104" s="12"/>
      <c r="E104" s="12">
        <v>53000</v>
      </c>
      <c r="F104" s="12">
        <v>53000</v>
      </c>
      <c r="G104" s="7"/>
      <c r="H104" s="7"/>
      <c r="I104" s="12">
        <f t="shared" si="22"/>
        <v>53000</v>
      </c>
      <c r="J104" s="12">
        <f t="shared" si="23"/>
        <v>53000</v>
      </c>
    </row>
    <row r="105" spans="1:10" x14ac:dyDescent="0.25">
      <c r="A105" s="14" t="s">
        <v>20</v>
      </c>
      <c r="B105" s="4"/>
      <c r="C105" s="9">
        <v>0</v>
      </c>
      <c r="D105" s="9">
        <v>0</v>
      </c>
      <c r="E105" s="9">
        <f>E106+E107+E109+E110+E111</f>
        <v>1052012</v>
      </c>
      <c r="F105" s="9">
        <f t="shared" ref="F105:J105" si="25">F106+F107+F109+F110+F111</f>
        <v>1030008</v>
      </c>
      <c r="G105" s="9">
        <f t="shared" si="25"/>
        <v>6547.9999971826701</v>
      </c>
      <c r="H105" s="9">
        <f t="shared" si="25"/>
        <v>0</v>
      </c>
      <c r="I105" s="9">
        <f t="shared" si="25"/>
        <v>1058559.9999971827</v>
      </c>
      <c r="J105" s="9">
        <f t="shared" si="25"/>
        <v>1036555.9999971826</v>
      </c>
    </row>
    <row r="106" spans="1:10" x14ac:dyDescent="0.25">
      <c r="A106" s="15" t="s">
        <v>28</v>
      </c>
      <c r="B106" s="5"/>
      <c r="C106" s="12"/>
      <c r="D106" s="12"/>
      <c r="E106" s="12">
        <v>322532</v>
      </c>
      <c r="F106" s="12">
        <v>306886</v>
      </c>
      <c r="G106" s="7"/>
      <c r="H106" s="7"/>
      <c r="I106" s="12">
        <f t="shared" si="22"/>
        <v>322532</v>
      </c>
      <c r="J106" s="12">
        <f t="shared" si="23"/>
        <v>306886</v>
      </c>
    </row>
    <row r="107" spans="1:10" x14ac:dyDescent="0.25">
      <c r="A107" s="15" t="s">
        <v>29</v>
      </c>
      <c r="B107" s="5"/>
      <c r="C107" s="12"/>
      <c r="D107" s="12"/>
      <c r="E107" s="12">
        <v>653378</v>
      </c>
      <c r="F107" s="12">
        <v>647020</v>
      </c>
      <c r="G107" s="12">
        <v>6547.9999971826701</v>
      </c>
      <c r="H107" s="7"/>
      <c r="I107" s="12">
        <f t="shared" si="22"/>
        <v>659925.99999718263</v>
      </c>
      <c r="J107" s="12">
        <f t="shared" si="23"/>
        <v>653567.99999718263</v>
      </c>
    </row>
    <row r="108" spans="1:10" x14ac:dyDescent="0.25">
      <c r="A108" s="16" t="s">
        <v>31</v>
      </c>
      <c r="B108" s="6" t="s">
        <v>2</v>
      </c>
      <c r="C108" s="39"/>
      <c r="D108" s="39"/>
      <c r="E108" s="39">
        <v>78</v>
      </c>
      <c r="F108" s="39">
        <v>78</v>
      </c>
      <c r="G108" s="12"/>
      <c r="H108" s="7"/>
      <c r="I108" s="12">
        <f t="shared" si="22"/>
        <v>78</v>
      </c>
      <c r="J108" s="12">
        <f t="shared" si="23"/>
        <v>78</v>
      </c>
    </row>
    <row r="109" spans="1:10" x14ac:dyDescent="0.25">
      <c r="A109" s="15" t="s">
        <v>32</v>
      </c>
      <c r="B109" s="5" t="s">
        <v>3</v>
      </c>
      <c r="C109" s="12"/>
      <c r="D109" s="12"/>
      <c r="E109" s="12">
        <v>2700</v>
      </c>
      <c r="F109" s="12">
        <v>2700</v>
      </c>
      <c r="G109" s="12"/>
      <c r="H109" s="7"/>
      <c r="I109" s="12">
        <f t="shared" si="22"/>
        <v>2700</v>
      </c>
      <c r="J109" s="12">
        <f t="shared" si="23"/>
        <v>2700</v>
      </c>
    </row>
    <row r="110" spans="1:10" x14ac:dyDescent="0.25">
      <c r="A110" s="15" t="s">
        <v>62</v>
      </c>
      <c r="B110" s="5" t="s">
        <v>40</v>
      </c>
      <c r="C110" s="12"/>
      <c r="D110" s="12"/>
      <c r="E110" s="12">
        <v>70785</v>
      </c>
      <c r="F110" s="12">
        <v>70785</v>
      </c>
      <c r="G110" s="12"/>
      <c r="H110" s="7"/>
      <c r="I110" s="12">
        <f t="shared" si="22"/>
        <v>70785</v>
      </c>
      <c r="J110" s="12">
        <f t="shared" si="23"/>
        <v>70785</v>
      </c>
    </row>
    <row r="111" spans="1:10" x14ac:dyDescent="0.25">
      <c r="A111" s="15" t="s">
        <v>59</v>
      </c>
      <c r="B111" s="5" t="s">
        <v>37</v>
      </c>
      <c r="C111" s="12"/>
      <c r="D111" s="12"/>
      <c r="E111" s="12">
        <v>2617</v>
      </c>
      <c r="F111" s="12">
        <v>2617</v>
      </c>
      <c r="G111" s="12"/>
      <c r="H111" s="7"/>
      <c r="I111" s="12">
        <f t="shared" si="22"/>
        <v>2617</v>
      </c>
      <c r="J111" s="12">
        <f t="shared" si="23"/>
        <v>2617</v>
      </c>
    </row>
    <row r="112" spans="1:10" x14ac:dyDescent="0.25">
      <c r="A112" s="14" t="s">
        <v>17</v>
      </c>
      <c r="B112" s="4"/>
      <c r="C112" s="9">
        <v>0</v>
      </c>
      <c r="D112" s="9">
        <v>0</v>
      </c>
      <c r="E112" s="9">
        <f>E113+E114+E116+E117+E118</f>
        <v>630751</v>
      </c>
      <c r="F112" s="9">
        <f t="shared" ref="F112:J112" si="26">F113+F114+F116+F117+F118</f>
        <v>628767</v>
      </c>
      <c r="G112" s="9">
        <f t="shared" si="26"/>
        <v>-24080.000008026698</v>
      </c>
      <c r="H112" s="9">
        <f t="shared" si="26"/>
        <v>0</v>
      </c>
      <c r="I112" s="9">
        <f t="shared" si="26"/>
        <v>606670.99999197328</v>
      </c>
      <c r="J112" s="9">
        <f t="shared" si="26"/>
        <v>604686.99999197328</v>
      </c>
    </row>
    <row r="113" spans="1:10" x14ac:dyDescent="0.25">
      <c r="A113" s="15" t="s">
        <v>28</v>
      </c>
      <c r="B113" s="5"/>
      <c r="C113" s="12"/>
      <c r="D113" s="12"/>
      <c r="E113" s="12">
        <v>279169</v>
      </c>
      <c r="F113" s="12">
        <v>278008</v>
      </c>
      <c r="G113" s="12"/>
      <c r="H113" s="7"/>
      <c r="I113" s="12">
        <f t="shared" si="22"/>
        <v>279169</v>
      </c>
      <c r="J113" s="12">
        <f t="shared" si="23"/>
        <v>278008</v>
      </c>
    </row>
    <row r="114" spans="1:10" x14ac:dyDescent="0.25">
      <c r="A114" s="15" t="s">
        <v>29</v>
      </c>
      <c r="B114" s="5"/>
      <c r="C114" s="12"/>
      <c r="D114" s="12"/>
      <c r="E114" s="12">
        <v>222693</v>
      </c>
      <c r="F114" s="12">
        <v>221870</v>
      </c>
      <c r="G114" s="12">
        <v>-24080.000008026698</v>
      </c>
      <c r="H114" s="7"/>
      <c r="I114" s="12">
        <f t="shared" si="22"/>
        <v>198612.99999197331</v>
      </c>
      <c r="J114" s="12">
        <f t="shared" si="23"/>
        <v>197789.99999197331</v>
      </c>
    </row>
    <row r="115" spans="1:10" x14ac:dyDescent="0.25">
      <c r="A115" s="16" t="s">
        <v>31</v>
      </c>
      <c r="B115" s="6" t="s">
        <v>2</v>
      </c>
      <c r="C115" s="39"/>
      <c r="D115" s="39"/>
      <c r="E115" s="39">
        <v>134</v>
      </c>
      <c r="F115" s="39">
        <v>134</v>
      </c>
      <c r="G115" s="12"/>
      <c r="H115" s="7"/>
      <c r="I115" s="12">
        <f t="shared" si="22"/>
        <v>134</v>
      </c>
      <c r="J115" s="12">
        <f t="shared" si="23"/>
        <v>134</v>
      </c>
    </row>
    <row r="116" spans="1:10" x14ac:dyDescent="0.25">
      <c r="A116" s="15" t="s">
        <v>32</v>
      </c>
      <c r="B116" s="5" t="s">
        <v>3</v>
      </c>
      <c r="C116" s="12"/>
      <c r="D116" s="12"/>
      <c r="E116" s="12">
        <v>18600</v>
      </c>
      <c r="F116" s="12">
        <v>18600</v>
      </c>
      <c r="G116" s="12"/>
      <c r="H116" s="7"/>
      <c r="I116" s="12">
        <f t="shared" si="22"/>
        <v>18600</v>
      </c>
      <c r="J116" s="12">
        <f t="shared" si="23"/>
        <v>18600</v>
      </c>
    </row>
    <row r="117" spans="1:10" x14ac:dyDescent="0.25">
      <c r="A117" s="15" t="s">
        <v>62</v>
      </c>
      <c r="B117" s="5" t="s">
        <v>40</v>
      </c>
      <c r="C117" s="12"/>
      <c r="D117" s="12"/>
      <c r="E117" s="12">
        <v>79938</v>
      </c>
      <c r="F117" s="12">
        <v>79938</v>
      </c>
      <c r="G117" s="7"/>
      <c r="H117" s="7"/>
      <c r="I117" s="12">
        <f t="shared" si="22"/>
        <v>79938</v>
      </c>
      <c r="J117" s="12">
        <f t="shared" si="23"/>
        <v>79938</v>
      </c>
    </row>
    <row r="118" spans="1:10" x14ac:dyDescent="0.25">
      <c r="A118" s="15" t="s">
        <v>59</v>
      </c>
      <c r="B118" s="5" t="s">
        <v>37</v>
      </c>
      <c r="C118" s="12"/>
      <c r="D118" s="12"/>
      <c r="E118" s="12">
        <v>30351</v>
      </c>
      <c r="F118" s="12">
        <v>30351</v>
      </c>
      <c r="G118" s="7"/>
      <c r="H118" s="7"/>
      <c r="I118" s="12">
        <f t="shared" si="22"/>
        <v>30351</v>
      </c>
      <c r="J118" s="12">
        <f t="shared" si="23"/>
        <v>30351</v>
      </c>
    </row>
    <row r="119" spans="1:10" x14ac:dyDescent="0.25">
      <c r="A119" s="14" t="s">
        <v>49</v>
      </c>
      <c r="B119" s="5"/>
      <c r="C119" s="9"/>
      <c r="D119" s="9"/>
      <c r="E119" s="9">
        <f>E120+E121+E123+E124</f>
        <v>582916</v>
      </c>
      <c r="F119" s="9">
        <f t="shared" ref="F119:J119" si="27">F120+F121+F123+F124</f>
        <v>579848</v>
      </c>
      <c r="G119" s="9">
        <f t="shared" si="27"/>
        <v>-27210.000009070001</v>
      </c>
      <c r="H119" s="9">
        <f t="shared" si="27"/>
        <v>0</v>
      </c>
      <c r="I119" s="9">
        <f t="shared" si="27"/>
        <v>555705.99999092997</v>
      </c>
      <c r="J119" s="9">
        <f t="shared" si="27"/>
        <v>552637.99999092997</v>
      </c>
    </row>
    <row r="120" spans="1:10" x14ac:dyDescent="0.25">
      <c r="A120" s="15" t="s">
        <v>28</v>
      </c>
      <c r="B120" s="5"/>
      <c r="C120" s="12"/>
      <c r="D120" s="12"/>
      <c r="E120" s="12">
        <v>328312</v>
      </c>
      <c r="F120" s="12">
        <v>327151</v>
      </c>
      <c r="G120" s="7"/>
      <c r="H120" s="7"/>
      <c r="I120" s="12">
        <f t="shared" si="22"/>
        <v>328312</v>
      </c>
      <c r="J120" s="12">
        <f t="shared" si="23"/>
        <v>327151</v>
      </c>
    </row>
    <row r="121" spans="1:10" x14ac:dyDescent="0.25">
      <c r="A121" s="15" t="s">
        <v>29</v>
      </c>
      <c r="B121" s="5"/>
      <c r="C121" s="12"/>
      <c r="D121" s="12"/>
      <c r="E121" s="12">
        <v>202397</v>
      </c>
      <c r="F121" s="12">
        <v>200490</v>
      </c>
      <c r="G121" s="12">
        <v>-27210.000009070001</v>
      </c>
      <c r="H121" s="7"/>
      <c r="I121" s="12">
        <f t="shared" si="22"/>
        <v>175186.99999092999</v>
      </c>
      <c r="J121" s="12">
        <f t="shared" si="23"/>
        <v>173279.99999092999</v>
      </c>
    </row>
    <row r="122" spans="1:10" s="1" customFormat="1" x14ac:dyDescent="0.25">
      <c r="A122" s="16" t="s">
        <v>31</v>
      </c>
      <c r="B122" s="6" t="s">
        <v>2</v>
      </c>
      <c r="C122" s="40"/>
      <c r="D122" s="40"/>
      <c r="E122" s="40">
        <v>116</v>
      </c>
      <c r="F122" s="40">
        <v>116</v>
      </c>
      <c r="G122" s="40"/>
      <c r="H122" s="59"/>
      <c r="I122" s="12">
        <f t="shared" si="22"/>
        <v>116</v>
      </c>
      <c r="J122" s="12">
        <f t="shared" si="23"/>
        <v>116</v>
      </c>
    </row>
    <row r="123" spans="1:10" x14ac:dyDescent="0.25">
      <c r="A123" s="15" t="s">
        <v>32</v>
      </c>
      <c r="B123" s="5" t="s">
        <v>3</v>
      </c>
      <c r="C123" s="12"/>
      <c r="D123" s="12"/>
      <c r="E123" s="12">
        <v>8600</v>
      </c>
      <c r="F123" s="12">
        <v>8600</v>
      </c>
      <c r="G123" s="12"/>
      <c r="H123" s="7"/>
      <c r="I123" s="12">
        <f t="shared" si="22"/>
        <v>8600</v>
      </c>
      <c r="J123" s="12">
        <f t="shared" si="23"/>
        <v>8600</v>
      </c>
    </row>
    <row r="124" spans="1:10" x14ac:dyDescent="0.25">
      <c r="A124" s="15" t="s">
        <v>62</v>
      </c>
      <c r="B124" s="5" t="s">
        <v>40</v>
      </c>
      <c r="C124" s="12"/>
      <c r="D124" s="12"/>
      <c r="E124" s="12">
        <v>43607</v>
      </c>
      <c r="F124" s="12">
        <v>43607</v>
      </c>
      <c r="G124" s="12"/>
      <c r="H124" s="7"/>
      <c r="I124" s="12">
        <f t="shared" si="22"/>
        <v>43607</v>
      </c>
      <c r="J124" s="12">
        <f t="shared" si="23"/>
        <v>43607</v>
      </c>
    </row>
    <row r="125" spans="1:10" x14ac:dyDescent="0.25">
      <c r="A125" s="14" t="s">
        <v>19</v>
      </c>
      <c r="B125" s="4"/>
      <c r="C125" s="9">
        <v>0</v>
      </c>
      <c r="D125" s="9">
        <v>206800</v>
      </c>
      <c r="E125" s="54">
        <f>E126+E127+E129+E130+E131</f>
        <v>2296979</v>
      </c>
      <c r="F125" s="54">
        <f t="shared" ref="F125:J125" si="28">F126+F127+F129+F130+F131</f>
        <v>1864904</v>
      </c>
      <c r="G125" s="54">
        <f t="shared" si="28"/>
        <v>-233843.00014461399</v>
      </c>
      <c r="H125" s="54">
        <f t="shared" si="28"/>
        <v>0</v>
      </c>
      <c r="I125" s="54">
        <f t="shared" si="28"/>
        <v>2063135.9998553861</v>
      </c>
      <c r="J125" s="54">
        <f t="shared" si="28"/>
        <v>1631060.9998553861</v>
      </c>
    </row>
    <row r="126" spans="1:10" x14ac:dyDescent="0.25">
      <c r="A126" s="15" t="s">
        <v>28</v>
      </c>
      <c r="B126" s="5"/>
      <c r="C126" s="12"/>
      <c r="D126" s="12">
        <v>206800</v>
      </c>
      <c r="E126" s="53">
        <v>1657828</v>
      </c>
      <c r="F126" s="53">
        <v>1298068</v>
      </c>
      <c r="G126" s="12"/>
      <c r="H126" s="12"/>
      <c r="I126" s="12">
        <f t="shared" si="22"/>
        <v>1657828</v>
      </c>
      <c r="J126" s="12">
        <f t="shared" si="23"/>
        <v>1298068</v>
      </c>
    </row>
    <row r="127" spans="1:10" x14ac:dyDescent="0.25">
      <c r="A127" s="15" t="s">
        <v>29</v>
      </c>
      <c r="B127" s="5"/>
      <c r="C127" s="12"/>
      <c r="D127" s="12"/>
      <c r="E127" s="12">
        <v>566574</v>
      </c>
      <c r="F127" s="12">
        <v>494259</v>
      </c>
      <c r="G127" s="12">
        <v>-233843.00014461399</v>
      </c>
      <c r="H127" s="7"/>
      <c r="I127" s="12">
        <f t="shared" si="22"/>
        <v>332730.99985538598</v>
      </c>
      <c r="J127" s="12">
        <f t="shared" si="23"/>
        <v>260415.99985538601</v>
      </c>
    </row>
    <row r="128" spans="1:10" x14ac:dyDescent="0.25">
      <c r="A128" s="16" t="s">
        <v>31</v>
      </c>
      <c r="B128" s="6" t="s">
        <v>2</v>
      </c>
      <c r="C128" s="39"/>
      <c r="D128" s="39"/>
      <c r="E128" s="39">
        <v>478</v>
      </c>
      <c r="F128" s="39">
        <v>478</v>
      </c>
      <c r="G128" s="7"/>
      <c r="H128" s="7"/>
      <c r="I128" s="12">
        <f t="shared" si="22"/>
        <v>478</v>
      </c>
      <c r="J128" s="12">
        <f t="shared" si="23"/>
        <v>478</v>
      </c>
    </row>
    <row r="129" spans="1:10" x14ac:dyDescent="0.25">
      <c r="A129" s="15" t="s">
        <v>32</v>
      </c>
      <c r="B129" s="5" t="s">
        <v>3</v>
      </c>
      <c r="C129" s="12"/>
      <c r="D129" s="12"/>
      <c r="E129" s="12">
        <v>34400</v>
      </c>
      <c r="F129" s="12">
        <v>34400</v>
      </c>
      <c r="G129" s="7"/>
      <c r="H129" s="7"/>
      <c r="I129" s="12">
        <f t="shared" si="22"/>
        <v>34400</v>
      </c>
      <c r="J129" s="12">
        <f t="shared" si="23"/>
        <v>34400</v>
      </c>
    </row>
    <row r="130" spans="1:10" x14ac:dyDescent="0.25">
      <c r="A130" s="15" t="s">
        <v>62</v>
      </c>
      <c r="B130" s="5" t="s">
        <v>40</v>
      </c>
      <c r="C130" s="12"/>
      <c r="D130" s="12"/>
      <c r="E130" s="12">
        <v>33000</v>
      </c>
      <c r="F130" s="12">
        <v>33000</v>
      </c>
      <c r="G130" s="7"/>
      <c r="H130" s="7"/>
      <c r="I130" s="12">
        <f t="shared" si="22"/>
        <v>33000</v>
      </c>
      <c r="J130" s="12">
        <f t="shared" si="23"/>
        <v>33000</v>
      </c>
    </row>
    <row r="131" spans="1:10" x14ac:dyDescent="0.25">
      <c r="A131" s="15" t="s">
        <v>59</v>
      </c>
      <c r="B131" s="5" t="s">
        <v>37</v>
      </c>
      <c r="C131" s="12"/>
      <c r="D131" s="12"/>
      <c r="E131" s="12">
        <v>5177</v>
      </c>
      <c r="F131" s="12">
        <v>5177</v>
      </c>
      <c r="G131" s="7"/>
      <c r="H131" s="7"/>
      <c r="I131" s="12">
        <f t="shared" si="22"/>
        <v>5177</v>
      </c>
      <c r="J131" s="12">
        <f t="shared" si="23"/>
        <v>5177</v>
      </c>
    </row>
    <row r="132" spans="1:10" x14ac:dyDescent="0.25">
      <c r="A132" s="14" t="s">
        <v>21</v>
      </c>
      <c r="B132" s="4"/>
      <c r="C132" s="9">
        <v>0</v>
      </c>
      <c r="D132" s="9">
        <v>0</v>
      </c>
      <c r="E132" s="9">
        <f>E133+E134</f>
        <v>217973</v>
      </c>
      <c r="F132" s="9">
        <f t="shared" ref="F132:J132" si="29">F133+F134</f>
        <v>182695</v>
      </c>
      <c r="G132" s="9">
        <f t="shared" si="29"/>
        <v>0</v>
      </c>
      <c r="H132" s="9">
        <f t="shared" si="29"/>
        <v>0</v>
      </c>
      <c r="I132" s="9">
        <f t="shared" si="29"/>
        <v>217973</v>
      </c>
      <c r="J132" s="9">
        <f t="shared" si="29"/>
        <v>182695</v>
      </c>
    </row>
    <row r="133" spans="1:10" x14ac:dyDescent="0.25">
      <c r="A133" s="15" t="s">
        <v>28</v>
      </c>
      <c r="B133" s="5"/>
      <c r="C133" s="12"/>
      <c r="D133" s="12"/>
      <c r="E133" s="12">
        <v>171558</v>
      </c>
      <c r="F133" s="12">
        <v>145835</v>
      </c>
      <c r="G133" s="7"/>
      <c r="H133" s="7"/>
      <c r="I133" s="12">
        <f t="shared" si="22"/>
        <v>171558</v>
      </c>
      <c r="J133" s="12">
        <f t="shared" si="23"/>
        <v>145835</v>
      </c>
    </row>
    <row r="134" spans="1:10" x14ac:dyDescent="0.25">
      <c r="A134" s="15" t="s">
        <v>29</v>
      </c>
      <c r="B134" s="5"/>
      <c r="C134" s="12"/>
      <c r="D134" s="12"/>
      <c r="E134" s="12">
        <v>46415</v>
      </c>
      <c r="F134" s="12">
        <v>36860</v>
      </c>
      <c r="G134" s="7"/>
      <c r="H134" s="7"/>
      <c r="I134" s="12">
        <f t="shared" si="22"/>
        <v>46415</v>
      </c>
      <c r="J134" s="12">
        <f t="shared" si="23"/>
        <v>36860</v>
      </c>
    </row>
    <row r="135" spans="1:10" x14ac:dyDescent="0.25">
      <c r="A135" s="16" t="s">
        <v>31</v>
      </c>
      <c r="B135" s="6" t="s">
        <v>2</v>
      </c>
      <c r="C135" s="12"/>
      <c r="D135" s="12"/>
      <c r="E135" s="39">
        <v>51</v>
      </c>
      <c r="F135" s="39">
        <v>51</v>
      </c>
      <c r="G135" s="7"/>
      <c r="H135" s="7"/>
      <c r="I135" s="12">
        <f t="shared" si="22"/>
        <v>51</v>
      </c>
      <c r="J135" s="12">
        <f t="shared" si="23"/>
        <v>51</v>
      </c>
    </row>
    <row r="136" spans="1:10" x14ac:dyDescent="0.25">
      <c r="A136" s="14" t="s">
        <v>11</v>
      </c>
      <c r="B136" s="4"/>
      <c r="C136" s="9">
        <v>0</v>
      </c>
      <c r="D136" s="9">
        <v>0</v>
      </c>
      <c r="E136" s="9">
        <f>E137+E139+E142+E143+E144+E145+E146</f>
        <v>180831524</v>
      </c>
      <c r="F136" s="9">
        <f t="shared" ref="F136:J136" si="30">F137+F139+F142+F143+F144+F145+F146</f>
        <v>176073469</v>
      </c>
      <c r="G136" s="9">
        <f t="shared" si="30"/>
        <v>-5270.0000017566699</v>
      </c>
      <c r="H136" s="9">
        <f t="shared" si="30"/>
        <v>0</v>
      </c>
      <c r="I136" s="9">
        <f t="shared" si="30"/>
        <v>180826253.99999824</v>
      </c>
      <c r="J136" s="9">
        <f t="shared" si="30"/>
        <v>176068198.99999824</v>
      </c>
    </row>
    <row r="137" spans="1:10" x14ac:dyDescent="0.25">
      <c r="A137" s="15" t="s">
        <v>28</v>
      </c>
      <c r="B137" s="5"/>
      <c r="C137" s="12"/>
      <c r="D137" s="12"/>
      <c r="E137" s="12">
        <v>1233066</v>
      </c>
      <c r="F137" s="12">
        <v>1183551</v>
      </c>
      <c r="G137" s="7"/>
      <c r="H137" s="7"/>
      <c r="I137" s="12">
        <f t="shared" si="22"/>
        <v>1233066</v>
      </c>
      <c r="J137" s="12">
        <f t="shared" si="23"/>
        <v>1183551</v>
      </c>
    </row>
    <row r="138" spans="1:10" s="42" customFormat="1" x14ac:dyDescent="0.25">
      <c r="A138" s="31" t="s">
        <v>106</v>
      </c>
      <c r="B138" s="41" t="s">
        <v>8</v>
      </c>
      <c r="C138" s="39"/>
      <c r="D138" s="39"/>
      <c r="E138" s="39">
        <v>49515</v>
      </c>
      <c r="F138" s="39">
        <v>0</v>
      </c>
      <c r="G138" s="60"/>
      <c r="H138" s="60"/>
      <c r="I138" s="12">
        <f t="shared" si="22"/>
        <v>49515</v>
      </c>
      <c r="J138" s="12">
        <f t="shared" si="23"/>
        <v>0</v>
      </c>
    </row>
    <row r="139" spans="1:10" x14ac:dyDescent="0.25">
      <c r="A139" s="15" t="s">
        <v>29</v>
      </c>
      <c r="B139" s="5"/>
      <c r="C139" s="12"/>
      <c r="D139" s="12"/>
      <c r="E139" s="12">
        <v>1965715</v>
      </c>
      <c r="F139" s="12">
        <v>190044</v>
      </c>
      <c r="G139" s="7">
        <v>-5270.0000017566699</v>
      </c>
      <c r="H139" s="7"/>
      <c r="I139" s="12">
        <f t="shared" si="22"/>
        <v>1960444.9999982433</v>
      </c>
      <c r="J139" s="12">
        <f t="shared" si="23"/>
        <v>184773.99999824332</v>
      </c>
    </row>
    <row r="140" spans="1:10" x14ac:dyDescent="0.25">
      <c r="A140" s="16" t="s">
        <v>31</v>
      </c>
      <c r="B140" s="6" t="s">
        <v>2</v>
      </c>
      <c r="C140" s="39"/>
      <c r="D140" s="39"/>
      <c r="E140" s="39">
        <v>507</v>
      </c>
      <c r="F140" s="39">
        <v>507</v>
      </c>
      <c r="G140" s="7"/>
      <c r="H140" s="7"/>
      <c r="I140" s="12">
        <f t="shared" si="22"/>
        <v>507</v>
      </c>
      <c r="J140" s="12">
        <f t="shared" si="23"/>
        <v>507</v>
      </c>
    </row>
    <row r="141" spans="1:10" x14ac:dyDescent="0.25">
      <c r="A141" s="16" t="s">
        <v>69</v>
      </c>
      <c r="B141" s="6" t="s">
        <v>8</v>
      </c>
      <c r="C141" s="39"/>
      <c r="D141" s="39"/>
      <c r="E141" s="39">
        <v>1755671</v>
      </c>
      <c r="F141" s="39">
        <v>0</v>
      </c>
      <c r="G141" s="7"/>
      <c r="H141" s="7"/>
      <c r="I141" s="12">
        <f t="shared" si="22"/>
        <v>1755671</v>
      </c>
      <c r="J141" s="12">
        <f t="shared" si="23"/>
        <v>0</v>
      </c>
    </row>
    <row r="142" spans="1:10" x14ac:dyDescent="0.25">
      <c r="A142" s="15" t="s">
        <v>60</v>
      </c>
      <c r="B142" s="5" t="s">
        <v>50</v>
      </c>
      <c r="C142" s="12"/>
      <c r="D142" s="12"/>
      <c r="E142" s="12">
        <v>4449809</v>
      </c>
      <c r="F142" s="12">
        <v>4449809</v>
      </c>
      <c r="G142" s="7"/>
      <c r="H142" s="7"/>
      <c r="I142" s="12">
        <f t="shared" si="22"/>
        <v>4449809</v>
      </c>
      <c r="J142" s="12">
        <f t="shared" si="23"/>
        <v>4449809</v>
      </c>
    </row>
    <row r="143" spans="1:10" x14ac:dyDescent="0.25">
      <c r="A143" s="15" t="s">
        <v>107</v>
      </c>
      <c r="B143" s="5" t="s">
        <v>10</v>
      </c>
      <c r="C143" s="12"/>
      <c r="D143" s="12"/>
      <c r="E143" s="12">
        <v>2866869</v>
      </c>
      <c r="F143" s="12">
        <v>0</v>
      </c>
      <c r="G143" s="7"/>
      <c r="H143" s="7"/>
      <c r="I143" s="12">
        <f t="shared" si="22"/>
        <v>2866869</v>
      </c>
      <c r="J143" s="12">
        <f t="shared" si="23"/>
        <v>0</v>
      </c>
    </row>
    <row r="144" spans="1:10" x14ac:dyDescent="0.25">
      <c r="A144" s="15" t="s">
        <v>107</v>
      </c>
      <c r="B144" s="5" t="s">
        <v>8</v>
      </c>
      <c r="C144" s="12"/>
      <c r="D144" s="12"/>
      <c r="E144" s="12">
        <v>66000</v>
      </c>
      <c r="F144" s="12">
        <v>0</v>
      </c>
      <c r="G144" s="7"/>
      <c r="H144" s="7"/>
      <c r="I144" s="12">
        <f t="shared" si="22"/>
        <v>66000</v>
      </c>
      <c r="J144" s="12">
        <f t="shared" si="23"/>
        <v>0</v>
      </c>
    </row>
    <row r="145" spans="1:10" x14ac:dyDescent="0.25">
      <c r="A145" s="15" t="s">
        <v>53</v>
      </c>
      <c r="B145" s="5" t="s">
        <v>52</v>
      </c>
      <c r="C145" s="12"/>
      <c r="D145" s="12"/>
      <c r="E145" s="12">
        <v>48000000</v>
      </c>
      <c r="F145" s="12">
        <v>48000000</v>
      </c>
      <c r="G145" s="7"/>
      <c r="H145" s="7"/>
      <c r="I145" s="12">
        <f t="shared" ref="I145:I151" si="31">E145+G145+H145</f>
        <v>48000000</v>
      </c>
      <c r="J145" s="12">
        <f t="shared" ref="J145:J151" si="32">F145+G145+H145</f>
        <v>48000000</v>
      </c>
    </row>
    <row r="146" spans="1:10" x14ac:dyDescent="0.25">
      <c r="A146" s="15" t="s">
        <v>65</v>
      </c>
      <c r="B146" s="5" t="s">
        <v>51</v>
      </c>
      <c r="C146" s="12"/>
      <c r="D146" s="12"/>
      <c r="E146" s="12">
        <v>122250065</v>
      </c>
      <c r="F146" s="12">
        <v>122250065</v>
      </c>
      <c r="G146" s="7"/>
      <c r="H146" s="7"/>
      <c r="I146" s="12">
        <f t="shared" si="31"/>
        <v>122250065</v>
      </c>
      <c r="J146" s="12">
        <f t="shared" si="32"/>
        <v>122250065</v>
      </c>
    </row>
    <row r="147" spans="1:10" s="2" customFormat="1" x14ac:dyDescent="0.25">
      <c r="A147" s="14" t="s">
        <v>30</v>
      </c>
      <c r="B147" s="4"/>
      <c r="C147" s="8">
        <v>0</v>
      </c>
      <c r="D147" s="8">
        <v>0</v>
      </c>
      <c r="E147" s="9">
        <v>1379193</v>
      </c>
      <c r="F147" s="9">
        <v>0</v>
      </c>
      <c r="G147" s="8"/>
      <c r="H147" s="8"/>
      <c r="I147" s="9">
        <f t="shared" si="31"/>
        <v>1379193</v>
      </c>
      <c r="J147" s="9">
        <f t="shared" si="32"/>
        <v>0</v>
      </c>
    </row>
    <row r="148" spans="1:10" ht="30.6" customHeight="1" x14ac:dyDescent="0.25">
      <c r="A148" s="14" t="s">
        <v>25</v>
      </c>
      <c r="B148" s="7"/>
      <c r="C148" s="8">
        <v>0</v>
      </c>
      <c r="D148" s="8">
        <v>0</v>
      </c>
      <c r="E148" s="9">
        <f>E149</f>
        <v>6000000</v>
      </c>
      <c r="F148" s="9">
        <f t="shared" ref="F148:J148" si="33">F149</f>
        <v>0</v>
      </c>
      <c r="G148" s="9">
        <f t="shared" si="33"/>
        <v>0</v>
      </c>
      <c r="H148" s="9">
        <f t="shared" si="33"/>
        <v>0</v>
      </c>
      <c r="I148" s="9">
        <f t="shared" si="33"/>
        <v>6000000</v>
      </c>
      <c r="J148" s="9">
        <f t="shared" si="33"/>
        <v>0</v>
      </c>
    </row>
    <row r="149" spans="1:10" ht="13.5" customHeight="1" x14ac:dyDescent="0.25">
      <c r="A149" s="19" t="s">
        <v>35</v>
      </c>
      <c r="B149" s="15" t="s">
        <v>23</v>
      </c>
      <c r="C149" s="7"/>
      <c r="D149" s="7"/>
      <c r="E149" s="12">
        <v>6000000</v>
      </c>
      <c r="F149" s="12">
        <v>0</v>
      </c>
      <c r="G149" s="7"/>
      <c r="H149" s="7"/>
      <c r="I149" s="12">
        <f t="shared" si="31"/>
        <v>6000000</v>
      </c>
      <c r="J149" s="12">
        <f t="shared" si="32"/>
        <v>0</v>
      </c>
    </row>
    <row r="150" spans="1:10" s="52" customFormat="1" ht="27.6" customHeight="1" x14ac:dyDescent="0.25">
      <c r="A150" s="13" t="s">
        <v>84</v>
      </c>
      <c r="B150" s="23"/>
      <c r="C150" s="13">
        <v>0</v>
      </c>
      <c r="D150" s="13">
        <v>0</v>
      </c>
      <c r="E150" s="54">
        <f>SUM(E151)</f>
        <v>468419</v>
      </c>
      <c r="F150" s="54">
        <f t="shared" ref="F150:J150" si="34">SUM(F151)</f>
        <v>0</v>
      </c>
      <c r="G150" s="54">
        <f t="shared" si="34"/>
        <v>0</v>
      </c>
      <c r="H150" s="54">
        <f t="shared" si="34"/>
        <v>0</v>
      </c>
      <c r="I150" s="54">
        <f t="shared" si="34"/>
        <v>468419</v>
      </c>
      <c r="J150" s="54">
        <f t="shared" si="34"/>
        <v>0</v>
      </c>
    </row>
    <row r="151" spans="1:10" x14ac:dyDescent="0.25">
      <c r="A151" s="21" t="s">
        <v>126</v>
      </c>
      <c r="B151" s="7" t="s">
        <v>125</v>
      </c>
      <c r="C151" s="7"/>
      <c r="D151" s="7"/>
      <c r="E151" s="12">
        <v>468419</v>
      </c>
      <c r="F151" s="7">
        <v>0</v>
      </c>
      <c r="G151" s="7"/>
      <c r="H151" s="7"/>
      <c r="I151" s="12">
        <f t="shared" si="31"/>
        <v>468419</v>
      </c>
      <c r="J151" s="12">
        <f t="shared" si="32"/>
        <v>0</v>
      </c>
    </row>
    <row r="152" spans="1:10" x14ac:dyDescent="0.25">
      <c r="I152" s="34"/>
      <c r="J152" s="34"/>
    </row>
  </sheetData>
  <mergeCells count="10">
    <mergeCell ref="H7:H8"/>
    <mergeCell ref="I7:I8"/>
    <mergeCell ref="J7:J8"/>
    <mergeCell ref="E7:E8"/>
    <mergeCell ref="F7:F8"/>
    <mergeCell ref="A7:A8"/>
    <mergeCell ref="B7:B8"/>
    <mergeCell ref="C7:C8"/>
    <mergeCell ref="D7:D8"/>
    <mergeCell ref="G7:G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C370-168B-4A0B-B790-9EA4D3CD7C4A}">
  <dimension ref="A1:J32"/>
  <sheetViews>
    <sheetView workbookViewId="0">
      <selection activeCell="J39" sqref="J39"/>
    </sheetView>
  </sheetViews>
  <sheetFormatPr defaultRowHeight="15" x14ac:dyDescent="0.25"/>
  <cols>
    <col min="1" max="1" width="52.42578125" customWidth="1"/>
    <col min="2" max="2" width="11" customWidth="1"/>
    <col min="3" max="3" width="12.5703125" hidden="1" customWidth="1"/>
    <col min="4" max="4" width="9.140625" hidden="1" customWidth="1"/>
    <col min="5" max="5" width="10.85546875" hidden="1" customWidth="1"/>
    <col min="6" max="6" width="12.5703125" hidden="1" customWidth="1"/>
    <col min="7" max="7" width="9.7109375" bestFit="1" customWidth="1"/>
    <col min="8" max="8" width="10.42578125" bestFit="1" customWidth="1"/>
    <col min="9" max="9" width="11.140625" bestFit="1" customWidth="1"/>
    <col min="10" max="10" width="12.7109375" customWidth="1"/>
  </cols>
  <sheetData>
    <row r="1" spans="1:10" x14ac:dyDescent="0.25">
      <c r="J1" s="55" t="s">
        <v>156</v>
      </c>
    </row>
    <row r="2" spans="1:10" x14ac:dyDescent="0.25">
      <c r="J2" s="55" t="s">
        <v>129</v>
      </c>
    </row>
    <row r="3" spans="1:10" x14ac:dyDescent="0.25">
      <c r="J3" s="55" t="s">
        <v>130</v>
      </c>
    </row>
    <row r="4" spans="1:10" x14ac:dyDescent="0.25">
      <c r="J4" s="55" t="s">
        <v>137</v>
      </c>
    </row>
    <row r="5" spans="1:10" x14ac:dyDescent="0.25">
      <c r="J5" s="55" t="s">
        <v>131</v>
      </c>
    </row>
    <row r="6" spans="1:10" x14ac:dyDescent="0.25">
      <c r="E6">
        <v>8939816</v>
      </c>
      <c r="F6">
        <v>3752303</v>
      </c>
    </row>
    <row r="7" spans="1:10" ht="14.45" customHeight="1" x14ac:dyDescent="0.25">
      <c r="A7" s="63" t="s">
        <v>88</v>
      </c>
      <c r="B7" s="77" t="s">
        <v>135</v>
      </c>
      <c r="C7" s="44"/>
      <c r="D7" s="44"/>
      <c r="E7" s="79" t="s">
        <v>1</v>
      </c>
      <c r="F7" s="78" t="s">
        <v>70</v>
      </c>
      <c r="G7" s="68" t="s">
        <v>145</v>
      </c>
      <c r="H7" s="68" t="s">
        <v>146</v>
      </c>
      <c r="I7" s="69" t="s">
        <v>1</v>
      </c>
      <c r="J7" s="70" t="s">
        <v>70</v>
      </c>
    </row>
    <row r="8" spans="1:10" ht="45" customHeight="1" x14ac:dyDescent="0.25">
      <c r="A8" s="63"/>
      <c r="B8" s="77"/>
      <c r="C8" s="45" t="s">
        <v>109</v>
      </c>
      <c r="D8" s="46" t="s">
        <v>110</v>
      </c>
      <c r="E8" s="79"/>
      <c r="F8" s="78"/>
      <c r="G8" s="68"/>
      <c r="H8" s="68"/>
      <c r="I8" s="69"/>
      <c r="J8" s="70"/>
    </row>
    <row r="9" spans="1:10" s="2" customFormat="1" ht="27.95" customHeight="1" x14ac:dyDescent="0.25">
      <c r="A9" s="8" t="s">
        <v>34</v>
      </c>
      <c r="B9" s="8"/>
      <c r="C9" s="9">
        <f t="shared" ref="C9:D9" si="0">C10+C16+C20+C28</f>
        <v>0</v>
      </c>
      <c r="D9" s="9">
        <f t="shared" si="0"/>
        <v>-300000</v>
      </c>
      <c r="E9" s="9">
        <f>E10+E16+E20+E28</f>
        <v>8939816</v>
      </c>
      <c r="F9" s="9">
        <f t="shared" ref="F9:J9" si="1">F10+F16+F20+F28</f>
        <v>3752303</v>
      </c>
      <c r="G9" s="9">
        <f t="shared" si="1"/>
        <v>267847</v>
      </c>
      <c r="H9" s="9">
        <f t="shared" si="1"/>
        <v>460000</v>
      </c>
      <c r="I9" s="9">
        <f t="shared" si="1"/>
        <v>9667663</v>
      </c>
      <c r="J9" s="9">
        <f t="shared" si="1"/>
        <v>4480150</v>
      </c>
    </row>
    <row r="10" spans="1:10" s="2" customFormat="1" x14ac:dyDescent="0.25">
      <c r="A10" s="8" t="s">
        <v>18</v>
      </c>
      <c r="B10" s="8"/>
      <c r="C10" s="9">
        <v>0</v>
      </c>
      <c r="D10" s="9">
        <f>D11+D13</f>
        <v>-93200</v>
      </c>
      <c r="E10" s="9">
        <f>E11+E13</f>
        <v>2887674</v>
      </c>
      <c r="F10" s="9">
        <f t="shared" ref="F10:J10" si="2">F11+F13</f>
        <v>1551361</v>
      </c>
      <c r="G10" s="9">
        <f t="shared" si="2"/>
        <v>5608</v>
      </c>
      <c r="H10" s="9">
        <f t="shared" si="2"/>
        <v>0</v>
      </c>
      <c r="I10" s="9">
        <f t="shared" si="2"/>
        <v>2893282</v>
      </c>
      <c r="J10" s="9">
        <f t="shared" si="2"/>
        <v>1556969</v>
      </c>
    </row>
    <row r="11" spans="1:10" x14ac:dyDescent="0.25">
      <c r="A11" s="7" t="s">
        <v>28</v>
      </c>
      <c r="B11" s="7"/>
      <c r="C11" s="12"/>
      <c r="D11" s="12">
        <v>-93200</v>
      </c>
      <c r="E11" s="12">
        <f>1850496-93200</f>
        <v>1757296</v>
      </c>
      <c r="F11" s="12">
        <f>1062017-93200</f>
        <v>968817</v>
      </c>
      <c r="G11" s="12">
        <v>5608</v>
      </c>
      <c r="H11" s="12"/>
      <c r="I11" s="12">
        <f>E11+G11+H11</f>
        <v>1762904</v>
      </c>
      <c r="J11" s="12">
        <f>F11+G11+H11</f>
        <v>974425</v>
      </c>
    </row>
    <row r="12" spans="1:10" x14ac:dyDescent="0.25">
      <c r="A12" s="10" t="s">
        <v>127</v>
      </c>
      <c r="B12" s="7" t="s">
        <v>128</v>
      </c>
      <c r="C12" s="12"/>
      <c r="D12" s="12"/>
      <c r="E12" s="12">
        <v>278118</v>
      </c>
      <c r="F12" s="12">
        <v>278118</v>
      </c>
      <c r="G12" s="12"/>
      <c r="H12" s="12"/>
      <c r="I12" s="12">
        <f t="shared" ref="I12:I32" si="3">E12+G12+H12</f>
        <v>278118</v>
      </c>
      <c r="J12" s="12">
        <f t="shared" ref="J12:J32" si="4">F12+G12+H12</f>
        <v>278118</v>
      </c>
    </row>
    <row r="13" spans="1:10" x14ac:dyDescent="0.25">
      <c r="A13" s="7" t="s">
        <v>29</v>
      </c>
      <c r="B13" s="7"/>
      <c r="C13" s="12"/>
      <c r="D13" s="12"/>
      <c r="E13" s="12">
        <v>1130378</v>
      </c>
      <c r="F13" s="12">
        <v>582544</v>
      </c>
      <c r="G13" s="12"/>
      <c r="H13" s="12"/>
      <c r="I13" s="12">
        <f t="shared" si="3"/>
        <v>1130378</v>
      </c>
      <c r="J13" s="12">
        <f t="shared" si="4"/>
        <v>582544</v>
      </c>
    </row>
    <row r="14" spans="1:10" s="3" customFormat="1" x14ac:dyDescent="0.25">
      <c r="A14" s="10" t="s">
        <v>31</v>
      </c>
      <c r="B14" s="11" t="s">
        <v>2</v>
      </c>
      <c r="C14" s="39"/>
      <c r="D14" s="39"/>
      <c r="E14" s="39">
        <v>62332</v>
      </c>
      <c r="F14" s="39">
        <v>62331.888845510002</v>
      </c>
      <c r="G14" s="39"/>
      <c r="H14" s="39"/>
      <c r="I14" s="12">
        <f t="shared" si="3"/>
        <v>62332</v>
      </c>
      <c r="J14" s="12">
        <f t="shared" si="4"/>
        <v>62331.888845510002</v>
      </c>
    </row>
    <row r="15" spans="1:10" s="3" customFormat="1" x14ac:dyDescent="0.25">
      <c r="A15" s="10" t="s">
        <v>127</v>
      </c>
      <c r="B15" s="11" t="s">
        <v>128</v>
      </c>
      <c r="C15" s="39"/>
      <c r="D15" s="39"/>
      <c r="E15" s="39">
        <v>74951</v>
      </c>
      <c r="F15" s="39">
        <v>74951</v>
      </c>
      <c r="G15" s="39"/>
      <c r="H15" s="39"/>
      <c r="I15" s="12">
        <f t="shared" si="3"/>
        <v>74951</v>
      </c>
      <c r="J15" s="12">
        <f t="shared" si="4"/>
        <v>74951</v>
      </c>
    </row>
    <row r="16" spans="1:10" x14ac:dyDescent="0.25">
      <c r="A16" s="8" t="s">
        <v>43</v>
      </c>
      <c r="B16" s="8"/>
      <c r="C16" s="9">
        <v>0</v>
      </c>
      <c r="D16" s="9">
        <f>SUM(D17:D18)</f>
        <v>0</v>
      </c>
      <c r="E16" s="9">
        <f>SUM(E17:E18)</f>
        <v>140197</v>
      </c>
      <c r="F16" s="9">
        <f t="shared" ref="F16:J16" si="5">SUM(F17:F18)</f>
        <v>86072</v>
      </c>
      <c r="G16" s="9">
        <f t="shared" si="5"/>
        <v>0</v>
      </c>
      <c r="H16" s="9">
        <f t="shared" si="5"/>
        <v>0</v>
      </c>
      <c r="I16" s="9">
        <f t="shared" si="5"/>
        <v>140197</v>
      </c>
      <c r="J16" s="9">
        <f t="shared" si="5"/>
        <v>86072</v>
      </c>
    </row>
    <row r="17" spans="1:10" x14ac:dyDescent="0.25">
      <c r="A17" s="7" t="s">
        <v>28</v>
      </c>
      <c r="B17" s="7"/>
      <c r="C17" s="12"/>
      <c r="D17" s="12"/>
      <c r="E17" s="12">
        <v>98402</v>
      </c>
      <c r="F17" s="12">
        <v>55149</v>
      </c>
      <c r="G17" s="12"/>
      <c r="H17" s="12"/>
      <c r="I17" s="12">
        <f t="shared" si="3"/>
        <v>98402</v>
      </c>
      <c r="J17" s="12">
        <f t="shared" si="4"/>
        <v>55149</v>
      </c>
    </row>
    <row r="18" spans="1:10" x14ac:dyDescent="0.25">
      <c r="A18" s="7" t="s">
        <v>29</v>
      </c>
      <c r="B18" s="7"/>
      <c r="C18" s="12"/>
      <c r="D18" s="12"/>
      <c r="E18" s="12">
        <v>41795</v>
      </c>
      <c r="F18" s="12">
        <v>30923</v>
      </c>
      <c r="G18" s="12"/>
      <c r="H18" s="12"/>
      <c r="I18" s="12">
        <f t="shared" si="3"/>
        <v>41795</v>
      </c>
      <c r="J18" s="12">
        <f t="shared" si="4"/>
        <v>30923</v>
      </c>
    </row>
    <row r="19" spans="1:10" x14ac:dyDescent="0.25">
      <c r="A19" s="10" t="s">
        <v>31</v>
      </c>
      <c r="B19" s="11" t="s">
        <v>2</v>
      </c>
      <c r="C19" s="39"/>
      <c r="D19" s="39"/>
      <c r="E19" s="39">
        <v>4328</v>
      </c>
      <c r="F19" s="39">
        <v>4328</v>
      </c>
      <c r="G19" s="12"/>
      <c r="H19" s="12"/>
      <c r="I19" s="12">
        <f t="shared" si="3"/>
        <v>4328</v>
      </c>
      <c r="J19" s="12">
        <f t="shared" si="4"/>
        <v>4328</v>
      </c>
    </row>
    <row r="20" spans="1:10" s="2" customFormat="1" x14ac:dyDescent="0.25">
      <c r="A20" s="8" t="s">
        <v>19</v>
      </c>
      <c r="B20" s="8"/>
      <c r="C20" s="9">
        <v>0</v>
      </c>
      <c r="D20" s="9">
        <f>SUM(D21+D24)</f>
        <v>-206800</v>
      </c>
      <c r="E20" s="9">
        <f>SUM(E21+E24)</f>
        <v>5301214</v>
      </c>
      <c r="F20" s="9">
        <f t="shared" ref="F20:J20" si="6">SUM(F21+F24)</f>
        <v>2114870</v>
      </c>
      <c r="G20" s="9">
        <f t="shared" si="6"/>
        <v>262239</v>
      </c>
      <c r="H20" s="9">
        <f t="shared" si="6"/>
        <v>460000</v>
      </c>
      <c r="I20" s="9">
        <f t="shared" si="6"/>
        <v>6023453</v>
      </c>
      <c r="J20" s="9">
        <f t="shared" si="6"/>
        <v>2837109</v>
      </c>
    </row>
    <row r="21" spans="1:10" x14ac:dyDescent="0.25">
      <c r="A21" s="7" t="s">
        <v>28</v>
      </c>
      <c r="B21" s="7"/>
      <c r="C21" s="12"/>
      <c r="D21" s="12">
        <v>-206800</v>
      </c>
      <c r="E21" s="12">
        <f>3556919-206800</f>
        <v>3350119</v>
      </c>
      <c r="F21" s="12">
        <f>1372203-206800</f>
        <v>1165403</v>
      </c>
      <c r="G21" s="12">
        <v>189239</v>
      </c>
      <c r="H21" s="12">
        <v>265000</v>
      </c>
      <c r="I21" s="12">
        <f t="shared" si="3"/>
        <v>3804358</v>
      </c>
      <c r="J21" s="12">
        <f t="shared" si="4"/>
        <v>1619642</v>
      </c>
    </row>
    <row r="22" spans="1:10" s="3" customFormat="1" x14ac:dyDescent="0.25">
      <c r="A22" s="11" t="s">
        <v>153</v>
      </c>
      <c r="B22" s="11" t="s">
        <v>152</v>
      </c>
      <c r="C22" s="39"/>
      <c r="D22" s="39"/>
      <c r="E22" s="39"/>
      <c r="F22" s="39"/>
      <c r="G22" s="39">
        <v>27000</v>
      </c>
      <c r="H22" s="39"/>
      <c r="I22" s="39">
        <f t="shared" ref="I22" si="7">E22+G22+H22</f>
        <v>27000</v>
      </c>
      <c r="J22" s="39">
        <f t="shared" ref="J22" si="8">F22+G22+H22</f>
        <v>27000</v>
      </c>
    </row>
    <row r="23" spans="1:10" s="3" customFormat="1" x14ac:dyDescent="0.25">
      <c r="A23" s="11" t="s">
        <v>143</v>
      </c>
      <c r="B23" s="11" t="s">
        <v>138</v>
      </c>
      <c r="C23" s="39"/>
      <c r="D23" s="39"/>
      <c r="E23" s="39"/>
      <c r="F23" s="39"/>
      <c r="G23" s="39"/>
      <c r="H23" s="39">
        <v>265000</v>
      </c>
      <c r="I23" s="39">
        <f t="shared" ref="I23" si="9">E23+G23+H23</f>
        <v>265000</v>
      </c>
      <c r="J23" s="39">
        <f t="shared" ref="J23" si="10">F23+G23+H23</f>
        <v>265000</v>
      </c>
    </row>
    <row r="24" spans="1:10" x14ac:dyDescent="0.25">
      <c r="A24" s="7" t="s">
        <v>29</v>
      </c>
      <c r="B24" s="7"/>
      <c r="C24" s="12"/>
      <c r="D24" s="12"/>
      <c r="E24" s="12">
        <v>1951095</v>
      </c>
      <c r="F24" s="12">
        <v>949467</v>
      </c>
      <c r="G24" s="12">
        <v>73000</v>
      </c>
      <c r="H24" s="12">
        <v>195000</v>
      </c>
      <c r="I24" s="12">
        <f t="shared" si="3"/>
        <v>2219095</v>
      </c>
      <c r="J24" s="12">
        <f t="shared" si="4"/>
        <v>1217467</v>
      </c>
    </row>
    <row r="25" spans="1:10" s="3" customFormat="1" x14ac:dyDescent="0.25">
      <c r="A25" s="10" t="s">
        <v>31</v>
      </c>
      <c r="B25" s="11" t="s">
        <v>2</v>
      </c>
      <c r="C25" s="39"/>
      <c r="D25" s="39"/>
      <c r="E25" s="39">
        <v>167466</v>
      </c>
      <c r="F25" s="39">
        <v>167466</v>
      </c>
      <c r="G25" s="39"/>
      <c r="H25" s="39"/>
      <c r="I25" s="12">
        <f t="shared" si="3"/>
        <v>167466</v>
      </c>
      <c r="J25" s="12">
        <f t="shared" si="4"/>
        <v>167466</v>
      </c>
    </row>
    <row r="26" spans="1:10" s="3" customFormat="1" x14ac:dyDescent="0.25">
      <c r="A26" s="10" t="s">
        <v>153</v>
      </c>
      <c r="B26" s="11" t="s">
        <v>151</v>
      </c>
      <c r="C26" s="39"/>
      <c r="D26" s="39"/>
      <c r="E26" s="39"/>
      <c r="F26" s="39"/>
      <c r="G26" s="39">
        <v>73000</v>
      </c>
      <c r="H26" s="39"/>
      <c r="I26" s="12">
        <f t="shared" ref="I26" si="11">E26+G26+H26</f>
        <v>73000</v>
      </c>
      <c r="J26" s="12">
        <f t="shared" ref="J26" si="12">F26+G26+H26</f>
        <v>73000</v>
      </c>
    </row>
    <row r="27" spans="1:10" s="3" customFormat="1" x14ac:dyDescent="0.25">
      <c r="A27" s="10" t="s">
        <v>143</v>
      </c>
      <c r="B27" s="11" t="s">
        <v>138</v>
      </c>
      <c r="C27" s="39"/>
      <c r="D27" s="39"/>
      <c r="E27" s="39"/>
      <c r="F27" s="39"/>
      <c r="G27" s="39"/>
      <c r="H27" s="39">
        <v>195000</v>
      </c>
      <c r="I27" s="12">
        <f t="shared" ref="I27" si="13">E27+G27+H27</f>
        <v>195000</v>
      </c>
      <c r="J27" s="12">
        <f t="shared" ref="J27" si="14">F27+G27+H27</f>
        <v>195000</v>
      </c>
    </row>
    <row r="28" spans="1:10" s="2" customFormat="1" x14ac:dyDescent="0.25">
      <c r="A28" s="8" t="s">
        <v>30</v>
      </c>
      <c r="B28" s="8"/>
      <c r="C28" s="9">
        <v>0</v>
      </c>
      <c r="D28" s="9">
        <v>0</v>
      </c>
      <c r="E28" s="9">
        <v>610731</v>
      </c>
      <c r="F28" s="9">
        <v>0</v>
      </c>
      <c r="G28" s="9"/>
      <c r="H28" s="9"/>
      <c r="I28" s="9">
        <f t="shared" si="3"/>
        <v>610731</v>
      </c>
      <c r="J28" s="9">
        <f t="shared" si="4"/>
        <v>0</v>
      </c>
    </row>
    <row r="29" spans="1:10" s="2" customFormat="1" ht="27.95" customHeight="1" x14ac:dyDescent="0.25">
      <c r="A29" s="8" t="s">
        <v>84</v>
      </c>
      <c r="B29" s="8"/>
      <c r="C29" s="9">
        <v>0</v>
      </c>
      <c r="D29" s="9">
        <v>0</v>
      </c>
      <c r="E29" s="9">
        <f>SUM(E30:E32)</f>
        <v>136800</v>
      </c>
      <c r="F29" s="9">
        <f t="shared" ref="F29:J29" si="15">SUM(F30:F32)</f>
        <v>0</v>
      </c>
      <c r="G29" s="9">
        <f t="shared" si="15"/>
        <v>0</v>
      </c>
      <c r="H29" s="9">
        <f t="shared" si="15"/>
        <v>90000</v>
      </c>
      <c r="I29" s="9">
        <f t="shared" si="15"/>
        <v>226800</v>
      </c>
      <c r="J29" s="9">
        <f t="shared" si="15"/>
        <v>90000</v>
      </c>
    </row>
    <row r="30" spans="1:10" x14ac:dyDescent="0.25">
      <c r="A30" s="7" t="s">
        <v>89</v>
      </c>
      <c r="B30" s="7" t="s">
        <v>90</v>
      </c>
      <c r="C30" s="12"/>
      <c r="D30" s="12"/>
      <c r="E30" s="12">
        <v>120000</v>
      </c>
      <c r="F30" s="12"/>
      <c r="G30" s="12"/>
      <c r="H30" s="12"/>
      <c r="I30" s="12">
        <f t="shared" si="3"/>
        <v>120000</v>
      </c>
      <c r="J30" s="12">
        <f t="shared" si="4"/>
        <v>0</v>
      </c>
    </row>
    <row r="31" spans="1:10" x14ac:dyDescent="0.25">
      <c r="A31" s="7" t="s">
        <v>142</v>
      </c>
      <c r="B31" s="7" t="s">
        <v>138</v>
      </c>
      <c r="C31" s="12"/>
      <c r="D31" s="12"/>
      <c r="E31" s="12"/>
      <c r="F31" s="12"/>
      <c r="G31" s="12"/>
      <c r="H31" s="12">
        <v>90000</v>
      </c>
      <c r="I31" s="12">
        <f t="shared" ref="I31" si="16">E31+G31+H31</f>
        <v>90000</v>
      </c>
      <c r="J31" s="12">
        <f t="shared" ref="J31" si="17">F31+G31+H31</f>
        <v>90000</v>
      </c>
    </row>
    <row r="32" spans="1:10" s="3" customFormat="1" x14ac:dyDescent="0.25">
      <c r="A32" s="22" t="s">
        <v>86</v>
      </c>
      <c r="B32" s="11" t="s">
        <v>90</v>
      </c>
      <c r="C32" s="39"/>
      <c r="D32" s="39"/>
      <c r="E32" s="39">
        <v>16800</v>
      </c>
      <c r="F32" s="39"/>
      <c r="G32" s="39"/>
      <c r="H32" s="39"/>
      <c r="I32" s="12">
        <f t="shared" si="3"/>
        <v>16800</v>
      </c>
      <c r="J32" s="12">
        <f t="shared" si="4"/>
        <v>0</v>
      </c>
    </row>
  </sheetData>
  <mergeCells count="8">
    <mergeCell ref="H7:H8"/>
    <mergeCell ref="I7:I8"/>
    <mergeCell ref="J7:J8"/>
    <mergeCell ref="F7:F8"/>
    <mergeCell ref="A7:A8"/>
    <mergeCell ref="B7:B8"/>
    <mergeCell ref="E7:E8"/>
    <mergeCell ref="G7:G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F83E-8468-4AB9-95F5-CFB857CD734E}">
  <dimension ref="A1:I378"/>
  <sheetViews>
    <sheetView workbookViewId="0">
      <selection activeCell="K4" sqref="K4"/>
    </sheetView>
  </sheetViews>
  <sheetFormatPr defaultRowHeight="15" x14ac:dyDescent="0.25"/>
  <cols>
    <col min="1" max="1" width="52.85546875" customWidth="1"/>
    <col min="2" max="2" width="12" customWidth="1"/>
    <col min="3" max="4" width="12" hidden="1" customWidth="1"/>
    <col min="5" max="5" width="9.85546875" hidden="1" customWidth="1"/>
    <col min="6" max="6" width="12" hidden="1" customWidth="1"/>
    <col min="7" max="7" width="10.140625" customWidth="1"/>
  </cols>
  <sheetData>
    <row r="1" spans="1:9" x14ac:dyDescent="0.25">
      <c r="I1" s="55" t="s">
        <v>156</v>
      </c>
    </row>
    <row r="2" spans="1:9" x14ac:dyDescent="0.25">
      <c r="I2" s="55" t="s">
        <v>129</v>
      </c>
    </row>
    <row r="3" spans="1:9" x14ac:dyDescent="0.25">
      <c r="I3" s="55" t="s">
        <v>130</v>
      </c>
    </row>
    <row r="4" spans="1:9" x14ac:dyDescent="0.25">
      <c r="I4" s="55" t="s">
        <v>137</v>
      </c>
    </row>
    <row r="5" spans="1:9" x14ac:dyDescent="0.25">
      <c r="I5" s="55" t="s">
        <v>131</v>
      </c>
    </row>
    <row r="7" spans="1:9" ht="14.45" customHeight="1" x14ac:dyDescent="0.25">
      <c r="A7" s="86" t="s">
        <v>103</v>
      </c>
      <c r="B7" s="88" t="s">
        <v>0</v>
      </c>
      <c r="C7" s="65" t="s">
        <v>109</v>
      </c>
      <c r="D7" s="65" t="s">
        <v>110</v>
      </c>
      <c r="E7" s="79" t="s">
        <v>1</v>
      </c>
      <c r="F7" s="78" t="s">
        <v>70</v>
      </c>
      <c r="G7" s="68" t="s">
        <v>145</v>
      </c>
      <c r="H7" s="69" t="s">
        <v>1</v>
      </c>
      <c r="I7" s="70" t="s">
        <v>70</v>
      </c>
    </row>
    <row r="8" spans="1:9" ht="45" customHeight="1" x14ac:dyDescent="0.25">
      <c r="A8" s="87"/>
      <c r="B8" s="88"/>
      <c r="C8" s="65"/>
      <c r="D8" s="65"/>
      <c r="E8" s="79"/>
      <c r="F8" s="78"/>
      <c r="G8" s="68"/>
      <c r="H8" s="69"/>
      <c r="I8" s="70"/>
    </row>
    <row r="9" spans="1:9" x14ac:dyDescent="0.25">
      <c r="A9" s="8" t="s">
        <v>34</v>
      </c>
      <c r="B9" s="4"/>
      <c r="C9" s="9">
        <f>C10+C15+C20+C25+C29+C34+C39+C44+C49+C54+C59+C64+C69+C73+C77+C81+C85+C90</f>
        <v>1193578</v>
      </c>
      <c r="D9" s="9">
        <f>D44+D69</f>
        <v>-235038</v>
      </c>
      <c r="E9" s="9">
        <f>E10+E15+E20+E25+E29+E34+E39+E44+E49+E54+E59+E64+E69+E73+E77+E81+E85+E90+E94</f>
        <v>8492891</v>
      </c>
      <c r="F9" s="9">
        <f>F10+F15+F20+F25+F29+F34+F39+F44+F49+F54+F59+F64+F69+F73+F77+F81+F85+F90+F94</f>
        <v>8224808</v>
      </c>
      <c r="G9" s="9">
        <f t="shared" ref="G9:I9" si="0">G10+G15+G20+G25+G29+G34+G39+G44+G49+G54+G59+G64+G69+G73+G77+G81+G85+G90+G94</f>
        <v>1.0000000270338205E-4</v>
      </c>
      <c r="H9" s="9">
        <f t="shared" si="0"/>
        <v>8492891.0000999998</v>
      </c>
      <c r="I9" s="9">
        <f t="shared" si="0"/>
        <v>8224808.0000999998</v>
      </c>
    </row>
    <row r="10" spans="1:9" x14ac:dyDescent="0.25">
      <c r="A10" s="14" t="s">
        <v>14</v>
      </c>
      <c r="B10" s="4"/>
      <c r="C10" s="9">
        <v>34375</v>
      </c>
      <c r="D10" s="9">
        <v>0</v>
      </c>
      <c r="E10" s="9">
        <f>E11+E12+E14</f>
        <v>93006</v>
      </c>
      <c r="F10" s="9">
        <f t="shared" ref="F10:I10" si="1">F11+F12+F14</f>
        <v>93006</v>
      </c>
      <c r="G10" s="9">
        <f t="shared" si="1"/>
        <v>3.1999998100218363E-6</v>
      </c>
      <c r="H10" s="9">
        <f t="shared" si="1"/>
        <v>93006.000003199995</v>
      </c>
      <c r="I10" s="9">
        <f t="shared" si="1"/>
        <v>93006.000003199995</v>
      </c>
    </row>
    <row r="11" spans="1:9" x14ac:dyDescent="0.25">
      <c r="A11" s="15" t="s">
        <v>28</v>
      </c>
      <c r="B11" s="4"/>
      <c r="C11" s="12"/>
      <c r="D11" s="12"/>
      <c r="E11" s="12">
        <v>35759</v>
      </c>
      <c r="F11" s="12">
        <v>35759</v>
      </c>
      <c r="G11" s="12">
        <v>4800.0000031999998</v>
      </c>
      <c r="H11" s="12">
        <f t="shared" ref="H11:H37" si="2">E11+G11</f>
        <v>40559.000003200003</v>
      </c>
      <c r="I11" s="12">
        <f t="shared" ref="I11:I37" si="3">F11+G11</f>
        <v>40559.000003200003</v>
      </c>
    </row>
    <row r="12" spans="1:9" x14ac:dyDescent="0.25">
      <c r="A12" s="15" t="s">
        <v>29</v>
      </c>
      <c r="B12" s="4"/>
      <c r="C12" s="12">
        <v>34375</v>
      </c>
      <c r="D12" s="12"/>
      <c r="E12" s="12">
        <v>57237</v>
      </c>
      <c r="F12" s="12">
        <v>57237</v>
      </c>
      <c r="G12" s="12">
        <v>-4800</v>
      </c>
      <c r="H12" s="12">
        <f t="shared" si="2"/>
        <v>52437</v>
      </c>
      <c r="I12" s="12">
        <f t="shared" si="3"/>
        <v>52437</v>
      </c>
    </row>
    <row r="13" spans="1:9" x14ac:dyDescent="0.25">
      <c r="A13" s="10" t="s">
        <v>31</v>
      </c>
      <c r="B13" s="43" t="s">
        <v>2</v>
      </c>
      <c r="C13" s="47"/>
      <c r="D13" s="47"/>
      <c r="E13" s="39">
        <v>467</v>
      </c>
      <c r="F13" s="39">
        <v>467</v>
      </c>
      <c r="G13" s="12"/>
      <c r="H13" s="12">
        <f t="shared" si="2"/>
        <v>467</v>
      </c>
      <c r="I13" s="12">
        <f t="shared" si="3"/>
        <v>467</v>
      </c>
    </row>
    <row r="14" spans="1:9" x14ac:dyDescent="0.25">
      <c r="A14" s="15" t="s">
        <v>104</v>
      </c>
      <c r="B14" s="5" t="s">
        <v>3</v>
      </c>
      <c r="C14" s="12"/>
      <c r="D14" s="12"/>
      <c r="E14" s="12">
        <v>10</v>
      </c>
      <c r="F14" s="12">
        <v>10</v>
      </c>
      <c r="G14" s="12"/>
      <c r="H14" s="12">
        <f t="shared" si="2"/>
        <v>10</v>
      </c>
      <c r="I14" s="12">
        <f t="shared" si="3"/>
        <v>10</v>
      </c>
    </row>
    <row r="15" spans="1:9" x14ac:dyDescent="0.25">
      <c r="A15" s="14" t="s">
        <v>38</v>
      </c>
      <c r="B15" s="4"/>
      <c r="C15" s="9">
        <v>57172</v>
      </c>
      <c r="D15" s="9">
        <v>0</v>
      </c>
      <c r="E15" s="9">
        <f>E16+E17+E19</f>
        <v>189761</v>
      </c>
      <c r="F15" s="9">
        <f t="shared" ref="F15:I15" si="4">F16+F17+F19</f>
        <v>189761</v>
      </c>
      <c r="G15" s="9">
        <f t="shared" si="4"/>
        <v>4.1900002543115988E-6</v>
      </c>
      <c r="H15" s="9">
        <f t="shared" si="4"/>
        <v>189761.00000419002</v>
      </c>
      <c r="I15" s="9">
        <f t="shared" si="4"/>
        <v>189761.00000419002</v>
      </c>
    </row>
    <row r="16" spans="1:9" x14ac:dyDescent="0.25">
      <c r="A16" s="15" t="s">
        <v>28</v>
      </c>
      <c r="B16" s="4"/>
      <c r="C16" s="12"/>
      <c r="D16" s="12"/>
      <c r="E16" s="12">
        <v>92946</v>
      </c>
      <c r="F16" s="12">
        <v>92946</v>
      </c>
      <c r="G16" s="12">
        <v>6285.0000041900003</v>
      </c>
      <c r="H16" s="12">
        <f t="shared" si="2"/>
        <v>99231.000004190006</v>
      </c>
      <c r="I16" s="12">
        <f t="shared" si="3"/>
        <v>99231.000004190006</v>
      </c>
    </row>
    <row r="17" spans="1:9" x14ac:dyDescent="0.25">
      <c r="A17" s="15" t="s">
        <v>29</v>
      </c>
      <c r="B17" s="4"/>
      <c r="C17" s="12">
        <v>57172</v>
      </c>
      <c r="D17" s="12"/>
      <c r="E17" s="12">
        <v>96680</v>
      </c>
      <c r="F17" s="12">
        <v>96680</v>
      </c>
      <c r="G17" s="12">
        <v>-6285</v>
      </c>
      <c r="H17" s="12">
        <f t="shared" si="2"/>
        <v>90395</v>
      </c>
      <c r="I17" s="12">
        <f t="shared" si="3"/>
        <v>90395</v>
      </c>
    </row>
    <row r="18" spans="1:9" x14ac:dyDescent="0.25">
      <c r="A18" s="10" t="s">
        <v>31</v>
      </c>
      <c r="B18" s="43" t="s">
        <v>2</v>
      </c>
      <c r="C18" s="47"/>
      <c r="D18" s="47"/>
      <c r="E18" s="39">
        <v>175</v>
      </c>
      <c r="F18" s="39">
        <v>175</v>
      </c>
      <c r="G18" s="12"/>
      <c r="H18" s="12">
        <f t="shared" si="2"/>
        <v>175</v>
      </c>
      <c r="I18" s="12">
        <f t="shared" si="3"/>
        <v>175</v>
      </c>
    </row>
    <row r="19" spans="1:9" x14ac:dyDescent="0.25">
      <c r="A19" s="15" t="s">
        <v>104</v>
      </c>
      <c r="B19" s="5" t="s">
        <v>3</v>
      </c>
      <c r="C19" s="12"/>
      <c r="D19" s="12"/>
      <c r="E19" s="12">
        <v>135</v>
      </c>
      <c r="F19" s="12">
        <v>135</v>
      </c>
      <c r="G19" s="12"/>
      <c r="H19" s="12">
        <f t="shared" si="2"/>
        <v>135</v>
      </c>
      <c r="I19" s="12">
        <f t="shared" si="3"/>
        <v>135</v>
      </c>
    </row>
    <row r="20" spans="1:9" x14ac:dyDescent="0.25">
      <c r="A20" s="14" t="s">
        <v>16</v>
      </c>
      <c r="B20" s="4"/>
      <c r="C20" s="9">
        <v>82715</v>
      </c>
      <c r="D20" s="9">
        <v>0</v>
      </c>
      <c r="E20" s="9">
        <f>E21+E22+E24</f>
        <v>171706</v>
      </c>
      <c r="F20" s="9">
        <f t="shared" ref="F20:I20" si="5">F21+F22+F24</f>
        <v>171706</v>
      </c>
      <c r="G20" s="9">
        <f t="shared" si="5"/>
        <v>6.390000635292381E-6</v>
      </c>
      <c r="H20" s="9">
        <f t="shared" si="5"/>
        <v>171706.00000639001</v>
      </c>
      <c r="I20" s="9">
        <f t="shared" si="5"/>
        <v>171706.00000639001</v>
      </c>
    </row>
    <row r="21" spans="1:9" x14ac:dyDescent="0.25">
      <c r="A21" s="15" t="s">
        <v>28</v>
      </c>
      <c r="B21" s="4"/>
      <c r="C21" s="12"/>
      <c r="D21" s="12"/>
      <c r="E21" s="12">
        <v>58819</v>
      </c>
      <c r="F21" s="12">
        <v>58819</v>
      </c>
      <c r="G21" s="12">
        <v>9585.0000063900006</v>
      </c>
      <c r="H21" s="12">
        <f t="shared" si="2"/>
        <v>68404.000006390008</v>
      </c>
      <c r="I21" s="12">
        <f t="shared" si="3"/>
        <v>68404.000006390008</v>
      </c>
    </row>
    <row r="22" spans="1:9" x14ac:dyDescent="0.25">
      <c r="A22" s="15" t="s">
        <v>29</v>
      </c>
      <c r="B22" s="4"/>
      <c r="C22" s="12">
        <v>82715</v>
      </c>
      <c r="D22" s="12"/>
      <c r="E22" s="12">
        <v>112856</v>
      </c>
      <c r="F22" s="12">
        <v>112856</v>
      </c>
      <c r="G22" s="12">
        <v>-9585</v>
      </c>
      <c r="H22" s="12">
        <f t="shared" si="2"/>
        <v>103271</v>
      </c>
      <c r="I22" s="12">
        <f t="shared" si="3"/>
        <v>103271</v>
      </c>
    </row>
    <row r="23" spans="1:9" x14ac:dyDescent="0.25">
      <c r="A23" s="10" t="s">
        <v>31</v>
      </c>
      <c r="B23" s="43" t="s">
        <v>2</v>
      </c>
      <c r="C23" s="47"/>
      <c r="D23" s="47"/>
      <c r="E23" s="39">
        <v>430</v>
      </c>
      <c r="F23" s="39">
        <v>430</v>
      </c>
      <c r="G23" s="12"/>
      <c r="H23" s="12">
        <f t="shared" si="2"/>
        <v>430</v>
      </c>
      <c r="I23" s="12">
        <f t="shared" si="3"/>
        <v>430</v>
      </c>
    </row>
    <row r="24" spans="1:9" x14ac:dyDescent="0.25">
      <c r="A24" s="15" t="s">
        <v>104</v>
      </c>
      <c r="B24" s="5" t="s">
        <v>3</v>
      </c>
      <c r="C24" s="12"/>
      <c r="D24" s="12"/>
      <c r="E24" s="12">
        <v>31</v>
      </c>
      <c r="F24" s="12">
        <v>31</v>
      </c>
      <c r="G24" s="12"/>
      <c r="H24" s="12">
        <f t="shared" si="2"/>
        <v>31</v>
      </c>
      <c r="I24" s="12">
        <f t="shared" si="3"/>
        <v>31</v>
      </c>
    </row>
    <row r="25" spans="1:9" x14ac:dyDescent="0.25">
      <c r="A25" s="14" t="s">
        <v>9</v>
      </c>
      <c r="B25" s="4"/>
      <c r="C25" s="9">
        <v>127951</v>
      </c>
      <c r="D25" s="9">
        <v>0</v>
      </c>
      <c r="E25" s="9">
        <f>E26+E27</f>
        <v>218567</v>
      </c>
      <c r="F25" s="9">
        <f t="shared" ref="F25:I25" si="6">F26+F27</f>
        <v>218567</v>
      </c>
      <c r="G25" s="9">
        <f t="shared" si="6"/>
        <v>9.3800026661483571E-6</v>
      </c>
      <c r="H25" s="9">
        <f t="shared" si="6"/>
        <v>218567.00000937999</v>
      </c>
      <c r="I25" s="9">
        <f t="shared" si="6"/>
        <v>218567.00000937999</v>
      </c>
    </row>
    <row r="26" spans="1:9" x14ac:dyDescent="0.25">
      <c r="A26" s="15" t="s">
        <v>28</v>
      </c>
      <c r="B26" s="4"/>
      <c r="C26" s="12"/>
      <c r="D26" s="12"/>
      <c r="E26" s="12">
        <v>61162</v>
      </c>
      <c r="F26" s="12">
        <v>61162</v>
      </c>
      <c r="G26" s="12">
        <v>14070.000009379999</v>
      </c>
      <c r="H26" s="12">
        <f t="shared" si="2"/>
        <v>75232.000009380004</v>
      </c>
      <c r="I26" s="12">
        <f t="shared" si="3"/>
        <v>75232.000009380004</v>
      </c>
    </row>
    <row r="27" spans="1:9" x14ac:dyDescent="0.25">
      <c r="A27" s="15" t="s">
        <v>29</v>
      </c>
      <c r="B27" s="4"/>
      <c r="C27" s="12">
        <v>127951</v>
      </c>
      <c r="D27" s="12"/>
      <c r="E27" s="12">
        <v>157405</v>
      </c>
      <c r="F27" s="12">
        <v>157405</v>
      </c>
      <c r="G27" s="12">
        <v>-14069.999999999996</v>
      </c>
      <c r="H27" s="12">
        <f t="shared" si="2"/>
        <v>143335</v>
      </c>
      <c r="I27" s="12">
        <f t="shared" si="3"/>
        <v>143335</v>
      </c>
    </row>
    <row r="28" spans="1:9" x14ac:dyDescent="0.25">
      <c r="A28" s="10" t="s">
        <v>31</v>
      </c>
      <c r="B28" s="43" t="s">
        <v>2</v>
      </c>
      <c r="C28" s="47"/>
      <c r="D28" s="47"/>
      <c r="E28" s="39">
        <v>393</v>
      </c>
      <c r="F28" s="39">
        <v>393</v>
      </c>
      <c r="G28" s="12"/>
      <c r="H28" s="12">
        <f t="shared" si="2"/>
        <v>393</v>
      </c>
      <c r="I28" s="12">
        <f t="shared" si="3"/>
        <v>393</v>
      </c>
    </row>
    <row r="29" spans="1:9" x14ac:dyDescent="0.25">
      <c r="A29" s="14" t="s">
        <v>15</v>
      </c>
      <c r="B29" s="4"/>
      <c r="C29" s="9">
        <v>59918</v>
      </c>
      <c r="D29" s="9">
        <v>0</v>
      </c>
      <c r="E29" s="9">
        <f>E30+E31+E33</f>
        <v>174513</v>
      </c>
      <c r="F29" s="9">
        <f t="shared" ref="F29:I29" si="7">F30+F31+F33</f>
        <v>176513</v>
      </c>
      <c r="G29" s="9">
        <f t="shared" si="7"/>
        <v>4.3899999582208693E-6</v>
      </c>
      <c r="H29" s="9">
        <f t="shared" si="7"/>
        <v>174513.00000438999</v>
      </c>
      <c r="I29" s="9">
        <f t="shared" si="7"/>
        <v>176513.00000438999</v>
      </c>
    </row>
    <row r="30" spans="1:9" x14ac:dyDescent="0.25">
      <c r="A30" s="15" t="s">
        <v>28</v>
      </c>
      <c r="B30" s="4"/>
      <c r="C30" s="12"/>
      <c r="D30" s="12"/>
      <c r="E30" s="12">
        <v>81490</v>
      </c>
      <c r="F30" s="12">
        <v>81490</v>
      </c>
      <c r="G30" s="12">
        <v>6585.000004389999</v>
      </c>
      <c r="H30" s="12">
        <f t="shared" si="2"/>
        <v>88075.000004389993</v>
      </c>
      <c r="I30" s="12">
        <f t="shared" si="3"/>
        <v>88075.000004389993</v>
      </c>
    </row>
    <row r="31" spans="1:9" x14ac:dyDescent="0.25">
      <c r="A31" s="15" t="s">
        <v>29</v>
      </c>
      <c r="B31" s="4"/>
      <c r="C31" s="12">
        <v>59918</v>
      </c>
      <c r="D31" s="12"/>
      <c r="E31" s="12">
        <v>92940</v>
      </c>
      <c r="F31" s="12">
        <v>94940</v>
      </c>
      <c r="G31" s="12">
        <v>-6584.9999999999991</v>
      </c>
      <c r="H31" s="12">
        <f t="shared" si="2"/>
        <v>86355</v>
      </c>
      <c r="I31" s="12">
        <f t="shared" si="3"/>
        <v>88355</v>
      </c>
    </row>
    <row r="32" spans="1:9" x14ac:dyDescent="0.25">
      <c r="A32" s="10" t="s">
        <v>31</v>
      </c>
      <c r="B32" s="43" t="s">
        <v>2</v>
      </c>
      <c r="C32" s="47"/>
      <c r="D32" s="47"/>
      <c r="E32" s="39">
        <v>184</v>
      </c>
      <c r="F32" s="39">
        <v>184</v>
      </c>
      <c r="G32" s="12"/>
      <c r="H32" s="12">
        <f t="shared" si="2"/>
        <v>184</v>
      </c>
      <c r="I32" s="12">
        <f t="shared" si="3"/>
        <v>184</v>
      </c>
    </row>
    <row r="33" spans="1:9" x14ac:dyDescent="0.25">
      <c r="A33" s="15" t="s">
        <v>104</v>
      </c>
      <c r="B33" s="5" t="s">
        <v>3</v>
      </c>
      <c r="C33" s="12"/>
      <c r="D33" s="12"/>
      <c r="E33" s="12">
        <v>83</v>
      </c>
      <c r="F33" s="12">
        <v>83</v>
      </c>
      <c r="G33" s="12"/>
      <c r="H33" s="12">
        <f t="shared" si="2"/>
        <v>83</v>
      </c>
      <c r="I33" s="12">
        <f t="shared" si="3"/>
        <v>83</v>
      </c>
    </row>
    <row r="34" spans="1:9" x14ac:dyDescent="0.25">
      <c r="A34" s="14" t="s">
        <v>114</v>
      </c>
      <c r="B34" s="4"/>
      <c r="C34" s="9">
        <v>70421</v>
      </c>
      <c r="D34" s="9">
        <v>0</v>
      </c>
      <c r="E34" s="9">
        <f>E35+E36+E38</f>
        <v>1016686</v>
      </c>
      <c r="F34" s="9">
        <f t="shared" ref="F34:I34" si="8">F35+F36+F38</f>
        <v>1016686</v>
      </c>
      <c r="G34" s="9">
        <f t="shared" si="8"/>
        <v>9.330000466434285E-6</v>
      </c>
      <c r="H34" s="9">
        <f t="shared" si="8"/>
        <v>1016686.00000933</v>
      </c>
      <c r="I34" s="9">
        <f t="shared" si="8"/>
        <v>1016686.00000933</v>
      </c>
    </row>
    <row r="35" spans="1:9" x14ac:dyDescent="0.25">
      <c r="A35" s="15" t="s">
        <v>28</v>
      </c>
      <c r="B35" s="4"/>
      <c r="C35" s="12"/>
      <c r="D35" s="12"/>
      <c r="E35" s="12">
        <v>451909</v>
      </c>
      <c r="F35" s="12">
        <v>451909</v>
      </c>
      <c r="G35" s="12">
        <v>13995.00000933</v>
      </c>
      <c r="H35" s="12">
        <f t="shared" si="2"/>
        <v>465904.00000932999</v>
      </c>
      <c r="I35" s="12">
        <f t="shared" si="3"/>
        <v>465904.00000932999</v>
      </c>
    </row>
    <row r="36" spans="1:9" x14ac:dyDescent="0.25">
      <c r="A36" s="15" t="s">
        <v>29</v>
      </c>
      <c r="B36" s="4"/>
      <c r="C36" s="12">
        <v>70421</v>
      </c>
      <c r="D36" s="12"/>
      <c r="E36" s="12">
        <v>564533</v>
      </c>
      <c r="F36" s="12">
        <v>564533</v>
      </c>
      <c r="G36" s="12">
        <v>-13995</v>
      </c>
      <c r="H36" s="12">
        <f t="shared" si="2"/>
        <v>550538</v>
      </c>
      <c r="I36" s="12">
        <f t="shared" si="3"/>
        <v>550538</v>
      </c>
    </row>
    <row r="37" spans="1:9" x14ac:dyDescent="0.25">
      <c r="A37" s="10" t="s">
        <v>31</v>
      </c>
      <c r="B37" s="43" t="s">
        <v>2</v>
      </c>
      <c r="C37" s="47"/>
      <c r="D37" s="47"/>
      <c r="E37" s="39">
        <v>2436</v>
      </c>
      <c r="F37" s="39">
        <v>2436</v>
      </c>
      <c r="G37" s="12"/>
      <c r="H37" s="12">
        <f t="shared" si="2"/>
        <v>2436</v>
      </c>
      <c r="I37" s="12">
        <f t="shared" si="3"/>
        <v>2436</v>
      </c>
    </row>
    <row r="38" spans="1:9" x14ac:dyDescent="0.25">
      <c r="A38" s="15" t="s">
        <v>104</v>
      </c>
      <c r="B38" s="5" t="s">
        <v>3</v>
      </c>
      <c r="C38" s="12"/>
      <c r="D38" s="12"/>
      <c r="E38" s="12">
        <v>244</v>
      </c>
      <c r="F38" s="12">
        <v>244</v>
      </c>
      <c r="G38" s="12"/>
      <c r="H38" s="12">
        <f t="shared" ref="H38:H63" si="9">E38+G38</f>
        <v>244</v>
      </c>
      <c r="I38" s="12">
        <f t="shared" ref="I38:I63" si="10">F38+G38</f>
        <v>244</v>
      </c>
    </row>
    <row r="39" spans="1:9" x14ac:dyDescent="0.25">
      <c r="A39" s="14" t="s">
        <v>22</v>
      </c>
      <c r="B39" s="4"/>
      <c r="C39" s="9">
        <v>16829</v>
      </c>
      <c r="D39" s="9">
        <v>0</v>
      </c>
      <c r="E39" s="9">
        <f>E40+E41+E43</f>
        <v>237104</v>
      </c>
      <c r="F39" s="9">
        <f t="shared" ref="F39:I39" si="11">F40+F41+F43</f>
        <v>237104</v>
      </c>
      <c r="G39" s="9">
        <f t="shared" si="11"/>
        <v>1.2800001059076749E-6</v>
      </c>
      <c r="H39" s="9">
        <f t="shared" si="11"/>
        <v>237104.00000127999</v>
      </c>
      <c r="I39" s="9">
        <f t="shared" si="11"/>
        <v>237104.00000127999</v>
      </c>
    </row>
    <row r="40" spans="1:9" x14ac:dyDescent="0.25">
      <c r="A40" s="15" t="s">
        <v>28</v>
      </c>
      <c r="B40" s="5"/>
      <c r="C40" s="12"/>
      <c r="D40" s="12"/>
      <c r="E40" s="12">
        <v>162439</v>
      </c>
      <c r="F40" s="12">
        <v>162439</v>
      </c>
      <c r="G40" s="12">
        <v>1920.0000012800001</v>
      </c>
      <c r="H40" s="12">
        <f t="shared" si="9"/>
        <v>164359.00000127999</v>
      </c>
      <c r="I40" s="12">
        <f t="shared" si="10"/>
        <v>164359.00000127999</v>
      </c>
    </row>
    <row r="41" spans="1:9" x14ac:dyDescent="0.25">
      <c r="A41" s="15" t="s">
        <v>29</v>
      </c>
      <c r="B41" s="4"/>
      <c r="C41" s="12">
        <v>16829</v>
      </c>
      <c r="D41" s="12"/>
      <c r="E41" s="12">
        <v>74429</v>
      </c>
      <c r="F41" s="12">
        <v>74429</v>
      </c>
      <c r="G41" s="12">
        <v>-1920</v>
      </c>
      <c r="H41" s="12">
        <f t="shared" si="9"/>
        <v>72509</v>
      </c>
      <c r="I41" s="12">
        <f t="shared" si="10"/>
        <v>72509</v>
      </c>
    </row>
    <row r="42" spans="1:9" x14ac:dyDescent="0.25">
      <c r="A42" s="10" t="s">
        <v>31</v>
      </c>
      <c r="B42" s="43" t="s">
        <v>2</v>
      </c>
      <c r="C42" s="47"/>
      <c r="D42" s="47"/>
      <c r="E42" s="39">
        <v>74</v>
      </c>
      <c r="F42" s="39">
        <v>74</v>
      </c>
      <c r="G42" s="12"/>
      <c r="H42" s="12">
        <f t="shared" si="9"/>
        <v>74</v>
      </c>
      <c r="I42" s="12">
        <f t="shared" si="10"/>
        <v>74</v>
      </c>
    </row>
    <row r="43" spans="1:9" x14ac:dyDescent="0.25">
      <c r="A43" s="15" t="s">
        <v>104</v>
      </c>
      <c r="B43" s="5" t="s">
        <v>3</v>
      </c>
      <c r="C43" s="12"/>
      <c r="D43" s="12"/>
      <c r="E43" s="12">
        <v>236</v>
      </c>
      <c r="F43" s="12">
        <v>236</v>
      </c>
      <c r="G43" s="12"/>
      <c r="H43" s="12">
        <f t="shared" si="9"/>
        <v>236</v>
      </c>
      <c r="I43" s="12">
        <f t="shared" si="10"/>
        <v>236</v>
      </c>
    </row>
    <row r="44" spans="1:9" x14ac:dyDescent="0.25">
      <c r="A44" s="14" t="s">
        <v>43</v>
      </c>
      <c r="B44" s="4"/>
      <c r="C44" s="9">
        <v>138336</v>
      </c>
      <c r="D44" s="9">
        <f>D45+D46</f>
        <v>-261798</v>
      </c>
      <c r="E44" s="9">
        <f>E45+E46+E48</f>
        <v>1826428</v>
      </c>
      <c r="F44" s="9">
        <f t="shared" ref="F44:I44" si="12">F45+F46+F48</f>
        <v>1826428</v>
      </c>
      <c r="G44" s="9">
        <f t="shared" si="12"/>
        <v>1.1839998478535563E-5</v>
      </c>
      <c r="H44" s="9">
        <f t="shared" si="12"/>
        <v>1826428.0000118399</v>
      </c>
      <c r="I44" s="9">
        <f t="shared" si="12"/>
        <v>1826428.0000118399</v>
      </c>
    </row>
    <row r="45" spans="1:9" x14ac:dyDescent="0.25">
      <c r="A45" s="15" t="s">
        <v>28</v>
      </c>
      <c r="B45" s="4"/>
      <c r="C45" s="12"/>
      <c r="D45" s="12">
        <v>-66979</v>
      </c>
      <c r="E45" s="12">
        <v>1206764</v>
      </c>
      <c r="F45" s="12">
        <v>1206764</v>
      </c>
      <c r="G45" s="12">
        <v>17760.000011839998</v>
      </c>
      <c r="H45" s="12">
        <f t="shared" si="9"/>
        <v>1224524.0000118399</v>
      </c>
      <c r="I45" s="12">
        <f t="shared" si="10"/>
        <v>1224524.0000118399</v>
      </c>
    </row>
    <row r="46" spans="1:9" x14ac:dyDescent="0.25">
      <c r="A46" s="15" t="s">
        <v>29</v>
      </c>
      <c r="B46" s="5"/>
      <c r="C46" s="12">
        <v>138336</v>
      </c>
      <c r="D46" s="12">
        <v>-194819</v>
      </c>
      <c r="E46" s="12">
        <v>617543</v>
      </c>
      <c r="F46" s="12">
        <v>617543</v>
      </c>
      <c r="G46" s="12">
        <v>-17760</v>
      </c>
      <c r="H46" s="12">
        <f t="shared" si="9"/>
        <v>599783</v>
      </c>
      <c r="I46" s="12">
        <f t="shared" si="10"/>
        <v>599783</v>
      </c>
    </row>
    <row r="47" spans="1:9" x14ac:dyDescent="0.25">
      <c r="A47" s="10" t="s">
        <v>31</v>
      </c>
      <c r="B47" s="43" t="s">
        <v>2</v>
      </c>
      <c r="C47" s="47"/>
      <c r="D47" s="47"/>
      <c r="E47" s="39">
        <v>1329</v>
      </c>
      <c r="F47" s="39">
        <v>1329</v>
      </c>
      <c r="G47" s="12"/>
      <c r="H47" s="12">
        <f t="shared" si="9"/>
        <v>1329</v>
      </c>
      <c r="I47" s="12">
        <f t="shared" si="10"/>
        <v>1329</v>
      </c>
    </row>
    <row r="48" spans="1:9" x14ac:dyDescent="0.25">
      <c r="A48" s="15" t="s">
        <v>104</v>
      </c>
      <c r="B48" s="5" t="s">
        <v>3</v>
      </c>
      <c r="C48" s="12"/>
      <c r="D48" s="12"/>
      <c r="E48" s="12">
        <v>2121</v>
      </c>
      <c r="F48" s="12">
        <v>2121</v>
      </c>
      <c r="G48" s="12"/>
      <c r="H48" s="12">
        <f t="shared" si="9"/>
        <v>2121</v>
      </c>
      <c r="I48" s="12">
        <f t="shared" si="10"/>
        <v>2121</v>
      </c>
    </row>
    <row r="49" spans="1:9" x14ac:dyDescent="0.25">
      <c r="A49" s="14" t="s">
        <v>12</v>
      </c>
      <c r="B49" s="4"/>
      <c r="C49" s="9">
        <v>85579</v>
      </c>
      <c r="D49" s="9">
        <v>0</v>
      </c>
      <c r="E49" s="9">
        <f>E50+E51+E53</f>
        <v>941092</v>
      </c>
      <c r="F49" s="9">
        <f t="shared" ref="F49:I49" si="13">F50+F51+F53</f>
        <v>941093</v>
      </c>
      <c r="G49" s="9">
        <f t="shared" si="13"/>
        <v>7.3600003815954551E-6</v>
      </c>
      <c r="H49" s="9">
        <f t="shared" si="13"/>
        <v>941092.00000736001</v>
      </c>
      <c r="I49" s="9">
        <f t="shared" si="13"/>
        <v>941093.00000736001</v>
      </c>
    </row>
    <row r="50" spans="1:9" x14ac:dyDescent="0.25">
      <c r="A50" s="15" t="s">
        <v>28</v>
      </c>
      <c r="B50" s="4"/>
      <c r="C50" s="12"/>
      <c r="D50" s="12"/>
      <c r="E50" s="12">
        <v>450875</v>
      </c>
      <c r="F50" s="12">
        <v>450876</v>
      </c>
      <c r="G50" s="12">
        <v>11040.00000736</v>
      </c>
      <c r="H50" s="12">
        <f t="shared" si="9"/>
        <v>461915.00000736001</v>
      </c>
      <c r="I50" s="12">
        <f t="shared" si="10"/>
        <v>461916.00000736001</v>
      </c>
    </row>
    <row r="51" spans="1:9" x14ac:dyDescent="0.25">
      <c r="A51" s="15" t="s">
        <v>29</v>
      </c>
      <c r="B51" s="4"/>
      <c r="C51" s="12">
        <v>85579</v>
      </c>
      <c r="D51" s="12"/>
      <c r="E51" s="12">
        <v>489488</v>
      </c>
      <c r="F51" s="12">
        <v>489488</v>
      </c>
      <c r="G51" s="12">
        <v>-11040</v>
      </c>
      <c r="H51" s="12">
        <f t="shared" si="9"/>
        <v>478448</v>
      </c>
      <c r="I51" s="12">
        <f t="shared" si="10"/>
        <v>478448</v>
      </c>
    </row>
    <row r="52" spans="1:9" x14ac:dyDescent="0.25">
      <c r="A52" s="10" t="s">
        <v>31</v>
      </c>
      <c r="B52" s="43" t="s">
        <v>2</v>
      </c>
      <c r="C52" s="47"/>
      <c r="D52" s="47"/>
      <c r="E52" s="39">
        <v>843</v>
      </c>
      <c r="F52" s="39">
        <v>843</v>
      </c>
      <c r="G52" s="12"/>
      <c r="H52" s="12">
        <f t="shared" si="9"/>
        <v>843</v>
      </c>
      <c r="I52" s="12">
        <f t="shared" si="10"/>
        <v>843</v>
      </c>
    </row>
    <row r="53" spans="1:9" x14ac:dyDescent="0.25">
      <c r="A53" s="15" t="s">
        <v>104</v>
      </c>
      <c r="B53" s="5" t="s">
        <v>3</v>
      </c>
      <c r="C53" s="12"/>
      <c r="D53" s="12"/>
      <c r="E53" s="12">
        <v>729</v>
      </c>
      <c r="F53" s="12">
        <v>729</v>
      </c>
      <c r="G53" s="12"/>
      <c r="H53" s="12">
        <f t="shared" si="9"/>
        <v>729</v>
      </c>
      <c r="I53" s="12">
        <f t="shared" si="10"/>
        <v>729</v>
      </c>
    </row>
    <row r="54" spans="1:9" x14ac:dyDescent="0.25">
      <c r="A54" s="14" t="s">
        <v>4</v>
      </c>
      <c r="B54" s="4"/>
      <c r="C54" s="9">
        <v>38075</v>
      </c>
      <c r="D54" s="9">
        <v>0</v>
      </c>
      <c r="E54" s="9">
        <f>E55+E56+E58</f>
        <v>285682</v>
      </c>
      <c r="F54" s="9">
        <f t="shared" ref="F54:I54" si="14">F55+F56+F58</f>
        <v>285679</v>
      </c>
      <c r="G54" s="9">
        <f t="shared" si="14"/>
        <v>3.3899996196851134E-6</v>
      </c>
      <c r="H54" s="9">
        <f t="shared" si="14"/>
        <v>285682.00000339001</v>
      </c>
      <c r="I54" s="9">
        <f t="shared" si="14"/>
        <v>285679.00000339001</v>
      </c>
    </row>
    <row r="55" spans="1:9" x14ac:dyDescent="0.25">
      <c r="A55" s="18" t="s">
        <v>28</v>
      </c>
      <c r="B55" s="5"/>
      <c r="C55" s="12"/>
      <c r="D55" s="12"/>
      <c r="E55" s="12">
        <v>89072</v>
      </c>
      <c r="F55" s="12">
        <v>89072</v>
      </c>
      <c r="G55" s="12">
        <v>5085.0000033899996</v>
      </c>
      <c r="H55" s="12">
        <f t="shared" si="9"/>
        <v>94157.00000339</v>
      </c>
      <c r="I55" s="12">
        <f t="shared" si="10"/>
        <v>94157.00000339</v>
      </c>
    </row>
    <row r="56" spans="1:9" x14ac:dyDescent="0.25">
      <c r="A56" s="18" t="s">
        <v>29</v>
      </c>
      <c r="B56" s="4"/>
      <c r="C56" s="12">
        <v>38075</v>
      </c>
      <c r="D56" s="12"/>
      <c r="E56" s="12">
        <v>196479</v>
      </c>
      <c r="F56" s="12">
        <v>196476</v>
      </c>
      <c r="G56" s="12">
        <v>-5085</v>
      </c>
      <c r="H56" s="12">
        <f t="shared" si="9"/>
        <v>191394</v>
      </c>
      <c r="I56" s="12">
        <f t="shared" si="10"/>
        <v>191391</v>
      </c>
    </row>
    <row r="57" spans="1:9" x14ac:dyDescent="0.25">
      <c r="A57" s="10" t="s">
        <v>31</v>
      </c>
      <c r="B57" s="43" t="s">
        <v>2</v>
      </c>
      <c r="C57" s="47"/>
      <c r="D57" s="47"/>
      <c r="E57" s="39">
        <v>433</v>
      </c>
      <c r="F57" s="39">
        <v>433</v>
      </c>
      <c r="G57" s="12"/>
      <c r="H57" s="12">
        <f t="shared" si="9"/>
        <v>433</v>
      </c>
      <c r="I57" s="12">
        <f t="shared" si="10"/>
        <v>433</v>
      </c>
    </row>
    <row r="58" spans="1:9" x14ac:dyDescent="0.25">
      <c r="A58" s="15" t="s">
        <v>104</v>
      </c>
      <c r="B58" s="5" t="s">
        <v>3</v>
      </c>
      <c r="C58" s="12"/>
      <c r="D58" s="12"/>
      <c r="E58" s="12">
        <v>131</v>
      </c>
      <c r="F58" s="12">
        <v>131</v>
      </c>
      <c r="G58" s="12"/>
      <c r="H58" s="12">
        <f t="shared" si="9"/>
        <v>131</v>
      </c>
      <c r="I58" s="12">
        <f t="shared" si="10"/>
        <v>131</v>
      </c>
    </row>
    <row r="59" spans="1:9" x14ac:dyDescent="0.25">
      <c r="A59" s="14" t="s">
        <v>5</v>
      </c>
      <c r="B59" s="4"/>
      <c r="C59" s="9">
        <v>164356</v>
      </c>
      <c r="D59" s="9">
        <v>0</v>
      </c>
      <c r="E59" s="9">
        <f>E60+E61+E63</f>
        <v>681217</v>
      </c>
      <c r="F59" s="9">
        <f t="shared" ref="F59:I59" si="15">F60+F61+F63</f>
        <v>681217</v>
      </c>
      <c r="G59" s="9">
        <f t="shared" si="15"/>
        <v>1.2630000128410757E-5</v>
      </c>
      <c r="H59" s="9">
        <f t="shared" si="15"/>
        <v>681217.00001263001</v>
      </c>
      <c r="I59" s="9">
        <f t="shared" si="15"/>
        <v>681217.00001263001</v>
      </c>
    </row>
    <row r="60" spans="1:9" x14ac:dyDescent="0.25">
      <c r="A60" s="18" t="s">
        <v>28</v>
      </c>
      <c r="B60" s="4"/>
      <c r="C60" s="12"/>
      <c r="D60" s="12"/>
      <c r="E60" s="12">
        <v>212831</v>
      </c>
      <c r="F60" s="12">
        <v>212831</v>
      </c>
      <c r="G60" s="12">
        <v>18945.00001263</v>
      </c>
      <c r="H60" s="12">
        <f t="shared" si="9"/>
        <v>231776.00001263001</v>
      </c>
      <c r="I60" s="12">
        <f t="shared" si="10"/>
        <v>231776.00001263001</v>
      </c>
    </row>
    <row r="61" spans="1:9" x14ac:dyDescent="0.25">
      <c r="A61" s="18" t="s">
        <v>29</v>
      </c>
      <c r="B61" s="4"/>
      <c r="C61" s="12">
        <v>164356</v>
      </c>
      <c r="D61" s="12"/>
      <c r="E61" s="12">
        <v>468140</v>
      </c>
      <c r="F61" s="12">
        <v>468140</v>
      </c>
      <c r="G61" s="12">
        <v>-18945</v>
      </c>
      <c r="H61" s="12">
        <f t="shared" si="9"/>
        <v>449195</v>
      </c>
      <c r="I61" s="12">
        <f t="shared" si="10"/>
        <v>449195</v>
      </c>
    </row>
    <row r="62" spans="1:9" x14ac:dyDescent="0.25">
      <c r="A62" s="10" t="s">
        <v>31</v>
      </c>
      <c r="B62" s="43" t="s">
        <v>2</v>
      </c>
      <c r="C62" s="47"/>
      <c r="D62" s="47"/>
      <c r="E62" s="39">
        <v>811</v>
      </c>
      <c r="F62" s="39">
        <v>811</v>
      </c>
      <c r="G62" s="12"/>
      <c r="H62" s="12">
        <f t="shared" si="9"/>
        <v>811</v>
      </c>
      <c r="I62" s="12">
        <f t="shared" si="10"/>
        <v>811</v>
      </c>
    </row>
    <row r="63" spans="1:9" x14ac:dyDescent="0.25">
      <c r="A63" s="15" t="s">
        <v>104</v>
      </c>
      <c r="B63" s="5" t="s">
        <v>3</v>
      </c>
      <c r="C63" s="12"/>
      <c r="D63" s="12"/>
      <c r="E63" s="12">
        <v>246</v>
      </c>
      <c r="F63" s="12">
        <v>246</v>
      </c>
      <c r="G63" s="12"/>
      <c r="H63" s="12">
        <f t="shared" si="9"/>
        <v>246</v>
      </c>
      <c r="I63" s="12">
        <f t="shared" si="10"/>
        <v>246</v>
      </c>
    </row>
    <row r="64" spans="1:9" x14ac:dyDescent="0.25">
      <c r="A64" s="14" t="s">
        <v>13</v>
      </c>
      <c r="B64" s="4"/>
      <c r="C64" s="9">
        <v>16829</v>
      </c>
      <c r="D64" s="9">
        <v>0</v>
      </c>
      <c r="E64" s="9">
        <f>E65+E66+E68</f>
        <v>34916</v>
      </c>
      <c r="F64" s="9">
        <f t="shared" ref="F64:I64" si="16">F65+F66+F68</f>
        <v>34916</v>
      </c>
      <c r="G64" s="9">
        <f t="shared" si="16"/>
        <v>1.2299999525566818E-6</v>
      </c>
      <c r="H64" s="9">
        <f t="shared" si="16"/>
        <v>34916.000001230001</v>
      </c>
      <c r="I64" s="9">
        <f t="shared" si="16"/>
        <v>34916.000001230001</v>
      </c>
    </row>
    <row r="65" spans="1:9" x14ac:dyDescent="0.25">
      <c r="A65" s="18" t="s">
        <v>28</v>
      </c>
      <c r="B65" s="5"/>
      <c r="C65" s="12"/>
      <c r="D65" s="12"/>
      <c r="E65" s="12">
        <v>12402</v>
      </c>
      <c r="F65" s="12">
        <v>12402</v>
      </c>
      <c r="G65" s="12">
        <v>1845.00000123</v>
      </c>
      <c r="H65" s="12">
        <f t="shared" ref="H65:H98" si="17">E65+G65</f>
        <v>14247.000001230001</v>
      </c>
      <c r="I65" s="12">
        <f t="shared" ref="I65:I98" si="18">F65+G65</f>
        <v>14247.000001230001</v>
      </c>
    </row>
    <row r="66" spans="1:9" x14ac:dyDescent="0.25">
      <c r="A66" s="18" t="s">
        <v>29</v>
      </c>
      <c r="B66" s="4"/>
      <c r="C66" s="12">
        <v>16829</v>
      </c>
      <c r="D66" s="12"/>
      <c r="E66" s="12">
        <v>22505</v>
      </c>
      <c r="F66" s="12">
        <v>22505</v>
      </c>
      <c r="G66" s="12">
        <v>-1845</v>
      </c>
      <c r="H66" s="12">
        <f t="shared" si="17"/>
        <v>20660</v>
      </c>
      <c r="I66" s="12">
        <f t="shared" si="18"/>
        <v>20660</v>
      </c>
    </row>
    <row r="67" spans="1:9" x14ac:dyDescent="0.25">
      <c r="A67" s="10" t="s">
        <v>31</v>
      </c>
      <c r="B67" s="43" t="s">
        <v>2</v>
      </c>
      <c r="C67" s="47"/>
      <c r="D67" s="47"/>
      <c r="E67" s="39">
        <v>52</v>
      </c>
      <c r="F67" s="39">
        <v>52</v>
      </c>
      <c r="G67" s="12"/>
      <c r="H67" s="12">
        <f t="shared" si="17"/>
        <v>52</v>
      </c>
      <c r="I67" s="12">
        <f t="shared" si="18"/>
        <v>52</v>
      </c>
    </row>
    <row r="68" spans="1:9" x14ac:dyDescent="0.25">
      <c r="A68" s="15" t="s">
        <v>104</v>
      </c>
      <c r="B68" s="5" t="s">
        <v>3</v>
      </c>
      <c r="C68" s="12"/>
      <c r="D68" s="12"/>
      <c r="E68" s="12">
        <v>9</v>
      </c>
      <c r="F68" s="12">
        <v>9</v>
      </c>
      <c r="G68" s="12"/>
      <c r="H68" s="12">
        <f t="shared" si="17"/>
        <v>9</v>
      </c>
      <c r="I68" s="12">
        <f t="shared" si="18"/>
        <v>9</v>
      </c>
    </row>
    <row r="69" spans="1:9" x14ac:dyDescent="0.25">
      <c r="A69" s="14" t="s">
        <v>20</v>
      </c>
      <c r="B69" s="4"/>
      <c r="C69" s="9">
        <v>17188</v>
      </c>
      <c r="D69" s="9">
        <v>26760</v>
      </c>
      <c r="E69" s="9">
        <f>E70+E71</f>
        <v>827986</v>
      </c>
      <c r="F69" s="9">
        <f t="shared" ref="F69:I69" si="19">F70+F71</f>
        <v>827986</v>
      </c>
      <c r="G69" s="9">
        <f t="shared" si="19"/>
        <v>2.6200000320386607E-6</v>
      </c>
      <c r="H69" s="9">
        <f t="shared" si="19"/>
        <v>827986.00000262004</v>
      </c>
      <c r="I69" s="9">
        <f t="shared" si="19"/>
        <v>827986.00000262004</v>
      </c>
    </row>
    <row r="70" spans="1:9" x14ac:dyDescent="0.25">
      <c r="A70" s="18" t="s">
        <v>28</v>
      </c>
      <c r="B70" s="5"/>
      <c r="C70" s="12"/>
      <c r="D70" s="12">
        <v>26760</v>
      </c>
      <c r="E70" s="12">
        <v>285223</v>
      </c>
      <c r="F70" s="12">
        <v>285223</v>
      </c>
      <c r="G70" s="12">
        <v>3930.00000262</v>
      </c>
      <c r="H70" s="12">
        <f t="shared" si="17"/>
        <v>289153.00000261999</v>
      </c>
      <c r="I70" s="12">
        <f t="shared" si="18"/>
        <v>289153.00000261999</v>
      </c>
    </row>
    <row r="71" spans="1:9" x14ac:dyDescent="0.25">
      <c r="A71" s="18" t="s">
        <v>29</v>
      </c>
      <c r="B71" s="4"/>
      <c r="C71" s="12">
        <v>17188</v>
      </c>
      <c r="D71" s="12"/>
      <c r="E71" s="12">
        <v>542763</v>
      </c>
      <c r="F71" s="12">
        <v>542763</v>
      </c>
      <c r="G71" s="12">
        <v>-3930</v>
      </c>
      <c r="H71" s="12">
        <f t="shared" si="17"/>
        <v>538833</v>
      </c>
      <c r="I71" s="12">
        <f t="shared" si="18"/>
        <v>538833</v>
      </c>
    </row>
    <row r="72" spans="1:9" x14ac:dyDescent="0.25">
      <c r="A72" s="10" t="s">
        <v>31</v>
      </c>
      <c r="B72" s="43" t="s">
        <v>2</v>
      </c>
      <c r="C72" s="47"/>
      <c r="D72" s="47"/>
      <c r="E72" s="39">
        <v>775</v>
      </c>
      <c r="F72" s="39">
        <v>775</v>
      </c>
      <c r="G72" s="12"/>
      <c r="H72" s="12">
        <f t="shared" si="17"/>
        <v>775</v>
      </c>
      <c r="I72" s="12">
        <f t="shared" si="18"/>
        <v>775</v>
      </c>
    </row>
    <row r="73" spans="1:9" x14ac:dyDescent="0.25">
      <c r="A73" s="14" t="s">
        <v>17</v>
      </c>
      <c r="B73" s="4"/>
      <c r="C73" s="9">
        <v>29601</v>
      </c>
      <c r="D73" s="9">
        <v>0</v>
      </c>
      <c r="E73" s="9">
        <f>E74+E75</f>
        <v>132706</v>
      </c>
      <c r="F73" s="9">
        <f t="shared" ref="F73:I73" si="20">F74+F75</f>
        <v>132706</v>
      </c>
      <c r="G73" s="9">
        <f t="shared" si="20"/>
        <v>2.1800010472361464E-6</v>
      </c>
      <c r="H73" s="9">
        <f t="shared" si="20"/>
        <v>132706.00000217999</v>
      </c>
      <c r="I73" s="9">
        <f t="shared" si="20"/>
        <v>132706.00000217999</v>
      </c>
    </row>
    <row r="74" spans="1:9" x14ac:dyDescent="0.25">
      <c r="A74" s="18" t="s">
        <v>28</v>
      </c>
      <c r="B74" s="5"/>
      <c r="C74" s="12"/>
      <c r="D74" s="12"/>
      <c r="E74" s="12">
        <v>79438</v>
      </c>
      <c r="F74" s="12">
        <v>79438</v>
      </c>
      <c r="G74" s="12">
        <v>3270.000002180001</v>
      </c>
      <c r="H74" s="12">
        <f t="shared" si="17"/>
        <v>82708.000002180008</v>
      </c>
      <c r="I74" s="12">
        <f t="shared" si="18"/>
        <v>82708.000002180008</v>
      </c>
    </row>
    <row r="75" spans="1:9" x14ac:dyDescent="0.25">
      <c r="A75" s="18" t="s">
        <v>29</v>
      </c>
      <c r="B75" s="4"/>
      <c r="C75" s="12">
        <v>29601</v>
      </c>
      <c r="D75" s="12"/>
      <c r="E75" s="12">
        <v>53268</v>
      </c>
      <c r="F75" s="12">
        <v>53268</v>
      </c>
      <c r="G75" s="12">
        <v>-3270</v>
      </c>
      <c r="H75" s="12">
        <f t="shared" si="17"/>
        <v>49998</v>
      </c>
      <c r="I75" s="12">
        <f t="shared" si="18"/>
        <v>49998</v>
      </c>
    </row>
    <row r="76" spans="1:9" x14ac:dyDescent="0.25">
      <c r="A76" s="10" t="s">
        <v>31</v>
      </c>
      <c r="B76" s="43" t="s">
        <v>2</v>
      </c>
      <c r="C76" s="47"/>
      <c r="D76" s="47"/>
      <c r="E76" s="39">
        <v>98</v>
      </c>
      <c r="F76" s="39">
        <v>98</v>
      </c>
      <c r="G76" s="12"/>
      <c r="H76" s="12">
        <f t="shared" si="17"/>
        <v>98</v>
      </c>
      <c r="I76" s="12">
        <f t="shared" si="18"/>
        <v>98</v>
      </c>
    </row>
    <row r="77" spans="1:9" x14ac:dyDescent="0.25">
      <c r="A77" s="13" t="s">
        <v>49</v>
      </c>
      <c r="B77" s="4"/>
      <c r="C77" s="9">
        <v>25543</v>
      </c>
      <c r="D77" s="9">
        <v>0</v>
      </c>
      <c r="E77" s="9">
        <f>E78+E79</f>
        <v>256795</v>
      </c>
      <c r="F77" s="9">
        <f t="shared" ref="F77:I77" si="21">F78+F79</f>
        <v>256795</v>
      </c>
      <c r="G77" s="9">
        <f t="shared" si="21"/>
        <v>2.5600002118153498E-6</v>
      </c>
      <c r="H77" s="9">
        <f t="shared" si="21"/>
        <v>256795.00000256</v>
      </c>
      <c r="I77" s="9">
        <f t="shared" si="21"/>
        <v>256795.00000256</v>
      </c>
    </row>
    <row r="78" spans="1:9" x14ac:dyDescent="0.25">
      <c r="A78" s="18" t="s">
        <v>28</v>
      </c>
      <c r="B78" s="4"/>
      <c r="C78" s="12"/>
      <c r="D78" s="12"/>
      <c r="E78" s="12">
        <v>95344</v>
      </c>
      <c r="F78" s="12">
        <v>95344</v>
      </c>
      <c r="G78" s="12">
        <v>3840.0000025600002</v>
      </c>
      <c r="H78" s="12">
        <f t="shared" si="17"/>
        <v>99184.000002560002</v>
      </c>
      <c r="I78" s="12">
        <f t="shared" si="18"/>
        <v>99184.000002560002</v>
      </c>
    </row>
    <row r="79" spans="1:9" x14ac:dyDescent="0.25">
      <c r="A79" s="18" t="s">
        <v>29</v>
      </c>
      <c r="B79" s="4"/>
      <c r="C79" s="12">
        <v>25543</v>
      </c>
      <c r="D79" s="12"/>
      <c r="E79" s="12">
        <v>161451</v>
      </c>
      <c r="F79" s="12">
        <v>161451</v>
      </c>
      <c r="G79" s="12">
        <v>-3840</v>
      </c>
      <c r="H79" s="12">
        <f t="shared" si="17"/>
        <v>157611</v>
      </c>
      <c r="I79" s="12">
        <f t="shared" si="18"/>
        <v>157611</v>
      </c>
    </row>
    <row r="80" spans="1:9" x14ac:dyDescent="0.25">
      <c r="A80" s="10" t="s">
        <v>31</v>
      </c>
      <c r="B80" s="43" t="s">
        <v>2</v>
      </c>
      <c r="C80" s="47"/>
      <c r="D80" s="47"/>
      <c r="E80" s="39">
        <v>443</v>
      </c>
      <c r="F80" s="39">
        <v>443</v>
      </c>
      <c r="G80" s="12"/>
      <c r="H80" s="12">
        <f t="shared" si="17"/>
        <v>443</v>
      </c>
      <c r="I80" s="12">
        <f t="shared" si="18"/>
        <v>443</v>
      </c>
    </row>
    <row r="81" spans="1:9" x14ac:dyDescent="0.25">
      <c r="A81" s="14" t="s">
        <v>19</v>
      </c>
      <c r="B81" s="4"/>
      <c r="C81" s="9">
        <v>105512</v>
      </c>
      <c r="D81" s="9">
        <v>0</v>
      </c>
      <c r="E81" s="9">
        <f>E82+E83</f>
        <v>901463</v>
      </c>
      <c r="F81" s="9">
        <f t="shared" ref="F81:I81" si="22">F82+F83</f>
        <v>901463</v>
      </c>
      <c r="G81" s="9">
        <f t="shared" si="22"/>
        <v>8.9999994088429958E-6</v>
      </c>
      <c r="H81" s="9">
        <f t="shared" si="22"/>
        <v>901463.00000900007</v>
      </c>
      <c r="I81" s="9">
        <f t="shared" si="22"/>
        <v>901463.00000900007</v>
      </c>
    </row>
    <row r="82" spans="1:9" x14ac:dyDescent="0.25">
      <c r="A82" s="18" t="s">
        <v>28</v>
      </c>
      <c r="B82" s="4"/>
      <c r="C82" s="12"/>
      <c r="D82" s="12"/>
      <c r="E82" s="12">
        <v>408830</v>
      </c>
      <c r="F82" s="12">
        <v>408830</v>
      </c>
      <c r="G82" s="12">
        <v>13500.000008999999</v>
      </c>
      <c r="H82" s="12">
        <f t="shared" si="17"/>
        <v>422330.00000900001</v>
      </c>
      <c r="I82" s="12">
        <f t="shared" si="18"/>
        <v>422330.00000900001</v>
      </c>
    </row>
    <row r="83" spans="1:9" x14ac:dyDescent="0.25">
      <c r="A83" s="18" t="s">
        <v>29</v>
      </c>
      <c r="B83" s="4"/>
      <c r="C83" s="12">
        <v>105512</v>
      </c>
      <c r="D83" s="12"/>
      <c r="E83" s="12">
        <v>492633</v>
      </c>
      <c r="F83" s="12">
        <v>492633</v>
      </c>
      <c r="G83" s="12">
        <v>-13500</v>
      </c>
      <c r="H83" s="12">
        <f t="shared" si="17"/>
        <v>479133</v>
      </c>
      <c r="I83" s="12">
        <f t="shared" si="18"/>
        <v>479133</v>
      </c>
    </row>
    <row r="84" spans="1:9" x14ac:dyDescent="0.25">
      <c r="A84" s="10" t="s">
        <v>31</v>
      </c>
      <c r="B84" s="43" t="s">
        <v>2</v>
      </c>
      <c r="C84" s="47"/>
      <c r="D84" s="47"/>
      <c r="E84" s="39">
        <v>998</v>
      </c>
      <c r="F84" s="39">
        <v>998</v>
      </c>
      <c r="G84" s="12"/>
      <c r="H84" s="12">
        <f t="shared" si="17"/>
        <v>998</v>
      </c>
      <c r="I84" s="12">
        <f t="shared" si="18"/>
        <v>998</v>
      </c>
    </row>
    <row r="85" spans="1:9" x14ac:dyDescent="0.25">
      <c r="A85" s="14" t="s">
        <v>21</v>
      </c>
      <c r="B85" s="4"/>
      <c r="C85" s="9">
        <v>11220</v>
      </c>
      <c r="D85" s="9">
        <v>0</v>
      </c>
      <c r="E85" s="9">
        <f>E86+E87+E89</f>
        <v>45286</v>
      </c>
      <c r="F85" s="9">
        <f t="shared" ref="F85:I85" si="23">F86+F87+F89</f>
        <v>45286</v>
      </c>
      <c r="G85" s="9">
        <f t="shared" si="23"/>
        <v>8.1999996837112121E-7</v>
      </c>
      <c r="H85" s="9">
        <f t="shared" si="23"/>
        <v>45286.00000082</v>
      </c>
      <c r="I85" s="9">
        <f t="shared" si="23"/>
        <v>45286.00000082</v>
      </c>
    </row>
    <row r="86" spans="1:9" x14ac:dyDescent="0.25">
      <c r="A86" s="18" t="s">
        <v>28</v>
      </c>
      <c r="B86" s="4"/>
      <c r="C86" s="12"/>
      <c r="D86" s="12"/>
      <c r="E86" s="12">
        <v>24744</v>
      </c>
      <c r="F86" s="12">
        <v>24744</v>
      </c>
      <c r="G86" s="12">
        <v>1230.00000082</v>
      </c>
      <c r="H86" s="12">
        <f t="shared" si="17"/>
        <v>25974.00000082</v>
      </c>
      <c r="I86" s="12">
        <f t="shared" si="18"/>
        <v>25974.00000082</v>
      </c>
    </row>
    <row r="87" spans="1:9" x14ac:dyDescent="0.25">
      <c r="A87" s="18" t="s">
        <v>29</v>
      </c>
      <c r="B87" s="4"/>
      <c r="C87" s="12">
        <v>11220</v>
      </c>
      <c r="D87" s="12"/>
      <c r="E87" s="12">
        <v>20517</v>
      </c>
      <c r="F87" s="12">
        <v>20517</v>
      </c>
      <c r="G87" s="12">
        <v>-1230</v>
      </c>
      <c r="H87" s="12">
        <f t="shared" si="17"/>
        <v>19287</v>
      </c>
      <c r="I87" s="12">
        <f t="shared" si="18"/>
        <v>19287</v>
      </c>
    </row>
    <row r="88" spans="1:9" x14ac:dyDescent="0.25">
      <c r="A88" s="10" t="s">
        <v>31</v>
      </c>
      <c r="B88" s="43" t="s">
        <v>2</v>
      </c>
      <c r="C88" s="47"/>
      <c r="D88" s="47"/>
      <c r="E88" s="39">
        <v>34</v>
      </c>
      <c r="F88" s="39">
        <v>34</v>
      </c>
      <c r="G88" s="12"/>
      <c r="H88" s="12">
        <f t="shared" si="17"/>
        <v>34</v>
      </c>
      <c r="I88" s="12">
        <f t="shared" si="18"/>
        <v>34</v>
      </c>
    </row>
    <row r="89" spans="1:9" x14ac:dyDescent="0.25">
      <c r="A89" s="15" t="s">
        <v>104</v>
      </c>
      <c r="B89" s="5" t="s">
        <v>3</v>
      </c>
      <c r="C89" s="12"/>
      <c r="D89" s="12"/>
      <c r="E89" s="12">
        <v>25</v>
      </c>
      <c r="F89" s="12">
        <v>25</v>
      </c>
      <c r="G89" s="12"/>
      <c r="H89" s="12">
        <f t="shared" si="17"/>
        <v>25</v>
      </c>
      <c r="I89" s="12">
        <f t="shared" si="18"/>
        <v>25</v>
      </c>
    </row>
    <row r="90" spans="1:9" x14ac:dyDescent="0.25">
      <c r="A90" s="14" t="s">
        <v>11</v>
      </c>
      <c r="B90" s="4"/>
      <c r="C90" s="9">
        <v>111958</v>
      </c>
      <c r="D90" s="9">
        <v>0</v>
      </c>
      <c r="E90" s="9">
        <f>E91+E92</f>
        <v>187896</v>
      </c>
      <c r="F90" s="9">
        <f t="shared" ref="F90:I90" si="24">F91+F92</f>
        <v>187896</v>
      </c>
      <c r="G90" s="9">
        <f t="shared" si="24"/>
        <v>8.2099995779572055E-6</v>
      </c>
      <c r="H90" s="9">
        <f t="shared" si="24"/>
        <v>187896.00000821002</v>
      </c>
      <c r="I90" s="9">
        <f t="shared" si="24"/>
        <v>187896.00000821002</v>
      </c>
    </row>
    <row r="91" spans="1:9" x14ac:dyDescent="0.25">
      <c r="A91" s="18" t="s">
        <v>28</v>
      </c>
      <c r="B91" s="4"/>
      <c r="C91" s="12"/>
      <c r="D91" s="12"/>
      <c r="E91" s="12">
        <v>52062</v>
      </c>
      <c r="F91" s="12">
        <v>52062</v>
      </c>
      <c r="G91" s="12">
        <v>12315.00000821</v>
      </c>
      <c r="H91" s="12">
        <f t="shared" si="17"/>
        <v>64377.000008210001</v>
      </c>
      <c r="I91" s="12">
        <f t="shared" si="18"/>
        <v>64377.000008210001</v>
      </c>
    </row>
    <row r="92" spans="1:9" x14ac:dyDescent="0.25">
      <c r="A92" s="18" t="s">
        <v>29</v>
      </c>
      <c r="B92" s="4"/>
      <c r="C92" s="12">
        <v>111958</v>
      </c>
      <c r="D92" s="12"/>
      <c r="E92" s="12">
        <v>135834</v>
      </c>
      <c r="F92" s="12">
        <v>135834</v>
      </c>
      <c r="G92" s="12">
        <v>-12315</v>
      </c>
      <c r="H92" s="12">
        <f t="shared" si="17"/>
        <v>123519</v>
      </c>
      <c r="I92" s="12">
        <f t="shared" si="18"/>
        <v>123519</v>
      </c>
    </row>
    <row r="93" spans="1:9" x14ac:dyDescent="0.25">
      <c r="A93" s="10" t="s">
        <v>31</v>
      </c>
      <c r="B93" s="43" t="s">
        <v>2</v>
      </c>
      <c r="C93" s="47"/>
      <c r="D93" s="47"/>
      <c r="E93" s="39">
        <v>344</v>
      </c>
      <c r="F93" s="39">
        <v>344</v>
      </c>
      <c r="G93" s="12"/>
      <c r="H93" s="12">
        <f t="shared" si="17"/>
        <v>344</v>
      </c>
      <c r="I93" s="12">
        <f t="shared" si="18"/>
        <v>344</v>
      </c>
    </row>
    <row r="94" spans="1:9" s="2" customFormat="1" x14ac:dyDescent="0.25">
      <c r="A94" s="29" t="s">
        <v>30</v>
      </c>
      <c r="B94" s="4"/>
      <c r="C94" s="9">
        <v>0</v>
      </c>
      <c r="D94" s="9">
        <v>0</v>
      </c>
      <c r="E94" s="9">
        <v>270081</v>
      </c>
      <c r="F94" s="9">
        <v>0</v>
      </c>
      <c r="G94" s="9"/>
      <c r="H94" s="9">
        <f t="shared" si="17"/>
        <v>270081</v>
      </c>
      <c r="I94" s="9">
        <f t="shared" si="18"/>
        <v>0</v>
      </c>
    </row>
    <row r="95" spans="1:9" x14ac:dyDescent="0.25">
      <c r="A95" s="18"/>
      <c r="B95" s="4"/>
      <c r="C95" s="9"/>
      <c r="D95" s="9"/>
      <c r="E95" s="9"/>
      <c r="F95" s="9"/>
      <c r="G95" s="12"/>
      <c r="H95" s="12">
        <f t="shared" si="17"/>
        <v>0</v>
      </c>
      <c r="I95" s="12">
        <f t="shared" si="18"/>
        <v>0</v>
      </c>
    </row>
    <row r="96" spans="1:9" s="2" customFormat="1" x14ac:dyDescent="0.25">
      <c r="A96" s="29" t="s">
        <v>84</v>
      </c>
      <c r="B96" s="61"/>
      <c r="C96" s="9">
        <v>-1200000</v>
      </c>
      <c r="D96" s="9">
        <v>258113</v>
      </c>
      <c r="E96" s="9">
        <f>E97+E98</f>
        <v>3514698</v>
      </c>
      <c r="F96" s="9">
        <v>3085490</v>
      </c>
      <c r="G96" s="9"/>
      <c r="H96" s="9">
        <f t="shared" si="17"/>
        <v>3514698</v>
      </c>
      <c r="I96" s="9">
        <f t="shared" si="18"/>
        <v>3085490</v>
      </c>
    </row>
    <row r="97" spans="1:9" x14ac:dyDescent="0.25">
      <c r="A97" s="30" t="s">
        <v>105</v>
      </c>
      <c r="B97" s="20" t="s">
        <v>85</v>
      </c>
      <c r="C97" s="12">
        <v>-1200000</v>
      </c>
      <c r="D97" s="12">
        <f>285000-26887</f>
        <v>258113</v>
      </c>
      <c r="E97" s="12">
        <v>3085490</v>
      </c>
      <c r="F97" s="12">
        <v>3085490</v>
      </c>
      <c r="G97" s="7"/>
      <c r="H97" s="12">
        <f t="shared" si="17"/>
        <v>3085490</v>
      </c>
      <c r="I97" s="12">
        <f t="shared" si="18"/>
        <v>3085490</v>
      </c>
    </row>
    <row r="98" spans="1:9" x14ac:dyDescent="0.25">
      <c r="A98" s="31" t="s">
        <v>86</v>
      </c>
      <c r="B98" s="32"/>
      <c r="C98" s="39"/>
      <c r="D98" s="39"/>
      <c r="E98" s="39">
        <v>429208</v>
      </c>
      <c r="F98" s="39">
        <v>0</v>
      </c>
      <c r="G98" s="7"/>
      <c r="H98" s="12">
        <f t="shared" si="17"/>
        <v>429208</v>
      </c>
      <c r="I98" s="12">
        <f t="shared" si="18"/>
        <v>0</v>
      </c>
    </row>
    <row r="99" spans="1:9" x14ac:dyDescent="0.25">
      <c r="A99" s="33"/>
      <c r="B99" s="33"/>
    </row>
    <row r="100" spans="1:9" x14ac:dyDescent="0.25">
      <c r="A100" s="35"/>
      <c r="B100" s="35"/>
      <c r="C100" s="34"/>
      <c r="D100" s="34"/>
    </row>
    <row r="101" spans="1:9" x14ac:dyDescent="0.25">
      <c r="A101" s="36"/>
      <c r="B101" s="36"/>
    </row>
    <row r="102" spans="1:9" x14ac:dyDescent="0.25">
      <c r="A102" s="37"/>
      <c r="B102" s="37"/>
    </row>
    <row r="103" spans="1:9" x14ac:dyDescent="0.25">
      <c r="A103" s="36"/>
      <c r="B103" s="36"/>
    </row>
    <row r="104" spans="1:9" x14ac:dyDescent="0.25">
      <c r="A104" s="37"/>
      <c r="B104" s="37"/>
    </row>
    <row r="105" spans="1:9" x14ac:dyDescent="0.25">
      <c r="A105" s="36"/>
      <c r="B105" s="36"/>
    </row>
    <row r="106" spans="1:9" x14ac:dyDescent="0.25">
      <c r="A106" s="37"/>
      <c r="B106" s="37"/>
    </row>
    <row r="107" spans="1:9" x14ac:dyDescent="0.25">
      <c r="A107" s="35"/>
      <c r="B107" s="35"/>
    </row>
    <row r="108" spans="1:9" x14ac:dyDescent="0.25">
      <c r="A108" s="36"/>
      <c r="B108" s="36"/>
    </row>
    <row r="109" spans="1:9" x14ac:dyDescent="0.25">
      <c r="A109" s="37"/>
      <c r="B109" s="37"/>
    </row>
    <row r="110" spans="1:9" x14ac:dyDescent="0.25">
      <c r="A110" s="36"/>
      <c r="B110" s="36"/>
    </row>
    <row r="111" spans="1:9" x14ac:dyDescent="0.25">
      <c r="A111" s="37"/>
      <c r="B111" s="37"/>
    </row>
    <row r="112" spans="1:9" x14ac:dyDescent="0.25">
      <c r="A112" s="35"/>
      <c r="B112" s="35"/>
    </row>
    <row r="113" spans="1:2" x14ac:dyDescent="0.25">
      <c r="A113" s="36"/>
      <c r="B113" s="36"/>
    </row>
    <row r="114" spans="1:2" x14ac:dyDescent="0.25">
      <c r="A114" s="37"/>
      <c r="B114" s="37"/>
    </row>
    <row r="115" spans="1:2" x14ac:dyDescent="0.25">
      <c r="A115" s="36"/>
      <c r="B115" s="36"/>
    </row>
    <row r="116" spans="1:2" x14ac:dyDescent="0.25">
      <c r="A116" s="37"/>
      <c r="B116" s="37"/>
    </row>
    <row r="117" spans="1:2" x14ac:dyDescent="0.25">
      <c r="A117" s="33"/>
      <c r="B117" s="33"/>
    </row>
    <row r="118" spans="1:2" x14ac:dyDescent="0.25">
      <c r="A118" s="35"/>
      <c r="B118" s="35"/>
    </row>
    <row r="119" spans="1:2" x14ac:dyDescent="0.25">
      <c r="A119" s="36"/>
      <c r="B119" s="36"/>
    </row>
    <row r="120" spans="1:2" x14ac:dyDescent="0.25">
      <c r="A120" s="37"/>
      <c r="B120" s="37"/>
    </row>
    <row r="121" spans="1:2" x14ac:dyDescent="0.25">
      <c r="A121" s="36"/>
      <c r="B121" s="36"/>
    </row>
    <row r="122" spans="1:2" x14ac:dyDescent="0.25">
      <c r="A122" s="37"/>
      <c r="B122" s="37"/>
    </row>
    <row r="123" spans="1:2" x14ac:dyDescent="0.25">
      <c r="A123" s="35"/>
      <c r="B123" s="35"/>
    </row>
    <row r="124" spans="1:2" x14ac:dyDescent="0.25">
      <c r="A124" s="36"/>
      <c r="B124" s="36"/>
    </row>
    <row r="125" spans="1:2" x14ac:dyDescent="0.25">
      <c r="A125" s="37"/>
      <c r="B125" s="37"/>
    </row>
    <row r="126" spans="1:2" x14ac:dyDescent="0.25">
      <c r="A126" s="36"/>
      <c r="B126" s="36"/>
    </row>
    <row r="127" spans="1:2" x14ac:dyDescent="0.25">
      <c r="A127" s="37"/>
      <c r="B127" s="37"/>
    </row>
    <row r="128" spans="1:2" x14ac:dyDescent="0.25">
      <c r="A128" s="35"/>
      <c r="B128" s="35"/>
    </row>
    <row r="129" spans="1:2" x14ac:dyDescent="0.25">
      <c r="A129" s="36"/>
      <c r="B129" s="36"/>
    </row>
    <row r="130" spans="1:2" x14ac:dyDescent="0.25">
      <c r="A130" s="37"/>
      <c r="B130" s="37"/>
    </row>
    <row r="131" spans="1:2" x14ac:dyDescent="0.25">
      <c r="A131" s="36"/>
      <c r="B131" s="36"/>
    </row>
    <row r="132" spans="1:2" x14ac:dyDescent="0.25">
      <c r="A132" s="37"/>
      <c r="B132" s="37"/>
    </row>
    <row r="133" spans="1:2" x14ac:dyDescent="0.25">
      <c r="A133" s="33"/>
      <c r="B133" s="33"/>
    </row>
    <row r="134" spans="1:2" x14ac:dyDescent="0.25">
      <c r="A134" s="35"/>
      <c r="B134" s="35"/>
    </row>
    <row r="135" spans="1:2" x14ac:dyDescent="0.25">
      <c r="A135" s="36"/>
      <c r="B135" s="36"/>
    </row>
    <row r="136" spans="1:2" x14ac:dyDescent="0.25">
      <c r="A136" s="37"/>
      <c r="B136" s="37"/>
    </row>
    <row r="137" spans="1:2" x14ac:dyDescent="0.25">
      <c r="A137" s="36"/>
      <c r="B137" s="36"/>
    </row>
    <row r="138" spans="1:2" x14ac:dyDescent="0.25">
      <c r="A138" s="37"/>
      <c r="B138" s="37"/>
    </row>
    <row r="139" spans="1:2" x14ac:dyDescent="0.25">
      <c r="A139" s="36"/>
      <c r="B139" s="36"/>
    </row>
    <row r="140" spans="1:2" x14ac:dyDescent="0.25">
      <c r="A140" s="37"/>
      <c r="B140" s="37"/>
    </row>
    <row r="141" spans="1:2" x14ac:dyDescent="0.25">
      <c r="A141" s="35"/>
      <c r="B141" s="35"/>
    </row>
    <row r="142" spans="1:2" x14ac:dyDescent="0.25">
      <c r="A142" s="36"/>
      <c r="B142" s="36"/>
    </row>
    <row r="143" spans="1:2" x14ac:dyDescent="0.25">
      <c r="A143" s="37"/>
      <c r="B143" s="37"/>
    </row>
    <row r="144" spans="1:2" x14ac:dyDescent="0.25">
      <c r="A144" s="36"/>
      <c r="B144" s="36"/>
    </row>
    <row r="145" spans="1:2" x14ac:dyDescent="0.25">
      <c r="A145" s="37"/>
      <c r="B145" s="37"/>
    </row>
    <row r="146" spans="1:2" x14ac:dyDescent="0.25">
      <c r="A146" s="35"/>
      <c r="B146" s="35"/>
    </row>
    <row r="147" spans="1:2" x14ac:dyDescent="0.25">
      <c r="A147" s="36"/>
      <c r="B147" s="36"/>
    </row>
    <row r="148" spans="1:2" x14ac:dyDescent="0.25">
      <c r="A148" s="37"/>
      <c r="B148" s="37"/>
    </row>
    <row r="149" spans="1:2" x14ac:dyDescent="0.25">
      <c r="A149" s="36"/>
      <c r="B149" s="36"/>
    </row>
    <row r="150" spans="1:2" x14ac:dyDescent="0.25">
      <c r="A150" s="37"/>
      <c r="B150" s="37"/>
    </row>
    <row r="151" spans="1:2" x14ac:dyDescent="0.25">
      <c r="A151" s="33"/>
      <c r="B151" s="33"/>
    </row>
    <row r="152" spans="1:2" x14ac:dyDescent="0.25">
      <c r="A152" s="35"/>
      <c r="B152" s="35"/>
    </row>
    <row r="153" spans="1:2" x14ac:dyDescent="0.25">
      <c r="A153" s="36"/>
      <c r="B153" s="36"/>
    </row>
    <row r="154" spans="1:2" x14ac:dyDescent="0.25">
      <c r="A154" s="37"/>
      <c r="B154" s="37"/>
    </row>
    <row r="155" spans="1:2" x14ac:dyDescent="0.25">
      <c r="A155" s="36"/>
      <c r="B155" s="36"/>
    </row>
    <row r="156" spans="1:2" x14ac:dyDescent="0.25">
      <c r="A156" s="37"/>
      <c r="B156" s="37"/>
    </row>
    <row r="157" spans="1:2" x14ac:dyDescent="0.25">
      <c r="A157" s="35"/>
      <c r="B157" s="35"/>
    </row>
    <row r="158" spans="1:2" x14ac:dyDescent="0.25">
      <c r="A158" s="36"/>
      <c r="B158" s="36"/>
    </row>
    <row r="159" spans="1:2" x14ac:dyDescent="0.25">
      <c r="A159" s="37"/>
      <c r="B159" s="37"/>
    </row>
    <row r="160" spans="1:2" x14ac:dyDescent="0.25">
      <c r="A160" s="36"/>
      <c r="B160" s="36"/>
    </row>
    <row r="161" spans="1:2" x14ac:dyDescent="0.25">
      <c r="A161" s="37"/>
      <c r="B161" s="37"/>
    </row>
    <row r="162" spans="1:2" x14ac:dyDescent="0.25">
      <c r="A162" s="35"/>
      <c r="B162" s="35"/>
    </row>
    <row r="163" spans="1:2" x14ac:dyDescent="0.25">
      <c r="A163" s="36"/>
      <c r="B163" s="36"/>
    </row>
    <row r="164" spans="1:2" x14ac:dyDescent="0.25">
      <c r="A164" s="37"/>
      <c r="B164" s="37"/>
    </row>
    <row r="165" spans="1:2" x14ac:dyDescent="0.25">
      <c r="A165" s="36"/>
      <c r="B165" s="36"/>
    </row>
    <row r="166" spans="1:2" x14ac:dyDescent="0.25">
      <c r="A166" s="37"/>
      <c r="B166" s="37"/>
    </row>
    <row r="167" spans="1:2" x14ac:dyDescent="0.25">
      <c r="A167" s="33"/>
      <c r="B167" s="33"/>
    </row>
    <row r="168" spans="1:2" x14ac:dyDescent="0.25">
      <c r="A168" s="35"/>
      <c r="B168" s="35"/>
    </row>
    <row r="169" spans="1:2" x14ac:dyDescent="0.25">
      <c r="A169" s="36"/>
      <c r="B169" s="36"/>
    </row>
    <row r="170" spans="1:2" x14ac:dyDescent="0.25">
      <c r="A170" s="37"/>
      <c r="B170" s="37"/>
    </row>
    <row r="171" spans="1:2" x14ac:dyDescent="0.25">
      <c r="A171" s="36"/>
      <c r="B171" s="36"/>
    </row>
    <row r="172" spans="1:2" x14ac:dyDescent="0.25">
      <c r="A172" s="37"/>
      <c r="B172" s="37"/>
    </row>
    <row r="173" spans="1:2" x14ac:dyDescent="0.25">
      <c r="A173" s="36"/>
      <c r="B173" s="36"/>
    </row>
    <row r="174" spans="1:2" x14ac:dyDescent="0.25">
      <c r="A174" s="37"/>
      <c r="B174" s="37"/>
    </row>
    <row r="175" spans="1:2" x14ac:dyDescent="0.25">
      <c r="A175" s="36"/>
      <c r="B175" s="36"/>
    </row>
    <row r="176" spans="1:2" x14ac:dyDescent="0.25">
      <c r="A176" s="37"/>
      <c r="B176" s="37"/>
    </row>
    <row r="177" spans="1:2" x14ac:dyDescent="0.25">
      <c r="A177" s="37"/>
      <c r="B177" s="37"/>
    </row>
    <row r="178" spans="1:2" x14ac:dyDescent="0.25">
      <c r="A178" s="35"/>
      <c r="B178" s="35"/>
    </row>
    <row r="179" spans="1:2" x14ac:dyDescent="0.25">
      <c r="A179" s="36"/>
      <c r="B179" s="36"/>
    </row>
    <row r="180" spans="1:2" x14ac:dyDescent="0.25">
      <c r="A180" s="37"/>
      <c r="B180" s="37"/>
    </row>
    <row r="181" spans="1:2" x14ac:dyDescent="0.25">
      <c r="A181" s="36"/>
      <c r="B181" s="36"/>
    </row>
    <row r="182" spans="1:2" x14ac:dyDescent="0.25">
      <c r="A182" s="37"/>
      <c r="B182" s="37"/>
    </row>
    <row r="183" spans="1:2" x14ac:dyDescent="0.25">
      <c r="A183" s="35"/>
      <c r="B183" s="35"/>
    </row>
    <row r="184" spans="1:2" x14ac:dyDescent="0.25">
      <c r="A184" s="36"/>
      <c r="B184" s="36"/>
    </row>
    <row r="185" spans="1:2" x14ac:dyDescent="0.25">
      <c r="A185" s="37"/>
      <c r="B185" s="37"/>
    </row>
    <row r="186" spans="1:2" x14ac:dyDescent="0.25">
      <c r="A186" s="36"/>
      <c r="B186" s="36"/>
    </row>
    <row r="187" spans="1:2" x14ac:dyDescent="0.25">
      <c r="A187" s="37"/>
      <c r="B187" s="37"/>
    </row>
    <row r="188" spans="1:2" x14ac:dyDescent="0.25">
      <c r="A188" s="35"/>
      <c r="B188" s="35"/>
    </row>
    <row r="189" spans="1:2" x14ac:dyDescent="0.25">
      <c r="A189" s="36"/>
      <c r="B189" s="36"/>
    </row>
    <row r="190" spans="1:2" x14ac:dyDescent="0.25">
      <c r="A190" s="37"/>
      <c r="B190" s="37"/>
    </row>
    <row r="191" spans="1:2" x14ac:dyDescent="0.25">
      <c r="A191" s="36"/>
      <c r="B191" s="36"/>
    </row>
    <row r="192" spans="1:2" x14ac:dyDescent="0.25">
      <c r="A192" s="37"/>
      <c r="B192" s="37"/>
    </row>
    <row r="193" spans="1:2" x14ac:dyDescent="0.25">
      <c r="A193" s="33"/>
      <c r="B193" s="33"/>
    </row>
    <row r="194" spans="1:2" x14ac:dyDescent="0.25">
      <c r="A194" s="35"/>
      <c r="B194" s="35"/>
    </row>
    <row r="195" spans="1:2" x14ac:dyDescent="0.25">
      <c r="A195" s="36"/>
      <c r="B195" s="36"/>
    </row>
    <row r="196" spans="1:2" x14ac:dyDescent="0.25">
      <c r="A196" s="37"/>
      <c r="B196" s="37"/>
    </row>
    <row r="197" spans="1:2" x14ac:dyDescent="0.25">
      <c r="A197" s="36"/>
      <c r="B197" s="36"/>
    </row>
    <row r="198" spans="1:2" x14ac:dyDescent="0.25">
      <c r="A198" s="37"/>
      <c r="B198" s="37"/>
    </row>
    <row r="199" spans="1:2" x14ac:dyDescent="0.25">
      <c r="A199" s="35"/>
      <c r="B199" s="35"/>
    </row>
    <row r="200" spans="1:2" x14ac:dyDescent="0.25">
      <c r="A200" s="36"/>
      <c r="B200" s="36"/>
    </row>
    <row r="201" spans="1:2" x14ac:dyDescent="0.25">
      <c r="A201" s="37"/>
      <c r="B201" s="37"/>
    </row>
    <row r="202" spans="1:2" x14ac:dyDescent="0.25">
      <c r="A202" s="36"/>
      <c r="B202" s="36"/>
    </row>
    <row r="203" spans="1:2" x14ac:dyDescent="0.25">
      <c r="A203" s="37"/>
      <c r="B203" s="37"/>
    </row>
    <row r="204" spans="1:2" x14ac:dyDescent="0.25">
      <c r="A204" s="35"/>
      <c r="B204" s="35"/>
    </row>
    <row r="205" spans="1:2" x14ac:dyDescent="0.25">
      <c r="A205" s="36"/>
      <c r="B205" s="36"/>
    </row>
    <row r="206" spans="1:2" x14ac:dyDescent="0.25">
      <c r="A206" s="37"/>
      <c r="B206" s="37"/>
    </row>
    <row r="207" spans="1:2" x14ac:dyDescent="0.25">
      <c r="A207" s="36"/>
      <c r="B207" s="36"/>
    </row>
    <row r="208" spans="1:2" x14ac:dyDescent="0.25">
      <c r="A208" s="37"/>
      <c r="B208" s="37"/>
    </row>
    <row r="209" spans="1:2" x14ac:dyDescent="0.25">
      <c r="A209" s="33"/>
      <c r="B209" s="33"/>
    </row>
    <row r="210" spans="1:2" x14ac:dyDescent="0.25">
      <c r="A210" s="35"/>
      <c r="B210" s="35"/>
    </row>
    <row r="211" spans="1:2" x14ac:dyDescent="0.25">
      <c r="A211" s="36"/>
      <c r="B211" s="36"/>
    </row>
    <row r="212" spans="1:2" x14ac:dyDescent="0.25">
      <c r="A212" s="37"/>
      <c r="B212" s="37"/>
    </row>
    <row r="213" spans="1:2" x14ac:dyDescent="0.25">
      <c r="A213" s="36"/>
      <c r="B213" s="36"/>
    </row>
    <row r="214" spans="1:2" x14ac:dyDescent="0.25">
      <c r="A214" s="37"/>
      <c r="B214" s="37"/>
    </row>
    <row r="215" spans="1:2" x14ac:dyDescent="0.25">
      <c r="A215" s="35"/>
      <c r="B215" s="35"/>
    </row>
    <row r="216" spans="1:2" x14ac:dyDescent="0.25">
      <c r="A216" s="36"/>
      <c r="B216" s="36"/>
    </row>
    <row r="217" spans="1:2" x14ac:dyDescent="0.25">
      <c r="A217" s="37"/>
      <c r="B217" s="37"/>
    </row>
    <row r="218" spans="1:2" x14ac:dyDescent="0.25">
      <c r="A218" s="36"/>
      <c r="B218" s="36"/>
    </row>
    <row r="219" spans="1:2" x14ac:dyDescent="0.25">
      <c r="A219" s="37"/>
      <c r="B219" s="37"/>
    </row>
    <row r="220" spans="1:2" x14ac:dyDescent="0.25">
      <c r="A220" s="35"/>
      <c r="B220" s="35"/>
    </row>
    <row r="221" spans="1:2" x14ac:dyDescent="0.25">
      <c r="A221" s="36"/>
      <c r="B221" s="36"/>
    </row>
    <row r="222" spans="1:2" x14ac:dyDescent="0.25">
      <c r="A222" s="37"/>
      <c r="B222" s="37"/>
    </row>
    <row r="223" spans="1:2" x14ac:dyDescent="0.25">
      <c r="A223" s="36"/>
      <c r="B223" s="36"/>
    </row>
    <row r="224" spans="1:2" x14ac:dyDescent="0.25">
      <c r="A224" s="37"/>
      <c r="B224" s="37"/>
    </row>
    <row r="225" spans="1:2" x14ac:dyDescent="0.25">
      <c r="A225" s="33"/>
      <c r="B225" s="33"/>
    </row>
    <row r="226" spans="1:2" x14ac:dyDescent="0.25">
      <c r="A226" s="35"/>
      <c r="B226" s="35"/>
    </row>
    <row r="227" spans="1:2" x14ac:dyDescent="0.25">
      <c r="A227" s="36"/>
      <c r="B227" s="36"/>
    </row>
    <row r="228" spans="1:2" x14ac:dyDescent="0.25">
      <c r="A228" s="37"/>
      <c r="B228" s="37"/>
    </row>
    <row r="229" spans="1:2" x14ac:dyDescent="0.25">
      <c r="A229" s="36"/>
      <c r="B229" s="36"/>
    </row>
    <row r="230" spans="1:2" x14ac:dyDescent="0.25">
      <c r="A230" s="37"/>
      <c r="B230" s="37"/>
    </row>
    <row r="231" spans="1:2" x14ac:dyDescent="0.25">
      <c r="A231" s="36"/>
      <c r="B231" s="36"/>
    </row>
    <row r="232" spans="1:2" x14ac:dyDescent="0.25">
      <c r="A232" s="37"/>
      <c r="B232" s="37"/>
    </row>
    <row r="233" spans="1:2" x14ac:dyDescent="0.25">
      <c r="A233" s="35"/>
      <c r="B233" s="35"/>
    </row>
    <row r="234" spans="1:2" x14ac:dyDescent="0.25">
      <c r="A234" s="36"/>
      <c r="B234" s="36"/>
    </row>
    <row r="235" spans="1:2" x14ac:dyDescent="0.25">
      <c r="A235" s="37"/>
      <c r="B235" s="37"/>
    </row>
    <row r="236" spans="1:2" x14ac:dyDescent="0.25">
      <c r="A236" s="36"/>
      <c r="B236" s="36"/>
    </row>
    <row r="237" spans="1:2" x14ac:dyDescent="0.25">
      <c r="A237" s="37"/>
      <c r="B237" s="37"/>
    </row>
    <row r="238" spans="1:2" x14ac:dyDescent="0.25">
      <c r="A238" s="35"/>
      <c r="B238" s="35"/>
    </row>
    <row r="239" spans="1:2" x14ac:dyDescent="0.25">
      <c r="A239" s="36"/>
      <c r="B239" s="36"/>
    </row>
    <row r="240" spans="1:2" x14ac:dyDescent="0.25">
      <c r="A240" s="37"/>
      <c r="B240" s="37"/>
    </row>
    <row r="241" spans="1:2" x14ac:dyDescent="0.25">
      <c r="A241" s="36"/>
      <c r="B241" s="36"/>
    </row>
    <row r="242" spans="1:2" x14ac:dyDescent="0.25">
      <c r="A242" s="37"/>
      <c r="B242" s="37"/>
    </row>
    <row r="243" spans="1:2" x14ac:dyDescent="0.25">
      <c r="A243" s="35"/>
      <c r="B243" s="35"/>
    </row>
    <row r="244" spans="1:2" x14ac:dyDescent="0.25">
      <c r="A244" s="36"/>
      <c r="B244" s="36"/>
    </row>
    <row r="245" spans="1:2" x14ac:dyDescent="0.25">
      <c r="A245" s="37"/>
      <c r="B245" s="37"/>
    </row>
    <row r="246" spans="1:2" x14ac:dyDescent="0.25">
      <c r="A246" s="36"/>
      <c r="B246" s="36"/>
    </row>
    <row r="247" spans="1:2" x14ac:dyDescent="0.25">
      <c r="A247" s="37"/>
      <c r="B247" s="37"/>
    </row>
    <row r="248" spans="1:2" x14ac:dyDescent="0.25">
      <c r="A248" s="38"/>
      <c r="B248" s="38"/>
    </row>
    <row r="249" spans="1:2" x14ac:dyDescent="0.25">
      <c r="A249" s="33"/>
      <c r="B249" s="33"/>
    </row>
    <row r="250" spans="1:2" x14ac:dyDescent="0.25">
      <c r="A250" s="35"/>
      <c r="B250" s="35"/>
    </row>
    <row r="251" spans="1:2" x14ac:dyDescent="0.25">
      <c r="A251" s="36"/>
      <c r="B251" s="36"/>
    </row>
    <row r="252" spans="1:2" x14ac:dyDescent="0.25">
      <c r="A252" s="37"/>
      <c r="B252" s="37"/>
    </row>
    <row r="253" spans="1:2" x14ac:dyDescent="0.25">
      <c r="A253" s="36"/>
      <c r="B253" s="36"/>
    </row>
    <row r="254" spans="1:2" x14ac:dyDescent="0.25">
      <c r="A254" s="37"/>
      <c r="B254" s="37"/>
    </row>
    <row r="255" spans="1:2" x14ac:dyDescent="0.25">
      <c r="A255" s="36"/>
      <c r="B255" s="36"/>
    </row>
    <row r="256" spans="1:2" x14ac:dyDescent="0.25">
      <c r="A256" s="37"/>
      <c r="B256" s="37"/>
    </row>
    <row r="257" spans="1:2" x14ac:dyDescent="0.25">
      <c r="A257" s="35"/>
      <c r="B257" s="35"/>
    </row>
    <row r="258" spans="1:2" x14ac:dyDescent="0.25">
      <c r="A258" s="36"/>
      <c r="B258" s="36"/>
    </row>
    <row r="259" spans="1:2" x14ac:dyDescent="0.25">
      <c r="A259" s="37"/>
      <c r="B259" s="37"/>
    </row>
    <row r="260" spans="1:2" x14ac:dyDescent="0.25">
      <c r="A260" s="36"/>
      <c r="B260" s="36"/>
    </row>
    <row r="261" spans="1:2" x14ac:dyDescent="0.25">
      <c r="A261" s="37"/>
      <c r="B261" s="37"/>
    </row>
    <row r="262" spans="1:2" x14ac:dyDescent="0.25">
      <c r="A262" s="36"/>
      <c r="B262" s="36"/>
    </row>
    <row r="263" spans="1:2" x14ac:dyDescent="0.25">
      <c r="A263" s="37"/>
      <c r="B263" s="37"/>
    </row>
    <row r="264" spans="1:2" x14ac:dyDescent="0.25">
      <c r="A264" s="35"/>
      <c r="B264" s="35"/>
    </row>
    <row r="265" spans="1:2" x14ac:dyDescent="0.25">
      <c r="A265" s="36"/>
      <c r="B265" s="36"/>
    </row>
    <row r="266" spans="1:2" x14ac:dyDescent="0.25">
      <c r="A266" s="37"/>
      <c r="B266" s="37"/>
    </row>
    <row r="267" spans="1:2" x14ac:dyDescent="0.25">
      <c r="A267" s="36"/>
      <c r="B267" s="36"/>
    </row>
    <row r="268" spans="1:2" x14ac:dyDescent="0.25">
      <c r="A268" s="37"/>
      <c r="B268" s="37"/>
    </row>
    <row r="269" spans="1:2" x14ac:dyDescent="0.25">
      <c r="A269" s="35"/>
      <c r="B269" s="35"/>
    </row>
    <row r="270" spans="1:2" x14ac:dyDescent="0.25">
      <c r="A270" s="36"/>
      <c r="B270" s="36"/>
    </row>
    <row r="271" spans="1:2" x14ac:dyDescent="0.25">
      <c r="A271" s="37"/>
      <c r="B271" s="37"/>
    </row>
    <row r="272" spans="1:2" x14ac:dyDescent="0.25">
      <c r="A272" s="36"/>
      <c r="B272" s="36"/>
    </row>
    <row r="273" spans="1:2" x14ac:dyDescent="0.25">
      <c r="A273" s="37"/>
      <c r="B273" s="37"/>
    </row>
    <row r="274" spans="1:2" x14ac:dyDescent="0.25">
      <c r="A274" s="33"/>
      <c r="B274" s="33"/>
    </row>
    <row r="275" spans="1:2" x14ac:dyDescent="0.25">
      <c r="A275" s="35"/>
      <c r="B275" s="35"/>
    </row>
    <row r="276" spans="1:2" x14ac:dyDescent="0.25">
      <c r="A276" s="36"/>
      <c r="B276" s="36"/>
    </row>
    <row r="277" spans="1:2" x14ac:dyDescent="0.25">
      <c r="A277" s="37"/>
      <c r="B277" s="37"/>
    </row>
    <row r="278" spans="1:2" x14ac:dyDescent="0.25">
      <c r="A278" s="36"/>
      <c r="B278" s="36"/>
    </row>
    <row r="279" spans="1:2" x14ac:dyDescent="0.25">
      <c r="A279" s="37"/>
      <c r="B279" s="37"/>
    </row>
    <row r="280" spans="1:2" x14ac:dyDescent="0.25">
      <c r="A280" s="36"/>
      <c r="B280" s="36"/>
    </row>
    <row r="281" spans="1:2" x14ac:dyDescent="0.25">
      <c r="A281" s="37"/>
      <c r="B281" s="37"/>
    </row>
    <row r="282" spans="1:2" x14ac:dyDescent="0.25">
      <c r="A282" s="35"/>
      <c r="B282" s="35"/>
    </row>
    <row r="283" spans="1:2" x14ac:dyDescent="0.25">
      <c r="A283" s="36"/>
      <c r="B283" s="36"/>
    </row>
    <row r="284" spans="1:2" x14ac:dyDescent="0.25">
      <c r="A284" s="37"/>
      <c r="B284" s="37"/>
    </row>
    <row r="285" spans="1:2" x14ac:dyDescent="0.25">
      <c r="A285" s="36"/>
      <c r="B285" s="36"/>
    </row>
    <row r="286" spans="1:2" x14ac:dyDescent="0.25">
      <c r="A286" s="37"/>
      <c r="B286" s="37"/>
    </row>
    <row r="287" spans="1:2" x14ac:dyDescent="0.25">
      <c r="A287" s="35"/>
      <c r="B287" s="35"/>
    </row>
    <row r="288" spans="1:2" x14ac:dyDescent="0.25">
      <c r="A288" s="36"/>
      <c r="B288" s="36"/>
    </row>
    <row r="289" spans="1:2" x14ac:dyDescent="0.25">
      <c r="A289" s="37"/>
      <c r="B289" s="37"/>
    </row>
    <row r="290" spans="1:2" x14ac:dyDescent="0.25">
      <c r="A290" s="36"/>
      <c r="B290" s="36"/>
    </row>
    <row r="291" spans="1:2" x14ac:dyDescent="0.25">
      <c r="A291" s="37"/>
      <c r="B291" s="37"/>
    </row>
    <row r="292" spans="1:2" x14ac:dyDescent="0.25">
      <c r="A292" s="35"/>
      <c r="B292" s="35"/>
    </row>
    <row r="293" spans="1:2" x14ac:dyDescent="0.25">
      <c r="A293" s="36"/>
      <c r="B293" s="36"/>
    </row>
    <row r="294" spans="1:2" x14ac:dyDescent="0.25">
      <c r="A294" s="37"/>
      <c r="B294" s="37"/>
    </row>
    <row r="295" spans="1:2" x14ac:dyDescent="0.25">
      <c r="A295" s="36"/>
      <c r="B295" s="36"/>
    </row>
    <row r="296" spans="1:2" x14ac:dyDescent="0.25">
      <c r="A296" s="37"/>
      <c r="B296" s="37"/>
    </row>
    <row r="297" spans="1:2" x14ac:dyDescent="0.25">
      <c r="A297" s="33"/>
      <c r="B297" s="33"/>
    </row>
    <row r="298" spans="1:2" x14ac:dyDescent="0.25">
      <c r="A298" s="35"/>
      <c r="B298" s="35"/>
    </row>
    <row r="299" spans="1:2" x14ac:dyDescent="0.25">
      <c r="A299" s="36"/>
      <c r="B299" s="36"/>
    </row>
    <row r="300" spans="1:2" x14ac:dyDescent="0.25">
      <c r="A300" s="37"/>
      <c r="B300" s="37"/>
    </row>
    <row r="301" spans="1:2" x14ac:dyDescent="0.25">
      <c r="A301" s="36"/>
      <c r="B301" s="36"/>
    </row>
    <row r="302" spans="1:2" x14ac:dyDescent="0.25">
      <c r="A302" s="37"/>
      <c r="B302" s="37"/>
    </row>
    <row r="303" spans="1:2" x14ac:dyDescent="0.25">
      <c r="A303" s="36"/>
      <c r="B303" s="36"/>
    </row>
    <row r="304" spans="1:2" x14ac:dyDescent="0.25">
      <c r="A304" s="37"/>
      <c r="B304" s="37"/>
    </row>
    <row r="305" spans="1:2" x14ac:dyDescent="0.25">
      <c r="A305" s="35"/>
      <c r="B305" s="35"/>
    </row>
    <row r="306" spans="1:2" x14ac:dyDescent="0.25">
      <c r="A306" s="36"/>
      <c r="B306" s="36"/>
    </row>
    <row r="307" spans="1:2" x14ac:dyDescent="0.25">
      <c r="A307" s="37"/>
      <c r="B307" s="37"/>
    </row>
    <row r="308" spans="1:2" x14ac:dyDescent="0.25">
      <c r="A308" s="36"/>
      <c r="B308" s="36"/>
    </row>
    <row r="309" spans="1:2" x14ac:dyDescent="0.25">
      <c r="A309" s="37"/>
      <c r="B309" s="37"/>
    </row>
    <row r="310" spans="1:2" x14ac:dyDescent="0.25">
      <c r="A310" s="35"/>
      <c r="B310" s="35"/>
    </row>
    <row r="311" spans="1:2" x14ac:dyDescent="0.25">
      <c r="A311" s="36"/>
      <c r="B311" s="36"/>
    </row>
    <row r="312" spans="1:2" x14ac:dyDescent="0.25">
      <c r="A312" s="37"/>
      <c r="B312" s="37"/>
    </row>
    <row r="313" spans="1:2" x14ac:dyDescent="0.25">
      <c r="A313" s="36"/>
      <c r="B313" s="36"/>
    </row>
    <row r="314" spans="1:2" x14ac:dyDescent="0.25">
      <c r="A314" s="37"/>
      <c r="B314" s="37"/>
    </row>
    <row r="315" spans="1:2" x14ac:dyDescent="0.25">
      <c r="A315" s="33"/>
      <c r="B315" s="33"/>
    </row>
    <row r="316" spans="1:2" x14ac:dyDescent="0.25">
      <c r="A316" s="35"/>
      <c r="B316" s="35"/>
    </row>
    <row r="317" spans="1:2" x14ac:dyDescent="0.25">
      <c r="A317" s="36"/>
      <c r="B317" s="36"/>
    </row>
    <row r="318" spans="1:2" x14ac:dyDescent="0.25">
      <c r="A318" s="37"/>
      <c r="B318" s="37"/>
    </row>
    <row r="319" spans="1:2" x14ac:dyDescent="0.25">
      <c r="A319" s="36"/>
      <c r="B319" s="36"/>
    </row>
    <row r="320" spans="1:2" x14ac:dyDescent="0.25">
      <c r="A320" s="37"/>
      <c r="B320" s="37"/>
    </row>
    <row r="321" spans="1:2" x14ac:dyDescent="0.25">
      <c r="A321" s="36"/>
      <c r="B321" s="36"/>
    </row>
    <row r="322" spans="1:2" x14ac:dyDescent="0.25">
      <c r="A322" s="37"/>
      <c r="B322" s="37"/>
    </row>
    <row r="323" spans="1:2" x14ac:dyDescent="0.25">
      <c r="A323" s="35"/>
      <c r="B323" s="35"/>
    </row>
    <row r="324" spans="1:2" x14ac:dyDescent="0.25">
      <c r="A324" s="36"/>
      <c r="B324" s="36"/>
    </row>
    <row r="325" spans="1:2" x14ac:dyDescent="0.25">
      <c r="A325" s="37"/>
      <c r="B325" s="37"/>
    </row>
    <row r="326" spans="1:2" x14ac:dyDescent="0.25">
      <c r="A326" s="36"/>
      <c r="B326" s="36"/>
    </row>
    <row r="327" spans="1:2" x14ac:dyDescent="0.25">
      <c r="A327" s="37"/>
      <c r="B327" s="37"/>
    </row>
    <row r="328" spans="1:2" x14ac:dyDescent="0.25">
      <c r="A328" s="35"/>
      <c r="B328" s="35"/>
    </row>
    <row r="329" spans="1:2" x14ac:dyDescent="0.25">
      <c r="A329" s="36"/>
      <c r="B329" s="36"/>
    </row>
    <row r="330" spans="1:2" x14ac:dyDescent="0.25">
      <c r="A330" s="37"/>
      <c r="B330" s="37"/>
    </row>
    <row r="331" spans="1:2" x14ac:dyDescent="0.25">
      <c r="A331" s="36"/>
      <c r="B331" s="36"/>
    </row>
    <row r="332" spans="1:2" x14ac:dyDescent="0.25">
      <c r="A332" s="37"/>
      <c r="B332" s="37"/>
    </row>
    <row r="333" spans="1:2" x14ac:dyDescent="0.25">
      <c r="A333" s="33"/>
      <c r="B333" s="33"/>
    </row>
    <row r="334" spans="1:2" x14ac:dyDescent="0.25">
      <c r="A334" s="35"/>
      <c r="B334" s="35"/>
    </row>
    <row r="335" spans="1:2" x14ac:dyDescent="0.25">
      <c r="A335" s="36"/>
      <c r="B335" s="36"/>
    </row>
    <row r="336" spans="1:2" x14ac:dyDescent="0.25">
      <c r="A336" s="37"/>
      <c r="B336" s="37"/>
    </row>
    <row r="337" spans="1:2" x14ac:dyDescent="0.25">
      <c r="A337" s="36"/>
      <c r="B337" s="36"/>
    </row>
    <row r="338" spans="1:2" x14ac:dyDescent="0.25">
      <c r="A338" s="37"/>
      <c r="B338" s="37"/>
    </row>
    <row r="339" spans="1:2" x14ac:dyDescent="0.25">
      <c r="A339" s="36"/>
      <c r="B339" s="36"/>
    </row>
    <row r="340" spans="1:2" x14ac:dyDescent="0.25">
      <c r="A340" s="37"/>
      <c r="B340" s="37"/>
    </row>
    <row r="341" spans="1:2" x14ac:dyDescent="0.25">
      <c r="A341" s="35"/>
      <c r="B341" s="35"/>
    </row>
    <row r="342" spans="1:2" x14ac:dyDescent="0.25">
      <c r="A342" s="36"/>
      <c r="B342" s="36"/>
    </row>
    <row r="343" spans="1:2" x14ac:dyDescent="0.25">
      <c r="A343" s="37"/>
      <c r="B343" s="37"/>
    </row>
    <row r="344" spans="1:2" x14ac:dyDescent="0.25">
      <c r="A344" s="36"/>
      <c r="B344" s="36"/>
    </row>
    <row r="345" spans="1:2" x14ac:dyDescent="0.25">
      <c r="A345" s="37"/>
      <c r="B345" s="37"/>
    </row>
    <row r="346" spans="1:2" x14ac:dyDescent="0.25">
      <c r="A346" s="35"/>
      <c r="B346" s="35"/>
    </row>
    <row r="347" spans="1:2" x14ac:dyDescent="0.25">
      <c r="A347" s="36"/>
      <c r="B347" s="36"/>
    </row>
    <row r="348" spans="1:2" x14ac:dyDescent="0.25">
      <c r="A348" s="37"/>
      <c r="B348" s="37"/>
    </row>
    <row r="349" spans="1:2" x14ac:dyDescent="0.25">
      <c r="A349" s="36"/>
      <c r="B349" s="36"/>
    </row>
    <row r="350" spans="1:2" x14ac:dyDescent="0.25">
      <c r="A350" s="37"/>
      <c r="B350" s="37"/>
    </row>
    <row r="351" spans="1:2" x14ac:dyDescent="0.25">
      <c r="A351" s="35"/>
      <c r="B351" s="35"/>
    </row>
    <row r="352" spans="1:2" x14ac:dyDescent="0.25">
      <c r="A352" s="36"/>
      <c r="B352" s="36"/>
    </row>
    <row r="353" spans="1:2" x14ac:dyDescent="0.25">
      <c r="A353" s="37"/>
      <c r="B353" s="37"/>
    </row>
    <row r="354" spans="1:2" x14ac:dyDescent="0.25">
      <c r="A354" s="36"/>
      <c r="B354" s="36"/>
    </row>
    <row r="355" spans="1:2" x14ac:dyDescent="0.25">
      <c r="A355" s="37"/>
      <c r="B355" s="37"/>
    </row>
    <row r="356" spans="1:2" x14ac:dyDescent="0.25">
      <c r="A356" s="33"/>
      <c r="B356" s="33"/>
    </row>
    <row r="357" spans="1:2" x14ac:dyDescent="0.25">
      <c r="A357" s="35"/>
      <c r="B357" s="35"/>
    </row>
    <row r="358" spans="1:2" x14ac:dyDescent="0.25">
      <c r="A358" s="36"/>
      <c r="B358" s="36"/>
    </row>
    <row r="359" spans="1:2" x14ac:dyDescent="0.25">
      <c r="A359" s="37"/>
      <c r="B359" s="37"/>
    </row>
    <row r="360" spans="1:2" x14ac:dyDescent="0.25">
      <c r="A360" s="36"/>
      <c r="B360" s="36"/>
    </row>
    <row r="361" spans="1:2" x14ac:dyDescent="0.25">
      <c r="A361" s="37"/>
      <c r="B361" s="37"/>
    </row>
    <row r="362" spans="1:2" x14ac:dyDescent="0.25">
      <c r="A362" s="36"/>
      <c r="B362" s="36"/>
    </row>
    <row r="363" spans="1:2" x14ac:dyDescent="0.25">
      <c r="A363" s="37"/>
      <c r="B363" s="37"/>
    </row>
    <row r="364" spans="1:2" x14ac:dyDescent="0.25">
      <c r="A364" s="35"/>
      <c r="B364" s="35"/>
    </row>
    <row r="365" spans="1:2" x14ac:dyDescent="0.25">
      <c r="A365" s="36"/>
      <c r="B365" s="36"/>
    </row>
    <row r="366" spans="1:2" x14ac:dyDescent="0.25">
      <c r="A366" s="37"/>
      <c r="B366" s="37"/>
    </row>
    <row r="367" spans="1:2" x14ac:dyDescent="0.25">
      <c r="A367" s="36"/>
      <c r="B367" s="36"/>
    </row>
    <row r="368" spans="1:2" x14ac:dyDescent="0.25">
      <c r="A368" s="37"/>
      <c r="B368" s="37"/>
    </row>
    <row r="369" spans="1:2" x14ac:dyDescent="0.25">
      <c r="A369" s="35"/>
      <c r="B369" s="35"/>
    </row>
    <row r="370" spans="1:2" x14ac:dyDescent="0.25">
      <c r="A370" s="36"/>
      <c r="B370" s="36"/>
    </row>
    <row r="371" spans="1:2" x14ac:dyDescent="0.25">
      <c r="A371" s="37"/>
      <c r="B371" s="37"/>
    </row>
    <row r="372" spans="1:2" x14ac:dyDescent="0.25">
      <c r="A372" s="36"/>
      <c r="B372" s="36"/>
    </row>
    <row r="373" spans="1:2" x14ac:dyDescent="0.25">
      <c r="A373" s="37"/>
      <c r="B373" s="37"/>
    </row>
    <row r="374" spans="1:2" x14ac:dyDescent="0.25">
      <c r="A374" s="35"/>
      <c r="B374" s="35"/>
    </row>
    <row r="375" spans="1:2" x14ac:dyDescent="0.25">
      <c r="A375" s="36"/>
      <c r="B375" s="36"/>
    </row>
    <row r="376" spans="1:2" x14ac:dyDescent="0.25">
      <c r="A376" s="37"/>
      <c r="B376" s="37"/>
    </row>
    <row r="377" spans="1:2" x14ac:dyDescent="0.25">
      <c r="A377" s="36"/>
      <c r="B377" s="36"/>
    </row>
    <row r="378" spans="1:2" x14ac:dyDescent="0.25">
      <c r="A378" s="37"/>
      <c r="B378" s="37"/>
    </row>
  </sheetData>
  <mergeCells count="9">
    <mergeCell ref="H7:H8"/>
    <mergeCell ref="I7:I8"/>
    <mergeCell ref="E7:E8"/>
    <mergeCell ref="F7:F8"/>
    <mergeCell ref="A7:A8"/>
    <mergeCell ref="B7:B8"/>
    <mergeCell ref="C7:C8"/>
    <mergeCell ref="D7:D8"/>
    <mergeCell ref="G7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1_ METK</vt:lpstr>
      <vt:lpstr>2_PTA</vt:lpstr>
      <vt:lpstr>3_PRIA</vt:lpstr>
      <vt:lpstr>4_ REM</vt:lpstr>
      <vt:lpstr>5_ LABRIS</vt:lpstr>
      <vt:lpstr>6_REMITK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Sirli Sarapik</cp:lastModifiedBy>
  <dcterms:created xsi:type="dcterms:W3CDTF">2024-12-13T05:46:58Z</dcterms:created>
  <dcterms:modified xsi:type="dcterms:W3CDTF">2026-10-01T06:13:01Z</dcterms:modified>
</cp:coreProperties>
</file>