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kl-edhs.mil.intra/dhs/Active/dav/applications/1/lists/1/items/1272277/files/1/"/>
    </mc:Choice>
  </mc:AlternateContent>
  <xr:revisionPtr revIDLastSave="0" documentId="13_ncr:1_{0915AEE2-B371-4CBF-89F6-F42088FC78E9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2026" sheetId="3" r:id="rId1"/>
  </sheets>
  <externalReferences>
    <externalReference r:id="rId2"/>
  </externalReferences>
  <definedNames>
    <definedName name="_xlnm._FilterDatabase" localSheetId="0" hidden="1">'2026'!$BZ$1:$BZ$53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48" i="3" l="1"/>
  <c r="H23" i="3"/>
  <c r="C39" i="3"/>
  <c r="I39" i="3"/>
  <c r="D7" i="3"/>
  <c r="BV23" i="3"/>
  <c r="BW23" i="3"/>
  <c r="BX23" i="3"/>
  <c r="BY23" i="3"/>
  <c r="BZ23" i="3"/>
  <c r="BU23" i="3"/>
  <c r="BI23" i="3"/>
  <c r="BJ23" i="3"/>
  <c r="BK23" i="3"/>
  <c r="BL23" i="3"/>
  <c r="BM23" i="3"/>
  <c r="BH23" i="3"/>
  <c r="AV23" i="3"/>
  <c r="AW23" i="3"/>
  <c r="AX23" i="3"/>
  <c r="AY23" i="3"/>
  <c r="AZ23" i="3"/>
  <c r="AU23" i="3"/>
  <c r="AI23" i="3"/>
  <c r="AJ23" i="3"/>
  <c r="AK23" i="3"/>
  <c r="AL23" i="3"/>
  <c r="AM23" i="3"/>
  <c r="AH23" i="3"/>
  <c r="V23" i="3"/>
  <c r="W23" i="3"/>
  <c r="X23" i="3"/>
  <c r="Y23" i="3"/>
  <c r="Z23" i="3"/>
  <c r="U23" i="3"/>
  <c r="I23" i="3"/>
  <c r="J23" i="3"/>
  <c r="K23" i="3"/>
  <c r="L23" i="3"/>
  <c r="M23" i="3"/>
  <c r="C43" i="3"/>
  <c r="I43" i="3"/>
  <c r="I38" i="3"/>
  <c r="D38" i="3"/>
  <c r="E38" i="3"/>
  <c r="F38" i="3"/>
  <c r="G38" i="3"/>
  <c r="H38" i="3"/>
  <c r="G43" i="3"/>
  <c r="AM33" i="3"/>
  <c r="AM30" i="3"/>
  <c r="H44" i="3"/>
  <c r="H49" i="3" s="1"/>
  <c r="C10" i="3"/>
  <c r="D12" i="3"/>
  <c r="C12" i="3"/>
  <c r="I47" i="3"/>
  <c r="I46" i="3"/>
  <c r="I44" i="3"/>
  <c r="I42" i="3"/>
  <c r="I41" i="3"/>
  <c r="J38" i="3"/>
  <c r="H39" i="3"/>
  <c r="H40" i="3"/>
  <c r="I49" i="3"/>
  <c r="D8" i="3"/>
  <c r="G39" i="3" l="1"/>
  <c r="AL30" i="3"/>
  <c r="AK30" i="3"/>
  <c r="F39" i="3"/>
  <c r="E39" i="3" l="1"/>
  <c r="AJ30" i="3"/>
  <c r="H20" i="3"/>
  <c r="I20" i="3"/>
  <c r="J20" i="3"/>
  <c r="D39" i="3"/>
  <c r="AI30" i="3"/>
  <c r="D31" i="3"/>
  <c r="BU20" i="3"/>
  <c r="BV20" i="3"/>
  <c r="BG19" i="3"/>
  <c r="AG30" i="3" l="1"/>
  <c r="AF30" i="3"/>
  <c r="AE30" i="3"/>
  <c r="AD30" i="3"/>
  <c r="AC30" i="3"/>
  <c r="AB30" i="3"/>
  <c r="AA30" i="3"/>
  <c r="Z30" i="3"/>
  <c r="Y30" i="3"/>
  <c r="X30" i="3"/>
  <c r="W30" i="3"/>
  <c r="V30" i="3"/>
  <c r="U30" i="3"/>
  <c r="T30" i="3"/>
  <c r="S30" i="3"/>
  <c r="R30" i="3"/>
  <c r="Q30" i="3"/>
  <c r="P30" i="3"/>
  <c r="O30" i="3"/>
  <c r="N30" i="3"/>
  <c r="M30" i="3"/>
  <c r="L30" i="3"/>
  <c r="G44" i="3" s="1"/>
  <c r="G49" i="3" s="1"/>
  <c r="K30" i="3"/>
  <c r="F44" i="3" s="1"/>
  <c r="F49" i="3" s="1"/>
  <c r="J30" i="3"/>
  <c r="E44" i="3" s="1"/>
  <c r="E49" i="3" s="1"/>
  <c r="I30" i="3"/>
  <c r="D44" i="3" s="1"/>
  <c r="D49" i="3" s="1"/>
  <c r="H30" i="3"/>
  <c r="G30" i="3"/>
  <c r="AH30" i="3"/>
  <c r="AH33" i="3" s="1"/>
  <c r="U32" i="3"/>
  <c r="H32" i="3"/>
  <c r="I32" i="3"/>
  <c r="J32" i="3"/>
  <c r="K32" i="3"/>
  <c r="L32" i="3"/>
  <c r="M32" i="3"/>
  <c r="N32" i="3"/>
  <c r="O32" i="3"/>
  <c r="P32" i="3"/>
  <c r="Q32" i="3"/>
  <c r="R32" i="3"/>
  <c r="S32" i="3"/>
  <c r="T32" i="3"/>
  <c r="V32" i="3"/>
  <c r="W32" i="3"/>
  <c r="X32" i="3"/>
  <c r="Y32" i="3"/>
  <c r="Z32" i="3"/>
  <c r="AA32" i="3"/>
  <c r="AB32" i="3"/>
  <c r="AC32" i="3"/>
  <c r="AD32" i="3"/>
  <c r="AE32" i="3"/>
  <c r="AF32" i="3"/>
  <c r="AG32" i="3"/>
  <c r="D43" i="3"/>
  <c r="AL32" i="3"/>
  <c r="AM32" i="3"/>
  <c r="H43" i="3" s="1"/>
  <c r="AN32" i="3"/>
  <c r="AO32" i="3"/>
  <c r="AP32" i="3"/>
  <c r="AQ32" i="3"/>
  <c r="AR32" i="3"/>
  <c r="AS32" i="3"/>
  <c r="H33" i="3"/>
  <c r="I33" i="3"/>
  <c r="J33" i="3"/>
  <c r="K33" i="3"/>
  <c r="L33" i="3"/>
  <c r="M33" i="3"/>
  <c r="N33" i="3"/>
  <c r="O33" i="3"/>
  <c r="P33" i="3"/>
  <c r="Q33" i="3"/>
  <c r="R33" i="3"/>
  <c r="S33" i="3"/>
  <c r="T33" i="3"/>
  <c r="U33" i="3"/>
  <c r="V33" i="3"/>
  <c r="W33" i="3"/>
  <c r="X33" i="3"/>
  <c r="Y33" i="3"/>
  <c r="Z33" i="3"/>
  <c r="AA33" i="3"/>
  <c r="AB33" i="3"/>
  <c r="AC33" i="3"/>
  <c r="AD33" i="3"/>
  <c r="AE33" i="3"/>
  <c r="AF33" i="3"/>
  <c r="AG33" i="3"/>
  <c r="AI33" i="3"/>
  <c r="AJ33" i="3"/>
  <c r="AK33" i="3"/>
  <c r="AL33" i="3"/>
  <c r="AN33" i="3"/>
  <c r="AO33" i="3"/>
  <c r="AP33" i="3"/>
  <c r="AQ33" i="3"/>
  <c r="AR33" i="3"/>
  <c r="AS33" i="3"/>
  <c r="G32" i="3"/>
  <c r="G33" i="3" s="1"/>
  <c r="C31" i="3"/>
  <c r="C32" i="3" s="1"/>
  <c r="E31" i="3"/>
  <c r="C30" i="3"/>
  <c r="BW20" i="3"/>
  <c r="BX20" i="3"/>
  <c r="BY20" i="3"/>
  <c r="BZ20" i="3"/>
  <c r="CA20" i="3"/>
  <c r="CB20" i="3"/>
  <c r="CC20" i="3"/>
  <c r="CD20" i="3"/>
  <c r="CE20" i="3"/>
  <c r="CF20" i="3"/>
  <c r="BT20" i="3"/>
  <c r="BS20" i="3"/>
  <c r="BR20" i="3"/>
  <c r="BQ20" i="3"/>
  <c r="BP20" i="3"/>
  <c r="BO20" i="3"/>
  <c r="BN20" i="3"/>
  <c r="BM20" i="3"/>
  <c r="BL20" i="3"/>
  <c r="BK20" i="3"/>
  <c r="BJ20" i="3"/>
  <c r="BI20" i="3"/>
  <c r="BH20" i="3"/>
  <c r="BG20" i="3"/>
  <c r="BF20" i="3"/>
  <c r="BE20" i="3"/>
  <c r="BD20" i="3"/>
  <c r="BC20" i="3"/>
  <c r="BB20" i="3"/>
  <c r="BA20" i="3"/>
  <c r="AT20" i="3"/>
  <c r="AS20" i="3"/>
  <c r="AR20" i="3"/>
  <c r="AQ20" i="3"/>
  <c r="AP20" i="3"/>
  <c r="AO20" i="3"/>
  <c r="AN20" i="3"/>
  <c r="AM20" i="3"/>
  <c r="AL20" i="3"/>
  <c r="AK20" i="3"/>
  <c r="AJ20" i="3"/>
  <c r="AI20" i="3"/>
  <c r="AH20" i="3"/>
  <c r="AG20" i="3"/>
  <c r="AF20" i="3"/>
  <c r="AE20" i="3"/>
  <c r="AD20" i="3"/>
  <c r="AC20" i="3"/>
  <c r="AB20" i="3"/>
  <c r="AA20" i="3"/>
  <c r="Z20" i="3"/>
  <c r="Y20" i="3"/>
  <c r="X20" i="3"/>
  <c r="W20" i="3"/>
  <c r="E40" i="3" s="1"/>
  <c r="V20" i="3"/>
  <c r="U20" i="3"/>
  <c r="T20" i="3"/>
  <c r="S20" i="3"/>
  <c r="R20" i="3"/>
  <c r="Q20" i="3"/>
  <c r="P20" i="3"/>
  <c r="O20" i="3"/>
  <c r="N20" i="3"/>
  <c r="M20" i="3"/>
  <c r="L20" i="3"/>
  <c r="K20" i="3"/>
  <c r="G20" i="3"/>
  <c r="D20" i="3"/>
  <c r="BU21" i="3"/>
  <c r="C15" i="3"/>
  <c r="H48" i="3" l="1"/>
  <c r="H45" i="3"/>
  <c r="I45" i="3" s="1"/>
  <c r="G40" i="3"/>
  <c r="F43" i="3"/>
  <c r="C44" i="3"/>
  <c r="F45" i="3"/>
  <c r="F40" i="3"/>
  <c r="F48" i="3"/>
  <c r="F50" i="3" s="1"/>
  <c r="E43" i="3"/>
  <c r="D45" i="3"/>
  <c r="D40" i="3"/>
  <c r="I40" i="3" s="1"/>
  <c r="D48" i="3"/>
  <c r="D50" i="3" s="1"/>
  <c r="D19" i="3"/>
  <c r="AT21" i="3"/>
  <c r="H50" i="3" l="1"/>
  <c r="G45" i="3"/>
  <c r="G48" i="3"/>
  <c r="G50" i="3" s="1"/>
  <c r="E48" i="3"/>
  <c r="E45" i="3"/>
  <c r="D29" i="3"/>
  <c r="D28" i="3"/>
  <c r="E50" i="3" l="1"/>
  <c r="I48" i="3"/>
  <c r="I50" i="3"/>
  <c r="C13" i="3"/>
  <c r="C8" i="3"/>
  <c r="C19" i="3"/>
  <c r="C17" i="3"/>
  <c r="C16" i="3"/>
  <c r="C14" i="3"/>
  <c r="C11" i="3"/>
  <c r="C9" i="3"/>
  <c r="C18" i="3" l="1"/>
  <c r="C20" i="3" s="1"/>
  <c r="C21" i="3" l="1"/>
  <c r="B43" i="3"/>
  <c r="J43" i="3" s="1"/>
  <c r="B44" i="3"/>
  <c r="J44" i="3" s="1"/>
  <c r="E29" i="3"/>
  <c r="E28" i="3"/>
  <c r="CF21" i="3"/>
  <c r="CE21" i="3"/>
  <c r="CC21" i="3"/>
  <c r="CA21" i="3"/>
  <c r="BY21" i="3"/>
  <c r="BX21" i="3"/>
  <c r="BT21" i="3"/>
  <c r="BS21" i="3"/>
  <c r="BR21" i="3"/>
  <c r="BO21" i="3"/>
  <c r="BN21" i="3"/>
  <c r="BM21" i="3"/>
  <c r="BL21" i="3"/>
  <c r="BH21" i="3"/>
  <c r="BF21" i="3"/>
  <c r="BE21" i="3"/>
  <c r="BC21" i="3"/>
  <c r="BB21" i="3"/>
  <c r="BA21" i="3"/>
  <c r="AS21" i="3"/>
  <c r="AR21" i="3"/>
  <c r="AQ21" i="3"/>
  <c r="AP21" i="3"/>
  <c r="AO21" i="3"/>
  <c r="AN21" i="3"/>
  <c r="AF21" i="3"/>
  <c r="AE21" i="3"/>
  <c r="AC21" i="3"/>
  <c r="AB21" i="3"/>
  <c r="X21" i="3"/>
  <c r="R21" i="3"/>
  <c r="P21" i="3"/>
  <c r="L21" i="3"/>
  <c r="G21" i="3"/>
  <c r="B38" i="3"/>
  <c r="E19" i="3"/>
  <c r="CD21" i="3"/>
  <c r="CB21" i="3"/>
  <c r="BZ21" i="3"/>
  <c r="BW21" i="3"/>
  <c r="BV21" i="3"/>
  <c r="BQ21" i="3"/>
  <c r="BP21" i="3"/>
  <c r="BK21" i="3"/>
  <c r="BJ21" i="3"/>
  <c r="BI21" i="3"/>
  <c r="BG21" i="3"/>
  <c r="BD21" i="3"/>
  <c r="AM21" i="3"/>
  <c r="AL21" i="3"/>
  <c r="AK21" i="3"/>
  <c r="AJ21" i="3"/>
  <c r="AI21" i="3"/>
  <c r="AH21" i="3"/>
  <c r="AG21" i="3"/>
  <c r="AA21" i="3"/>
  <c r="Z21" i="3"/>
  <c r="Y21" i="3"/>
  <c r="W21" i="3"/>
  <c r="V21" i="3"/>
  <c r="U21" i="3"/>
  <c r="T21" i="3"/>
  <c r="O21" i="3"/>
  <c r="D17" i="3"/>
  <c r="E17" i="3" s="1"/>
  <c r="AD21" i="3"/>
  <c r="D15" i="3"/>
  <c r="E15" i="3" s="1"/>
  <c r="D14" i="3"/>
  <c r="E14" i="3" s="1"/>
  <c r="D13" i="3"/>
  <c r="E13" i="3" s="1"/>
  <c r="E12" i="3"/>
  <c r="D11" i="3"/>
  <c r="E11" i="3" s="1"/>
  <c r="D10" i="3"/>
  <c r="E10" i="3" s="1"/>
  <c r="D9" i="3"/>
  <c r="E9" i="3" s="1"/>
  <c r="E8" i="3"/>
  <c r="D32" i="3" l="1"/>
  <c r="B45" i="3"/>
  <c r="D30" i="3"/>
  <c r="E30" i="3" s="1"/>
  <c r="C33" i="3"/>
  <c r="E32" i="3"/>
  <c r="C49" i="3"/>
  <c r="S21" i="3"/>
  <c r="J21" i="3"/>
  <c r="B48" i="3"/>
  <c r="I21" i="3"/>
  <c r="M21" i="3"/>
  <c r="E20" i="3"/>
  <c r="K21" i="3"/>
  <c r="N21" i="3"/>
  <c r="Q21" i="3"/>
  <c r="C38" i="3"/>
  <c r="H21" i="3"/>
  <c r="D18" i="3"/>
  <c r="E18" i="3" s="1"/>
  <c r="D33" i="3"/>
  <c r="C45" i="3"/>
  <c r="J45" i="3" s="1"/>
  <c r="D16" i="3"/>
  <c r="E16" i="3" s="1"/>
  <c r="B39" i="3"/>
  <c r="B49" i="3" s="1"/>
  <c r="J49" i="3" l="1"/>
  <c r="J39" i="3"/>
  <c r="E33" i="3"/>
  <c r="D21" i="3"/>
  <c r="B40" i="3"/>
  <c r="B50" i="3"/>
  <c r="C40" i="3"/>
  <c r="J48" i="3" l="1"/>
  <c r="J40" i="3"/>
  <c r="E21" i="3"/>
  <c r="C50" i="3"/>
  <c r="J50" i="3" l="1"/>
</calcChain>
</file>

<file path=xl/sharedStrings.xml><?xml version="1.0" encoding="utf-8"?>
<sst xmlns="http://schemas.openxmlformats.org/spreadsheetml/2006/main" count="191" uniqueCount="66">
  <si>
    <t>1554</t>
  </si>
  <si>
    <t>Masinate ja seadmete, sh transpordivahendite soetamine ja renoveerimine</t>
  </si>
  <si>
    <t>1555</t>
  </si>
  <si>
    <t>Info- ja kommunikatsioonitehnoloogia seadmete soetamine ja renoveerimine</t>
  </si>
  <si>
    <t>Ehitusalsed investeeringud</t>
  </si>
  <si>
    <t>1560</t>
  </si>
  <si>
    <t>5002</t>
  </si>
  <si>
    <t>Töölepinguliste töötasu</t>
  </si>
  <si>
    <t>5003</t>
  </si>
  <si>
    <t>Tegevväelaste töötasu</t>
  </si>
  <si>
    <t>5060</t>
  </si>
  <si>
    <t>Tööjõumaksud</t>
  </si>
  <si>
    <t xml:space="preserve">Eelarve </t>
  </si>
  <si>
    <t>Eelarve KOKKU</t>
  </si>
  <si>
    <t>Investeeringud (IN040008) kokku</t>
  </si>
  <si>
    <t>Muud toetused kokku</t>
  </si>
  <si>
    <t>5005;
5008;
5050;</t>
  </si>
  <si>
    <t>Muud tööjõukulud kokku</t>
  </si>
  <si>
    <t>Tööjõukulud KOKKU</t>
  </si>
  <si>
    <t>Muud tegevuskulud kokku</t>
  </si>
  <si>
    <t xml:space="preserve"> Eelarve kasutamine kokku </t>
  </si>
  <si>
    <t>Konto</t>
  </si>
  <si>
    <t>Konto sisu</t>
  </si>
  <si>
    <t>Tegevuskulud (SE040008) kokku</t>
  </si>
  <si>
    <t>KÕIK KOKKU</t>
  </si>
  <si>
    <t>Tarkavara investeeringud</t>
  </si>
  <si>
    <t>Eelarve kasutamise % kokku</t>
  </si>
  <si>
    <t>Kasutamine Jaanuar</t>
  </si>
  <si>
    <t>KOKKU</t>
  </si>
  <si>
    <t>sh Objekti valveteenus</t>
  </si>
  <si>
    <t>sh Noorte isamaaline kasvatus </t>
  </si>
  <si>
    <t>sh Laiapindse riigikaitse ettevalmistamine ja toetamine</t>
  </si>
  <si>
    <t>sh Riigikaitseõpetuse välilaagrite läbiviimise toetamine</t>
  </si>
  <si>
    <t>sh Üksuste alalhoidmine ja väljaõpe</t>
  </si>
  <si>
    <t>sh Kaitseliit</t>
  </si>
  <si>
    <t xml:space="preserve"> sh Kaitseliit</t>
  </si>
  <si>
    <t>Kasutamine Veebruar</t>
  </si>
  <si>
    <t>Kasutamine Märts</t>
  </si>
  <si>
    <t>KOKKUVÕTE</t>
  </si>
  <si>
    <t>objekti kood SE040008</t>
  </si>
  <si>
    <t>objekti kood IN040008</t>
  </si>
  <si>
    <t>2025 vahendid</t>
  </si>
  <si>
    <t>Eelarve</t>
  </si>
  <si>
    <t>Jaanuar</t>
  </si>
  <si>
    <t>Kasutamine Aprill</t>
  </si>
  <si>
    <t>Kasutamine Mai</t>
  </si>
  <si>
    <t>Kasutamine Juuni</t>
  </si>
  <si>
    <t>Kasutamine Juuli</t>
  </si>
  <si>
    <t>Kasutamine August</t>
  </si>
  <si>
    <t>Kasutamine September</t>
  </si>
  <si>
    <t>Kasutamine Oktoober</t>
  </si>
  <si>
    <t>Kasutamine November</t>
  </si>
  <si>
    <t>Kasutamine Detsember</t>
  </si>
  <si>
    <t>2026 eelarvelised vahendid</t>
  </si>
  <si>
    <t>2026 vahendid</t>
  </si>
  <si>
    <t>2026 &amp; 2025 KOKKU</t>
  </si>
  <si>
    <t>2025 jäägid</t>
  </si>
  <si>
    <t>Veebruar</t>
  </si>
  <si>
    <t>Märts</t>
  </si>
  <si>
    <t>Aprill</t>
  </si>
  <si>
    <t>Kasutamise %</t>
  </si>
  <si>
    <t>Mai</t>
  </si>
  <si>
    <t>Maa soetamine</t>
  </si>
  <si>
    <t>Juuni</t>
  </si>
  <si>
    <t>Seisuga raamatupidamistarkvarast 20.07.2026</t>
  </si>
  <si>
    <t>Kaitseliidu tegevustoetuse ja sihtfinantseerimise eelarve kasutamine (2026 juuni)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</si>
</sst>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#############"/>
    <numFmt numFmtId="165" formatCode="0.0%"/>
    <numFmt numFmtId="166" formatCode="#,##0.0"/>
    <numFmt numFmtId="167" formatCode="#,##0.0%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0"/>
      <color rgb="FF000000"/>
      <name val="Times New Roman"/>
      <family val="2"/>
    </font>
    <font>
      <sz val="11"/>
      <color theme="1"/>
      <name val="Calibri"/>
      <family val="2"/>
      <scheme val="minor"/>
    </font>
    <font>
      <b/>
      <sz val="10"/>
      <color rgb="FF000000"/>
      <name val="Times New Roman"/>
      <family val="1"/>
      <charset val="186"/>
    </font>
    <font>
      <sz val="10"/>
      <name val="Times New Roman"/>
      <family val="2"/>
    </font>
    <font>
      <b/>
      <sz val="10"/>
      <name val="Times New Roman"/>
      <family val="2"/>
    </font>
    <font>
      <sz val="11"/>
      <name val="Calibri"/>
      <family val="2"/>
      <scheme val="minor"/>
    </font>
    <font>
      <b/>
      <sz val="10"/>
      <name val="Times New Roman"/>
      <family val="1"/>
      <charset val="186"/>
    </font>
    <font>
      <b/>
      <sz val="11"/>
      <name val="Calibri"/>
      <family val="2"/>
      <scheme val="minor"/>
    </font>
    <font>
      <sz val="10"/>
      <name val="Times New Roman"/>
      <family val="1"/>
      <charset val="186"/>
    </font>
    <font>
      <b/>
      <sz val="11"/>
      <name val="Calibri"/>
      <family val="2"/>
      <charset val="186"/>
      <scheme val="minor"/>
    </font>
    <font>
      <b/>
      <sz val="10"/>
      <name val="Arial"/>
      <family val="2"/>
      <charset val="186"/>
    </font>
    <font>
      <i/>
      <sz val="10"/>
      <name val="Arial"/>
      <family val="2"/>
      <charset val="186"/>
    </font>
    <font>
      <sz val="10"/>
      <color rgb="FF000000"/>
      <name val="Times New Roman"/>
      <family val="2"/>
    </font>
    <font>
      <sz val="10"/>
      <color rgb="FF00B050"/>
      <name val="Times New Roman"/>
      <family val="2"/>
    </font>
    <font>
      <sz val="11"/>
      <color rgb="FF00B050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sz val="10"/>
      <color rgb="FFFF0000"/>
      <name val="Times New Roman"/>
      <family val="2"/>
    </font>
    <font>
      <b/>
      <sz val="9"/>
      <name val="Calibri"/>
      <family val="2"/>
      <charset val="186"/>
      <scheme val="minor"/>
    </font>
    <font>
      <b/>
      <sz val="10"/>
      <name val="Calibri"/>
      <family val="2"/>
      <charset val="186"/>
      <scheme val="minor"/>
    </font>
    <font>
      <sz val="10"/>
      <name val="Calibri"/>
      <family val="2"/>
      <charset val="186"/>
      <scheme val="minor"/>
    </font>
    <font>
      <sz val="9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b/>
      <sz val="10"/>
      <color rgb="FF000000"/>
      <name val="Calibri"/>
      <family val="2"/>
      <charset val="186"/>
      <scheme val="minor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5F5F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EFECF4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9" fontId="4" fillId="0" borderId="0" applyFont="0" applyFill="0" applyBorder="0" applyAlignment="0" applyProtection="0"/>
    <xf numFmtId="0" fontId="1" fillId="0" borderId="0"/>
    <xf numFmtId="0" fontId="4" fillId="0" borderId="0"/>
    <xf numFmtId="9" fontId="4" fillId="0" borderId="0" applyFont="0" applyFill="0" applyBorder="0" applyAlignment="0" applyProtection="0"/>
  </cellStyleXfs>
  <cellXfs count="241">
    <xf numFmtId="0" fontId="0" fillId="0" borderId="0" xfId="0"/>
    <xf numFmtId="0" fontId="8" fillId="0" borderId="0" xfId="0" applyFont="1"/>
    <xf numFmtId="3" fontId="7" fillId="4" borderId="1" xfId="0" applyNumberFormat="1" applyFont="1" applyFill="1" applyBorder="1" applyAlignment="1">
      <alignment horizontal="right" vertical="center"/>
    </xf>
    <xf numFmtId="3" fontId="7" fillId="5" borderId="1" xfId="0" applyNumberFormat="1" applyFont="1" applyFill="1" applyBorder="1" applyAlignment="1">
      <alignment horizontal="right" vertical="center"/>
    </xf>
    <xf numFmtId="4" fontId="9" fillId="2" borderId="3" xfId="0" applyNumberFormat="1" applyFont="1" applyFill="1" applyBorder="1" applyAlignment="1">
      <alignment horizontal="center" vertical="center" wrapText="1"/>
    </xf>
    <xf numFmtId="4" fontId="8" fillId="0" borderId="0" xfId="0" applyNumberFormat="1" applyFont="1" applyAlignment="1">
      <alignment wrapText="1"/>
    </xf>
    <xf numFmtId="0" fontId="6" fillId="3" borderId="6" xfId="0" applyFont="1" applyFill="1" applyBorder="1" applyAlignment="1">
      <alignment horizontal="left" vertical="center"/>
    </xf>
    <xf numFmtId="0" fontId="6" fillId="5" borderId="6" xfId="0" applyFont="1" applyFill="1" applyBorder="1" applyAlignment="1">
      <alignment horizontal="left" vertical="center"/>
    </xf>
    <xf numFmtId="0" fontId="11" fillId="7" borderId="6" xfId="0" applyFont="1" applyFill="1" applyBorder="1" applyAlignment="1">
      <alignment horizontal="right" vertical="center" wrapText="1"/>
    </xf>
    <xf numFmtId="3" fontId="8" fillId="0" borderId="0" xfId="0" applyNumberFormat="1" applyFont="1"/>
    <xf numFmtId="0" fontId="10" fillId="0" borderId="0" xfId="0" applyFont="1" applyAlignment="1">
      <alignment horizontal="center" wrapText="1"/>
    </xf>
    <xf numFmtId="0" fontId="7" fillId="9" borderId="6" xfId="0" applyFont="1" applyFill="1" applyBorder="1" applyAlignment="1">
      <alignment horizontal="center" vertical="center" wrapText="1"/>
    </xf>
    <xf numFmtId="0" fontId="7" fillId="9" borderId="7" xfId="0" applyFont="1" applyFill="1" applyBorder="1" applyAlignment="1">
      <alignment horizontal="center" vertical="center" wrapText="1"/>
    </xf>
    <xf numFmtId="0" fontId="7" fillId="9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wrapText="1"/>
    </xf>
    <xf numFmtId="0" fontId="12" fillId="0" borderId="0" xfId="0" applyFont="1"/>
    <xf numFmtId="165" fontId="8" fillId="0" borderId="7" xfId="1" applyNumberFormat="1" applyFont="1" applyBorder="1"/>
    <xf numFmtId="165" fontId="12" fillId="5" borderId="7" xfId="1" applyNumberFormat="1" applyFont="1" applyFill="1" applyBorder="1"/>
    <xf numFmtId="165" fontId="12" fillId="5" borderId="10" xfId="1" applyNumberFormat="1" applyFont="1" applyFill="1" applyBorder="1"/>
    <xf numFmtId="0" fontId="8" fillId="10" borderId="0" xfId="0" applyFont="1" applyFill="1" applyBorder="1"/>
    <xf numFmtId="4" fontId="9" fillId="10" borderId="0" xfId="0" applyNumberFormat="1" applyFont="1" applyFill="1" applyBorder="1" applyAlignment="1">
      <alignment horizontal="center" vertical="center" wrapText="1"/>
    </xf>
    <xf numFmtId="0" fontId="7" fillId="10" borderId="0" xfId="0" applyFont="1" applyFill="1" applyBorder="1" applyAlignment="1">
      <alignment horizontal="center" vertical="center" wrapText="1"/>
    </xf>
    <xf numFmtId="3" fontId="7" fillId="10" borderId="0" xfId="0" applyNumberFormat="1" applyFont="1" applyFill="1" applyBorder="1" applyAlignment="1">
      <alignment horizontal="right" vertical="center"/>
    </xf>
    <xf numFmtId="165" fontId="7" fillId="10" borderId="0" xfId="1" applyNumberFormat="1" applyFont="1" applyFill="1" applyBorder="1" applyAlignment="1">
      <alignment horizontal="right" vertical="center"/>
    </xf>
    <xf numFmtId="165" fontId="9" fillId="10" borderId="0" xfId="1" applyNumberFormat="1" applyFont="1" applyFill="1" applyBorder="1" applyAlignment="1">
      <alignment horizontal="right" vertical="center"/>
    </xf>
    <xf numFmtId="165" fontId="12" fillId="10" borderId="0" xfId="1" applyNumberFormat="1" applyFont="1" applyFill="1" applyBorder="1"/>
    <xf numFmtId="164" fontId="3" fillId="10" borderId="0" xfId="0" applyNumberFormat="1" applyFont="1" applyFill="1" applyBorder="1" applyAlignment="1">
      <alignment horizontal="center" vertical="center" wrapText="1"/>
    </xf>
    <xf numFmtId="165" fontId="8" fillId="10" borderId="0" xfId="1" applyNumberFormat="1" applyFont="1" applyFill="1" applyBorder="1"/>
    <xf numFmtId="165" fontId="7" fillId="5" borderId="7" xfId="1" applyNumberFormat="1" applyFont="1" applyFill="1" applyBorder="1" applyAlignment="1">
      <alignment horizontal="right" vertical="center"/>
    </xf>
    <xf numFmtId="165" fontId="7" fillId="4" borderId="7" xfId="1" applyNumberFormat="1" applyFont="1" applyFill="1" applyBorder="1" applyAlignment="1">
      <alignment horizontal="right" vertical="center"/>
    </xf>
    <xf numFmtId="0" fontId="13" fillId="0" borderId="0" xfId="0" applyFont="1"/>
    <xf numFmtId="0" fontId="14" fillId="0" borderId="0" xfId="0" applyFont="1"/>
    <xf numFmtId="3" fontId="8" fillId="0" borderId="1" xfId="0" applyNumberFormat="1" applyFont="1" applyBorder="1"/>
    <xf numFmtId="3" fontId="12" fillId="5" borderId="7" xfId="0" applyNumberFormat="1" applyFont="1" applyFill="1" applyBorder="1" applyAlignment="1">
      <alignment horizontal="right"/>
    </xf>
    <xf numFmtId="3" fontId="12" fillId="5" borderId="6" xfId="0" applyNumberFormat="1" applyFont="1" applyFill="1" applyBorder="1" applyAlignment="1">
      <alignment horizontal="right"/>
    </xf>
    <xf numFmtId="3" fontId="12" fillId="5" borderId="8" xfId="0" applyNumberFormat="1" applyFont="1" applyFill="1" applyBorder="1" applyAlignment="1">
      <alignment horizontal="right"/>
    </xf>
    <xf numFmtId="3" fontId="12" fillId="5" borderId="1" xfId="0" applyNumberFormat="1" applyFont="1" applyFill="1" applyBorder="1" applyAlignment="1">
      <alignment horizontal="right"/>
    </xf>
    <xf numFmtId="3" fontId="12" fillId="5" borderId="9" xfId="0" applyNumberFormat="1" applyFont="1" applyFill="1" applyBorder="1" applyAlignment="1">
      <alignment horizontal="right"/>
    </xf>
    <xf numFmtId="3" fontId="12" fillId="5" borderId="10" xfId="0" applyNumberFormat="1" applyFont="1" applyFill="1" applyBorder="1" applyAlignment="1">
      <alignment horizontal="right"/>
    </xf>
    <xf numFmtId="3" fontId="12" fillId="5" borderId="2" xfId="0" applyNumberFormat="1" applyFont="1" applyFill="1" applyBorder="1" applyAlignment="1">
      <alignment horizontal="right"/>
    </xf>
    <xf numFmtId="3" fontId="12" fillId="5" borderId="12" xfId="0" applyNumberFormat="1" applyFont="1" applyFill="1" applyBorder="1" applyAlignment="1">
      <alignment horizontal="right"/>
    </xf>
    <xf numFmtId="3" fontId="12" fillId="0" borderId="1" xfId="0" applyNumberFormat="1" applyFont="1" applyBorder="1" applyAlignment="1">
      <alignment horizontal="right"/>
    </xf>
    <xf numFmtId="0" fontId="8" fillId="0" borderId="0" xfId="0" applyFont="1" applyBorder="1"/>
    <xf numFmtId="0" fontId="15" fillId="3" borderId="0" xfId="0" applyFont="1" applyFill="1" applyBorder="1" applyAlignment="1">
      <alignment horizontal="left" vertical="center"/>
    </xf>
    <xf numFmtId="0" fontId="15" fillId="4" borderId="0" xfId="0" applyFont="1" applyFill="1" applyBorder="1" applyAlignment="1">
      <alignment horizontal="left" vertical="center"/>
    </xf>
    <xf numFmtId="3" fontId="15" fillId="4" borderId="0" xfId="0" applyNumberFormat="1" applyFont="1" applyFill="1" applyBorder="1" applyAlignment="1">
      <alignment horizontal="right" vertical="center"/>
    </xf>
    <xf numFmtId="3" fontId="16" fillId="4" borderId="0" xfId="0" applyNumberFormat="1" applyFont="1" applyFill="1" applyBorder="1" applyAlignment="1">
      <alignment horizontal="right" vertical="center"/>
    </xf>
    <xf numFmtId="3" fontId="7" fillId="10" borderId="1" xfId="0" applyNumberFormat="1" applyFont="1" applyFill="1" applyBorder="1" applyAlignment="1">
      <alignment horizontal="right" vertical="center"/>
    </xf>
    <xf numFmtId="0" fontId="17" fillId="0" borderId="0" xfId="0" applyFont="1"/>
    <xf numFmtId="0" fontId="16" fillId="4" borderId="0" xfId="0" applyFont="1" applyFill="1" applyBorder="1" applyAlignment="1">
      <alignment horizontal="left" vertical="center"/>
    </xf>
    <xf numFmtId="0" fontId="0" fillId="0" borderId="0" xfId="0" applyBorder="1"/>
    <xf numFmtId="0" fontId="17" fillId="0" borderId="0" xfId="0" applyFont="1" applyBorder="1"/>
    <xf numFmtId="0" fontId="8" fillId="0" borderId="1" xfId="0" applyFont="1" applyBorder="1"/>
    <xf numFmtId="0" fontId="12" fillId="0" borderId="0" xfId="0" applyFont="1" applyAlignment="1">
      <alignment horizontal="center"/>
    </xf>
    <xf numFmtId="3" fontId="12" fillId="0" borderId="1" xfId="0" applyNumberFormat="1" applyFont="1" applyBorder="1"/>
    <xf numFmtId="3" fontId="7" fillId="5" borderId="9" xfId="0" applyNumberFormat="1" applyFont="1" applyFill="1" applyBorder="1" applyAlignment="1">
      <alignment horizontal="right" vertical="center"/>
    </xf>
    <xf numFmtId="165" fontId="9" fillId="4" borderId="7" xfId="1" applyNumberFormat="1" applyFont="1" applyFill="1" applyBorder="1" applyAlignment="1">
      <alignment horizontal="right" vertical="center"/>
    </xf>
    <xf numFmtId="3" fontId="8" fillId="10" borderId="0" xfId="0" applyNumberFormat="1" applyFont="1" applyFill="1" applyBorder="1"/>
    <xf numFmtId="3" fontId="12" fillId="5" borderId="1" xfId="0" applyNumberFormat="1" applyFont="1" applyFill="1" applyBorder="1"/>
    <xf numFmtId="3" fontId="12" fillId="5" borderId="9" xfId="0" applyNumberFormat="1" applyFont="1" applyFill="1" applyBorder="1"/>
    <xf numFmtId="0" fontId="10" fillId="0" borderId="1" xfId="0" applyFont="1" applyBorder="1" applyAlignment="1">
      <alignment horizontal="center" wrapText="1"/>
    </xf>
    <xf numFmtId="164" fontId="6" fillId="3" borderId="1" xfId="0" applyNumberFormat="1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right" vertical="center" wrapText="1"/>
    </xf>
    <xf numFmtId="3" fontId="9" fillId="4" borderId="1" xfId="0" applyNumberFormat="1" applyFont="1" applyFill="1" applyBorder="1" applyAlignment="1">
      <alignment horizontal="right" vertical="center"/>
    </xf>
    <xf numFmtId="0" fontId="10" fillId="0" borderId="6" xfId="0" applyFont="1" applyBorder="1" applyAlignment="1">
      <alignment horizontal="center" wrapText="1"/>
    </xf>
    <xf numFmtId="0" fontId="10" fillId="10" borderId="0" xfId="0" applyFont="1" applyFill="1" applyBorder="1" applyAlignment="1">
      <alignment wrapText="1"/>
    </xf>
    <xf numFmtId="164" fontId="3" fillId="10" borderId="0" xfId="0" applyNumberFormat="1" applyFont="1" applyFill="1" applyBorder="1" applyAlignment="1">
      <alignment vertical="center" wrapText="1"/>
    </xf>
    <xf numFmtId="3" fontId="7" fillId="10" borderId="0" xfId="0" applyNumberFormat="1" applyFont="1" applyFill="1" applyBorder="1" applyAlignment="1">
      <alignment horizontal="center" wrapText="1"/>
    </xf>
    <xf numFmtId="0" fontId="6" fillId="10" borderId="0" xfId="0" applyFont="1" applyFill="1" applyBorder="1" applyAlignment="1">
      <alignment horizontal="right" vertical="center"/>
    </xf>
    <xf numFmtId="3" fontId="12" fillId="10" borderId="0" xfId="0" applyNumberFormat="1" applyFont="1" applyFill="1" applyBorder="1" applyAlignment="1">
      <alignment horizontal="right"/>
    </xf>
    <xf numFmtId="0" fontId="12" fillId="10" borderId="0" xfId="0" applyFont="1" applyFill="1" applyBorder="1"/>
    <xf numFmtId="164" fontId="15" fillId="10" borderId="0" xfId="0" applyNumberFormat="1" applyFont="1" applyFill="1" applyBorder="1" applyAlignment="1">
      <alignment horizontal="left" vertical="center"/>
    </xf>
    <xf numFmtId="0" fontId="12" fillId="5" borderId="1" xfId="0" applyFont="1" applyFill="1" applyBorder="1" applyAlignment="1">
      <alignment horizontal="right"/>
    </xf>
    <xf numFmtId="0" fontId="3" fillId="9" borderId="3" xfId="0" applyFont="1" applyFill="1" applyBorder="1" applyAlignment="1">
      <alignment horizontal="left" vertical="center" wrapText="1"/>
    </xf>
    <xf numFmtId="0" fontId="3" fillId="9" borderId="4" xfId="0" applyFont="1" applyFill="1" applyBorder="1" applyAlignment="1">
      <alignment horizontal="left" vertical="center" wrapText="1"/>
    </xf>
    <xf numFmtId="0" fontId="12" fillId="5" borderId="6" xfId="0" applyFont="1" applyFill="1" applyBorder="1"/>
    <xf numFmtId="0" fontId="12" fillId="5" borderId="8" xfId="0" applyFont="1" applyFill="1" applyBorder="1"/>
    <xf numFmtId="0" fontId="12" fillId="5" borderId="9" xfId="0" applyFont="1" applyFill="1" applyBorder="1" applyAlignment="1">
      <alignment horizontal="right"/>
    </xf>
    <xf numFmtId="0" fontId="12" fillId="11" borderId="4" xfId="0" applyFont="1" applyFill="1" applyBorder="1" applyAlignment="1">
      <alignment horizontal="center"/>
    </xf>
    <xf numFmtId="0" fontId="5" fillId="11" borderId="5" xfId="0" applyFont="1" applyFill="1" applyBorder="1" applyAlignment="1">
      <alignment horizontal="center" vertical="center"/>
    </xf>
    <xf numFmtId="0" fontId="8" fillId="0" borderId="6" xfId="0" applyFont="1" applyBorder="1"/>
    <xf numFmtId="3" fontId="12" fillId="0" borderId="9" xfId="0" applyNumberFormat="1" applyFont="1" applyBorder="1"/>
    <xf numFmtId="4" fontId="9" fillId="9" borderId="4" xfId="0" applyNumberFormat="1" applyFont="1" applyFill="1" applyBorder="1" applyAlignment="1">
      <alignment horizontal="center" vertical="center" wrapText="1"/>
    </xf>
    <xf numFmtId="1" fontId="12" fillId="0" borderId="0" xfId="0" applyNumberFormat="1" applyFont="1"/>
    <xf numFmtId="3" fontId="20" fillId="5" borderId="6" xfId="0" applyNumberFormat="1" applyFont="1" applyFill="1" applyBorder="1" applyAlignment="1">
      <alignment horizontal="right"/>
    </xf>
    <xf numFmtId="3" fontId="20" fillId="5" borderId="1" xfId="0" applyNumberFormat="1" applyFont="1" applyFill="1" applyBorder="1" applyAlignment="1">
      <alignment horizontal="right"/>
    </xf>
    <xf numFmtId="3" fontId="20" fillId="5" borderId="2" xfId="0" applyNumberFormat="1" applyFont="1" applyFill="1" applyBorder="1" applyAlignment="1">
      <alignment horizontal="right"/>
    </xf>
    <xf numFmtId="3" fontId="20" fillId="5" borderId="8" xfId="0" applyNumberFormat="1" applyFont="1" applyFill="1" applyBorder="1" applyAlignment="1">
      <alignment horizontal="right"/>
    </xf>
    <xf numFmtId="3" fontId="20" fillId="5" borderId="9" xfId="0" applyNumberFormat="1" applyFont="1" applyFill="1" applyBorder="1" applyAlignment="1">
      <alignment horizontal="right"/>
    </xf>
    <xf numFmtId="3" fontId="20" fillId="5" borderId="12" xfId="0" applyNumberFormat="1" applyFont="1" applyFill="1" applyBorder="1" applyAlignment="1">
      <alignment horizontal="right"/>
    </xf>
    <xf numFmtId="3" fontId="21" fillId="9" borderId="6" xfId="0" applyNumberFormat="1" applyFont="1" applyFill="1" applyBorder="1" applyAlignment="1">
      <alignment horizontal="center" wrapText="1"/>
    </xf>
    <xf numFmtId="3" fontId="21" fillId="9" borderId="1" xfId="0" applyNumberFormat="1" applyFont="1" applyFill="1" applyBorder="1" applyAlignment="1">
      <alignment horizontal="center" wrapText="1"/>
    </xf>
    <xf numFmtId="3" fontId="21" fillId="9" borderId="2" xfId="0" applyNumberFormat="1" applyFont="1" applyFill="1" applyBorder="1" applyAlignment="1">
      <alignment horizontal="center" wrapText="1"/>
    </xf>
    <xf numFmtId="3" fontId="20" fillId="9" borderId="6" xfId="0" applyNumberFormat="1" applyFont="1" applyFill="1" applyBorder="1" applyAlignment="1">
      <alignment horizontal="center" wrapText="1"/>
    </xf>
    <xf numFmtId="3" fontId="20" fillId="9" borderId="1" xfId="0" applyNumberFormat="1" applyFont="1" applyFill="1" applyBorder="1" applyAlignment="1">
      <alignment horizontal="center" wrapText="1"/>
    </xf>
    <xf numFmtId="3" fontId="20" fillId="9" borderId="2" xfId="0" applyNumberFormat="1" applyFont="1" applyFill="1" applyBorder="1" applyAlignment="1">
      <alignment horizontal="center" wrapText="1"/>
    </xf>
    <xf numFmtId="3" fontId="21" fillId="9" borderId="7" xfId="0" applyNumberFormat="1" applyFont="1" applyFill="1" applyBorder="1" applyAlignment="1">
      <alignment horizontal="center" wrapText="1"/>
    </xf>
    <xf numFmtId="3" fontId="22" fillId="4" borderId="6" xfId="0" applyNumberFormat="1" applyFont="1" applyFill="1" applyBorder="1" applyAlignment="1">
      <alignment horizontal="right"/>
    </xf>
    <xf numFmtId="3" fontId="22" fillId="4" borderId="1" xfId="0" applyNumberFormat="1" applyFont="1" applyFill="1" applyBorder="1" applyAlignment="1">
      <alignment horizontal="right"/>
    </xf>
    <xf numFmtId="3" fontId="22" fillId="4" borderId="2" xfId="0" applyNumberFormat="1" applyFont="1" applyFill="1" applyBorder="1" applyAlignment="1">
      <alignment horizontal="right"/>
    </xf>
    <xf numFmtId="3" fontId="20" fillId="0" borderId="1" xfId="0" applyNumberFormat="1" applyFont="1" applyBorder="1"/>
    <xf numFmtId="3" fontId="23" fillId="4" borderId="1" xfId="0" applyNumberFormat="1" applyFont="1" applyFill="1" applyBorder="1" applyAlignment="1">
      <alignment horizontal="right"/>
    </xf>
    <xf numFmtId="3" fontId="23" fillId="4" borderId="2" xfId="0" applyNumberFormat="1" applyFont="1" applyFill="1" applyBorder="1" applyAlignment="1">
      <alignment horizontal="right"/>
    </xf>
    <xf numFmtId="3" fontId="24" fillId="0" borderId="1" xfId="0" applyNumberFormat="1" applyFont="1" applyBorder="1" applyAlignment="1">
      <alignment horizontal="right"/>
    </xf>
    <xf numFmtId="3" fontId="24" fillId="0" borderId="1" xfId="0" applyNumberFormat="1" applyFont="1" applyBorder="1"/>
    <xf numFmtId="3" fontId="22" fillId="4" borderId="7" xfId="0" applyNumberFormat="1" applyFont="1" applyFill="1" applyBorder="1" applyAlignment="1">
      <alignment horizontal="right"/>
    </xf>
    <xf numFmtId="3" fontId="21" fillId="5" borderId="6" xfId="0" applyNumberFormat="1" applyFont="1" applyFill="1" applyBorder="1" applyAlignment="1">
      <alignment horizontal="right"/>
    </xf>
    <xf numFmtId="3" fontId="21" fillId="5" borderId="1" xfId="0" applyNumberFormat="1" applyFont="1" applyFill="1" applyBorder="1" applyAlignment="1">
      <alignment horizontal="right"/>
    </xf>
    <xf numFmtId="3" fontId="21" fillId="5" borderId="2" xfId="0" applyNumberFormat="1" applyFont="1" applyFill="1" applyBorder="1" applyAlignment="1">
      <alignment horizontal="right"/>
    </xf>
    <xf numFmtId="3" fontId="21" fillId="5" borderId="7" xfId="0" applyNumberFormat="1" applyFont="1" applyFill="1" applyBorder="1" applyAlignment="1">
      <alignment horizontal="right"/>
    </xf>
    <xf numFmtId="3" fontId="22" fillId="5" borderId="6" xfId="0" applyNumberFormat="1" applyFont="1" applyFill="1" applyBorder="1" applyAlignment="1">
      <alignment horizontal="right"/>
    </xf>
    <xf numFmtId="3" fontId="22" fillId="5" borderId="1" xfId="0" applyNumberFormat="1" applyFont="1" applyFill="1" applyBorder="1" applyAlignment="1">
      <alignment horizontal="right"/>
    </xf>
    <xf numFmtId="3" fontId="22" fillId="5" borderId="2" xfId="0" applyNumberFormat="1" applyFont="1" applyFill="1" applyBorder="1" applyAlignment="1">
      <alignment horizontal="right"/>
    </xf>
    <xf numFmtId="3" fontId="23" fillId="5" borderId="6" xfId="0" applyNumberFormat="1" applyFont="1" applyFill="1" applyBorder="1" applyAlignment="1">
      <alignment horizontal="right"/>
    </xf>
    <xf numFmtId="3" fontId="20" fillId="5" borderId="1" xfId="0" applyNumberFormat="1" applyFont="1" applyFill="1" applyBorder="1"/>
    <xf numFmtId="3" fontId="23" fillId="5" borderId="1" xfId="0" applyNumberFormat="1" applyFont="1" applyFill="1" applyBorder="1" applyAlignment="1">
      <alignment horizontal="right"/>
    </xf>
    <xf numFmtId="3" fontId="23" fillId="5" borderId="2" xfId="0" applyNumberFormat="1" applyFont="1" applyFill="1" applyBorder="1" applyAlignment="1">
      <alignment horizontal="right"/>
    </xf>
    <xf numFmtId="3" fontId="24" fillId="5" borderId="1" xfId="0" applyNumberFormat="1" applyFont="1" applyFill="1" applyBorder="1"/>
    <xf numFmtId="3" fontId="22" fillId="5" borderId="7" xfId="0" applyNumberFormat="1" applyFont="1" applyFill="1" applyBorder="1" applyAlignment="1">
      <alignment horizontal="right"/>
    </xf>
    <xf numFmtId="3" fontId="20" fillId="4" borderId="6" xfId="0" applyNumberFormat="1" applyFont="1" applyFill="1" applyBorder="1" applyAlignment="1">
      <alignment horizontal="right"/>
    </xf>
    <xf numFmtId="3" fontId="20" fillId="4" borderId="1" xfId="0" applyNumberFormat="1" applyFont="1" applyFill="1" applyBorder="1" applyAlignment="1">
      <alignment horizontal="right"/>
    </xf>
    <xf numFmtId="3" fontId="21" fillId="4" borderId="6" xfId="0" applyNumberFormat="1" applyFont="1" applyFill="1" applyBorder="1" applyAlignment="1">
      <alignment horizontal="right"/>
    </xf>
    <xf numFmtId="3" fontId="21" fillId="4" borderId="1" xfId="0" applyNumberFormat="1" applyFont="1" applyFill="1" applyBorder="1" applyAlignment="1">
      <alignment horizontal="right"/>
    </xf>
    <xf numFmtId="3" fontId="21" fillId="4" borderId="2" xfId="0" applyNumberFormat="1" applyFont="1" applyFill="1" applyBorder="1" applyAlignment="1">
      <alignment horizontal="right"/>
    </xf>
    <xf numFmtId="3" fontId="20" fillId="4" borderId="2" xfId="0" applyNumberFormat="1" applyFont="1" applyFill="1" applyBorder="1" applyAlignment="1">
      <alignment horizontal="right"/>
    </xf>
    <xf numFmtId="3" fontId="21" fillId="4" borderId="7" xfId="0" applyNumberFormat="1" applyFont="1" applyFill="1" applyBorder="1" applyAlignment="1">
      <alignment horizontal="right"/>
    </xf>
    <xf numFmtId="0" fontId="24" fillId="0" borderId="0" xfId="0" applyFont="1"/>
    <xf numFmtId="3" fontId="24" fillId="0" borderId="0" xfId="0" applyNumberFormat="1" applyFont="1"/>
    <xf numFmtId="0" fontId="23" fillId="0" borderId="0" xfId="0" applyFont="1"/>
    <xf numFmtId="0" fontId="24" fillId="0" borderId="0" xfId="0" applyFont="1" applyBorder="1"/>
    <xf numFmtId="3" fontId="18" fillId="5" borderId="1" xfId="0" applyNumberFormat="1" applyFont="1" applyFill="1" applyBorder="1" applyAlignment="1">
      <alignment horizontal="right"/>
    </xf>
    <xf numFmtId="0" fontId="21" fillId="9" borderId="6" xfId="0" applyFont="1" applyFill="1" applyBorder="1" applyAlignment="1">
      <alignment horizontal="center" vertical="center" wrapText="1"/>
    </xf>
    <xf numFmtId="0" fontId="21" fillId="9" borderId="1" xfId="0" applyFont="1" applyFill="1" applyBorder="1" applyAlignment="1">
      <alignment horizontal="center" vertical="center" wrapText="1"/>
    </xf>
    <xf numFmtId="3" fontId="22" fillId="4" borderId="6" xfId="0" applyNumberFormat="1" applyFont="1" applyFill="1" applyBorder="1" applyAlignment="1">
      <alignment horizontal="right" vertical="center"/>
    </xf>
    <xf numFmtId="3" fontId="22" fillId="4" borderId="1" xfId="0" applyNumberFormat="1" applyFont="1" applyFill="1" applyBorder="1" applyAlignment="1">
      <alignment horizontal="right" vertical="center"/>
    </xf>
    <xf numFmtId="3" fontId="21" fillId="5" borderId="6" xfId="0" applyNumberFormat="1" applyFont="1" applyFill="1" applyBorder="1" applyAlignment="1">
      <alignment horizontal="right" vertical="center"/>
    </xf>
    <xf numFmtId="3" fontId="21" fillId="5" borderId="1" xfId="0" applyNumberFormat="1" applyFont="1" applyFill="1" applyBorder="1" applyAlignment="1">
      <alignment horizontal="right" vertical="center"/>
    </xf>
    <xf numFmtId="3" fontId="21" fillId="4" borderId="6" xfId="0" applyNumberFormat="1" applyFont="1" applyFill="1" applyBorder="1" applyAlignment="1">
      <alignment horizontal="right" vertical="center"/>
    </xf>
    <xf numFmtId="3" fontId="21" fillId="4" borderId="1" xfId="0" applyNumberFormat="1" applyFont="1" applyFill="1" applyBorder="1" applyAlignment="1">
      <alignment horizontal="right" vertical="center"/>
    </xf>
    <xf numFmtId="3" fontId="22" fillId="4" borderId="2" xfId="0" applyNumberFormat="1" applyFont="1" applyFill="1" applyBorder="1" applyAlignment="1">
      <alignment horizontal="right" vertical="center"/>
    </xf>
    <xf numFmtId="3" fontId="21" fillId="5" borderId="2" xfId="0" applyNumberFormat="1" applyFont="1" applyFill="1" applyBorder="1" applyAlignment="1">
      <alignment horizontal="right" vertical="center"/>
    </xf>
    <xf numFmtId="3" fontId="21" fillId="4" borderId="2" xfId="0" applyNumberFormat="1" applyFont="1" applyFill="1" applyBorder="1" applyAlignment="1">
      <alignment horizontal="right" vertical="center"/>
    </xf>
    <xf numFmtId="0" fontId="8" fillId="10" borderId="0" xfId="0" applyFont="1" applyFill="1"/>
    <xf numFmtId="3" fontId="8" fillId="10" borderId="0" xfId="0" applyNumberFormat="1" applyFont="1" applyFill="1"/>
    <xf numFmtId="164" fontId="19" fillId="10" borderId="0" xfId="0" applyNumberFormat="1" applyFont="1" applyFill="1" applyBorder="1" applyAlignment="1">
      <alignment horizontal="left" vertical="center"/>
    </xf>
    <xf numFmtId="0" fontId="15" fillId="10" borderId="0" xfId="0" applyFont="1" applyFill="1" applyBorder="1" applyAlignment="1">
      <alignment horizontal="left" vertical="center"/>
    </xf>
    <xf numFmtId="3" fontId="15" fillId="10" borderId="0" xfId="0" applyNumberFormat="1" applyFont="1" applyFill="1" applyBorder="1" applyAlignment="1">
      <alignment horizontal="left" vertical="center"/>
    </xf>
    <xf numFmtId="0" fontId="16" fillId="10" borderId="0" xfId="0" applyFont="1" applyFill="1" applyBorder="1" applyAlignment="1">
      <alignment horizontal="left" vertical="center"/>
    </xf>
    <xf numFmtId="3" fontId="15" fillId="10" borderId="0" xfId="0" applyNumberFormat="1" applyFont="1" applyFill="1" applyBorder="1" applyAlignment="1">
      <alignment horizontal="right" vertical="center"/>
    </xf>
    <xf numFmtId="3" fontId="26" fillId="0" borderId="0" xfId="0" applyNumberFormat="1" applyFont="1"/>
    <xf numFmtId="3" fontId="2" fillId="0" borderId="1" xfId="0" applyNumberFormat="1" applyFont="1" applyBorder="1" applyAlignment="1">
      <alignment horizontal="right"/>
    </xf>
    <xf numFmtId="3" fontId="24" fillId="4" borderId="1" xfId="0" applyNumberFormat="1" applyFont="1" applyFill="1" applyBorder="1" applyAlignment="1">
      <alignment horizontal="right" vertical="center"/>
    </xf>
    <xf numFmtId="3" fontId="12" fillId="5" borderId="1" xfId="0" applyNumberFormat="1" applyFont="1" applyFill="1" applyBorder="1" applyAlignment="1">
      <alignment horizontal="right" vertical="center"/>
    </xf>
    <xf numFmtId="3" fontId="12" fillId="5" borderId="7" xfId="0" applyNumberFormat="1" applyFont="1" applyFill="1" applyBorder="1" applyAlignment="1">
      <alignment horizontal="right" vertical="center"/>
    </xf>
    <xf numFmtId="3" fontId="24" fillId="4" borderId="7" xfId="0" applyNumberFormat="1" applyFont="1" applyFill="1" applyBorder="1" applyAlignment="1">
      <alignment horizontal="right" vertical="center"/>
    </xf>
    <xf numFmtId="3" fontId="12" fillId="4" borderId="1" xfId="0" applyNumberFormat="1" applyFont="1" applyFill="1" applyBorder="1" applyAlignment="1">
      <alignment horizontal="right" vertical="center"/>
    </xf>
    <xf numFmtId="3" fontId="12" fillId="4" borderId="7" xfId="0" applyNumberFormat="1" applyFont="1" applyFill="1" applyBorder="1" applyAlignment="1">
      <alignment horizontal="right" vertical="center"/>
    </xf>
    <xf numFmtId="164" fontId="5" fillId="10" borderId="0" xfId="0" applyNumberFormat="1" applyFont="1" applyFill="1" applyBorder="1" applyAlignment="1">
      <alignment horizontal="center" vertical="center" wrapText="1"/>
    </xf>
    <xf numFmtId="3" fontId="21" fillId="10" borderId="0" xfId="0" applyNumberFormat="1" applyFont="1" applyFill="1" applyBorder="1" applyAlignment="1">
      <alignment horizontal="center" wrapText="1"/>
    </xf>
    <xf numFmtId="3" fontId="0" fillId="10" borderId="0" xfId="0" applyNumberFormat="1" applyFill="1" applyBorder="1"/>
    <xf numFmtId="3" fontId="26" fillId="10" borderId="0" xfId="0" applyNumberFormat="1" applyFont="1" applyFill="1"/>
    <xf numFmtId="0" fontId="26" fillId="10" borderId="0" xfId="0" applyFont="1" applyFill="1" applyAlignment="1">
      <alignment horizontal="center"/>
    </xf>
    <xf numFmtId="2" fontId="8" fillId="0" borderId="0" xfId="0" applyNumberFormat="1" applyFont="1"/>
    <xf numFmtId="3" fontId="23" fillId="10" borderId="2" xfId="0" applyNumberFormat="1" applyFont="1" applyFill="1" applyBorder="1" applyAlignment="1">
      <alignment horizontal="right"/>
    </xf>
    <xf numFmtId="3" fontId="20" fillId="10" borderId="2" xfId="0" applyNumberFormat="1" applyFont="1" applyFill="1" applyBorder="1" applyAlignment="1">
      <alignment horizontal="right"/>
    </xf>
    <xf numFmtId="166" fontId="26" fillId="0" borderId="0" xfId="1" applyNumberFormat="1" applyFont="1"/>
    <xf numFmtId="3" fontId="0" fillId="0" borderId="6" xfId="0" applyNumberFormat="1" applyBorder="1"/>
    <xf numFmtId="3" fontId="12" fillId="10" borderId="0" xfId="0" applyNumberFormat="1" applyFont="1" applyFill="1" applyBorder="1"/>
    <xf numFmtId="0" fontId="12" fillId="10" borderId="0" xfId="0" applyFont="1" applyFill="1" applyBorder="1" applyAlignment="1">
      <alignment horizontal="center"/>
    </xf>
    <xf numFmtId="3" fontId="22" fillId="4" borderId="7" xfId="0" applyNumberFormat="1" applyFont="1" applyFill="1" applyBorder="1" applyAlignment="1">
      <alignment horizontal="right" vertical="center"/>
    </xf>
    <xf numFmtId="3" fontId="21" fillId="5" borderId="7" xfId="0" applyNumberFormat="1" applyFont="1" applyFill="1" applyBorder="1" applyAlignment="1">
      <alignment horizontal="right" vertical="center"/>
    </xf>
    <xf numFmtId="3" fontId="21" fillId="4" borderId="7" xfId="0" applyNumberFormat="1" applyFont="1" applyFill="1" applyBorder="1" applyAlignment="1">
      <alignment horizontal="right" vertical="center"/>
    </xf>
    <xf numFmtId="3" fontId="12" fillId="10" borderId="1" xfId="0" applyNumberFormat="1" applyFont="1" applyFill="1" applyBorder="1"/>
    <xf numFmtId="0" fontId="8" fillId="10" borderId="1" xfId="0" applyFont="1" applyFill="1" applyBorder="1"/>
    <xf numFmtId="3" fontId="8" fillId="10" borderId="1" xfId="0" applyNumberFormat="1" applyFont="1" applyFill="1" applyBorder="1"/>
    <xf numFmtId="3" fontId="0" fillId="10" borderId="1" xfId="0" applyNumberFormat="1" applyFont="1" applyFill="1" applyBorder="1"/>
    <xf numFmtId="0" fontId="26" fillId="10" borderId="0" xfId="0" applyFont="1" applyFill="1"/>
    <xf numFmtId="0" fontId="19" fillId="10" borderId="0" xfId="0" applyFont="1" applyFill="1" applyBorder="1" applyAlignment="1">
      <alignment horizontal="left" vertical="center"/>
    </xf>
    <xf numFmtId="3" fontId="19" fillId="10" borderId="0" xfId="0" applyNumberFormat="1" applyFont="1" applyFill="1" applyBorder="1" applyAlignment="1">
      <alignment horizontal="right" vertical="center"/>
    </xf>
    <xf numFmtId="3" fontId="19" fillId="10" borderId="0" xfId="0" applyNumberFormat="1" applyFont="1" applyFill="1" applyBorder="1" applyAlignment="1">
      <alignment horizontal="left" vertical="center"/>
    </xf>
    <xf numFmtId="3" fontId="5" fillId="10" borderId="1" xfId="0" applyNumberFormat="1" applyFont="1" applyFill="1" applyBorder="1" applyAlignment="1">
      <alignment horizontal="right" vertical="center"/>
    </xf>
    <xf numFmtId="0" fontId="12" fillId="11" borderId="13" xfId="0" applyFont="1" applyFill="1" applyBorder="1"/>
    <xf numFmtId="0" fontId="8" fillId="0" borderId="14" xfId="0" applyFont="1" applyBorder="1"/>
    <xf numFmtId="0" fontId="12" fillId="0" borderId="14" xfId="0" applyFont="1" applyBorder="1" applyAlignment="1">
      <alignment horizontal="right"/>
    </xf>
    <xf numFmtId="0" fontId="12" fillId="0" borderId="14" xfId="0" applyFont="1" applyBorder="1"/>
    <xf numFmtId="0" fontId="12" fillId="0" borderId="15" xfId="0" applyFont="1" applyBorder="1" applyAlignment="1">
      <alignment horizontal="right"/>
    </xf>
    <xf numFmtId="0" fontId="12" fillId="11" borderId="3" xfId="0" applyFont="1" applyFill="1" applyBorder="1" applyAlignment="1">
      <alignment horizontal="center"/>
    </xf>
    <xf numFmtId="0" fontId="5" fillId="11" borderId="4" xfId="0" applyFont="1" applyFill="1" applyBorder="1" applyAlignment="1">
      <alignment horizontal="center" vertical="center"/>
    </xf>
    <xf numFmtId="3" fontId="8" fillId="0" borderId="6" xfId="0" applyNumberFormat="1" applyFont="1" applyBorder="1"/>
    <xf numFmtId="3" fontId="12" fillId="0" borderId="6" xfId="0" applyNumberFormat="1" applyFont="1" applyBorder="1"/>
    <xf numFmtId="3" fontId="12" fillId="0" borderId="8" xfId="0" applyNumberFormat="1" applyFont="1" applyBorder="1"/>
    <xf numFmtId="3" fontId="5" fillId="10" borderId="9" xfId="0" applyNumberFormat="1" applyFont="1" applyFill="1" applyBorder="1" applyAlignment="1">
      <alignment horizontal="right" vertical="center"/>
    </xf>
    <xf numFmtId="165" fontId="15" fillId="10" borderId="7" xfId="1" applyNumberFormat="1" applyFont="1" applyFill="1" applyBorder="1" applyAlignment="1">
      <alignment horizontal="right" vertical="center"/>
    </xf>
    <xf numFmtId="165" fontId="5" fillId="10" borderId="7" xfId="1" applyNumberFormat="1" applyFont="1" applyFill="1" applyBorder="1" applyAlignment="1">
      <alignment horizontal="right" vertical="center"/>
    </xf>
    <xf numFmtId="165" fontId="5" fillId="10" borderId="10" xfId="1" applyNumberFormat="1" applyFont="1" applyFill="1" applyBorder="1" applyAlignment="1">
      <alignment horizontal="right" vertical="center"/>
    </xf>
    <xf numFmtId="0" fontId="24" fillId="0" borderId="6" xfId="0" applyFont="1" applyBorder="1" applyAlignment="1">
      <alignment horizontal="left" wrapText="1"/>
    </xf>
    <xf numFmtId="0" fontId="11" fillId="0" borderId="1" xfId="0" applyFont="1" applyBorder="1" applyAlignment="1">
      <alignment horizontal="left" wrapText="1"/>
    </xf>
    <xf numFmtId="0" fontId="7" fillId="10" borderId="7" xfId="0" applyFont="1" applyFill="1" applyBorder="1" applyAlignment="1">
      <alignment horizontal="center" vertical="center" wrapText="1"/>
    </xf>
    <xf numFmtId="3" fontId="21" fillId="10" borderId="6" xfId="0" applyNumberFormat="1" applyFont="1" applyFill="1" applyBorder="1" applyAlignment="1">
      <alignment horizontal="center" wrapText="1"/>
    </xf>
    <xf numFmtId="3" fontId="21" fillId="10" borderId="1" xfId="0" applyNumberFormat="1" applyFont="1" applyFill="1" applyBorder="1" applyAlignment="1">
      <alignment horizontal="center" wrapText="1"/>
    </xf>
    <xf numFmtId="3" fontId="21" fillId="10" borderId="2" xfId="0" applyNumberFormat="1" applyFont="1" applyFill="1" applyBorder="1" applyAlignment="1">
      <alignment horizontal="center" wrapText="1"/>
    </xf>
    <xf numFmtId="3" fontId="20" fillId="10" borderId="1" xfId="0" applyNumberFormat="1" applyFont="1" applyFill="1" applyBorder="1" applyAlignment="1">
      <alignment horizontal="center" wrapText="1"/>
    </xf>
    <xf numFmtId="3" fontId="20" fillId="10" borderId="2" xfId="0" applyNumberFormat="1" applyFont="1" applyFill="1" applyBorder="1" applyAlignment="1">
      <alignment horizontal="center" wrapText="1"/>
    </xf>
    <xf numFmtId="3" fontId="21" fillId="10" borderId="7" xfId="0" applyNumberFormat="1" applyFont="1" applyFill="1" applyBorder="1" applyAlignment="1">
      <alignment horizontal="center" wrapText="1"/>
    </xf>
    <xf numFmtId="0" fontId="10" fillId="10" borderId="0" xfId="0" applyFont="1" applyFill="1" applyAlignment="1">
      <alignment horizontal="center" wrapText="1"/>
    </xf>
    <xf numFmtId="3" fontId="22" fillId="4" borderId="6" xfId="0" applyNumberFormat="1" applyFont="1" applyFill="1" applyBorder="1" applyAlignment="1"/>
    <xf numFmtId="3" fontId="22" fillId="4" borderId="1" xfId="0" applyNumberFormat="1" applyFont="1" applyFill="1" applyBorder="1" applyAlignment="1"/>
    <xf numFmtId="3" fontId="22" fillId="10" borderId="1" xfId="0" applyNumberFormat="1" applyFont="1" applyFill="1" applyBorder="1" applyAlignment="1">
      <alignment wrapText="1"/>
    </xf>
    <xf numFmtId="3" fontId="22" fillId="5" borderId="6" xfId="0" applyNumberFormat="1" applyFont="1" applyFill="1" applyBorder="1" applyAlignment="1"/>
    <xf numFmtId="3" fontId="22" fillId="5" borderId="1" xfId="0" applyNumberFormat="1" applyFont="1" applyFill="1" applyBorder="1" applyAlignment="1"/>
    <xf numFmtId="3" fontId="22" fillId="10" borderId="1" xfId="0" applyNumberFormat="1" applyFont="1" applyFill="1" applyBorder="1" applyAlignment="1">
      <alignment horizontal="right" wrapText="1"/>
    </xf>
    <xf numFmtId="3" fontId="22" fillId="10" borderId="6" xfId="0" applyNumberFormat="1" applyFont="1" applyFill="1" applyBorder="1" applyAlignment="1">
      <alignment horizontal="right" wrapText="1"/>
    </xf>
    <xf numFmtId="3" fontId="15" fillId="4" borderId="0" xfId="0" applyNumberFormat="1" applyFont="1" applyFill="1" applyBorder="1" applyAlignment="1">
      <alignment horizontal="left" vertical="center"/>
    </xf>
    <xf numFmtId="3" fontId="8" fillId="0" borderId="0" xfId="0" applyNumberFormat="1" applyFont="1" applyBorder="1"/>
    <xf numFmtId="0" fontId="3" fillId="10" borderId="0" xfId="0" applyFont="1" applyFill="1" applyBorder="1" applyAlignment="1">
      <alignment horizontal="left" vertical="center"/>
    </xf>
    <xf numFmtId="0" fontId="15" fillId="10" borderId="0" xfId="0" applyFont="1" applyFill="1" applyBorder="1" applyAlignment="1">
      <alignment horizontal="center" vertical="center"/>
    </xf>
    <xf numFmtId="167" fontId="15" fillId="10" borderId="0" xfId="0" applyNumberFormat="1" applyFont="1" applyFill="1" applyBorder="1" applyAlignment="1">
      <alignment horizontal="right" vertical="center"/>
    </xf>
    <xf numFmtId="3" fontId="3" fillId="10" borderId="0" xfId="0" applyNumberFormat="1" applyFont="1" applyFill="1" applyBorder="1" applyAlignment="1">
      <alignment horizontal="right" vertical="center"/>
    </xf>
    <xf numFmtId="0" fontId="7" fillId="10" borderId="1" xfId="0" applyFont="1" applyFill="1" applyBorder="1" applyAlignment="1">
      <alignment horizontal="right" vertical="center" wrapText="1"/>
    </xf>
    <xf numFmtId="4" fontId="20" fillId="9" borderId="3" xfId="0" applyNumberFormat="1" applyFont="1" applyFill="1" applyBorder="1" applyAlignment="1">
      <alignment horizontal="center" vertical="center" wrapText="1"/>
    </xf>
    <xf numFmtId="4" fontId="20" fillId="9" borderId="4" xfId="0" applyNumberFormat="1" applyFont="1" applyFill="1" applyBorder="1" applyAlignment="1">
      <alignment horizontal="center" vertical="center" wrapText="1"/>
    </xf>
    <xf numFmtId="4" fontId="20" fillId="9" borderId="11" xfId="0" applyNumberFormat="1" applyFont="1" applyFill="1" applyBorder="1" applyAlignment="1">
      <alignment horizontal="center" vertical="center" wrapText="1"/>
    </xf>
    <xf numFmtId="4" fontId="21" fillId="9" borderId="3" xfId="0" applyNumberFormat="1" applyFont="1" applyFill="1" applyBorder="1" applyAlignment="1">
      <alignment horizontal="center" vertical="center" wrapText="1"/>
    </xf>
    <xf numFmtId="4" fontId="21" fillId="9" borderId="4" xfId="0" applyNumberFormat="1" applyFont="1" applyFill="1" applyBorder="1" applyAlignment="1">
      <alignment horizontal="center" vertical="center" wrapText="1"/>
    </xf>
    <xf numFmtId="4" fontId="21" fillId="9" borderId="5" xfId="0" applyNumberFormat="1" applyFont="1" applyFill="1" applyBorder="1" applyAlignment="1">
      <alignment horizontal="center" vertical="center" wrapText="1"/>
    </xf>
    <xf numFmtId="164" fontId="25" fillId="9" borderId="3" xfId="0" applyNumberFormat="1" applyFont="1" applyFill="1" applyBorder="1" applyAlignment="1">
      <alignment horizontal="center" vertical="center" wrapText="1"/>
    </xf>
    <xf numFmtId="164" fontId="25" fillId="9" borderId="4" xfId="0" applyNumberFormat="1" applyFont="1" applyFill="1" applyBorder="1" applyAlignment="1">
      <alignment horizontal="center" vertical="center" wrapText="1"/>
    </xf>
    <xf numFmtId="164" fontId="25" fillId="9" borderId="5" xfId="0" applyNumberFormat="1" applyFont="1" applyFill="1" applyBorder="1" applyAlignment="1">
      <alignment horizontal="center" vertical="center" wrapText="1"/>
    </xf>
    <xf numFmtId="4" fontId="9" fillId="9" borderId="4" xfId="0" applyNumberFormat="1" applyFont="1" applyFill="1" applyBorder="1" applyAlignment="1">
      <alignment horizontal="center" vertical="center" wrapText="1"/>
    </xf>
    <xf numFmtId="4" fontId="9" fillId="9" borderId="5" xfId="0" applyNumberFormat="1" applyFont="1" applyFill="1" applyBorder="1" applyAlignment="1">
      <alignment horizontal="center" vertical="center" wrapText="1"/>
    </xf>
    <xf numFmtId="4" fontId="21" fillId="9" borderId="11" xfId="0" applyNumberFormat="1" applyFont="1" applyFill="1" applyBorder="1" applyAlignment="1">
      <alignment horizontal="center" vertical="center" wrapText="1"/>
    </xf>
    <xf numFmtId="164" fontId="9" fillId="3" borderId="6" xfId="0" applyNumberFormat="1" applyFont="1" applyFill="1" applyBorder="1" applyAlignment="1">
      <alignment horizontal="right" vertical="center"/>
    </xf>
    <xf numFmtId="164" fontId="9" fillId="3" borderId="1" xfId="0" applyNumberFormat="1" applyFont="1" applyFill="1" applyBorder="1" applyAlignment="1">
      <alignment horizontal="right" vertical="center"/>
    </xf>
    <xf numFmtId="0" fontId="9" fillId="8" borderId="6" xfId="0" applyFont="1" applyFill="1" applyBorder="1" applyAlignment="1">
      <alignment horizontal="right" vertical="center" wrapText="1"/>
    </xf>
    <xf numFmtId="0" fontId="9" fillId="8" borderId="1" xfId="0" applyFont="1" applyFill="1" applyBorder="1" applyAlignment="1">
      <alignment horizontal="right" vertical="center" wrapText="1"/>
    </xf>
    <xf numFmtId="0" fontId="5" fillId="6" borderId="6" xfId="0" applyFont="1" applyFill="1" applyBorder="1" applyAlignment="1">
      <alignment horizontal="right" vertical="center" wrapText="1"/>
    </xf>
    <xf numFmtId="0" fontId="5" fillId="6" borderId="1" xfId="0" applyFont="1" applyFill="1" applyBorder="1" applyAlignment="1">
      <alignment horizontal="right" vertical="center" wrapText="1"/>
    </xf>
    <xf numFmtId="0" fontId="5" fillId="6" borderId="8" xfId="0" applyFont="1" applyFill="1" applyBorder="1" applyAlignment="1">
      <alignment horizontal="right" vertical="center" wrapText="1"/>
    </xf>
    <xf numFmtId="0" fontId="5" fillId="6" borderId="9" xfId="0" applyFont="1" applyFill="1" applyBorder="1" applyAlignment="1">
      <alignment horizontal="right" vertical="center" wrapText="1"/>
    </xf>
    <xf numFmtId="164" fontId="3" fillId="9" borderId="4" xfId="0" applyNumberFormat="1" applyFont="1" applyFill="1" applyBorder="1" applyAlignment="1">
      <alignment horizontal="center" vertical="center" wrapText="1"/>
    </xf>
    <xf numFmtId="164" fontId="3" fillId="9" borderId="5" xfId="0" applyNumberFormat="1" applyFont="1" applyFill="1" applyBorder="1" applyAlignment="1">
      <alignment horizontal="center" vertical="center" wrapText="1"/>
    </xf>
  </cellXfs>
  <cellStyles count="5">
    <cellStyle name="Normal" xfId="0" builtinId="0"/>
    <cellStyle name="Normal 2" xfId="3" xr:uid="{54B6F649-14C1-495B-AED0-A1D735879118}"/>
    <cellStyle name="Normal 3" xfId="2" xr:uid="{701F9F90-0B3F-4BB1-A245-1F456D005B9C}"/>
    <cellStyle name="Percent" xfId="1" builtinId="5"/>
    <cellStyle name="Percent 2" xfId="4" xr:uid="{EB9CF026-C8CB-4313-9E96-F3533FEEF406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X:\G8\Sisemine\Kassakulu\Kassakulu%2026\Apill%20algandmed.xlsx" TargetMode="External"/><Relationship Id="rId1" Type="http://schemas.openxmlformats.org/officeDocument/2006/relationships/externalLinkPath" Target="Apill%20algandme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</sheetNames>
    <sheetDataSet>
      <sheetData sheetId="0">
        <row r="52">
          <cell r="D52">
            <v>844633.23000000056</v>
          </cell>
          <cell r="E52">
            <v>767545.14999999979</v>
          </cell>
          <cell r="F52">
            <v>1320845.2000000002</v>
          </cell>
          <cell r="G52">
            <v>1006354.5100000002</v>
          </cell>
          <cell r="H52">
            <v>1011747.6299999999</v>
          </cell>
          <cell r="I52">
            <v>1261361.68</v>
          </cell>
          <cell r="P52">
            <v>1273336.9799999993</v>
          </cell>
          <cell r="Q52">
            <v>1179652.5299999996</v>
          </cell>
          <cell r="R52">
            <v>1306895.4699999997</v>
          </cell>
          <cell r="S52">
            <v>1700296.5899999999</v>
          </cell>
          <cell r="T52">
            <v>1463065.5899999994</v>
          </cell>
          <cell r="U52">
            <v>1626388.1900000011</v>
          </cell>
          <cell r="AB52">
            <v>211924.97999999998</v>
          </cell>
          <cell r="AC52">
            <v>235829.48999999996</v>
          </cell>
          <cell r="AD52">
            <v>236638.33000000002</v>
          </cell>
          <cell r="AE52">
            <v>245185.94</v>
          </cell>
          <cell r="AF52">
            <v>209115.07</v>
          </cell>
          <cell r="AG52">
            <v>324115.56</v>
          </cell>
          <cell r="AN52">
            <v>225278.43</v>
          </cell>
          <cell r="AO52">
            <v>241152.81</v>
          </cell>
          <cell r="AP52">
            <v>256908.22999999998</v>
          </cell>
          <cell r="AQ52">
            <v>273303.33999999997</v>
          </cell>
          <cell r="AR52">
            <v>214184.79999999996</v>
          </cell>
          <cell r="AS52">
            <v>500727.83</v>
          </cell>
          <cell r="AZ52">
            <v>1948226.0700000005</v>
          </cell>
          <cell r="BA52">
            <v>2353787.0300000003</v>
          </cell>
          <cell r="BB52">
            <v>2467733.17</v>
          </cell>
          <cell r="BC52">
            <v>2682582.13</v>
          </cell>
          <cell r="BD52">
            <v>2856478.42</v>
          </cell>
          <cell r="BE52">
            <v>3219705.5700000003</v>
          </cell>
          <cell r="BL52">
            <v>16890.34</v>
          </cell>
          <cell r="BM52">
            <v>401.4</v>
          </cell>
          <cell r="BN52">
            <v>4675.87</v>
          </cell>
          <cell r="BO52">
            <v>77442.53</v>
          </cell>
          <cell r="BP52">
            <v>155064.47999999998</v>
          </cell>
          <cell r="BQ52">
            <v>218001.70999999996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A78"/>
  <sheetViews>
    <sheetView tabSelected="1" zoomScale="80" zoomScaleNormal="80" workbookViewId="0"/>
  </sheetViews>
  <sheetFormatPr defaultColWidth="9.1796875" defaultRowHeight="14.5" outlineLevelCol="1" x14ac:dyDescent="0.35"/>
  <cols>
    <col min="1" max="1" width="27" style="1" customWidth="1"/>
    <col min="2" max="2" width="60.1796875" style="1" bestFit="1" customWidth="1"/>
    <col min="3" max="3" width="18.453125" style="1" customWidth="1"/>
    <col min="4" max="4" width="19.54296875" style="1" customWidth="1"/>
    <col min="5" max="5" width="21.26953125" style="1" customWidth="1"/>
    <col min="6" max="6" width="13.453125" style="19" customWidth="1"/>
    <col min="7" max="7" width="11.1796875" style="1" customWidth="1"/>
    <col min="8" max="8" width="13.26953125" style="1" customWidth="1"/>
    <col min="9" max="9" width="12.7265625" style="1" customWidth="1"/>
    <col min="10" max="10" width="14.453125" style="1" customWidth="1"/>
    <col min="11" max="13" width="11.1796875" style="1" customWidth="1"/>
    <col min="14" max="19" width="11.1796875" style="1" hidden="1" customWidth="1" outlineLevel="1"/>
    <col min="20" max="20" width="11.1796875" style="1" customWidth="1" collapsed="1"/>
    <col min="21" max="26" width="11.1796875" style="1" customWidth="1"/>
    <col min="27" max="32" width="11.1796875" style="1" hidden="1" customWidth="1" outlineLevel="1"/>
    <col min="33" max="33" width="11.1796875" style="1" customWidth="1" collapsed="1"/>
    <col min="34" max="39" width="11.1796875" style="1" customWidth="1"/>
    <col min="40" max="45" width="11.1796875" style="1" customWidth="1" outlineLevel="1"/>
    <col min="46" max="46" width="14.7265625" style="1" customWidth="1"/>
    <col min="47" max="52" width="11.1796875" style="1" customWidth="1"/>
    <col min="53" max="58" width="11.1796875" style="1" hidden="1" customWidth="1" outlineLevel="1"/>
    <col min="59" max="59" width="11.1796875" style="1" customWidth="1" collapsed="1"/>
    <col min="60" max="65" width="11.1796875" style="1" customWidth="1"/>
    <col min="66" max="71" width="11.1796875" style="1" hidden="1" customWidth="1" outlineLevel="1"/>
    <col min="72" max="72" width="11.1796875" style="1" customWidth="1" collapsed="1"/>
    <col min="73" max="73" width="13.1796875" style="1" customWidth="1"/>
    <col min="74" max="74" width="12.26953125" style="1" customWidth="1"/>
    <col min="75" max="75" width="11.1796875" style="1" customWidth="1"/>
    <col min="76" max="76" width="11.26953125" style="1" customWidth="1"/>
    <col min="77" max="77" width="11.1796875" style="1" customWidth="1"/>
    <col min="78" max="78" width="11.453125" style="1" customWidth="1"/>
    <col min="79" max="84" width="11.1796875" style="1" hidden="1" customWidth="1" outlineLevel="1"/>
    <col min="85" max="85" width="9.1796875" style="1" collapsed="1"/>
    <col min="86" max="86" width="12.1796875" style="1" bestFit="1" customWidth="1"/>
    <col min="87" max="87" width="11" style="1" bestFit="1" customWidth="1"/>
    <col min="88" max="16384" width="9.1796875" style="1"/>
  </cols>
  <sheetData>
    <row r="1" spans="1:90" x14ac:dyDescent="0.35">
      <c r="A1" s="30" t="s">
        <v>65</v>
      </c>
      <c r="G1" s="217"/>
      <c r="H1" s="217"/>
      <c r="I1" s="217"/>
      <c r="J1" s="217"/>
      <c r="K1" s="217"/>
      <c r="L1" s="217"/>
      <c r="M1" s="57"/>
    </row>
    <row r="2" spans="1:90" ht="16.5" customHeight="1" x14ac:dyDescent="0.35">
      <c r="A2" s="31" t="s">
        <v>64</v>
      </c>
      <c r="G2" s="57"/>
      <c r="H2" s="57"/>
      <c r="I2" s="57"/>
      <c r="J2" s="57"/>
      <c r="K2" s="57"/>
      <c r="L2" s="57"/>
      <c r="M2" s="57"/>
    </row>
    <row r="3" spans="1:90" x14ac:dyDescent="0.35">
      <c r="A3" s="31"/>
    </row>
    <row r="4" spans="1:90" ht="15" thickBot="1" x14ac:dyDescent="0.4">
      <c r="A4" s="30" t="s">
        <v>53</v>
      </c>
    </row>
    <row r="5" spans="1:90" s="5" customFormat="1" ht="63.75" customHeight="1" x14ac:dyDescent="0.35">
      <c r="A5" s="4"/>
      <c r="B5" s="82"/>
      <c r="C5" s="228" t="s">
        <v>28</v>
      </c>
      <c r="D5" s="228"/>
      <c r="E5" s="229"/>
      <c r="F5" s="20"/>
      <c r="G5" s="222" t="s">
        <v>29</v>
      </c>
      <c r="H5" s="223"/>
      <c r="I5" s="223"/>
      <c r="J5" s="223"/>
      <c r="K5" s="223"/>
      <c r="L5" s="223"/>
      <c r="M5" s="223"/>
      <c r="N5" s="223"/>
      <c r="O5" s="223"/>
      <c r="P5" s="223"/>
      <c r="Q5" s="223"/>
      <c r="R5" s="223"/>
      <c r="S5" s="230"/>
      <c r="T5" s="222" t="s">
        <v>30</v>
      </c>
      <c r="U5" s="223"/>
      <c r="V5" s="223"/>
      <c r="W5" s="223"/>
      <c r="X5" s="223"/>
      <c r="Y5" s="223"/>
      <c r="Z5" s="223"/>
      <c r="AA5" s="223"/>
      <c r="AB5" s="223"/>
      <c r="AC5" s="223"/>
      <c r="AD5" s="223"/>
      <c r="AE5" s="223"/>
      <c r="AF5" s="230"/>
      <c r="AG5" s="222" t="s">
        <v>31</v>
      </c>
      <c r="AH5" s="223"/>
      <c r="AI5" s="223"/>
      <c r="AJ5" s="223"/>
      <c r="AK5" s="223"/>
      <c r="AL5" s="223"/>
      <c r="AM5" s="223"/>
      <c r="AN5" s="223"/>
      <c r="AO5" s="223"/>
      <c r="AP5" s="223"/>
      <c r="AQ5" s="223"/>
      <c r="AR5" s="223"/>
      <c r="AS5" s="230"/>
      <c r="AT5" s="222" t="s">
        <v>32</v>
      </c>
      <c r="AU5" s="223"/>
      <c r="AV5" s="223"/>
      <c r="AW5" s="223"/>
      <c r="AX5" s="223"/>
      <c r="AY5" s="223"/>
      <c r="AZ5" s="223"/>
      <c r="BA5" s="223"/>
      <c r="BB5" s="223"/>
      <c r="BC5" s="223"/>
      <c r="BD5" s="223"/>
      <c r="BE5" s="223"/>
      <c r="BF5" s="230"/>
      <c r="BG5" s="219" t="s">
        <v>33</v>
      </c>
      <c r="BH5" s="220"/>
      <c r="BI5" s="220"/>
      <c r="BJ5" s="220"/>
      <c r="BK5" s="220"/>
      <c r="BL5" s="220"/>
      <c r="BM5" s="220"/>
      <c r="BN5" s="220"/>
      <c r="BO5" s="220"/>
      <c r="BP5" s="220"/>
      <c r="BQ5" s="220"/>
      <c r="BR5" s="220"/>
      <c r="BS5" s="221"/>
      <c r="BT5" s="222" t="s">
        <v>34</v>
      </c>
      <c r="BU5" s="223"/>
      <c r="BV5" s="223"/>
      <c r="BW5" s="223"/>
      <c r="BX5" s="223"/>
      <c r="BY5" s="223"/>
      <c r="BZ5" s="223"/>
      <c r="CA5" s="223"/>
      <c r="CB5" s="223"/>
      <c r="CC5" s="223"/>
      <c r="CD5" s="223"/>
      <c r="CE5" s="223"/>
      <c r="CF5" s="224"/>
    </row>
    <row r="6" spans="1:90" s="10" customFormat="1" ht="26.5" x14ac:dyDescent="0.35">
      <c r="A6" s="64"/>
      <c r="B6" s="60"/>
      <c r="C6" s="13" t="s">
        <v>13</v>
      </c>
      <c r="D6" s="13" t="s">
        <v>20</v>
      </c>
      <c r="E6" s="12" t="s">
        <v>26</v>
      </c>
      <c r="F6" s="21"/>
      <c r="G6" s="90" t="s">
        <v>12</v>
      </c>
      <c r="H6" s="91" t="s">
        <v>27</v>
      </c>
      <c r="I6" s="91" t="s">
        <v>36</v>
      </c>
      <c r="J6" s="91" t="s">
        <v>37</v>
      </c>
      <c r="K6" s="91" t="s">
        <v>44</v>
      </c>
      <c r="L6" s="91" t="s">
        <v>45</v>
      </c>
      <c r="M6" s="91" t="s">
        <v>46</v>
      </c>
      <c r="N6" s="91" t="s">
        <v>47</v>
      </c>
      <c r="O6" s="91" t="s">
        <v>48</v>
      </c>
      <c r="P6" s="91" t="s">
        <v>49</v>
      </c>
      <c r="Q6" s="91" t="s">
        <v>50</v>
      </c>
      <c r="R6" s="91" t="s">
        <v>51</v>
      </c>
      <c r="S6" s="92" t="s">
        <v>52</v>
      </c>
      <c r="T6" s="90" t="s">
        <v>12</v>
      </c>
      <c r="U6" s="91" t="s">
        <v>27</v>
      </c>
      <c r="V6" s="91" t="s">
        <v>36</v>
      </c>
      <c r="W6" s="91" t="s">
        <v>37</v>
      </c>
      <c r="X6" s="91" t="s">
        <v>44</v>
      </c>
      <c r="Y6" s="91" t="s">
        <v>45</v>
      </c>
      <c r="Z6" s="91" t="s">
        <v>46</v>
      </c>
      <c r="AA6" s="91" t="s">
        <v>47</v>
      </c>
      <c r="AB6" s="91" t="s">
        <v>48</v>
      </c>
      <c r="AC6" s="91" t="s">
        <v>49</v>
      </c>
      <c r="AD6" s="91" t="s">
        <v>50</v>
      </c>
      <c r="AE6" s="91" t="s">
        <v>51</v>
      </c>
      <c r="AF6" s="92" t="s">
        <v>52</v>
      </c>
      <c r="AG6" s="90" t="s">
        <v>12</v>
      </c>
      <c r="AH6" s="91" t="s">
        <v>27</v>
      </c>
      <c r="AI6" s="91" t="s">
        <v>36</v>
      </c>
      <c r="AJ6" s="91" t="s">
        <v>37</v>
      </c>
      <c r="AK6" s="91" t="s">
        <v>44</v>
      </c>
      <c r="AL6" s="91" t="s">
        <v>45</v>
      </c>
      <c r="AM6" s="91" t="s">
        <v>46</v>
      </c>
      <c r="AN6" s="91" t="s">
        <v>47</v>
      </c>
      <c r="AO6" s="91" t="s">
        <v>48</v>
      </c>
      <c r="AP6" s="91" t="s">
        <v>49</v>
      </c>
      <c r="AQ6" s="91" t="s">
        <v>50</v>
      </c>
      <c r="AR6" s="91" t="s">
        <v>51</v>
      </c>
      <c r="AS6" s="92" t="s">
        <v>52</v>
      </c>
      <c r="AT6" s="90" t="s">
        <v>12</v>
      </c>
      <c r="AU6" s="91" t="s">
        <v>27</v>
      </c>
      <c r="AV6" s="91" t="s">
        <v>36</v>
      </c>
      <c r="AW6" s="91" t="s">
        <v>37</v>
      </c>
      <c r="AX6" s="91" t="s">
        <v>44</v>
      </c>
      <c r="AY6" s="91" t="s">
        <v>45</v>
      </c>
      <c r="AZ6" s="91" t="s">
        <v>46</v>
      </c>
      <c r="BA6" s="91" t="s">
        <v>47</v>
      </c>
      <c r="BB6" s="91" t="s">
        <v>48</v>
      </c>
      <c r="BC6" s="91" t="s">
        <v>49</v>
      </c>
      <c r="BD6" s="91" t="s">
        <v>50</v>
      </c>
      <c r="BE6" s="91" t="s">
        <v>51</v>
      </c>
      <c r="BF6" s="92" t="s">
        <v>52</v>
      </c>
      <c r="BG6" s="93" t="s">
        <v>12</v>
      </c>
      <c r="BH6" s="94" t="s">
        <v>27</v>
      </c>
      <c r="BI6" s="94" t="s">
        <v>36</v>
      </c>
      <c r="BJ6" s="94" t="s">
        <v>37</v>
      </c>
      <c r="BK6" s="94" t="s">
        <v>44</v>
      </c>
      <c r="BL6" s="94" t="s">
        <v>45</v>
      </c>
      <c r="BM6" s="94" t="s">
        <v>46</v>
      </c>
      <c r="BN6" s="94" t="s">
        <v>47</v>
      </c>
      <c r="BO6" s="94" t="s">
        <v>48</v>
      </c>
      <c r="BP6" s="94" t="s">
        <v>49</v>
      </c>
      <c r="BQ6" s="94" t="s">
        <v>50</v>
      </c>
      <c r="BR6" s="94" t="s">
        <v>51</v>
      </c>
      <c r="BS6" s="95" t="s">
        <v>52</v>
      </c>
      <c r="BT6" s="90" t="s">
        <v>12</v>
      </c>
      <c r="BU6" s="91" t="s">
        <v>27</v>
      </c>
      <c r="BV6" s="91" t="s">
        <v>36</v>
      </c>
      <c r="BW6" s="91" t="s">
        <v>37</v>
      </c>
      <c r="BX6" s="91" t="s">
        <v>44</v>
      </c>
      <c r="BY6" s="91" t="s">
        <v>45</v>
      </c>
      <c r="BZ6" s="91" t="s">
        <v>46</v>
      </c>
      <c r="CA6" s="91" t="s">
        <v>47</v>
      </c>
      <c r="CB6" s="91" t="s">
        <v>48</v>
      </c>
      <c r="CC6" s="91" t="s">
        <v>49</v>
      </c>
      <c r="CD6" s="91" t="s">
        <v>50</v>
      </c>
      <c r="CE6" s="91" t="s">
        <v>51</v>
      </c>
      <c r="CF6" s="96" t="s">
        <v>52</v>
      </c>
    </row>
    <row r="7" spans="1:90" s="10" customFormat="1" x14ac:dyDescent="0.35">
      <c r="A7" s="195">
        <v>1550</v>
      </c>
      <c r="B7" s="196" t="s">
        <v>62</v>
      </c>
      <c r="C7" s="218">
        <v>0</v>
      </c>
      <c r="D7" s="2">
        <f>SUM(G7:CF7)-BT7-BG7-AT7-AG7-T7-G7</f>
        <v>1959</v>
      </c>
      <c r="E7" s="197"/>
      <c r="F7" s="21"/>
      <c r="G7" s="205">
        <v>0</v>
      </c>
      <c r="H7" s="207">
        <v>0</v>
      </c>
      <c r="I7" s="207">
        <v>0</v>
      </c>
      <c r="J7" s="207">
        <v>0</v>
      </c>
      <c r="K7" s="207">
        <v>0</v>
      </c>
      <c r="L7" s="207">
        <v>0</v>
      </c>
      <c r="M7" s="207">
        <v>0</v>
      </c>
      <c r="N7" s="199"/>
      <c r="O7" s="199"/>
      <c r="P7" s="199"/>
      <c r="Q7" s="199"/>
      <c r="R7" s="199"/>
      <c r="S7" s="200"/>
      <c r="T7" s="97">
        <v>0</v>
      </c>
      <c r="U7" s="206">
        <v>0</v>
      </c>
      <c r="V7" s="206">
        <v>0</v>
      </c>
      <c r="W7" s="206">
        <v>0</v>
      </c>
      <c r="X7" s="206">
        <v>0</v>
      </c>
      <c r="Y7" s="206">
        <v>0</v>
      </c>
      <c r="Z7" s="207">
        <v>0</v>
      </c>
      <c r="AA7" s="199"/>
      <c r="AB7" s="199"/>
      <c r="AC7" s="199"/>
      <c r="AD7" s="199"/>
      <c r="AE7" s="199"/>
      <c r="AF7" s="200"/>
      <c r="AG7" s="198"/>
      <c r="AH7" s="210">
        <v>0</v>
      </c>
      <c r="AI7" s="210">
        <v>0</v>
      </c>
      <c r="AJ7" s="210">
        <v>0</v>
      </c>
      <c r="AK7" s="210">
        <v>0</v>
      </c>
      <c r="AL7" s="210">
        <v>0</v>
      </c>
      <c r="AM7" s="210">
        <v>0</v>
      </c>
      <c r="AN7" s="199"/>
      <c r="AO7" s="199"/>
      <c r="AP7" s="199"/>
      <c r="AQ7" s="199"/>
      <c r="AR7" s="199"/>
      <c r="AS7" s="200"/>
      <c r="AT7" s="97">
        <v>0</v>
      </c>
      <c r="AU7" s="210">
        <v>0</v>
      </c>
      <c r="AV7" s="210">
        <v>0</v>
      </c>
      <c r="AW7" s="210">
        <v>0</v>
      </c>
      <c r="AX7" s="210">
        <v>0</v>
      </c>
      <c r="AY7" s="210">
        <v>0</v>
      </c>
      <c r="AZ7" s="210">
        <v>0</v>
      </c>
      <c r="BA7" s="199"/>
      <c r="BB7" s="199"/>
      <c r="BC7" s="199"/>
      <c r="BD7" s="199"/>
      <c r="BE7" s="199"/>
      <c r="BF7" s="200"/>
      <c r="BG7" s="119">
        <v>0</v>
      </c>
      <c r="BH7" s="100">
        <v>0</v>
      </c>
      <c r="BI7" s="100">
        <v>0</v>
      </c>
      <c r="BJ7" s="100">
        <v>0</v>
      </c>
      <c r="BK7" s="100">
        <v>0</v>
      </c>
      <c r="BL7" s="100">
        <v>0</v>
      </c>
      <c r="BM7" s="100">
        <v>0</v>
      </c>
      <c r="BN7" s="201"/>
      <c r="BO7" s="201"/>
      <c r="BP7" s="201"/>
      <c r="BQ7" s="201"/>
      <c r="BR7" s="201"/>
      <c r="BS7" s="202"/>
      <c r="BT7" s="211">
        <v>0</v>
      </c>
      <c r="BU7" s="210">
        <v>0</v>
      </c>
      <c r="BV7" s="210">
        <v>0</v>
      </c>
      <c r="BW7" s="210">
        <v>0</v>
      </c>
      <c r="BX7" s="210">
        <v>0</v>
      </c>
      <c r="BY7" s="210">
        <v>0</v>
      </c>
      <c r="BZ7" s="210">
        <v>1959</v>
      </c>
      <c r="CA7" s="199"/>
      <c r="CB7" s="199"/>
      <c r="CC7" s="199"/>
      <c r="CD7" s="199"/>
      <c r="CE7" s="199"/>
      <c r="CF7" s="203"/>
      <c r="CG7" s="204"/>
      <c r="CH7" s="204"/>
      <c r="CI7" s="204"/>
      <c r="CJ7" s="204"/>
      <c r="CK7" s="204"/>
      <c r="CL7" s="204"/>
    </row>
    <row r="8" spans="1:90" ht="15.4" customHeight="1" x14ac:dyDescent="0.35">
      <c r="A8" s="6" t="s">
        <v>0</v>
      </c>
      <c r="B8" s="61" t="s">
        <v>1</v>
      </c>
      <c r="C8" s="2">
        <f>G8+T8+AG8+AT8+BG8+BT8</f>
        <v>334259.99999999988</v>
      </c>
      <c r="D8" s="2">
        <f>SUM(G8:CF8)-BT8-BG8-AT8-AG8-T8-G8</f>
        <v>96296.599999999977</v>
      </c>
      <c r="E8" s="29">
        <f>D8/C8</f>
        <v>0.28808891282235388</v>
      </c>
      <c r="F8" s="22"/>
      <c r="G8" s="205">
        <v>0</v>
      </c>
      <c r="H8" s="206">
        <v>0</v>
      </c>
      <c r="I8" s="206">
        <v>0</v>
      </c>
      <c r="J8" s="206">
        <v>0</v>
      </c>
      <c r="K8" s="206">
        <v>0</v>
      </c>
      <c r="L8" s="206">
        <v>0</v>
      </c>
      <c r="M8" s="206">
        <v>0</v>
      </c>
      <c r="N8" s="98"/>
      <c r="O8" s="98"/>
      <c r="P8" s="98"/>
      <c r="Q8" s="98"/>
      <c r="R8" s="98"/>
      <c r="S8" s="99"/>
      <c r="T8" s="97">
        <v>0</v>
      </c>
      <c r="U8" s="206">
        <v>0</v>
      </c>
      <c r="V8" s="206">
        <v>0</v>
      </c>
      <c r="W8" s="206">
        <v>0</v>
      </c>
      <c r="X8" s="206">
        <v>0</v>
      </c>
      <c r="Y8" s="206">
        <v>0</v>
      </c>
      <c r="Z8" s="206">
        <v>0</v>
      </c>
      <c r="AA8" s="98"/>
      <c r="AB8" s="98"/>
      <c r="AC8" s="98"/>
      <c r="AD8" s="98"/>
      <c r="AE8" s="98"/>
      <c r="AF8" s="99"/>
      <c r="AG8" s="97">
        <v>0</v>
      </c>
      <c r="AH8" s="98">
        <v>0</v>
      </c>
      <c r="AI8" s="98">
        <v>0</v>
      </c>
      <c r="AJ8" s="98">
        <v>0</v>
      </c>
      <c r="AK8" s="98">
        <v>0</v>
      </c>
      <c r="AL8" s="98">
        <v>0</v>
      </c>
      <c r="AM8" s="98">
        <v>0</v>
      </c>
      <c r="AN8" s="98"/>
      <c r="AO8" s="98"/>
      <c r="AP8" s="98"/>
      <c r="AQ8" s="98"/>
      <c r="AR8" s="98"/>
      <c r="AS8" s="99"/>
      <c r="AT8" s="97">
        <v>0</v>
      </c>
      <c r="AU8" s="98">
        <v>0</v>
      </c>
      <c r="AV8" s="98">
        <v>0</v>
      </c>
      <c r="AW8" s="98">
        <v>0</v>
      </c>
      <c r="AX8" s="98">
        <v>0</v>
      </c>
      <c r="AY8" s="98">
        <v>0</v>
      </c>
      <c r="AZ8" s="98">
        <v>0</v>
      </c>
      <c r="BA8" s="98"/>
      <c r="BB8" s="98"/>
      <c r="BC8" s="98"/>
      <c r="BD8" s="98"/>
      <c r="BE8" s="98"/>
      <c r="BF8" s="99"/>
      <c r="BG8" s="119">
        <v>0</v>
      </c>
      <c r="BH8" s="100">
        <v>0</v>
      </c>
      <c r="BI8" s="100">
        <v>0</v>
      </c>
      <c r="BJ8" s="100">
        <v>0</v>
      </c>
      <c r="BK8" s="100">
        <v>0</v>
      </c>
      <c r="BL8" s="100">
        <v>0</v>
      </c>
      <c r="BM8" s="100">
        <v>0</v>
      </c>
      <c r="BN8" s="100"/>
      <c r="BO8" s="101"/>
      <c r="BP8" s="101"/>
      <c r="BQ8" s="101"/>
      <c r="BR8" s="101"/>
      <c r="BS8" s="163"/>
      <c r="BT8" s="97">
        <v>334259.99999999988</v>
      </c>
      <c r="BU8" s="98">
        <v>67270</v>
      </c>
      <c r="BV8" s="103">
        <v>0</v>
      </c>
      <c r="BW8" s="98">
        <v>0</v>
      </c>
      <c r="BX8" s="104">
        <v>0</v>
      </c>
      <c r="BY8" s="104">
        <v>6076</v>
      </c>
      <c r="BZ8" s="104">
        <v>22950.6</v>
      </c>
      <c r="CA8" s="104"/>
      <c r="CB8" s="98"/>
      <c r="CC8" s="98"/>
      <c r="CD8" s="98"/>
      <c r="CE8" s="98"/>
      <c r="CF8" s="105"/>
    </row>
    <row r="9" spans="1:90" ht="15.4" customHeight="1" x14ac:dyDescent="0.35">
      <c r="A9" s="6" t="s">
        <v>2</v>
      </c>
      <c r="B9" s="61" t="s">
        <v>3</v>
      </c>
      <c r="C9" s="2">
        <f>G9+T9+AG9+AT9+BG9+BT9</f>
        <v>435000</v>
      </c>
      <c r="D9" s="2">
        <f t="shared" ref="D9:D21" si="0">SUM(G9:CF9)-BT9-BG9-AT9-AG9-T9-G9</f>
        <v>478427.95999999996</v>
      </c>
      <c r="E9" s="29">
        <f t="shared" ref="E9:E21" si="1">D9/C9</f>
        <v>1.0998343908045976</v>
      </c>
      <c r="F9" s="23"/>
      <c r="G9" s="205">
        <v>0</v>
      </c>
      <c r="H9" s="206">
        <v>0</v>
      </c>
      <c r="I9" s="206">
        <v>0</v>
      </c>
      <c r="J9" s="206">
        <v>0</v>
      </c>
      <c r="K9" s="206">
        <v>0</v>
      </c>
      <c r="L9" s="206">
        <v>0</v>
      </c>
      <c r="M9" s="206">
        <v>0</v>
      </c>
      <c r="N9" s="98"/>
      <c r="O9" s="98"/>
      <c r="P9" s="98"/>
      <c r="Q9" s="98"/>
      <c r="R9" s="98"/>
      <c r="S9" s="99"/>
      <c r="T9" s="97">
        <v>0</v>
      </c>
      <c r="U9" s="206">
        <v>0</v>
      </c>
      <c r="V9" s="206">
        <v>0</v>
      </c>
      <c r="W9" s="206">
        <v>0</v>
      </c>
      <c r="X9" s="206">
        <v>0</v>
      </c>
      <c r="Y9" s="206">
        <v>0</v>
      </c>
      <c r="Z9" s="206">
        <v>0</v>
      </c>
      <c r="AA9" s="98"/>
      <c r="AB9" s="98"/>
      <c r="AC9" s="98"/>
      <c r="AD9" s="98"/>
      <c r="AE9" s="98"/>
      <c r="AF9" s="99"/>
      <c r="AG9" s="97">
        <v>0</v>
      </c>
      <c r="AH9" s="98">
        <v>0</v>
      </c>
      <c r="AI9" s="98">
        <v>0</v>
      </c>
      <c r="AJ9" s="98">
        <v>0</v>
      </c>
      <c r="AK9" s="98">
        <v>0</v>
      </c>
      <c r="AL9" s="98">
        <v>0</v>
      </c>
      <c r="AM9" s="98">
        <v>0</v>
      </c>
      <c r="AN9" s="98"/>
      <c r="AO9" s="98"/>
      <c r="AP9" s="98"/>
      <c r="AQ9" s="98"/>
      <c r="AR9" s="98"/>
      <c r="AS9" s="99"/>
      <c r="AT9" s="97">
        <v>0</v>
      </c>
      <c r="AU9" s="98">
        <v>0</v>
      </c>
      <c r="AV9" s="98">
        <v>0</v>
      </c>
      <c r="AW9" s="98">
        <v>0</v>
      </c>
      <c r="AX9" s="98">
        <v>0</v>
      </c>
      <c r="AY9" s="98">
        <v>0</v>
      </c>
      <c r="AZ9" s="98">
        <v>0</v>
      </c>
      <c r="BA9" s="98"/>
      <c r="BB9" s="98"/>
      <c r="BC9" s="98"/>
      <c r="BD9" s="98"/>
      <c r="BE9" s="98"/>
      <c r="BF9" s="99"/>
      <c r="BG9" s="119">
        <v>0</v>
      </c>
      <c r="BH9" s="100">
        <v>0</v>
      </c>
      <c r="BI9" s="100">
        <v>0</v>
      </c>
      <c r="BJ9" s="100">
        <v>0</v>
      </c>
      <c r="BK9" s="100">
        <v>0</v>
      </c>
      <c r="BL9" s="100">
        <v>0</v>
      </c>
      <c r="BM9" s="100">
        <v>0</v>
      </c>
      <c r="BN9" s="100"/>
      <c r="BO9" s="101"/>
      <c r="BP9" s="101"/>
      <c r="BQ9" s="101"/>
      <c r="BR9" s="101"/>
      <c r="BS9" s="102"/>
      <c r="BT9" s="97">
        <v>435000</v>
      </c>
      <c r="BU9" s="98">
        <v>0</v>
      </c>
      <c r="BV9" s="103">
        <v>0</v>
      </c>
      <c r="BW9" s="98">
        <v>53816</v>
      </c>
      <c r="BX9" s="104">
        <v>159067.20000000001</v>
      </c>
      <c r="BY9" s="104">
        <v>265544.76</v>
      </c>
      <c r="BZ9" s="104">
        <v>0</v>
      </c>
      <c r="CA9" s="104"/>
      <c r="CB9" s="98"/>
      <c r="CC9" s="98"/>
      <c r="CD9" s="98"/>
      <c r="CE9" s="98"/>
      <c r="CF9" s="105"/>
    </row>
    <row r="10" spans="1:90" ht="15.4" customHeight="1" x14ac:dyDescent="0.35">
      <c r="A10" s="6">
        <v>1551</v>
      </c>
      <c r="B10" s="61" t="s">
        <v>4</v>
      </c>
      <c r="C10" s="2">
        <f>G10+T10+AG10+AT10+BG10+BT10</f>
        <v>4937500</v>
      </c>
      <c r="D10" s="2">
        <f t="shared" si="0"/>
        <v>620456.25</v>
      </c>
      <c r="E10" s="29">
        <f t="shared" si="1"/>
        <v>0.12566202531645571</v>
      </c>
      <c r="F10" s="23"/>
      <c r="G10" s="205">
        <v>0</v>
      </c>
      <c r="H10" s="206">
        <v>0</v>
      </c>
      <c r="I10" s="206">
        <v>0</v>
      </c>
      <c r="J10" s="206">
        <v>0</v>
      </c>
      <c r="K10" s="206">
        <v>0</v>
      </c>
      <c r="L10" s="206">
        <v>0</v>
      </c>
      <c r="M10" s="206">
        <v>0</v>
      </c>
      <c r="N10" s="98"/>
      <c r="O10" s="98"/>
      <c r="P10" s="98"/>
      <c r="Q10" s="98"/>
      <c r="R10" s="98"/>
      <c r="S10" s="99"/>
      <c r="T10" s="97">
        <v>0</v>
      </c>
      <c r="U10" s="206">
        <v>0</v>
      </c>
      <c r="V10" s="206">
        <v>0</v>
      </c>
      <c r="W10" s="206">
        <v>0</v>
      </c>
      <c r="X10" s="206">
        <v>0</v>
      </c>
      <c r="Y10" s="206">
        <v>0</v>
      </c>
      <c r="Z10" s="206">
        <v>0</v>
      </c>
      <c r="AA10" s="98"/>
      <c r="AB10" s="98"/>
      <c r="AC10" s="98"/>
      <c r="AD10" s="98"/>
      <c r="AE10" s="98"/>
      <c r="AF10" s="99"/>
      <c r="AG10" s="97">
        <v>0</v>
      </c>
      <c r="AH10" s="98">
        <v>0</v>
      </c>
      <c r="AI10" s="98">
        <v>0</v>
      </c>
      <c r="AJ10" s="98">
        <v>0</v>
      </c>
      <c r="AK10" s="98">
        <v>0</v>
      </c>
      <c r="AL10" s="98">
        <v>0</v>
      </c>
      <c r="AM10" s="98">
        <v>0</v>
      </c>
      <c r="AN10" s="98"/>
      <c r="AO10" s="98"/>
      <c r="AP10" s="98"/>
      <c r="AQ10" s="98"/>
      <c r="AR10" s="98"/>
      <c r="AS10" s="99"/>
      <c r="AT10" s="97">
        <v>0</v>
      </c>
      <c r="AU10" s="98">
        <v>0</v>
      </c>
      <c r="AV10" s="98">
        <v>0</v>
      </c>
      <c r="AW10" s="98">
        <v>0</v>
      </c>
      <c r="AX10" s="98">
        <v>0</v>
      </c>
      <c r="AY10" s="98">
        <v>0</v>
      </c>
      <c r="AZ10" s="98">
        <v>0</v>
      </c>
      <c r="BA10" s="98"/>
      <c r="BB10" s="98"/>
      <c r="BC10" s="98"/>
      <c r="BD10" s="98"/>
      <c r="BE10" s="98"/>
      <c r="BF10" s="99"/>
      <c r="BG10" s="119">
        <v>0</v>
      </c>
      <c r="BH10" s="100">
        <v>0</v>
      </c>
      <c r="BI10" s="100">
        <v>0</v>
      </c>
      <c r="BJ10" s="100">
        <v>0</v>
      </c>
      <c r="BK10" s="100">
        <v>0</v>
      </c>
      <c r="BL10" s="100">
        <v>0</v>
      </c>
      <c r="BM10" s="100">
        <v>0</v>
      </c>
      <c r="BN10" s="100"/>
      <c r="BO10" s="101"/>
      <c r="BP10" s="101"/>
      <c r="BQ10" s="101"/>
      <c r="BR10" s="101"/>
      <c r="BS10" s="102"/>
      <c r="BT10" s="97">
        <v>4937500</v>
      </c>
      <c r="BU10" s="98">
        <v>0</v>
      </c>
      <c r="BV10" s="103">
        <v>0</v>
      </c>
      <c r="BW10" s="98">
        <v>6937.8</v>
      </c>
      <c r="BX10" s="104">
        <v>0</v>
      </c>
      <c r="BY10" s="104">
        <v>40679.21</v>
      </c>
      <c r="BZ10" s="104">
        <v>572839.24</v>
      </c>
      <c r="CA10" s="104"/>
      <c r="CB10" s="98"/>
      <c r="CC10" s="98"/>
      <c r="CD10" s="98"/>
      <c r="CE10" s="98"/>
      <c r="CF10" s="105"/>
    </row>
    <row r="11" spans="1:90" ht="15.4" customHeight="1" x14ac:dyDescent="0.35">
      <c r="A11" s="6" t="s">
        <v>5</v>
      </c>
      <c r="B11" s="61" t="s">
        <v>25</v>
      </c>
      <c r="C11" s="2">
        <f>G11+T11+AG11+AT11+BG11+BT11</f>
        <v>184000</v>
      </c>
      <c r="D11" s="2">
        <f t="shared" si="0"/>
        <v>29136.899999999994</v>
      </c>
      <c r="E11" s="29">
        <f t="shared" si="1"/>
        <v>0.15835271739130433</v>
      </c>
      <c r="F11" s="23"/>
      <c r="G11" s="205">
        <v>0</v>
      </c>
      <c r="H11" s="206">
        <v>0</v>
      </c>
      <c r="I11" s="206">
        <v>0</v>
      </c>
      <c r="J11" s="206">
        <v>0</v>
      </c>
      <c r="K11" s="206">
        <v>0</v>
      </c>
      <c r="L11" s="206">
        <v>0</v>
      </c>
      <c r="M11" s="206">
        <v>0</v>
      </c>
      <c r="N11" s="98"/>
      <c r="O11" s="98"/>
      <c r="P11" s="98"/>
      <c r="Q11" s="98"/>
      <c r="R11" s="98"/>
      <c r="S11" s="99"/>
      <c r="T11" s="97">
        <v>0</v>
      </c>
      <c r="U11" s="206">
        <v>0</v>
      </c>
      <c r="V11" s="206">
        <v>0</v>
      </c>
      <c r="W11" s="206">
        <v>0</v>
      </c>
      <c r="X11" s="206">
        <v>0</v>
      </c>
      <c r="Y11" s="206">
        <v>0</v>
      </c>
      <c r="Z11" s="206">
        <v>0</v>
      </c>
      <c r="AA11" s="98"/>
      <c r="AB11" s="98"/>
      <c r="AC11" s="98"/>
      <c r="AD11" s="98"/>
      <c r="AE11" s="98"/>
      <c r="AF11" s="99"/>
      <c r="AG11" s="97">
        <v>0</v>
      </c>
      <c r="AH11" s="98">
        <v>0</v>
      </c>
      <c r="AI11" s="98">
        <v>0</v>
      </c>
      <c r="AJ11" s="98">
        <v>0</v>
      </c>
      <c r="AK11" s="98">
        <v>0</v>
      </c>
      <c r="AL11" s="98">
        <v>0</v>
      </c>
      <c r="AM11" s="98">
        <v>0</v>
      </c>
      <c r="AN11" s="98"/>
      <c r="AO11" s="98"/>
      <c r="AP11" s="98"/>
      <c r="AQ11" s="98"/>
      <c r="AR11" s="98"/>
      <c r="AS11" s="99"/>
      <c r="AT11" s="97">
        <v>0</v>
      </c>
      <c r="AU11" s="98">
        <v>0</v>
      </c>
      <c r="AV11" s="98">
        <v>0</v>
      </c>
      <c r="AW11" s="98">
        <v>0</v>
      </c>
      <c r="AX11" s="98">
        <v>0</v>
      </c>
      <c r="AY11" s="98">
        <v>0</v>
      </c>
      <c r="AZ11" s="98">
        <v>0</v>
      </c>
      <c r="BA11" s="98"/>
      <c r="BB11" s="98"/>
      <c r="BC11" s="98"/>
      <c r="BD11" s="98"/>
      <c r="BE11" s="98"/>
      <c r="BF11" s="99"/>
      <c r="BG11" s="119">
        <v>0</v>
      </c>
      <c r="BH11" s="100">
        <v>0</v>
      </c>
      <c r="BI11" s="100">
        <v>0</v>
      </c>
      <c r="BJ11" s="100">
        <v>0</v>
      </c>
      <c r="BK11" s="100">
        <v>0</v>
      </c>
      <c r="BL11" s="100">
        <v>0</v>
      </c>
      <c r="BM11" s="100">
        <v>0</v>
      </c>
      <c r="BN11" s="100"/>
      <c r="BO11" s="101"/>
      <c r="BP11" s="101"/>
      <c r="BQ11" s="101"/>
      <c r="BR11" s="101"/>
      <c r="BS11" s="102"/>
      <c r="BT11" s="97">
        <v>184000</v>
      </c>
      <c r="BU11" s="98">
        <v>0</v>
      </c>
      <c r="BV11" s="103">
        <v>0</v>
      </c>
      <c r="BW11" s="98">
        <v>0</v>
      </c>
      <c r="BX11" s="104">
        <v>0</v>
      </c>
      <c r="BY11" s="104">
        <v>17329</v>
      </c>
      <c r="BZ11" s="104">
        <v>11807.9</v>
      </c>
      <c r="CA11" s="104"/>
      <c r="CB11" s="98"/>
      <c r="CC11" s="98"/>
      <c r="CD11" s="98"/>
      <c r="CE11" s="98"/>
      <c r="CF11" s="105"/>
      <c r="CJ11" s="83"/>
    </row>
    <row r="12" spans="1:90" ht="15.4" customHeight="1" x14ac:dyDescent="0.35">
      <c r="A12" s="7"/>
      <c r="B12" s="62" t="s">
        <v>14</v>
      </c>
      <c r="C12" s="3">
        <f>SUM(C7:C11)</f>
        <v>5890760</v>
      </c>
      <c r="D12" s="3">
        <f>SUM(D7:D11)</f>
        <v>1226276.71</v>
      </c>
      <c r="E12" s="28">
        <f t="shared" si="1"/>
        <v>0.2081695248151342</v>
      </c>
      <c r="F12" s="23"/>
      <c r="G12" s="208">
        <v>0</v>
      </c>
      <c r="H12" s="209">
        <v>0</v>
      </c>
      <c r="I12" s="209">
        <v>0</v>
      </c>
      <c r="J12" s="209">
        <v>0</v>
      </c>
      <c r="K12" s="209">
        <v>0</v>
      </c>
      <c r="L12" s="209">
        <v>0</v>
      </c>
      <c r="M12" s="209">
        <v>0</v>
      </c>
      <c r="N12" s="107">
        <v>0</v>
      </c>
      <c r="O12" s="107">
        <v>0</v>
      </c>
      <c r="P12" s="107">
        <v>0</v>
      </c>
      <c r="Q12" s="107">
        <v>0</v>
      </c>
      <c r="R12" s="107">
        <v>0</v>
      </c>
      <c r="S12" s="108">
        <v>0</v>
      </c>
      <c r="T12" s="106">
        <v>0</v>
      </c>
      <c r="U12" s="209">
        <v>0</v>
      </c>
      <c r="V12" s="209">
        <v>0</v>
      </c>
      <c r="W12" s="209">
        <v>0</v>
      </c>
      <c r="X12" s="209">
        <v>0</v>
      </c>
      <c r="Y12" s="209">
        <v>0</v>
      </c>
      <c r="Z12" s="209">
        <v>0</v>
      </c>
      <c r="AA12" s="107"/>
      <c r="AB12" s="107"/>
      <c r="AC12" s="107"/>
      <c r="AD12" s="107"/>
      <c r="AE12" s="107"/>
      <c r="AF12" s="108"/>
      <c r="AG12" s="106">
        <v>0</v>
      </c>
      <c r="AH12" s="107">
        <v>0</v>
      </c>
      <c r="AI12" s="107">
        <v>0</v>
      </c>
      <c r="AJ12" s="107">
        <v>0</v>
      </c>
      <c r="AK12" s="107">
        <v>0</v>
      </c>
      <c r="AL12" s="107">
        <v>0</v>
      </c>
      <c r="AM12" s="107">
        <v>0</v>
      </c>
      <c r="AN12" s="107"/>
      <c r="AO12" s="107"/>
      <c r="AP12" s="107"/>
      <c r="AQ12" s="107"/>
      <c r="AR12" s="107"/>
      <c r="AS12" s="108"/>
      <c r="AT12" s="106">
        <v>0</v>
      </c>
      <c r="AU12" s="107">
        <v>0</v>
      </c>
      <c r="AV12" s="107">
        <v>0</v>
      </c>
      <c r="AW12" s="107">
        <v>0</v>
      </c>
      <c r="AX12" s="107">
        <v>0</v>
      </c>
      <c r="AY12" s="107">
        <v>0</v>
      </c>
      <c r="AZ12" s="107">
        <v>0</v>
      </c>
      <c r="BA12" s="107"/>
      <c r="BB12" s="107"/>
      <c r="BC12" s="107"/>
      <c r="BD12" s="107"/>
      <c r="BE12" s="107"/>
      <c r="BF12" s="108"/>
      <c r="BG12" s="84">
        <v>0</v>
      </c>
      <c r="BH12" s="85">
        <v>0</v>
      </c>
      <c r="BI12" s="85">
        <v>0</v>
      </c>
      <c r="BJ12" s="85">
        <v>0</v>
      </c>
      <c r="BK12" s="85">
        <v>0</v>
      </c>
      <c r="BL12" s="85">
        <v>0</v>
      </c>
      <c r="BM12" s="85">
        <v>0</v>
      </c>
      <c r="BN12" s="85"/>
      <c r="BO12" s="85"/>
      <c r="BP12" s="85"/>
      <c r="BQ12" s="85"/>
      <c r="BR12" s="85"/>
      <c r="BS12" s="86"/>
      <c r="BT12" s="106">
        <v>5890760</v>
      </c>
      <c r="BU12" s="107">
        <v>67270</v>
      </c>
      <c r="BV12" s="107">
        <v>0</v>
      </c>
      <c r="BW12" s="107">
        <v>60753.8</v>
      </c>
      <c r="BX12" s="107">
        <v>159067.20000000001</v>
      </c>
      <c r="BY12" s="107">
        <v>329628.97000000003</v>
      </c>
      <c r="BZ12" s="107">
        <v>609556.74</v>
      </c>
      <c r="CA12" s="107"/>
      <c r="CB12" s="107"/>
      <c r="CC12" s="107"/>
      <c r="CD12" s="107"/>
      <c r="CE12" s="107"/>
      <c r="CF12" s="109"/>
    </row>
    <row r="13" spans="1:90" ht="15.4" customHeight="1" x14ac:dyDescent="0.35">
      <c r="A13" s="7"/>
      <c r="B13" s="62" t="s">
        <v>15</v>
      </c>
      <c r="C13" s="3">
        <f>G13+T13+AG13+AT13+BG13+BT13</f>
        <v>10000</v>
      </c>
      <c r="D13" s="3">
        <f t="shared" si="0"/>
        <v>0</v>
      </c>
      <c r="E13" s="28">
        <f t="shared" si="1"/>
        <v>0</v>
      </c>
      <c r="F13" s="23"/>
      <c r="G13" s="110">
        <v>0</v>
      </c>
      <c r="H13" s="111">
        <v>0</v>
      </c>
      <c r="I13" s="111">
        <v>0</v>
      </c>
      <c r="J13" s="111">
        <v>0</v>
      </c>
      <c r="K13" s="111">
        <v>0</v>
      </c>
      <c r="L13" s="111">
        <v>0</v>
      </c>
      <c r="M13" s="111">
        <v>0</v>
      </c>
      <c r="N13" s="111">
        <v>0</v>
      </c>
      <c r="O13" s="111">
        <v>0</v>
      </c>
      <c r="P13" s="111">
        <v>0</v>
      </c>
      <c r="Q13" s="111">
        <v>0</v>
      </c>
      <c r="R13" s="111">
        <v>0</v>
      </c>
      <c r="S13" s="112">
        <v>0</v>
      </c>
      <c r="T13" s="110">
        <v>0</v>
      </c>
      <c r="U13" s="209">
        <v>0</v>
      </c>
      <c r="V13" s="209">
        <v>0</v>
      </c>
      <c r="W13" s="209">
        <v>0</v>
      </c>
      <c r="X13" s="209">
        <v>0</v>
      </c>
      <c r="Y13" s="209">
        <v>0</v>
      </c>
      <c r="Z13" s="209">
        <v>0</v>
      </c>
      <c r="AA13" s="111"/>
      <c r="AB13" s="111"/>
      <c r="AC13" s="111"/>
      <c r="AD13" s="111"/>
      <c r="AE13" s="111"/>
      <c r="AF13" s="112"/>
      <c r="AG13" s="110">
        <v>0</v>
      </c>
      <c r="AH13" s="111">
        <v>0</v>
      </c>
      <c r="AI13" s="111">
        <v>0</v>
      </c>
      <c r="AJ13" s="111">
        <v>0</v>
      </c>
      <c r="AK13" s="111">
        <v>0</v>
      </c>
      <c r="AL13" s="111">
        <v>0</v>
      </c>
      <c r="AM13" s="111">
        <v>0</v>
      </c>
      <c r="AN13" s="111"/>
      <c r="AO13" s="111"/>
      <c r="AP13" s="111"/>
      <c r="AQ13" s="111"/>
      <c r="AR13" s="111"/>
      <c r="AS13" s="112"/>
      <c r="AT13" s="110">
        <v>0</v>
      </c>
      <c r="AU13" s="111">
        <v>0</v>
      </c>
      <c r="AV13" s="111">
        <v>0</v>
      </c>
      <c r="AW13" s="111">
        <v>0</v>
      </c>
      <c r="AX13" s="111">
        <v>0</v>
      </c>
      <c r="AY13" s="111">
        <v>0</v>
      </c>
      <c r="AZ13" s="111">
        <v>0</v>
      </c>
      <c r="BA13" s="111"/>
      <c r="BB13" s="111"/>
      <c r="BC13" s="111"/>
      <c r="BD13" s="111"/>
      <c r="BE13" s="111"/>
      <c r="BF13" s="112"/>
      <c r="BG13" s="113">
        <v>0</v>
      </c>
      <c r="BH13" s="114">
        <v>0</v>
      </c>
      <c r="BI13" s="114">
        <v>0</v>
      </c>
      <c r="BJ13" s="114">
        <v>0</v>
      </c>
      <c r="BK13" s="114">
        <v>0</v>
      </c>
      <c r="BL13" s="114">
        <v>0</v>
      </c>
      <c r="BM13" s="114">
        <v>0</v>
      </c>
      <c r="BN13" s="114"/>
      <c r="BO13" s="115"/>
      <c r="BP13" s="115"/>
      <c r="BQ13" s="115"/>
      <c r="BR13" s="115"/>
      <c r="BS13" s="116"/>
      <c r="BT13" s="110">
        <v>10000</v>
      </c>
      <c r="BU13" s="111">
        <v>0</v>
      </c>
      <c r="BV13" s="36">
        <v>0</v>
      </c>
      <c r="BW13" s="111">
        <v>0</v>
      </c>
      <c r="BX13" s="117">
        <v>0</v>
      </c>
      <c r="BY13" s="117">
        <v>0</v>
      </c>
      <c r="BZ13" s="58">
        <v>0</v>
      </c>
      <c r="CA13" s="117"/>
      <c r="CB13" s="111"/>
      <c r="CC13" s="111"/>
      <c r="CD13" s="111"/>
      <c r="CE13" s="111"/>
      <c r="CF13" s="118"/>
    </row>
    <row r="14" spans="1:90" ht="15.4" customHeight="1" x14ac:dyDescent="0.35">
      <c r="A14" s="6" t="s">
        <v>6</v>
      </c>
      <c r="B14" s="61" t="s">
        <v>7</v>
      </c>
      <c r="C14" s="2">
        <f>G14+T14+AG14+AT14+BG14+BT14</f>
        <v>23013926</v>
      </c>
      <c r="D14" s="2">
        <f t="shared" si="0"/>
        <v>11486609.530000009</v>
      </c>
      <c r="E14" s="29">
        <f t="shared" si="1"/>
        <v>0.49911560200549915</v>
      </c>
      <c r="F14" s="23"/>
      <c r="G14" s="97">
        <v>12927048</v>
      </c>
      <c r="H14" s="98">
        <v>923850.09999999905</v>
      </c>
      <c r="I14" s="98">
        <v>855778.27999999956</v>
      </c>
      <c r="J14" s="98">
        <v>939456.23999999976</v>
      </c>
      <c r="K14" s="98">
        <v>1223394.7</v>
      </c>
      <c r="L14" s="98">
        <v>1052206.5199999991</v>
      </c>
      <c r="M14" s="98">
        <v>1189103.6000000001</v>
      </c>
      <c r="N14" s="98"/>
      <c r="O14" s="98"/>
      <c r="P14" s="98"/>
      <c r="Q14" s="98"/>
      <c r="R14" s="98"/>
      <c r="S14" s="99"/>
      <c r="T14" s="97">
        <v>1095000</v>
      </c>
      <c r="U14" s="206">
        <v>92386.049999999988</v>
      </c>
      <c r="V14" s="206">
        <v>95702</v>
      </c>
      <c r="W14" s="206">
        <v>93495.1</v>
      </c>
      <c r="X14" s="206">
        <v>96568.599999999991</v>
      </c>
      <c r="Y14" s="206">
        <v>103910.49</v>
      </c>
      <c r="Z14" s="206">
        <v>136353.01999999999</v>
      </c>
      <c r="AA14" s="98"/>
      <c r="AB14" s="98"/>
      <c r="AC14" s="98"/>
      <c r="AD14" s="98"/>
      <c r="AE14" s="98"/>
      <c r="AF14" s="99"/>
      <c r="AG14" s="97">
        <v>1350000</v>
      </c>
      <c r="AH14" s="98">
        <v>87456.31</v>
      </c>
      <c r="AI14" s="98">
        <v>95890.62</v>
      </c>
      <c r="AJ14" s="98">
        <v>99912.709999999992</v>
      </c>
      <c r="AK14" s="98">
        <v>104819.92</v>
      </c>
      <c r="AL14" s="98">
        <v>108301.89</v>
      </c>
      <c r="AM14" s="98">
        <v>145078.04999999999</v>
      </c>
      <c r="AN14" s="98"/>
      <c r="AO14" s="98"/>
      <c r="AP14" s="98"/>
      <c r="AQ14" s="98"/>
      <c r="AR14" s="98"/>
      <c r="AS14" s="99"/>
      <c r="AT14" s="97">
        <v>0</v>
      </c>
      <c r="AU14" s="98">
        <v>0</v>
      </c>
      <c r="AV14" s="98">
        <v>0</v>
      </c>
      <c r="AW14" s="98">
        <v>0</v>
      </c>
      <c r="AX14" s="98">
        <v>0</v>
      </c>
      <c r="AY14" s="98">
        <v>0</v>
      </c>
      <c r="AZ14" s="98">
        <v>0</v>
      </c>
      <c r="BA14" s="98"/>
      <c r="BB14" s="98"/>
      <c r="BC14" s="98"/>
      <c r="BD14" s="98"/>
      <c r="BE14" s="98"/>
      <c r="BF14" s="99"/>
      <c r="BG14" s="119">
        <v>7641878</v>
      </c>
      <c r="BH14" s="100">
        <v>617358.93000000028</v>
      </c>
      <c r="BI14" s="100">
        <v>640025.87000000011</v>
      </c>
      <c r="BJ14" s="100">
        <v>652258.21999999986</v>
      </c>
      <c r="BK14" s="100">
        <v>635897.76</v>
      </c>
      <c r="BL14" s="100">
        <v>664449.33000000007</v>
      </c>
      <c r="BM14" s="100">
        <v>832955.22000000009</v>
      </c>
      <c r="BN14" s="100"/>
      <c r="BO14" s="120"/>
      <c r="BP14" s="120"/>
      <c r="BQ14" s="120"/>
      <c r="BR14" s="101"/>
      <c r="BS14" s="102"/>
      <c r="BT14" s="97">
        <v>0</v>
      </c>
      <c r="BU14" s="98">
        <v>0</v>
      </c>
      <c r="BV14" s="103">
        <v>0</v>
      </c>
      <c r="BW14" s="98">
        <v>0</v>
      </c>
      <c r="BX14" s="104">
        <v>0</v>
      </c>
      <c r="BY14" s="104">
        <v>0</v>
      </c>
      <c r="BZ14" s="104">
        <v>0</v>
      </c>
      <c r="CA14" s="104"/>
      <c r="CB14" s="98"/>
      <c r="CC14" s="98"/>
      <c r="CD14" s="98"/>
      <c r="CE14" s="98"/>
      <c r="CF14" s="105"/>
    </row>
    <row r="15" spans="1:90" ht="15.4" customHeight="1" x14ac:dyDescent="0.35">
      <c r="A15" s="6" t="s">
        <v>8</v>
      </c>
      <c r="B15" s="61" t="s">
        <v>9</v>
      </c>
      <c r="C15" s="2">
        <f>G15+T15+AG15+AT15+BG15+BT15</f>
        <v>10529145</v>
      </c>
      <c r="D15" s="2">
        <f t="shared" si="0"/>
        <v>4641143.7700000014</v>
      </c>
      <c r="E15" s="29">
        <f t="shared" si="1"/>
        <v>0.44079018476808907</v>
      </c>
      <c r="F15" s="23"/>
      <c r="G15" s="97">
        <v>0</v>
      </c>
      <c r="H15" s="98">
        <v>0</v>
      </c>
      <c r="I15" s="98">
        <v>0</v>
      </c>
      <c r="J15" s="98">
        <v>0</v>
      </c>
      <c r="K15" s="98">
        <v>0</v>
      </c>
      <c r="L15" s="98">
        <v>0</v>
      </c>
      <c r="M15" s="98">
        <v>0</v>
      </c>
      <c r="N15" s="98"/>
      <c r="O15" s="98"/>
      <c r="P15" s="98"/>
      <c r="Q15" s="98"/>
      <c r="R15" s="98"/>
      <c r="S15" s="99"/>
      <c r="T15" s="97">
        <v>0</v>
      </c>
      <c r="U15" s="98">
        <v>0</v>
      </c>
      <c r="V15" s="98">
        <v>0</v>
      </c>
      <c r="W15" s="98">
        <v>0</v>
      </c>
      <c r="X15" s="98">
        <v>0</v>
      </c>
      <c r="Y15" s="98">
        <v>0</v>
      </c>
      <c r="Z15" s="98">
        <v>0</v>
      </c>
      <c r="AA15" s="98"/>
      <c r="AB15" s="98"/>
      <c r="AC15" s="98"/>
      <c r="AD15" s="98"/>
      <c r="AE15" s="98"/>
      <c r="AF15" s="99"/>
      <c r="AG15" s="97">
        <v>0</v>
      </c>
      <c r="AH15" s="98">
        <v>6500.22</v>
      </c>
      <c r="AI15" s="98">
        <v>2740</v>
      </c>
      <c r="AJ15" s="98">
        <v>2990</v>
      </c>
      <c r="AK15" s="98">
        <v>2750</v>
      </c>
      <c r="AL15" s="98">
        <v>3265</v>
      </c>
      <c r="AM15" s="98">
        <v>4070</v>
      </c>
      <c r="AN15" s="98"/>
      <c r="AO15" s="98"/>
      <c r="AP15" s="98"/>
      <c r="AQ15" s="98"/>
      <c r="AR15" s="98"/>
      <c r="AS15" s="99"/>
      <c r="AT15" s="97">
        <v>0</v>
      </c>
      <c r="AU15" s="98">
        <v>0</v>
      </c>
      <c r="AV15" s="98">
        <v>0</v>
      </c>
      <c r="AW15" s="98">
        <v>0</v>
      </c>
      <c r="AX15" s="98">
        <v>0</v>
      </c>
      <c r="AY15" s="98">
        <v>0</v>
      </c>
      <c r="AZ15" s="98">
        <v>0</v>
      </c>
      <c r="BA15" s="98"/>
      <c r="BB15" s="98"/>
      <c r="BC15" s="98"/>
      <c r="BD15" s="98"/>
      <c r="BE15" s="98"/>
      <c r="BF15" s="99"/>
      <c r="BG15" s="119">
        <v>10529145</v>
      </c>
      <c r="BH15" s="100">
        <v>642710.49000000011</v>
      </c>
      <c r="BI15" s="100">
        <v>663906.35</v>
      </c>
      <c r="BJ15" s="100">
        <v>752335.26000000024</v>
      </c>
      <c r="BK15" s="100">
        <v>747448.06999999983</v>
      </c>
      <c r="BL15" s="100">
        <v>834934.48999999987</v>
      </c>
      <c r="BM15" s="100">
        <v>977493.86000000034</v>
      </c>
      <c r="BN15" s="100"/>
      <c r="BO15" s="120"/>
      <c r="BP15" s="120"/>
      <c r="BQ15" s="120"/>
      <c r="BR15" s="101"/>
      <c r="BS15" s="102"/>
      <c r="BT15" s="97">
        <v>0</v>
      </c>
      <c r="BU15" s="98">
        <v>0</v>
      </c>
      <c r="BV15" s="103">
        <v>-666.67</v>
      </c>
      <c r="BW15" s="98">
        <v>666.7</v>
      </c>
      <c r="BX15" s="104">
        <v>0</v>
      </c>
      <c r="BY15" s="104">
        <v>0</v>
      </c>
      <c r="BZ15" s="104">
        <v>0</v>
      </c>
      <c r="CA15" s="104"/>
      <c r="CB15" s="98"/>
      <c r="CC15" s="98"/>
      <c r="CD15" s="98"/>
      <c r="CE15" s="98"/>
      <c r="CF15" s="105"/>
    </row>
    <row r="16" spans="1:90" ht="15.4" customHeight="1" x14ac:dyDescent="0.35">
      <c r="A16" s="6" t="s">
        <v>10</v>
      </c>
      <c r="B16" s="61" t="s">
        <v>11</v>
      </c>
      <c r="C16" s="2">
        <f>G16+T16+AG16+AT16+BG16+BT16</f>
        <v>11642665.28846154</v>
      </c>
      <c r="D16" s="2">
        <f t="shared" si="0"/>
        <v>5613007.9200000018</v>
      </c>
      <c r="E16" s="29">
        <f t="shared" si="1"/>
        <v>0.48210678405079394</v>
      </c>
      <c r="F16" s="23"/>
      <c r="G16" s="121">
        <v>4371371</v>
      </c>
      <c r="H16" s="122">
        <v>310095.65000000031</v>
      </c>
      <c r="I16" s="122">
        <v>286446.98</v>
      </c>
      <c r="J16" s="122">
        <v>318223.57000000012</v>
      </c>
      <c r="K16" s="122">
        <v>411699.46999999991</v>
      </c>
      <c r="L16" s="122">
        <v>354269.0500000004</v>
      </c>
      <c r="M16" s="122">
        <v>400049.77000000089</v>
      </c>
      <c r="N16" s="122"/>
      <c r="O16" s="122"/>
      <c r="P16" s="122"/>
      <c r="Q16" s="122"/>
      <c r="R16" s="122"/>
      <c r="S16" s="123"/>
      <c r="T16" s="121">
        <v>383180</v>
      </c>
      <c r="U16" s="122">
        <v>31726.170000000009</v>
      </c>
      <c r="V16" s="122">
        <v>33573.539999999994</v>
      </c>
      <c r="W16" s="122">
        <v>32801.240000000013</v>
      </c>
      <c r="X16" s="122">
        <v>33813.730000000003</v>
      </c>
      <c r="Y16" s="122">
        <v>35311.56</v>
      </c>
      <c r="Z16" s="122">
        <v>46298.22</v>
      </c>
      <c r="AA16" s="122"/>
      <c r="AB16" s="122"/>
      <c r="AC16" s="122"/>
      <c r="AD16" s="122"/>
      <c r="AE16" s="122"/>
      <c r="AF16" s="123"/>
      <c r="AG16" s="121">
        <v>470549.53846153838</v>
      </c>
      <c r="AH16" s="122">
        <v>32135.86</v>
      </c>
      <c r="AI16" s="122">
        <v>34062.14</v>
      </c>
      <c r="AJ16" s="122">
        <v>34695.99</v>
      </c>
      <c r="AK16" s="122">
        <v>38240.539999999994</v>
      </c>
      <c r="AL16" s="122">
        <v>38533.139999999978</v>
      </c>
      <c r="AM16" s="122">
        <v>50656.760000000009</v>
      </c>
      <c r="AN16" s="122"/>
      <c r="AO16" s="122"/>
      <c r="AP16" s="122"/>
      <c r="AQ16" s="122"/>
      <c r="AR16" s="122"/>
      <c r="AS16" s="123"/>
      <c r="AT16" s="121">
        <v>37565</v>
      </c>
      <c r="AU16" s="122">
        <v>1267.5</v>
      </c>
      <c r="AV16" s="122">
        <v>101.4</v>
      </c>
      <c r="AW16" s="122">
        <v>0</v>
      </c>
      <c r="AX16" s="122">
        <v>1047.8</v>
      </c>
      <c r="AY16" s="122">
        <v>1642.68</v>
      </c>
      <c r="AZ16" s="122">
        <v>29356.999999999989</v>
      </c>
      <c r="BA16" s="122"/>
      <c r="BB16" s="122"/>
      <c r="BC16" s="122"/>
      <c r="BD16" s="122"/>
      <c r="BE16" s="122"/>
      <c r="BF16" s="123"/>
      <c r="BG16" s="119">
        <v>6379999.7500000019</v>
      </c>
      <c r="BH16" s="100">
        <v>442010.95000000019</v>
      </c>
      <c r="BI16" s="100">
        <v>456344.76000000018</v>
      </c>
      <c r="BJ16" s="100">
        <v>495896.44000000018</v>
      </c>
      <c r="BK16" s="100">
        <v>494628.67000000027</v>
      </c>
      <c r="BL16" s="100">
        <v>525219.55999999994</v>
      </c>
      <c r="BM16" s="100">
        <v>642857.78</v>
      </c>
      <c r="BN16" s="100"/>
      <c r="BO16" s="120"/>
      <c r="BP16" s="120"/>
      <c r="BQ16" s="120"/>
      <c r="BR16" s="120"/>
      <c r="BS16" s="124"/>
      <c r="BT16" s="121">
        <v>0</v>
      </c>
      <c r="BU16" s="122">
        <v>0</v>
      </c>
      <c r="BV16" s="103">
        <v>0</v>
      </c>
      <c r="BW16" s="122">
        <v>0</v>
      </c>
      <c r="BX16" s="104">
        <v>0</v>
      </c>
      <c r="BY16" s="104">
        <v>0</v>
      </c>
      <c r="BZ16" s="104">
        <v>0</v>
      </c>
      <c r="CA16" s="104"/>
      <c r="CB16" s="122"/>
      <c r="CC16" s="122"/>
      <c r="CD16" s="122"/>
      <c r="CE16" s="122"/>
      <c r="CF16" s="125"/>
    </row>
    <row r="17" spans="1:131" ht="38.25" customHeight="1" x14ac:dyDescent="0.35">
      <c r="A17" s="8" t="s">
        <v>16</v>
      </c>
      <c r="B17" s="61" t="s">
        <v>17</v>
      </c>
      <c r="C17" s="2">
        <f>G17+T17+AG17+AT17+BG17+BT17</f>
        <v>1156810</v>
      </c>
      <c r="D17" s="2">
        <f t="shared" si="0"/>
        <v>1092944.17</v>
      </c>
      <c r="E17" s="29">
        <f t="shared" si="1"/>
        <v>0.94479142642266223</v>
      </c>
      <c r="F17" s="23"/>
      <c r="G17" s="121">
        <v>8000</v>
      </c>
      <c r="H17" s="122">
        <v>1454</v>
      </c>
      <c r="I17" s="122">
        <v>1214.6500000000001</v>
      </c>
      <c r="J17" s="122">
        <v>3152.45</v>
      </c>
      <c r="K17" s="122">
        <v>1080</v>
      </c>
      <c r="L17" s="122">
        <v>2376</v>
      </c>
      <c r="M17" s="122">
        <v>65.819999999999993</v>
      </c>
      <c r="N17" s="122"/>
      <c r="O17" s="122"/>
      <c r="P17" s="122"/>
      <c r="Q17" s="122"/>
      <c r="R17" s="122"/>
      <c r="S17" s="123"/>
      <c r="T17" s="121">
        <v>45820</v>
      </c>
      <c r="U17" s="122">
        <v>1283.44</v>
      </c>
      <c r="V17" s="122">
        <v>22710</v>
      </c>
      <c r="W17" s="122">
        <v>5050</v>
      </c>
      <c r="X17" s="122">
        <v>3472</v>
      </c>
      <c r="Y17" s="122">
        <v>960</v>
      </c>
      <c r="Z17" s="122">
        <v>624</v>
      </c>
      <c r="AA17" s="122"/>
      <c r="AB17" s="122"/>
      <c r="AC17" s="122"/>
      <c r="AD17" s="122"/>
      <c r="AE17" s="122"/>
      <c r="AF17" s="123"/>
      <c r="AG17" s="121">
        <v>47369.999999999993</v>
      </c>
      <c r="AH17" s="122">
        <v>1499.48</v>
      </c>
      <c r="AI17" s="122">
        <v>1710</v>
      </c>
      <c r="AJ17" s="122">
        <v>460</v>
      </c>
      <c r="AK17" s="122">
        <v>5592</v>
      </c>
      <c r="AL17" s="122">
        <v>2436.5</v>
      </c>
      <c r="AM17" s="122">
        <v>724</v>
      </c>
      <c r="AN17" s="122"/>
      <c r="AO17" s="122"/>
      <c r="AP17" s="122"/>
      <c r="AQ17" s="122"/>
      <c r="AR17" s="122"/>
      <c r="AS17" s="123"/>
      <c r="AT17" s="121">
        <v>111140</v>
      </c>
      <c r="AU17" s="122">
        <v>3750</v>
      </c>
      <c r="AV17" s="122">
        <v>300</v>
      </c>
      <c r="AW17" s="122">
        <v>0</v>
      </c>
      <c r="AX17" s="122">
        <v>3100</v>
      </c>
      <c r="AY17" s="122">
        <v>4860</v>
      </c>
      <c r="AZ17" s="122">
        <v>86855</v>
      </c>
      <c r="BA17" s="122"/>
      <c r="BB17" s="122"/>
      <c r="BC17" s="122"/>
      <c r="BD17" s="122"/>
      <c r="BE17" s="122"/>
      <c r="BF17" s="123"/>
      <c r="BG17" s="119">
        <v>944480</v>
      </c>
      <c r="BH17" s="100">
        <v>43509.51</v>
      </c>
      <c r="BI17" s="100">
        <v>39212.050000000003</v>
      </c>
      <c r="BJ17" s="100">
        <v>154110.87</v>
      </c>
      <c r="BK17" s="100">
        <v>123247.73999999999</v>
      </c>
      <c r="BL17" s="100">
        <v>114081.56</v>
      </c>
      <c r="BM17" s="100">
        <v>464053.1</v>
      </c>
      <c r="BN17" s="100"/>
      <c r="BO17" s="120"/>
      <c r="BP17" s="120"/>
      <c r="BQ17" s="120"/>
      <c r="BR17" s="120"/>
      <c r="BS17" s="124"/>
      <c r="BT17" s="121">
        <v>0</v>
      </c>
      <c r="BU17" s="122">
        <v>0</v>
      </c>
      <c r="BV17" s="103">
        <v>0</v>
      </c>
      <c r="BW17" s="122">
        <v>0</v>
      </c>
      <c r="BX17" s="104">
        <v>0</v>
      </c>
      <c r="BY17" s="104">
        <v>0</v>
      </c>
      <c r="BZ17" s="104">
        <v>0</v>
      </c>
      <c r="CA17" s="104"/>
      <c r="CB17" s="122"/>
      <c r="CC17" s="122"/>
      <c r="CD17" s="122"/>
      <c r="CE17" s="122"/>
      <c r="CF17" s="125"/>
    </row>
    <row r="18" spans="1:131" ht="38.25" customHeight="1" x14ac:dyDescent="0.35">
      <c r="A18" s="231" t="s">
        <v>18</v>
      </c>
      <c r="B18" s="232"/>
      <c r="C18" s="63">
        <f>C14+C15+C16+C17</f>
        <v>46342546.288461536</v>
      </c>
      <c r="D18" s="2">
        <f t="shared" si="0"/>
        <v>22833705.390000015</v>
      </c>
      <c r="E18" s="56">
        <f t="shared" si="1"/>
        <v>0.49271581340978665</v>
      </c>
      <c r="F18" s="24"/>
      <c r="G18" s="121">
        <v>17306419</v>
      </c>
      <c r="H18" s="122">
        <v>1235399.7499999993</v>
      </c>
      <c r="I18" s="122">
        <v>1143439.9099999995</v>
      </c>
      <c r="J18" s="122">
        <v>1260832.2599999998</v>
      </c>
      <c r="K18" s="122">
        <v>1636174.17</v>
      </c>
      <c r="L18" s="122">
        <v>1408851.5699999994</v>
      </c>
      <c r="M18" s="122">
        <v>1589219.1900000011</v>
      </c>
      <c r="N18" s="122"/>
      <c r="O18" s="122"/>
      <c r="P18" s="122"/>
      <c r="Q18" s="122"/>
      <c r="R18" s="122"/>
      <c r="S18" s="123"/>
      <c r="T18" s="121">
        <v>1524000</v>
      </c>
      <c r="U18" s="122">
        <v>125395.66</v>
      </c>
      <c r="V18" s="122">
        <v>151985.53999999998</v>
      </c>
      <c r="W18" s="122">
        <v>131346.34000000003</v>
      </c>
      <c r="X18" s="122">
        <v>133854.32999999999</v>
      </c>
      <c r="Y18" s="122">
        <v>140182.04999999999</v>
      </c>
      <c r="Z18" s="122">
        <v>183275.24</v>
      </c>
      <c r="AA18" s="122"/>
      <c r="AB18" s="122"/>
      <c r="AC18" s="122"/>
      <c r="AD18" s="122"/>
      <c r="AE18" s="122"/>
      <c r="AF18" s="123"/>
      <c r="AG18" s="121">
        <v>1867919.5384615385</v>
      </c>
      <c r="AH18" s="122">
        <v>127591.87</v>
      </c>
      <c r="AI18" s="122">
        <v>134402.76</v>
      </c>
      <c r="AJ18" s="122">
        <v>138058.69999999998</v>
      </c>
      <c r="AK18" s="122">
        <v>151402.46</v>
      </c>
      <c r="AL18" s="122">
        <v>152536.52999999997</v>
      </c>
      <c r="AM18" s="122">
        <v>200528.81</v>
      </c>
      <c r="AN18" s="122"/>
      <c r="AO18" s="122"/>
      <c r="AP18" s="122"/>
      <c r="AQ18" s="122"/>
      <c r="AR18" s="122"/>
      <c r="AS18" s="123"/>
      <c r="AT18" s="121">
        <v>148705</v>
      </c>
      <c r="AU18" s="122">
        <v>5017.5</v>
      </c>
      <c r="AV18" s="122">
        <v>401.4</v>
      </c>
      <c r="AW18" s="122">
        <v>0</v>
      </c>
      <c r="AX18" s="122">
        <v>4147.8</v>
      </c>
      <c r="AY18" s="122">
        <v>6502.68</v>
      </c>
      <c r="AZ18" s="122">
        <v>116211.99999999999</v>
      </c>
      <c r="BA18" s="122"/>
      <c r="BB18" s="122"/>
      <c r="BC18" s="122"/>
      <c r="BD18" s="122"/>
      <c r="BE18" s="122"/>
      <c r="BF18" s="123"/>
      <c r="BG18" s="119">
        <v>25495502.75</v>
      </c>
      <c r="BH18" s="120">
        <v>1745589.8800000006</v>
      </c>
      <c r="BI18" s="120">
        <v>1799489.0300000005</v>
      </c>
      <c r="BJ18" s="120">
        <v>2054600.79</v>
      </c>
      <c r="BK18" s="120">
        <v>2001222.24</v>
      </c>
      <c r="BL18" s="120">
        <v>2138684.94</v>
      </c>
      <c r="BM18" s="120">
        <v>2917359.9600000004</v>
      </c>
      <c r="BN18" s="120"/>
      <c r="BO18" s="120"/>
      <c r="BP18" s="120"/>
      <c r="BQ18" s="120"/>
      <c r="BR18" s="120"/>
      <c r="BS18" s="124"/>
      <c r="BT18" s="121">
        <v>0</v>
      </c>
      <c r="BU18" s="122">
        <v>0</v>
      </c>
      <c r="BV18" s="122">
        <v>-666.67</v>
      </c>
      <c r="BW18" s="122">
        <v>666.7</v>
      </c>
      <c r="BX18" s="122">
        <v>0</v>
      </c>
      <c r="BY18" s="122">
        <v>0</v>
      </c>
      <c r="BZ18" s="122">
        <v>0</v>
      </c>
      <c r="CA18" s="122"/>
      <c r="CB18" s="122"/>
      <c r="CC18" s="122"/>
      <c r="CD18" s="122"/>
      <c r="CE18" s="122"/>
      <c r="CF18" s="125"/>
    </row>
    <row r="19" spans="1:131" ht="38.25" customHeight="1" x14ac:dyDescent="0.35">
      <c r="A19" s="233" t="s">
        <v>19</v>
      </c>
      <c r="B19" s="234"/>
      <c r="C19" s="2">
        <f>G19+T19+AG19+AT19+BG19+BT19</f>
        <v>19517713.719999999</v>
      </c>
      <c r="D19" s="2">
        <f t="shared" si="0"/>
        <v>9877494.1799999997</v>
      </c>
      <c r="E19" s="56">
        <f t="shared" si="1"/>
        <v>0.50607844349507147</v>
      </c>
      <c r="F19" s="24"/>
      <c r="G19" s="121">
        <v>350000</v>
      </c>
      <c r="H19" s="122">
        <v>37937.229999999996</v>
      </c>
      <c r="I19" s="122">
        <v>36212.62000000001</v>
      </c>
      <c r="J19" s="122">
        <v>46063.209999999992</v>
      </c>
      <c r="K19" s="122">
        <v>64122.420000000006</v>
      </c>
      <c r="L19" s="122">
        <v>54214.020000000004</v>
      </c>
      <c r="M19" s="122">
        <v>37169</v>
      </c>
      <c r="N19" s="122"/>
      <c r="O19" s="122"/>
      <c r="P19" s="122"/>
      <c r="Q19" s="122"/>
      <c r="R19" s="122"/>
      <c r="S19" s="123"/>
      <c r="T19" s="121">
        <v>2216790</v>
      </c>
      <c r="U19" s="122">
        <v>86529.319999999992</v>
      </c>
      <c r="V19" s="122">
        <v>83843.949999999983</v>
      </c>
      <c r="W19" s="122">
        <v>105291.98999999998</v>
      </c>
      <c r="X19" s="122">
        <v>111331.61000000002</v>
      </c>
      <c r="Y19" s="122">
        <v>68933.02</v>
      </c>
      <c r="Z19" s="122">
        <v>140840.32000000001</v>
      </c>
      <c r="AA19" s="122"/>
      <c r="AB19" s="122"/>
      <c r="AC19" s="122"/>
      <c r="AD19" s="122"/>
      <c r="AE19" s="122"/>
      <c r="AF19" s="123"/>
      <c r="AG19" s="121">
        <v>2094796</v>
      </c>
      <c r="AH19" s="122">
        <v>97686.560000000012</v>
      </c>
      <c r="AI19" s="122">
        <v>106750.05</v>
      </c>
      <c r="AJ19" s="122">
        <v>118849.53</v>
      </c>
      <c r="AK19" s="122">
        <v>121900.87999999999</v>
      </c>
      <c r="AL19" s="122">
        <v>61648.26999999999</v>
      </c>
      <c r="AM19" s="122">
        <v>300199.02</v>
      </c>
      <c r="AN19" s="122"/>
      <c r="AO19" s="122"/>
      <c r="AP19" s="122"/>
      <c r="AQ19" s="122"/>
      <c r="AR19" s="122"/>
      <c r="AS19" s="123"/>
      <c r="AT19" s="121">
        <v>424175</v>
      </c>
      <c r="AU19" s="122">
        <v>11872.84</v>
      </c>
      <c r="AV19" s="122">
        <v>0</v>
      </c>
      <c r="AW19" s="122">
        <v>4675.87</v>
      </c>
      <c r="AX19" s="122">
        <v>73294.73</v>
      </c>
      <c r="AY19" s="122">
        <v>148561.79999999999</v>
      </c>
      <c r="AZ19" s="122">
        <v>101789.70999999998</v>
      </c>
      <c r="BA19" s="122"/>
      <c r="BB19" s="122"/>
      <c r="BC19" s="122"/>
      <c r="BD19" s="122"/>
      <c r="BE19" s="122"/>
      <c r="BF19" s="123"/>
      <c r="BG19" s="119">
        <f>4274843+485342</f>
        <v>4760185</v>
      </c>
      <c r="BH19" s="100">
        <v>202636.19000000003</v>
      </c>
      <c r="BI19" s="100">
        <v>554298</v>
      </c>
      <c r="BJ19" s="100">
        <v>413132.38</v>
      </c>
      <c r="BK19" s="100">
        <v>681359.8899999999</v>
      </c>
      <c r="BL19" s="100">
        <v>717793.47999999975</v>
      </c>
      <c r="BM19" s="100">
        <v>302345.61</v>
      </c>
      <c r="BN19" s="100"/>
      <c r="BO19" s="120"/>
      <c r="BP19" s="120"/>
      <c r="BQ19" s="120"/>
      <c r="BR19" s="120"/>
      <c r="BS19" s="164"/>
      <c r="BT19" s="121">
        <v>9671767.7199999988</v>
      </c>
      <c r="BU19" s="122">
        <v>777363.23000000056</v>
      </c>
      <c r="BV19" s="41">
        <v>768211.81999999983</v>
      </c>
      <c r="BW19" s="122">
        <v>1259424.7000000002</v>
      </c>
      <c r="BX19" s="104">
        <v>847287.31000000029</v>
      </c>
      <c r="BY19" s="104">
        <v>682118.6599999998</v>
      </c>
      <c r="BZ19" s="104">
        <v>651804.93999999994</v>
      </c>
      <c r="CA19" s="104"/>
      <c r="CB19" s="122"/>
      <c r="CC19" s="122"/>
      <c r="CD19" s="122"/>
      <c r="CE19" s="122"/>
      <c r="CF19" s="125"/>
    </row>
    <row r="20" spans="1:131" ht="15" customHeight="1" x14ac:dyDescent="0.35">
      <c r="A20" s="235" t="s">
        <v>23</v>
      </c>
      <c r="B20" s="236"/>
      <c r="C20" s="58">
        <f>+C13+C18+C19</f>
        <v>65870260.008461535</v>
      </c>
      <c r="D20" s="3">
        <f>SUM(G20:CF20)-BT20-BG20-AT20-AG20-T20-G20</f>
        <v>32711199.570000008</v>
      </c>
      <c r="E20" s="17">
        <f t="shared" si="1"/>
        <v>0.49660043190656916</v>
      </c>
      <c r="F20" s="25"/>
      <c r="G20" s="34">
        <f>+G13+G18+G19</f>
        <v>17656419</v>
      </c>
      <c r="H20" s="36">
        <f t="shared" ref="H20:BS20" si="2">+H13+H18+H19</f>
        <v>1273336.9799999993</v>
      </c>
      <c r="I20" s="36">
        <f t="shared" si="2"/>
        <v>1179652.5299999996</v>
      </c>
      <c r="J20" s="36">
        <f t="shared" si="2"/>
        <v>1306895.4699999997</v>
      </c>
      <c r="K20" s="36">
        <f t="shared" si="2"/>
        <v>1700296.5899999999</v>
      </c>
      <c r="L20" s="36">
        <f t="shared" si="2"/>
        <v>1463065.5899999994</v>
      </c>
      <c r="M20" s="36">
        <f t="shared" si="2"/>
        <v>1626388.1900000011</v>
      </c>
      <c r="N20" s="36">
        <f t="shared" si="2"/>
        <v>0</v>
      </c>
      <c r="O20" s="36">
        <f t="shared" si="2"/>
        <v>0</v>
      </c>
      <c r="P20" s="36">
        <f t="shared" si="2"/>
        <v>0</v>
      </c>
      <c r="Q20" s="36">
        <f t="shared" si="2"/>
        <v>0</v>
      </c>
      <c r="R20" s="36">
        <f t="shared" si="2"/>
        <v>0</v>
      </c>
      <c r="S20" s="39">
        <f t="shared" si="2"/>
        <v>0</v>
      </c>
      <c r="T20" s="34">
        <f t="shared" si="2"/>
        <v>3740790</v>
      </c>
      <c r="U20" s="36">
        <f t="shared" si="2"/>
        <v>211924.97999999998</v>
      </c>
      <c r="V20" s="36">
        <f t="shared" si="2"/>
        <v>235829.48999999996</v>
      </c>
      <c r="W20" s="36">
        <f t="shared" si="2"/>
        <v>236638.33000000002</v>
      </c>
      <c r="X20" s="36">
        <f t="shared" si="2"/>
        <v>245185.94</v>
      </c>
      <c r="Y20" s="36">
        <f t="shared" si="2"/>
        <v>209115.07</v>
      </c>
      <c r="Z20" s="36">
        <f t="shared" si="2"/>
        <v>324115.56</v>
      </c>
      <c r="AA20" s="36">
        <f t="shared" si="2"/>
        <v>0</v>
      </c>
      <c r="AB20" s="36">
        <f t="shared" si="2"/>
        <v>0</v>
      </c>
      <c r="AC20" s="36">
        <f t="shared" si="2"/>
        <v>0</v>
      </c>
      <c r="AD20" s="36">
        <f t="shared" si="2"/>
        <v>0</v>
      </c>
      <c r="AE20" s="36">
        <f t="shared" si="2"/>
        <v>0</v>
      </c>
      <c r="AF20" s="39">
        <f t="shared" si="2"/>
        <v>0</v>
      </c>
      <c r="AG20" s="34">
        <f t="shared" si="2"/>
        <v>3962715.5384615385</v>
      </c>
      <c r="AH20" s="36">
        <f t="shared" si="2"/>
        <v>225278.43</v>
      </c>
      <c r="AI20" s="36">
        <f t="shared" si="2"/>
        <v>241152.81</v>
      </c>
      <c r="AJ20" s="36">
        <f t="shared" si="2"/>
        <v>256908.22999999998</v>
      </c>
      <c r="AK20" s="36">
        <f t="shared" si="2"/>
        <v>273303.33999999997</v>
      </c>
      <c r="AL20" s="36">
        <f t="shared" si="2"/>
        <v>214184.79999999996</v>
      </c>
      <c r="AM20" s="36">
        <f t="shared" si="2"/>
        <v>500727.83</v>
      </c>
      <c r="AN20" s="36">
        <f t="shared" si="2"/>
        <v>0</v>
      </c>
      <c r="AO20" s="36">
        <f t="shared" si="2"/>
        <v>0</v>
      </c>
      <c r="AP20" s="36">
        <f t="shared" si="2"/>
        <v>0</v>
      </c>
      <c r="AQ20" s="36">
        <f t="shared" si="2"/>
        <v>0</v>
      </c>
      <c r="AR20" s="36">
        <f t="shared" si="2"/>
        <v>0</v>
      </c>
      <c r="AS20" s="39">
        <f t="shared" si="2"/>
        <v>0</v>
      </c>
      <c r="AT20" s="34">
        <f t="shared" si="2"/>
        <v>572880</v>
      </c>
      <c r="AU20" s="36">
        <v>16890.34</v>
      </c>
      <c r="AV20" s="36">
        <v>401.4</v>
      </c>
      <c r="AW20" s="36">
        <v>4675.87</v>
      </c>
      <c r="AX20" s="36">
        <v>77442.53</v>
      </c>
      <c r="AY20" s="36">
        <v>155064.47999999998</v>
      </c>
      <c r="AZ20" s="36">
        <v>218001.70999999996</v>
      </c>
      <c r="BA20" s="36">
        <f t="shared" si="2"/>
        <v>0</v>
      </c>
      <c r="BB20" s="36">
        <f t="shared" si="2"/>
        <v>0</v>
      </c>
      <c r="BC20" s="36">
        <f t="shared" si="2"/>
        <v>0</v>
      </c>
      <c r="BD20" s="36">
        <f t="shared" si="2"/>
        <v>0</v>
      </c>
      <c r="BE20" s="36">
        <f t="shared" si="2"/>
        <v>0</v>
      </c>
      <c r="BF20" s="39">
        <f t="shared" si="2"/>
        <v>0</v>
      </c>
      <c r="BG20" s="84">
        <f t="shared" si="2"/>
        <v>30255687.75</v>
      </c>
      <c r="BH20" s="85">
        <f t="shared" si="2"/>
        <v>1948226.0700000005</v>
      </c>
      <c r="BI20" s="85">
        <f t="shared" si="2"/>
        <v>2353787.0300000003</v>
      </c>
      <c r="BJ20" s="85">
        <f t="shared" si="2"/>
        <v>2467733.17</v>
      </c>
      <c r="BK20" s="85">
        <f t="shared" si="2"/>
        <v>2682582.13</v>
      </c>
      <c r="BL20" s="85">
        <f t="shared" si="2"/>
        <v>2856478.42</v>
      </c>
      <c r="BM20" s="85">
        <f t="shared" si="2"/>
        <v>3219705.5700000003</v>
      </c>
      <c r="BN20" s="85">
        <f t="shared" si="2"/>
        <v>0</v>
      </c>
      <c r="BO20" s="85">
        <f t="shared" si="2"/>
        <v>0</v>
      </c>
      <c r="BP20" s="85">
        <f t="shared" si="2"/>
        <v>0</v>
      </c>
      <c r="BQ20" s="85">
        <f t="shared" si="2"/>
        <v>0</v>
      </c>
      <c r="BR20" s="85">
        <f t="shared" si="2"/>
        <v>0</v>
      </c>
      <c r="BS20" s="86">
        <f t="shared" si="2"/>
        <v>0</v>
      </c>
      <c r="BT20" s="34">
        <f t="shared" ref="BT20:BU20" si="3">+BT13+BT18+BT19</f>
        <v>9681767.7199999988</v>
      </c>
      <c r="BU20" s="36">
        <f t="shared" si="3"/>
        <v>777363.23000000056</v>
      </c>
      <c r="BV20" s="36">
        <f t="shared" ref="BV20" si="4">+BV13+BV18+BV19</f>
        <v>767545.14999999979</v>
      </c>
      <c r="BW20" s="36">
        <f t="shared" ref="BW20" si="5">+BW13+BW18+BW19</f>
        <v>1260091.4000000001</v>
      </c>
      <c r="BX20" s="36">
        <f t="shared" ref="BX20" si="6">+BX13+BX18+BX19</f>
        <v>847287.31000000029</v>
      </c>
      <c r="BY20" s="36">
        <f t="shared" ref="BY20" si="7">+BY13+BY18+BY19</f>
        <v>682118.6599999998</v>
      </c>
      <c r="BZ20" s="36">
        <f t="shared" ref="BZ20" si="8">+BZ13+BZ18+BZ19</f>
        <v>651804.93999999994</v>
      </c>
      <c r="CA20" s="36">
        <f t="shared" ref="CA20" si="9">+CA13+CA18+CA19</f>
        <v>0</v>
      </c>
      <c r="CB20" s="36">
        <f t="shared" ref="CB20" si="10">+CB13+CB18+CB19</f>
        <v>0</v>
      </c>
      <c r="CC20" s="36">
        <f t="shared" ref="CC20" si="11">+CC13+CC18+CC19</f>
        <v>0</v>
      </c>
      <c r="CD20" s="36">
        <f t="shared" ref="CD20" si="12">+CD13+CD18+CD19</f>
        <v>0</v>
      </c>
      <c r="CE20" s="36">
        <f t="shared" ref="CE20" si="13">+CE13+CE18+CE19</f>
        <v>0</v>
      </c>
      <c r="CF20" s="33">
        <f t="shared" ref="CF20" si="14">+CF13+CF18+CF19</f>
        <v>0</v>
      </c>
    </row>
    <row r="21" spans="1:131" ht="15" thickBot="1" x14ac:dyDescent="0.4">
      <c r="A21" s="237" t="s">
        <v>24</v>
      </c>
      <c r="B21" s="238"/>
      <c r="C21" s="59">
        <f>+C12+C20</f>
        <v>71761020.008461535</v>
      </c>
      <c r="D21" s="55">
        <f t="shared" si="0"/>
        <v>33937476.280000016</v>
      </c>
      <c r="E21" s="18">
        <f t="shared" si="1"/>
        <v>0.47292354924718683</v>
      </c>
      <c r="F21" s="25"/>
      <c r="G21" s="35">
        <f t="shared" ref="G21:AL21" si="15">+G12+G20</f>
        <v>17656419</v>
      </c>
      <c r="H21" s="37">
        <f t="shared" si="15"/>
        <v>1273336.9799999993</v>
      </c>
      <c r="I21" s="37">
        <f t="shared" si="15"/>
        <v>1179652.5299999996</v>
      </c>
      <c r="J21" s="37">
        <f t="shared" si="15"/>
        <v>1306895.4699999997</v>
      </c>
      <c r="K21" s="37">
        <f t="shared" si="15"/>
        <v>1700296.5899999999</v>
      </c>
      <c r="L21" s="37">
        <f t="shared" si="15"/>
        <v>1463065.5899999994</v>
      </c>
      <c r="M21" s="37">
        <f t="shared" si="15"/>
        <v>1626388.1900000011</v>
      </c>
      <c r="N21" s="37">
        <f t="shared" si="15"/>
        <v>0</v>
      </c>
      <c r="O21" s="37">
        <f t="shared" si="15"/>
        <v>0</v>
      </c>
      <c r="P21" s="37">
        <f t="shared" si="15"/>
        <v>0</v>
      </c>
      <c r="Q21" s="37">
        <f t="shared" si="15"/>
        <v>0</v>
      </c>
      <c r="R21" s="37">
        <f t="shared" si="15"/>
        <v>0</v>
      </c>
      <c r="S21" s="40">
        <f t="shared" si="15"/>
        <v>0</v>
      </c>
      <c r="T21" s="35">
        <f t="shared" si="15"/>
        <v>3740790</v>
      </c>
      <c r="U21" s="37">
        <f t="shared" si="15"/>
        <v>211924.97999999998</v>
      </c>
      <c r="V21" s="37">
        <f t="shared" si="15"/>
        <v>235829.48999999996</v>
      </c>
      <c r="W21" s="37">
        <f t="shared" si="15"/>
        <v>236638.33000000002</v>
      </c>
      <c r="X21" s="37">
        <f t="shared" si="15"/>
        <v>245185.94</v>
      </c>
      <c r="Y21" s="37">
        <f t="shared" si="15"/>
        <v>209115.07</v>
      </c>
      <c r="Z21" s="37">
        <f t="shared" si="15"/>
        <v>324115.56</v>
      </c>
      <c r="AA21" s="37">
        <f t="shared" si="15"/>
        <v>0</v>
      </c>
      <c r="AB21" s="37">
        <f t="shared" si="15"/>
        <v>0</v>
      </c>
      <c r="AC21" s="37">
        <f t="shared" si="15"/>
        <v>0</v>
      </c>
      <c r="AD21" s="37">
        <f t="shared" si="15"/>
        <v>0</v>
      </c>
      <c r="AE21" s="37">
        <f t="shared" si="15"/>
        <v>0</v>
      </c>
      <c r="AF21" s="40">
        <f t="shared" si="15"/>
        <v>0</v>
      </c>
      <c r="AG21" s="35">
        <f t="shared" si="15"/>
        <v>3962715.5384615385</v>
      </c>
      <c r="AH21" s="37">
        <f t="shared" si="15"/>
        <v>225278.43</v>
      </c>
      <c r="AI21" s="37">
        <f t="shared" si="15"/>
        <v>241152.81</v>
      </c>
      <c r="AJ21" s="37">
        <f t="shared" si="15"/>
        <v>256908.22999999998</v>
      </c>
      <c r="AK21" s="37">
        <f t="shared" si="15"/>
        <v>273303.33999999997</v>
      </c>
      <c r="AL21" s="37">
        <f t="shared" si="15"/>
        <v>214184.79999999996</v>
      </c>
      <c r="AM21" s="37">
        <f t="shared" ref="AM21:BR21" si="16">+AM12+AM20</f>
        <v>500727.83</v>
      </c>
      <c r="AN21" s="37">
        <f t="shared" si="16"/>
        <v>0</v>
      </c>
      <c r="AO21" s="37">
        <f t="shared" si="16"/>
        <v>0</v>
      </c>
      <c r="AP21" s="37">
        <f t="shared" si="16"/>
        <v>0</v>
      </c>
      <c r="AQ21" s="37">
        <f t="shared" si="16"/>
        <v>0</v>
      </c>
      <c r="AR21" s="37">
        <f t="shared" si="16"/>
        <v>0</v>
      </c>
      <c r="AS21" s="40">
        <f t="shared" si="16"/>
        <v>0</v>
      </c>
      <c r="AT21" s="35">
        <f t="shared" si="16"/>
        <v>572880</v>
      </c>
      <c r="AU21" s="37">
        <v>16890.34</v>
      </c>
      <c r="AV21" s="37">
        <v>401.4</v>
      </c>
      <c r="AW21" s="37">
        <v>4675.87</v>
      </c>
      <c r="AX21" s="37">
        <v>77442.53</v>
      </c>
      <c r="AY21" s="37">
        <v>155064.47999999998</v>
      </c>
      <c r="AZ21" s="37">
        <v>218001.70999999996</v>
      </c>
      <c r="BA21" s="37">
        <f t="shared" si="16"/>
        <v>0</v>
      </c>
      <c r="BB21" s="37">
        <f t="shared" si="16"/>
        <v>0</v>
      </c>
      <c r="BC21" s="37">
        <f t="shared" si="16"/>
        <v>0</v>
      </c>
      <c r="BD21" s="37">
        <f t="shared" si="16"/>
        <v>0</v>
      </c>
      <c r="BE21" s="37">
        <f t="shared" si="16"/>
        <v>0</v>
      </c>
      <c r="BF21" s="40">
        <f t="shared" si="16"/>
        <v>0</v>
      </c>
      <c r="BG21" s="87">
        <f t="shared" si="16"/>
        <v>30255687.75</v>
      </c>
      <c r="BH21" s="88">
        <f t="shared" si="16"/>
        <v>1948226.0700000005</v>
      </c>
      <c r="BI21" s="88">
        <f t="shared" si="16"/>
        <v>2353787.0300000003</v>
      </c>
      <c r="BJ21" s="88">
        <f t="shared" si="16"/>
        <v>2467733.17</v>
      </c>
      <c r="BK21" s="88">
        <f t="shared" si="16"/>
        <v>2682582.13</v>
      </c>
      <c r="BL21" s="88">
        <f t="shared" si="16"/>
        <v>2856478.42</v>
      </c>
      <c r="BM21" s="88">
        <f t="shared" si="16"/>
        <v>3219705.5700000003</v>
      </c>
      <c r="BN21" s="88">
        <f t="shared" si="16"/>
        <v>0</v>
      </c>
      <c r="BO21" s="88">
        <f t="shared" si="16"/>
        <v>0</v>
      </c>
      <c r="BP21" s="88">
        <f t="shared" si="16"/>
        <v>0</v>
      </c>
      <c r="BQ21" s="88">
        <f t="shared" si="16"/>
        <v>0</v>
      </c>
      <c r="BR21" s="88">
        <f t="shared" si="16"/>
        <v>0</v>
      </c>
      <c r="BS21" s="89">
        <f t="shared" ref="BS21:CF21" si="17">+BS12+BS20</f>
        <v>0</v>
      </c>
      <c r="BT21" s="35">
        <f t="shared" si="17"/>
        <v>15572527.719999999</v>
      </c>
      <c r="BU21" s="37">
        <f t="shared" si="17"/>
        <v>844633.23000000056</v>
      </c>
      <c r="BV21" s="37">
        <f t="shared" si="17"/>
        <v>767545.14999999979</v>
      </c>
      <c r="BW21" s="37">
        <f t="shared" si="17"/>
        <v>1320845.2000000002</v>
      </c>
      <c r="BX21" s="37">
        <f t="shared" si="17"/>
        <v>1006354.5100000002</v>
      </c>
      <c r="BY21" s="37">
        <f t="shared" si="17"/>
        <v>1011747.6299999999</v>
      </c>
      <c r="BZ21" s="37">
        <f t="shared" si="17"/>
        <v>1261361.68</v>
      </c>
      <c r="CA21" s="37">
        <f t="shared" si="17"/>
        <v>0</v>
      </c>
      <c r="CB21" s="37">
        <f t="shared" si="17"/>
        <v>0</v>
      </c>
      <c r="CC21" s="37">
        <f t="shared" si="17"/>
        <v>0</v>
      </c>
      <c r="CD21" s="37">
        <f t="shared" si="17"/>
        <v>0</v>
      </c>
      <c r="CE21" s="37">
        <f t="shared" si="17"/>
        <v>0</v>
      </c>
      <c r="CF21" s="38">
        <f t="shared" si="17"/>
        <v>0</v>
      </c>
      <c r="CH21" s="9"/>
      <c r="CI21" s="9"/>
      <c r="CK21" s="9"/>
    </row>
    <row r="22" spans="1:131" x14ac:dyDescent="0.35">
      <c r="C22" s="9"/>
      <c r="G22" s="126"/>
      <c r="H22" s="127"/>
      <c r="I22" s="126"/>
      <c r="J22" s="126"/>
      <c r="K22" s="126"/>
      <c r="L22" s="126"/>
      <c r="M22" s="126"/>
      <c r="N22" s="126"/>
      <c r="O22" s="126"/>
      <c r="P22" s="126"/>
      <c r="Q22" s="126"/>
      <c r="R22" s="126"/>
      <c r="S22" s="126"/>
      <c r="T22" s="126"/>
      <c r="U22" s="127"/>
      <c r="V22" s="126"/>
      <c r="W22" s="126"/>
      <c r="X22" s="126"/>
      <c r="Y22" s="126"/>
      <c r="Z22" s="126"/>
      <c r="AA22" s="126"/>
      <c r="AB22" s="126"/>
      <c r="AC22" s="126"/>
      <c r="AD22" s="126"/>
      <c r="AE22" s="126"/>
      <c r="AF22" s="126"/>
      <c r="AG22" s="126"/>
      <c r="AH22" s="126"/>
      <c r="AI22" s="126"/>
      <c r="AJ22" s="126"/>
      <c r="AK22" s="126"/>
      <c r="AL22" s="126"/>
      <c r="AM22" s="126"/>
      <c r="AN22" s="126"/>
      <c r="AO22" s="126"/>
      <c r="AP22" s="126"/>
      <c r="AQ22" s="126"/>
      <c r="AR22" s="126"/>
      <c r="AS22" s="126"/>
      <c r="AT22" s="126"/>
      <c r="AU22" s="126"/>
      <c r="AV22" s="126"/>
      <c r="AW22" s="126"/>
      <c r="AX22" s="126"/>
      <c r="AY22" s="126"/>
      <c r="AZ22" s="126"/>
      <c r="BA22" s="126"/>
      <c r="BB22" s="126"/>
      <c r="BC22" s="126"/>
      <c r="BD22" s="126"/>
      <c r="BE22" s="126"/>
      <c r="BF22" s="126"/>
      <c r="BG22" s="128"/>
      <c r="BH22" s="128"/>
      <c r="BI22" s="128"/>
      <c r="BJ22" s="128"/>
      <c r="BK22" s="128"/>
      <c r="BL22" s="128"/>
      <c r="BM22" s="128"/>
      <c r="BN22" s="128"/>
      <c r="BO22" s="128"/>
      <c r="BP22" s="128"/>
      <c r="BQ22" s="128"/>
      <c r="BR22" s="128"/>
      <c r="BS22" s="128"/>
      <c r="BT22" s="129"/>
      <c r="BU22" s="129"/>
      <c r="BV22" s="129"/>
      <c r="BW22" s="129"/>
      <c r="BX22" s="129"/>
      <c r="BY22" s="129"/>
      <c r="BZ22" s="129"/>
      <c r="CA22" s="129"/>
      <c r="CB22" s="129"/>
      <c r="CC22" s="129"/>
      <c r="CD22" s="129"/>
      <c r="CE22" s="129"/>
      <c r="CF22" s="129"/>
    </row>
    <row r="23" spans="1:131" x14ac:dyDescent="0.35">
      <c r="C23" s="165"/>
      <c r="D23" s="149"/>
      <c r="H23" s="9">
        <f>H21-[1]Sheet1!P52</f>
        <v>0</v>
      </c>
      <c r="I23" s="9">
        <f>I21-[1]Sheet1!Q52</f>
        <v>0</v>
      </c>
      <c r="J23" s="9">
        <f>J21-[1]Sheet1!R52</f>
        <v>0</v>
      </c>
      <c r="K23" s="9">
        <f>K21-[1]Sheet1!S52</f>
        <v>0</v>
      </c>
      <c r="L23" s="9">
        <f>L21-[1]Sheet1!T52</f>
        <v>0</v>
      </c>
      <c r="M23" s="9">
        <f>M21-[1]Sheet1!U52</f>
        <v>0</v>
      </c>
      <c r="T23" s="9"/>
      <c r="U23" s="9">
        <f>U21-[1]Sheet1!AB52</f>
        <v>0</v>
      </c>
      <c r="V23" s="9">
        <f>V21-[1]Sheet1!AC52</f>
        <v>0</v>
      </c>
      <c r="W23" s="9">
        <f>W21-[1]Sheet1!AD52</f>
        <v>0</v>
      </c>
      <c r="X23" s="9">
        <f>X21-[1]Sheet1!AE52</f>
        <v>0</v>
      </c>
      <c r="Y23" s="9">
        <f>Y21-[1]Sheet1!AF52</f>
        <v>0</v>
      </c>
      <c r="Z23" s="9">
        <f>Z21-[1]Sheet1!AG52</f>
        <v>0</v>
      </c>
      <c r="AH23" s="9">
        <f>AH21-[1]Sheet1!AN52</f>
        <v>0</v>
      </c>
      <c r="AI23" s="9">
        <f>AI21-[1]Sheet1!AO52</f>
        <v>0</v>
      </c>
      <c r="AJ23" s="9">
        <f>AJ21-[1]Sheet1!AP52</f>
        <v>0</v>
      </c>
      <c r="AK23" s="9">
        <f>AK21-[1]Sheet1!AQ52</f>
        <v>0</v>
      </c>
      <c r="AL23" s="9">
        <f>AL21-[1]Sheet1!AR52</f>
        <v>0</v>
      </c>
      <c r="AM23" s="9">
        <f>AM21-[1]Sheet1!AS52</f>
        <v>0</v>
      </c>
      <c r="AU23" s="9">
        <f>AU21-[1]Sheet1!BL52</f>
        <v>0</v>
      </c>
      <c r="AV23" s="9">
        <f>AV21-[1]Sheet1!BM52</f>
        <v>0</v>
      </c>
      <c r="AW23" s="9">
        <f>AW21-[1]Sheet1!BN52</f>
        <v>0</v>
      </c>
      <c r="AX23" s="9">
        <f>AX21-[1]Sheet1!BO52</f>
        <v>0</v>
      </c>
      <c r="AY23" s="9">
        <f>AY21-[1]Sheet1!BP52</f>
        <v>0</v>
      </c>
      <c r="AZ23" s="9">
        <f>AZ21-[1]Sheet1!BQ52</f>
        <v>0</v>
      </c>
      <c r="BH23" s="9">
        <f>BH21-[1]Sheet1!AZ52</f>
        <v>0</v>
      </c>
      <c r="BI23" s="9">
        <f>BI21-[1]Sheet1!BA52</f>
        <v>0</v>
      </c>
      <c r="BJ23" s="9">
        <f>BJ21-[1]Sheet1!BB52</f>
        <v>0</v>
      </c>
      <c r="BK23" s="9">
        <f>BK21-[1]Sheet1!BC52</f>
        <v>0</v>
      </c>
      <c r="BL23" s="9">
        <f>BL21-[1]Sheet1!BD52</f>
        <v>0</v>
      </c>
      <c r="BM23" s="9">
        <f>BM21-[1]Sheet1!BE52</f>
        <v>0</v>
      </c>
      <c r="BS23" s="162"/>
      <c r="BU23" s="9">
        <f>BU21-[1]Sheet1!D52</f>
        <v>0</v>
      </c>
      <c r="BV23" s="9">
        <f>BV21-[1]Sheet1!E52</f>
        <v>0</v>
      </c>
      <c r="BW23" s="9">
        <f>BW21-[1]Sheet1!F52</f>
        <v>0</v>
      </c>
      <c r="BX23" s="9">
        <f>BX21-[1]Sheet1!G52</f>
        <v>0</v>
      </c>
      <c r="BY23" s="9">
        <f>BY21-[1]Sheet1!H52</f>
        <v>0</v>
      </c>
      <c r="BZ23" s="9">
        <f>BZ21-[1]Sheet1!I52</f>
        <v>0</v>
      </c>
    </row>
    <row r="24" spans="1:131" x14ac:dyDescent="0.35">
      <c r="A24" s="15"/>
      <c r="C24" s="9"/>
      <c r="D24" s="9"/>
      <c r="F24" s="57"/>
    </row>
    <row r="25" spans="1:131" ht="15" thickBot="1" x14ac:dyDescent="0.4">
      <c r="A25" s="30" t="s">
        <v>56</v>
      </c>
      <c r="C25" s="9"/>
      <c r="AZ25" s="19"/>
      <c r="BA25" s="19"/>
      <c r="BB25" s="19"/>
      <c r="BC25" s="19"/>
      <c r="BD25" s="19"/>
      <c r="BE25" s="19"/>
      <c r="BF25" s="19"/>
      <c r="BG25" s="19"/>
      <c r="BH25" s="19"/>
      <c r="BI25" s="19"/>
      <c r="BJ25" s="19"/>
      <c r="BK25" s="19"/>
      <c r="BL25" s="19"/>
      <c r="BM25" s="19"/>
      <c r="BN25" s="19"/>
      <c r="BO25" s="19"/>
      <c r="BP25" s="19"/>
      <c r="BQ25" s="19"/>
      <c r="BR25" s="19"/>
      <c r="BS25" s="19"/>
      <c r="BT25" s="19"/>
      <c r="BU25" s="19"/>
      <c r="BV25" s="19"/>
      <c r="BW25" s="19"/>
      <c r="BX25" s="19"/>
      <c r="BY25" s="19"/>
      <c r="BZ25" s="19"/>
      <c r="CA25" s="19"/>
      <c r="CB25" s="19"/>
      <c r="CC25" s="19"/>
      <c r="CD25" s="19"/>
      <c r="CE25" s="19"/>
      <c r="CF25" s="19"/>
      <c r="CG25" s="19"/>
      <c r="CH25" s="19"/>
      <c r="CI25" s="19"/>
      <c r="CJ25" s="19"/>
      <c r="CK25" s="19"/>
      <c r="CL25" s="19"/>
      <c r="CM25" s="19"/>
      <c r="CN25" s="19"/>
      <c r="CO25" s="19"/>
      <c r="CP25" s="19"/>
      <c r="CQ25" s="19"/>
      <c r="CR25" s="19"/>
      <c r="CS25" s="19"/>
      <c r="CT25" s="19"/>
      <c r="CU25" s="19"/>
      <c r="CV25" s="19"/>
      <c r="CW25" s="19"/>
      <c r="CX25" s="19"/>
      <c r="CY25" s="19"/>
      <c r="CZ25" s="19"/>
      <c r="DA25" s="19"/>
      <c r="DB25" s="19"/>
      <c r="DC25" s="19"/>
      <c r="DD25" s="19"/>
      <c r="DE25" s="19"/>
      <c r="DF25" s="19"/>
      <c r="DG25" s="19"/>
      <c r="DH25" s="19"/>
      <c r="DI25" s="19"/>
      <c r="DJ25" s="19"/>
      <c r="DK25" s="19"/>
      <c r="DL25" s="19"/>
      <c r="DM25" s="19"/>
      <c r="DN25" s="19"/>
      <c r="DO25" s="19"/>
      <c r="DP25" s="19"/>
      <c r="DQ25" s="19"/>
      <c r="DR25" s="19"/>
      <c r="DS25" s="19"/>
      <c r="DT25" s="19"/>
      <c r="DU25" s="19"/>
      <c r="DV25" s="19"/>
      <c r="DW25" s="19"/>
      <c r="DX25" s="19"/>
      <c r="DY25" s="19"/>
      <c r="DZ25" s="19"/>
      <c r="EA25" s="19"/>
    </row>
    <row r="26" spans="1:131" s="14" customFormat="1" ht="58.5" customHeight="1" x14ac:dyDescent="0.35">
      <c r="A26" s="73"/>
      <c r="B26" s="74"/>
      <c r="C26" s="239" t="s">
        <v>28</v>
      </c>
      <c r="D26" s="239"/>
      <c r="E26" s="240"/>
      <c r="F26" s="26"/>
      <c r="G26" s="219" t="s">
        <v>33</v>
      </c>
      <c r="H26" s="220"/>
      <c r="I26" s="220"/>
      <c r="J26" s="220"/>
      <c r="K26" s="220"/>
      <c r="L26" s="220"/>
      <c r="M26" s="220"/>
      <c r="N26" s="220"/>
      <c r="O26" s="220"/>
      <c r="P26" s="220"/>
      <c r="Q26" s="220"/>
      <c r="R26" s="220"/>
      <c r="S26" s="221"/>
      <c r="T26" s="222" t="s">
        <v>30</v>
      </c>
      <c r="U26" s="223"/>
      <c r="V26" s="223"/>
      <c r="W26" s="223"/>
      <c r="X26" s="223"/>
      <c r="Y26" s="223"/>
      <c r="Z26" s="223"/>
      <c r="AA26" s="223"/>
      <c r="AB26" s="223"/>
      <c r="AC26" s="223"/>
      <c r="AD26" s="223"/>
      <c r="AE26" s="223"/>
      <c r="AF26" s="224"/>
      <c r="AG26" s="225" t="s">
        <v>35</v>
      </c>
      <c r="AH26" s="226"/>
      <c r="AI26" s="226"/>
      <c r="AJ26" s="226"/>
      <c r="AK26" s="226"/>
      <c r="AL26" s="226"/>
      <c r="AM26" s="226"/>
      <c r="AN26" s="226"/>
      <c r="AO26" s="226"/>
      <c r="AP26" s="226"/>
      <c r="AQ26" s="226"/>
      <c r="AR26" s="226"/>
      <c r="AS26" s="227"/>
      <c r="AT26" s="157"/>
      <c r="AZ26" s="65"/>
      <c r="BA26" s="65"/>
      <c r="BB26" s="66"/>
      <c r="BC26" s="66"/>
      <c r="BD26" s="66"/>
      <c r="BE26" s="66"/>
      <c r="BF26" s="66"/>
      <c r="BG26" s="65"/>
      <c r="BH26" s="65"/>
      <c r="BI26" s="65"/>
      <c r="BJ26" s="65"/>
      <c r="BK26" s="65"/>
      <c r="BL26" s="65"/>
      <c r="BM26" s="65"/>
      <c r="BN26" s="65"/>
      <c r="BO26" s="66"/>
      <c r="BP26" s="66"/>
      <c r="BQ26" s="66"/>
      <c r="BR26" s="66"/>
      <c r="BS26" s="66"/>
      <c r="BT26" s="65"/>
      <c r="BU26" s="65"/>
      <c r="BV26" s="65"/>
      <c r="BW26" s="65"/>
      <c r="BX26" s="65"/>
      <c r="BY26" s="65"/>
      <c r="BZ26" s="65"/>
      <c r="CA26" s="65"/>
      <c r="CB26" s="66"/>
      <c r="CC26" s="66"/>
      <c r="CD26" s="66"/>
      <c r="CE26" s="66"/>
      <c r="CF26" s="66"/>
      <c r="CG26" s="65"/>
      <c r="CH26" s="65"/>
      <c r="CI26" s="65"/>
      <c r="CJ26" s="65"/>
      <c r="CK26" s="65"/>
      <c r="CL26" s="65"/>
      <c r="CM26" s="65"/>
      <c r="CN26" s="65"/>
      <c r="CO26" s="65"/>
      <c r="CP26" s="65"/>
      <c r="CQ26" s="65"/>
      <c r="CR26" s="65"/>
      <c r="CS26" s="65"/>
      <c r="CT26" s="65"/>
      <c r="CU26" s="65"/>
      <c r="CV26" s="65"/>
      <c r="CW26" s="65"/>
      <c r="CX26" s="65"/>
      <c r="CY26" s="65"/>
      <c r="CZ26" s="65"/>
      <c r="DA26" s="65"/>
      <c r="DB26" s="65"/>
      <c r="DC26" s="65"/>
      <c r="DD26" s="65"/>
      <c r="DE26" s="65"/>
      <c r="DF26" s="65"/>
      <c r="DG26" s="65"/>
      <c r="DH26" s="65"/>
      <c r="DI26" s="65"/>
      <c r="DJ26" s="65"/>
      <c r="DK26" s="65"/>
      <c r="DL26" s="65"/>
      <c r="DM26" s="65"/>
      <c r="DN26" s="65"/>
      <c r="DO26" s="65"/>
      <c r="DP26" s="65"/>
      <c r="DQ26" s="65"/>
      <c r="DR26" s="65"/>
      <c r="DS26" s="65"/>
      <c r="DT26" s="65"/>
      <c r="DU26" s="65"/>
      <c r="DV26" s="65"/>
      <c r="DW26" s="65"/>
      <c r="DX26" s="65"/>
      <c r="DY26" s="65"/>
      <c r="DZ26" s="65"/>
      <c r="EA26" s="65"/>
    </row>
    <row r="27" spans="1:131" ht="26.5" x14ac:dyDescent="0.35">
      <c r="A27" s="11" t="s">
        <v>21</v>
      </c>
      <c r="B27" s="13" t="s">
        <v>22</v>
      </c>
      <c r="C27" s="13" t="s">
        <v>13</v>
      </c>
      <c r="D27" s="13" t="s">
        <v>20</v>
      </c>
      <c r="E27" s="12" t="s">
        <v>26</v>
      </c>
      <c r="F27" s="21"/>
      <c r="G27" s="131" t="s">
        <v>12</v>
      </c>
      <c r="H27" s="132" t="s">
        <v>27</v>
      </c>
      <c r="I27" s="91" t="s">
        <v>36</v>
      </c>
      <c r="J27" s="91" t="s">
        <v>37</v>
      </c>
      <c r="K27" s="91" t="s">
        <v>44</v>
      </c>
      <c r="L27" s="91" t="s">
        <v>45</v>
      </c>
      <c r="M27" s="91" t="s">
        <v>46</v>
      </c>
      <c r="N27" s="91" t="s">
        <v>47</v>
      </c>
      <c r="O27" s="91" t="s">
        <v>48</v>
      </c>
      <c r="P27" s="91" t="s">
        <v>49</v>
      </c>
      <c r="Q27" s="91" t="s">
        <v>50</v>
      </c>
      <c r="R27" s="91" t="s">
        <v>51</v>
      </c>
      <c r="S27" s="92" t="s">
        <v>52</v>
      </c>
      <c r="T27" s="131" t="s">
        <v>12</v>
      </c>
      <c r="U27" s="132" t="s">
        <v>27</v>
      </c>
      <c r="V27" s="91" t="s">
        <v>36</v>
      </c>
      <c r="W27" s="91" t="s">
        <v>37</v>
      </c>
      <c r="X27" s="91" t="s">
        <v>44</v>
      </c>
      <c r="Y27" s="91" t="s">
        <v>45</v>
      </c>
      <c r="Z27" s="91" t="s">
        <v>46</v>
      </c>
      <c r="AA27" s="91" t="s">
        <v>47</v>
      </c>
      <c r="AB27" s="91" t="s">
        <v>48</v>
      </c>
      <c r="AC27" s="91" t="s">
        <v>49</v>
      </c>
      <c r="AD27" s="91" t="s">
        <v>50</v>
      </c>
      <c r="AE27" s="91" t="s">
        <v>51</v>
      </c>
      <c r="AF27" s="96" t="s">
        <v>52</v>
      </c>
      <c r="AG27" s="131" t="s">
        <v>12</v>
      </c>
      <c r="AH27" s="132" t="s">
        <v>27</v>
      </c>
      <c r="AI27" s="132" t="s">
        <v>36</v>
      </c>
      <c r="AJ27" s="91" t="s">
        <v>37</v>
      </c>
      <c r="AK27" s="91" t="s">
        <v>44</v>
      </c>
      <c r="AL27" s="91" t="s">
        <v>45</v>
      </c>
      <c r="AM27" s="91" t="s">
        <v>46</v>
      </c>
      <c r="AN27" s="91" t="s">
        <v>47</v>
      </c>
      <c r="AO27" s="91" t="s">
        <v>48</v>
      </c>
      <c r="AP27" s="91" t="s">
        <v>49</v>
      </c>
      <c r="AQ27" s="91" t="s">
        <v>50</v>
      </c>
      <c r="AR27" s="91" t="s">
        <v>51</v>
      </c>
      <c r="AS27" s="96" t="s">
        <v>52</v>
      </c>
      <c r="AT27" s="158"/>
      <c r="AZ27" s="19"/>
      <c r="BA27" s="19"/>
      <c r="BB27" s="67"/>
      <c r="BC27" s="67"/>
      <c r="BD27" s="67"/>
      <c r="BE27" s="67"/>
      <c r="BF27" s="67"/>
      <c r="BG27" s="19"/>
      <c r="BH27" s="19"/>
      <c r="BI27" s="19"/>
      <c r="BJ27" s="19"/>
      <c r="BK27" s="19"/>
      <c r="BL27" s="19"/>
      <c r="BM27" s="19"/>
      <c r="BN27" s="19"/>
      <c r="BO27" s="67"/>
      <c r="BP27" s="67"/>
      <c r="BQ27" s="67"/>
      <c r="BR27" s="67"/>
      <c r="BS27" s="67"/>
      <c r="BT27" s="19"/>
      <c r="BU27" s="19"/>
      <c r="BV27" s="19"/>
      <c r="BW27" s="19"/>
      <c r="BX27" s="19"/>
      <c r="BY27" s="19"/>
      <c r="BZ27" s="19"/>
      <c r="CA27" s="19"/>
      <c r="CB27" s="67"/>
      <c r="CC27" s="67"/>
      <c r="CD27" s="67"/>
      <c r="CE27" s="67"/>
      <c r="CF27" s="67"/>
      <c r="CG27" s="19"/>
      <c r="CH27" s="19"/>
      <c r="CI27" s="19"/>
      <c r="CJ27" s="19"/>
      <c r="CK27" s="19"/>
      <c r="CL27" s="19"/>
      <c r="CM27" s="19"/>
      <c r="CN27" s="19"/>
      <c r="CO27" s="19"/>
      <c r="CP27" s="19"/>
      <c r="CQ27" s="19"/>
      <c r="CR27" s="19"/>
      <c r="CS27" s="19"/>
      <c r="CT27" s="19"/>
      <c r="CU27" s="19"/>
      <c r="CV27" s="19"/>
      <c r="CW27" s="19"/>
      <c r="CX27" s="19"/>
      <c r="CY27" s="19"/>
      <c r="CZ27" s="19"/>
      <c r="DA27" s="19"/>
      <c r="DB27" s="19"/>
      <c r="DC27" s="19"/>
      <c r="DD27" s="19"/>
      <c r="DE27" s="19"/>
      <c r="DF27" s="19"/>
      <c r="DG27" s="19"/>
      <c r="DH27" s="19"/>
      <c r="DI27" s="19"/>
      <c r="DJ27" s="19"/>
      <c r="DK27" s="19"/>
      <c r="DL27" s="19"/>
      <c r="DM27" s="19"/>
      <c r="DN27" s="19"/>
      <c r="DO27" s="19"/>
      <c r="DP27" s="19"/>
      <c r="DQ27" s="19"/>
      <c r="DR27" s="19"/>
      <c r="DS27" s="19"/>
      <c r="DT27" s="19"/>
      <c r="DU27" s="19"/>
      <c r="DV27" s="19"/>
      <c r="DW27" s="19"/>
      <c r="DX27" s="19"/>
      <c r="DY27" s="19"/>
      <c r="DZ27" s="19"/>
      <c r="EA27" s="19"/>
    </row>
    <row r="28" spans="1:131" x14ac:dyDescent="0.35">
      <c r="A28" s="6" t="s">
        <v>0</v>
      </c>
      <c r="B28" s="61" t="s">
        <v>1</v>
      </c>
      <c r="C28" s="2">
        <v>374268</v>
      </c>
      <c r="D28" s="47">
        <f t="shared" ref="D28:D33" si="18">SUM(G28:AT28)-AG28-T28-G28</f>
        <v>354927.45999999996</v>
      </c>
      <c r="E28" s="16">
        <f>D28/C28</f>
        <v>0.94832435580920615</v>
      </c>
      <c r="F28" s="27"/>
      <c r="G28" s="133"/>
      <c r="H28" s="134"/>
      <c r="I28" s="134"/>
      <c r="J28" s="134"/>
      <c r="K28" s="134"/>
      <c r="L28" s="134"/>
      <c r="M28" s="134"/>
      <c r="N28" s="134"/>
      <c r="O28" s="134"/>
      <c r="P28" s="134"/>
      <c r="Q28" s="134"/>
      <c r="R28" s="134"/>
      <c r="S28" s="139"/>
      <c r="T28" s="133"/>
      <c r="U28" s="134"/>
      <c r="V28" s="134"/>
      <c r="W28" s="134"/>
      <c r="X28" s="134"/>
      <c r="Y28" s="134"/>
      <c r="Z28" s="134"/>
      <c r="AA28" s="134"/>
      <c r="AB28" s="134"/>
      <c r="AC28" s="134"/>
      <c r="AD28" s="134"/>
      <c r="AE28" s="134"/>
      <c r="AF28" s="169"/>
      <c r="AG28" s="133">
        <v>374268</v>
      </c>
      <c r="AH28" s="150">
        <v>21232</v>
      </c>
      <c r="AI28" s="150">
        <v>0</v>
      </c>
      <c r="AJ28" s="150">
        <v>0</v>
      </c>
      <c r="AK28" s="150">
        <v>333695.46000000002</v>
      </c>
      <c r="AL28" s="150">
        <v>0</v>
      </c>
      <c r="AM28" s="150">
        <v>0</v>
      </c>
      <c r="AN28" s="150"/>
      <c r="AO28" s="151"/>
      <c r="AP28" s="151"/>
      <c r="AQ28" s="151"/>
      <c r="AR28" s="151"/>
      <c r="AS28" s="154"/>
      <c r="AT28" s="159"/>
      <c r="AZ28" s="19"/>
      <c r="BA28" s="19"/>
      <c r="BB28" s="68"/>
      <c r="BC28" s="68"/>
      <c r="BD28" s="68"/>
      <c r="BE28" s="68"/>
      <c r="BF28" s="68"/>
      <c r="BG28" s="19"/>
      <c r="BH28" s="19"/>
      <c r="BI28" s="19"/>
      <c r="BJ28" s="19"/>
      <c r="BK28" s="19"/>
      <c r="BL28" s="19"/>
      <c r="BM28" s="19"/>
      <c r="BN28" s="19"/>
      <c r="BO28" s="68"/>
      <c r="BP28" s="68"/>
      <c r="BQ28" s="68"/>
      <c r="BR28" s="68"/>
      <c r="BS28" s="68"/>
      <c r="BT28" s="19"/>
      <c r="BU28" s="19"/>
      <c r="BV28" s="19"/>
      <c r="BW28" s="19"/>
      <c r="BX28" s="19"/>
      <c r="BY28" s="19"/>
      <c r="BZ28" s="19"/>
      <c r="CA28" s="19"/>
      <c r="CB28" s="68"/>
      <c r="CC28" s="68"/>
      <c r="CD28" s="68"/>
      <c r="CE28" s="68"/>
      <c r="CF28" s="68"/>
      <c r="CG28" s="19"/>
      <c r="CH28" s="19"/>
      <c r="CI28" s="19"/>
      <c r="CJ28" s="19"/>
      <c r="CK28" s="19"/>
      <c r="CL28" s="19"/>
      <c r="CM28" s="19"/>
      <c r="CN28" s="19"/>
      <c r="CO28" s="19"/>
      <c r="CP28" s="19"/>
      <c r="CQ28" s="19"/>
      <c r="CR28" s="19"/>
      <c r="CS28" s="19"/>
      <c r="CT28" s="19"/>
      <c r="CU28" s="19"/>
      <c r="CV28" s="19"/>
      <c r="CW28" s="19"/>
      <c r="CX28" s="19"/>
      <c r="CY28" s="19"/>
      <c r="CZ28" s="19"/>
      <c r="DA28" s="19"/>
      <c r="DB28" s="19"/>
      <c r="DC28" s="19"/>
      <c r="DD28" s="19"/>
      <c r="DE28" s="19"/>
      <c r="DF28" s="19"/>
      <c r="DG28" s="19"/>
      <c r="DH28" s="19"/>
      <c r="DI28" s="19"/>
      <c r="DJ28" s="19"/>
      <c r="DK28" s="19"/>
      <c r="DL28" s="19"/>
      <c r="DM28" s="19"/>
      <c r="DN28" s="19"/>
      <c r="DO28" s="19"/>
      <c r="DP28" s="19"/>
      <c r="DQ28" s="19"/>
      <c r="DR28" s="19"/>
      <c r="DS28" s="19"/>
      <c r="DT28" s="19"/>
      <c r="DU28" s="19"/>
      <c r="DV28" s="19"/>
      <c r="DW28" s="19"/>
      <c r="DX28" s="19"/>
      <c r="DY28" s="19"/>
      <c r="DZ28" s="19"/>
      <c r="EA28" s="19"/>
    </row>
    <row r="29" spans="1:131" x14ac:dyDescent="0.35">
      <c r="A29" s="6">
        <v>1551</v>
      </c>
      <c r="B29" s="61" t="s">
        <v>4</v>
      </c>
      <c r="C29" s="2">
        <v>1711514</v>
      </c>
      <c r="D29" s="47">
        <f t="shared" si="18"/>
        <v>1021883.6400000001</v>
      </c>
      <c r="E29" s="16">
        <f t="shared" ref="E29:E33" si="19">D29/C29</f>
        <v>0.59706414320887835</v>
      </c>
      <c r="F29" s="27"/>
      <c r="G29" s="133"/>
      <c r="H29" s="134"/>
      <c r="I29" s="134"/>
      <c r="J29" s="134"/>
      <c r="K29" s="134"/>
      <c r="L29" s="134"/>
      <c r="M29" s="134"/>
      <c r="N29" s="134"/>
      <c r="O29" s="134"/>
      <c r="P29" s="134"/>
      <c r="Q29" s="134"/>
      <c r="R29" s="134"/>
      <c r="S29" s="139"/>
      <c r="T29" s="133"/>
      <c r="U29" s="134"/>
      <c r="V29" s="134"/>
      <c r="W29" s="134"/>
      <c r="X29" s="134"/>
      <c r="Y29" s="134"/>
      <c r="Z29" s="134"/>
      <c r="AA29" s="134"/>
      <c r="AB29" s="134"/>
      <c r="AC29" s="134"/>
      <c r="AD29" s="134"/>
      <c r="AE29" s="134"/>
      <c r="AF29" s="169"/>
      <c r="AG29" s="133">
        <v>1711514</v>
      </c>
      <c r="AH29" s="150">
        <v>260297.59</v>
      </c>
      <c r="AI29" s="150">
        <v>33108</v>
      </c>
      <c r="AJ29" s="150">
        <v>36019.61</v>
      </c>
      <c r="AK29" s="150">
        <v>21545.119999999999</v>
      </c>
      <c r="AL29" s="150">
        <v>404068.88</v>
      </c>
      <c r="AM29" s="150">
        <v>266844.44</v>
      </c>
      <c r="AN29" s="150"/>
      <c r="AO29" s="151"/>
      <c r="AP29" s="151"/>
      <c r="AQ29" s="151"/>
      <c r="AR29" s="151"/>
      <c r="AS29" s="154"/>
      <c r="AT29" s="159"/>
      <c r="AZ29" s="19"/>
      <c r="BA29" s="19"/>
      <c r="BB29" s="68"/>
      <c r="BC29" s="68"/>
      <c r="BD29" s="68"/>
      <c r="BE29" s="68"/>
      <c r="BF29" s="68"/>
      <c r="BG29" s="19"/>
      <c r="BH29" s="19"/>
      <c r="BI29" s="19"/>
      <c r="BJ29" s="19"/>
      <c r="BK29" s="19"/>
      <c r="BL29" s="19"/>
      <c r="BM29" s="19"/>
      <c r="BN29" s="19"/>
      <c r="BO29" s="68"/>
      <c r="BP29" s="68"/>
      <c r="BQ29" s="68"/>
      <c r="BR29" s="68"/>
      <c r="BS29" s="68"/>
      <c r="BT29" s="19"/>
      <c r="BU29" s="19"/>
      <c r="BV29" s="19"/>
      <c r="BW29" s="19"/>
      <c r="BX29" s="19"/>
      <c r="BY29" s="19"/>
      <c r="BZ29" s="19"/>
      <c r="CA29" s="19"/>
      <c r="CB29" s="68"/>
      <c r="CC29" s="68"/>
      <c r="CD29" s="68"/>
      <c r="CE29" s="68"/>
      <c r="CF29" s="68"/>
      <c r="CG29" s="19"/>
      <c r="CH29" s="19"/>
      <c r="CI29" s="19"/>
      <c r="CJ29" s="19"/>
      <c r="CK29" s="19"/>
      <c r="CL29" s="19"/>
      <c r="CM29" s="19"/>
      <c r="CN29" s="19"/>
      <c r="CO29" s="19"/>
      <c r="CP29" s="19"/>
      <c r="CQ29" s="19"/>
      <c r="CR29" s="19"/>
      <c r="CS29" s="19"/>
      <c r="CT29" s="19"/>
      <c r="CU29" s="19"/>
      <c r="CV29" s="19"/>
      <c r="CW29" s="19"/>
      <c r="CX29" s="19"/>
      <c r="CY29" s="19"/>
      <c r="CZ29" s="19"/>
      <c r="DA29" s="19"/>
      <c r="DB29" s="19"/>
      <c r="DC29" s="19"/>
      <c r="DD29" s="19"/>
      <c r="DE29" s="19"/>
      <c r="DF29" s="19"/>
      <c r="DG29" s="19"/>
      <c r="DH29" s="19"/>
      <c r="DI29" s="19"/>
      <c r="DJ29" s="19"/>
      <c r="DK29" s="19"/>
      <c r="DL29" s="19"/>
      <c r="DM29" s="19"/>
      <c r="DN29" s="19"/>
      <c r="DO29" s="19"/>
      <c r="DP29" s="19"/>
      <c r="DQ29" s="19"/>
      <c r="DR29" s="19"/>
      <c r="DS29" s="19"/>
      <c r="DT29" s="19"/>
      <c r="DU29" s="19"/>
      <c r="DV29" s="19"/>
      <c r="DW29" s="19"/>
      <c r="DX29" s="19"/>
      <c r="DY29" s="19"/>
      <c r="DZ29" s="19"/>
      <c r="EA29" s="19"/>
    </row>
    <row r="30" spans="1:131" ht="20.5" customHeight="1" x14ac:dyDescent="0.35">
      <c r="A30" s="7"/>
      <c r="B30" s="62" t="s">
        <v>14</v>
      </c>
      <c r="C30" s="3">
        <f>SUM(C28:C29)</f>
        <v>2085782</v>
      </c>
      <c r="D30" s="3">
        <f t="shared" si="18"/>
        <v>1376811.0999999996</v>
      </c>
      <c r="E30" s="28">
        <f t="shared" si="19"/>
        <v>0.66009348052672789</v>
      </c>
      <c r="F30" s="23"/>
      <c r="G30" s="135">
        <f t="shared" ref="G30:AG30" si="20">SUM(G28:G29)</f>
        <v>0</v>
      </c>
      <c r="H30" s="136">
        <f t="shared" si="20"/>
        <v>0</v>
      </c>
      <c r="I30" s="136">
        <f t="shared" si="20"/>
        <v>0</v>
      </c>
      <c r="J30" s="136">
        <f t="shared" si="20"/>
        <v>0</v>
      </c>
      <c r="K30" s="136">
        <f t="shared" si="20"/>
        <v>0</v>
      </c>
      <c r="L30" s="136">
        <f t="shared" si="20"/>
        <v>0</v>
      </c>
      <c r="M30" s="136">
        <f t="shared" si="20"/>
        <v>0</v>
      </c>
      <c r="N30" s="136">
        <f t="shared" si="20"/>
        <v>0</v>
      </c>
      <c r="O30" s="136">
        <f t="shared" si="20"/>
        <v>0</v>
      </c>
      <c r="P30" s="136">
        <f t="shared" si="20"/>
        <v>0</v>
      </c>
      <c r="Q30" s="136">
        <f t="shared" si="20"/>
        <v>0</v>
      </c>
      <c r="R30" s="136">
        <f t="shared" si="20"/>
        <v>0</v>
      </c>
      <c r="S30" s="140">
        <f t="shared" si="20"/>
        <v>0</v>
      </c>
      <c r="T30" s="135">
        <f t="shared" si="20"/>
        <v>0</v>
      </c>
      <c r="U30" s="136">
        <f t="shared" si="20"/>
        <v>0</v>
      </c>
      <c r="V30" s="136">
        <f t="shared" si="20"/>
        <v>0</v>
      </c>
      <c r="W30" s="136">
        <f t="shared" si="20"/>
        <v>0</v>
      </c>
      <c r="X30" s="136">
        <f t="shared" si="20"/>
        <v>0</v>
      </c>
      <c r="Y30" s="136">
        <f t="shared" si="20"/>
        <v>0</v>
      </c>
      <c r="Z30" s="136">
        <f t="shared" si="20"/>
        <v>0</v>
      </c>
      <c r="AA30" s="136">
        <f t="shared" si="20"/>
        <v>0</v>
      </c>
      <c r="AB30" s="136">
        <f t="shared" si="20"/>
        <v>0</v>
      </c>
      <c r="AC30" s="136">
        <f t="shared" si="20"/>
        <v>0</v>
      </c>
      <c r="AD30" s="136">
        <f t="shared" si="20"/>
        <v>0</v>
      </c>
      <c r="AE30" s="136">
        <f t="shared" si="20"/>
        <v>0</v>
      </c>
      <c r="AF30" s="170">
        <f t="shared" si="20"/>
        <v>0</v>
      </c>
      <c r="AG30" s="135">
        <f t="shared" si="20"/>
        <v>2085782</v>
      </c>
      <c r="AH30" s="130">
        <f t="shared" ref="AH30:AM30" si="21">SUM(AH28:AH29)</f>
        <v>281529.58999999997</v>
      </c>
      <c r="AI30" s="130">
        <f t="shared" si="21"/>
        <v>33108</v>
      </c>
      <c r="AJ30" s="130">
        <f t="shared" si="21"/>
        <v>36019.61</v>
      </c>
      <c r="AK30" s="130">
        <f t="shared" si="21"/>
        <v>355240.58</v>
      </c>
      <c r="AL30" s="130">
        <f t="shared" si="21"/>
        <v>404068.88</v>
      </c>
      <c r="AM30" s="130">
        <f t="shared" si="21"/>
        <v>266844.44</v>
      </c>
      <c r="AN30" s="130"/>
      <c r="AO30" s="152"/>
      <c r="AP30" s="152"/>
      <c r="AQ30" s="152"/>
      <c r="AR30" s="152"/>
      <c r="AS30" s="153"/>
      <c r="AT30" s="159"/>
      <c r="AZ30" s="19"/>
      <c r="BA30" s="19"/>
      <c r="BB30" s="22"/>
      <c r="BC30" s="22"/>
      <c r="BD30" s="22"/>
      <c r="BE30" s="22"/>
      <c r="BF30" s="22"/>
      <c r="BG30" s="19"/>
      <c r="BH30" s="19"/>
      <c r="BI30" s="19"/>
      <c r="BJ30" s="19"/>
      <c r="BK30" s="19"/>
      <c r="BL30" s="19"/>
      <c r="BM30" s="19"/>
      <c r="BN30" s="19"/>
      <c r="BO30" s="22"/>
      <c r="BP30" s="22"/>
      <c r="BQ30" s="22"/>
      <c r="BR30" s="22"/>
      <c r="BS30" s="22"/>
      <c r="BT30" s="19"/>
      <c r="BU30" s="19"/>
      <c r="BV30" s="19"/>
      <c r="BW30" s="19"/>
      <c r="BX30" s="19"/>
      <c r="BY30" s="19"/>
      <c r="BZ30" s="19"/>
      <c r="CA30" s="19"/>
      <c r="CB30" s="22"/>
      <c r="CC30" s="22"/>
      <c r="CD30" s="22"/>
      <c r="CE30" s="22"/>
      <c r="CF30" s="22"/>
      <c r="CG30" s="19"/>
      <c r="CH30" s="19"/>
      <c r="CI30" s="19"/>
      <c r="CJ30" s="19"/>
      <c r="CK30" s="19"/>
      <c r="CL30" s="19"/>
      <c r="CM30" s="19"/>
      <c r="CN30" s="19"/>
      <c r="CO30" s="19"/>
      <c r="CP30" s="19"/>
      <c r="CQ30" s="19"/>
      <c r="CR30" s="19"/>
      <c r="CS30" s="19"/>
      <c r="CT30" s="19"/>
      <c r="CU30" s="19"/>
      <c r="CV30" s="19"/>
      <c r="CW30" s="19"/>
      <c r="CX30" s="19"/>
      <c r="CY30" s="19"/>
      <c r="CZ30" s="19"/>
      <c r="DA30" s="19"/>
      <c r="DB30" s="19"/>
      <c r="DC30" s="19"/>
      <c r="DD30" s="19"/>
      <c r="DE30" s="19"/>
      <c r="DF30" s="19"/>
      <c r="DG30" s="19"/>
      <c r="DH30" s="19"/>
      <c r="DI30" s="19"/>
      <c r="DJ30" s="19"/>
      <c r="DK30" s="19"/>
      <c r="DL30" s="19"/>
      <c r="DM30" s="19"/>
      <c r="DN30" s="19"/>
      <c r="DO30" s="19"/>
      <c r="DP30" s="19"/>
      <c r="DQ30" s="19"/>
      <c r="DR30" s="19"/>
      <c r="DS30" s="19"/>
      <c r="DT30" s="19"/>
      <c r="DU30" s="19"/>
      <c r="DV30" s="19"/>
      <c r="DW30" s="19"/>
      <c r="DX30" s="19"/>
      <c r="DY30" s="19"/>
      <c r="DZ30" s="19"/>
      <c r="EA30" s="19"/>
    </row>
    <row r="31" spans="1:131" x14ac:dyDescent="0.35">
      <c r="A31" s="6"/>
      <c r="B31" s="61" t="s">
        <v>19</v>
      </c>
      <c r="C31" s="2">
        <f>+G31+T31+AG31</f>
        <v>1655579.1000002711</v>
      </c>
      <c r="D31" s="47">
        <f t="shared" si="18"/>
        <v>1409103.4899999998</v>
      </c>
      <c r="E31" s="29">
        <f t="shared" si="19"/>
        <v>0.85112423199819875</v>
      </c>
      <c r="F31" s="23"/>
      <c r="G31" s="137">
        <v>719514.10000027099</v>
      </c>
      <c r="H31" s="138">
        <v>29253.21</v>
      </c>
      <c r="I31" s="138">
        <v>0</v>
      </c>
      <c r="J31" s="138">
        <v>0</v>
      </c>
      <c r="K31" s="138">
        <v>715988.4</v>
      </c>
      <c r="L31" s="138"/>
      <c r="M31" s="138"/>
      <c r="N31" s="138"/>
      <c r="O31" s="138"/>
      <c r="P31" s="138"/>
      <c r="Q31" s="138"/>
      <c r="R31" s="138"/>
      <c r="S31" s="141"/>
      <c r="T31" s="166">
        <v>374370</v>
      </c>
      <c r="U31" s="138">
        <v>1348.75</v>
      </c>
      <c r="V31" s="138">
        <v>62545.599999999999</v>
      </c>
      <c r="W31" s="138">
        <v>0</v>
      </c>
      <c r="X31" s="138">
        <v>0</v>
      </c>
      <c r="Y31" s="138"/>
      <c r="Z31" s="138">
        <v>50590.03</v>
      </c>
      <c r="AA31" s="138"/>
      <c r="AB31" s="138"/>
      <c r="AC31" s="138"/>
      <c r="AD31" s="138"/>
      <c r="AE31" s="138"/>
      <c r="AF31" s="171"/>
      <c r="AG31" s="137">
        <v>561695</v>
      </c>
      <c r="AH31" s="150">
        <v>107336.88</v>
      </c>
      <c r="AI31" s="150">
        <v>263011.43000000011</v>
      </c>
      <c r="AJ31" s="150">
        <v>56908.56</v>
      </c>
      <c r="AK31" s="150">
        <v>97862.04</v>
      </c>
      <c r="AL31" s="150">
        <v>0</v>
      </c>
      <c r="AM31" s="150">
        <v>24258.59</v>
      </c>
      <c r="AN31" s="150"/>
      <c r="AO31" s="155"/>
      <c r="AP31" s="155"/>
      <c r="AQ31" s="155"/>
      <c r="AR31" s="155"/>
      <c r="AS31" s="156"/>
      <c r="AT31" s="159"/>
      <c r="AZ31" s="19"/>
      <c r="BA31" s="19"/>
      <c r="BB31" s="22"/>
      <c r="BC31" s="22"/>
      <c r="BD31" s="22"/>
      <c r="BE31" s="22"/>
      <c r="BF31" s="22"/>
      <c r="BG31" s="19"/>
      <c r="BH31" s="19"/>
      <c r="BI31" s="19"/>
      <c r="BJ31" s="19"/>
      <c r="BK31" s="19"/>
      <c r="BL31" s="19"/>
      <c r="BM31" s="19"/>
      <c r="BN31" s="19"/>
      <c r="BO31" s="22"/>
      <c r="BP31" s="22"/>
      <c r="BQ31" s="22"/>
      <c r="BR31" s="22"/>
      <c r="BS31" s="22"/>
      <c r="BT31" s="19"/>
      <c r="BU31" s="19"/>
      <c r="BV31" s="19"/>
      <c r="BW31" s="19"/>
      <c r="BX31" s="19"/>
      <c r="BY31" s="19"/>
      <c r="BZ31" s="19"/>
      <c r="CA31" s="19"/>
      <c r="CB31" s="22"/>
      <c r="CC31" s="22"/>
      <c r="CD31" s="22"/>
      <c r="CE31" s="22"/>
      <c r="CF31" s="22"/>
      <c r="CG31" s="19"/>
      <c r="CH31" s="19"/>
      <c r="CI31" s="19"/>
      <c r="CJ31" s="19"/>
      <c r="CK31" s="19"/>
      <c r="CL31" s="19"/>
      <c r="CM31" s="19"/>
      <c r="CN31" s="19"/>
      <c r="CO31" s="19"/>
      <c r="CP31" s="19"/>
      <c r="CQ31" s="19"/>
      <c r="CR31" s="19"/>
      <c r="CS31" s="19"/>
      <c r="CT31" s="19"/>
      <c r="CU31" s="19"/>
      <c r="CV31" s="19"/>
      <c r="CW31" s="19"/>
      <c r="CX31" s="19"/>
      <c r="CY31" s="19"/>
      <c r="CZ31" s="19"/>
      <c r="DA31" s="19"/>
      <c r="DB31" s="19"/>
      <c r="DC31" s="19"/>
      <c r="DD31" s="19"/>
      <c r="DE31" s="19"/>
      <c r="DF31" s="19"/>
      <c r="DG31" s="19"/>
      <c r="DH31" s="19"/>
      <c r="DI31" s="19"/>
      <c r="DJ31" s="19"/>
      <c r="DK31" s="19"/>
      <c r="DL31" s="19"/>
      <c r="DM31" s="19"/>
      <c r="DN31" s="19"/>
      <c r="DO31" s="19"/>
      <c r="DP31" s="19"/>
      <c r="DQ31" s="19"/>
      <c r="DR31" s="19"/>
      <c r="DS31" s="19"/>
      <c r="DT31" s="19"/>
      <c r="DU31" s="19"/>
      <c r="DV31" s="19"/>
      <c r="DW31" s="19"/>
      <c r="DX31" s="19"/>
      <c r="DY31" s="19"/>
      <c r="DZ31" s="19"/>
      <c r="EA31" s="19"/>
    </row>
    <row r="32" spans="1:131" x14ac:dyDescent="0.35">
      <c r="A32" s="75"/>
      <c r="B32" s="72" t="s">
        <v>23</v>
      </c>
      <c r="C32" s="58">
        <f>C31</f>
        <v>1655579.1000002711</v>
      </c>
      <c r="D32" s="58">
        <f t="shared" si="18"/>
        <v>1409103.4899999998</v>
      </c>
      <c r="E32" s="17">
        <f t="shared" si="19"/>
        <v>0.85112423199819875</v>
      </c>
      <c r="F32" s="25"/>
      <c r="G32" s="34">
        <f>+G31</f>
        <v>719514.10000027099</v>
      </c>
      <c r="H32" s="36">
        <f>+H31</f>
        <v>29253.21</v>
      </c>
      <c r="I32" s="36">
        <f t="shared" ref="I32:AS32" si="22">+I31</f>
        <v>0</v>
      </c>
      <c r="J32" s="36">
        <f t="shared" si="22"/>
        <v>0</v>
      </c>
      <c r="K32" s="36">
        <f t="shared" si="22"/>
        <v>715988.4</v>
      </c>
      <c r="L32" s="36">
        <f t="shared" si="22"/>
        <v>0</v>
      </c>
      <c r="M32" s="36">
        <f t="shared" si="22"/>
        <v>0</v>
      </c>
      <c r="N32" s="36">
        <f t="shared" si="22"/>
        <v>0</v>
      </c>
      <c r="O32" s="36">
        <f t="shared" si="22"/>
        <v>0</v>
      </c>
      <c r="P32" s="36">
        <f t="shared" si="22"/>
        <v>0</v>
      </c>
      <c r="Q32" s="36">
        <f t="shared" si="22"/>
        <v>0</v>
      </c>
      <c r="R32" s="36">
        <f t="shared" si="22"/>
        <v>0</v>
      </c>
      <c r="S32" s="39">
        <f t="shared" si="22"/>
        <v>0</v>
      </c>
      <c r="T32" s="34">
        <f t="shared" si="22"/>
        <v>374370</v>
      </c>
      <c r="U32" s="36">
        <f t="shared" si="22"/>
        <v>1348.75</v>
      </c>
      <c r="V32" s="36">
        <f t="shared" si="22"/>
        <v>62545.599999999999</v>
      </c>
      <c r="W32" s="36">
        <f t="shared" si="22"/>
        <v>0</v>
      </c>
      <c r="X32" s="36">
        <f t="shared" si="22"/>
        <v>0</v>
      </c>
      <c r="Y32" s="36">
        <f t="shared" si="22"/>
        <v>0</v>
      </c>
      <c r="Z32" s="36">
        <f t="shared" si="22"/>
        <v>50590.03</v>
      </c>
      <c r="AA32" s="36">
        <f t="shared" si="22"/>
        <v>0</v>
      </c>
      <c r="AB32" s="36">
        <f t="shared" si="22"/>
        <v>0</v>
      </c>
      <c r="AC32" s="36">
        <f t="shared" si="22"/>
        <v>0</v>
      </c>
      <c r="AD32" s="36">
        <f t="shared" si="22"/>
        <v>0</v>
      </c>
      <c r="AE32" s="36">
        <f t="shared" si="22"/>
        <v>0</v>
      </c>
      <c r="AF32" s="33">
        <f t="shared" si="22"/>
        <v>0</v>
      </c>
      <c r="AG32" s="34">
        <f t="shared" si="22"/>
        <v>561695</v>
      </c>
      <c r="AH32" s="36">
        <v>107336.88</v>
      </c>
      <c r="AI32" s="36">
        <v>263011.43000000011</v>
      </c>
      <c r="AJ32" s="36">
        <v>56908.56</v>
      </c>
      <c r="AK32" s="36">
        <v>97862.04</v>
      </c>
      <c r="AL32" s="36">
        <f t="shared" si="22"/>
        <v>0</v>
      </c>
      <c r="AM32" s="36">
        <f t="shared" si="22"/>
        <v>24258.59</v>
      </c>
      <c r="AN32" s="36">
        <f t="shared" si="22"/>
        <v>0</v>
      </c>
      <c r="AO32" s="36">
        <f t="shared" si="22"/>
        <v>0</v>
      </c>
      <c r="AP32" s="36">
        <f t="shared" si="22"/>
        <v>0</v>
      </c>
      <c r="AQ32" s="36">
        <f t="shared" si="22"/>
        <v>0</v>
      </c>
      <c r="AR32" s="36">
        <f t="shared" si="22"/>
        <v>0</v>
      </c>
      <c r="AS32" s="33">
        <f t="shared" si="22"/>
        <v>0</v>
      </c>
      <c r="AT32" s="159"/>
      <c r="AZ32" s="19"/>
      <c r="BA32" s="19"/>
      <c r="BB32" s="69"/>
      <c r="BC32" s="69"/>
      <c r="BD32" s="69"/>
      <c r="BE32" s="69"/>
      <c r="BF32" s="69"/>
      <c r="BG32" s="19"/>
      <c r="BH32" s="19"/>
      <c r="BI32" s="19"/>
      <c r="BJ32" s="19"/>
      <c r="BK32" s="19"/>
      <c r="BL32" s="19"/>
      <c r="BM32" s="19"/>
      <c r="BN32" s="19"/>
      <c r="BO32" s="69"/>
      <c r="BP32" s="69"/>
      <c r="BQ32" s="69"/>
      <c r="BR32" s="69"/>
      <c r="BS32" s="69"/>
      <c r="BT32" s="19"/>
      <c r="BU32" s="19"/>
      <c r="BV32" s="19"/>
      <c r="BW32" s="19"/>
      <c r="BX32" s="19"/>
      <c r="BY32" s="19"/>
      <c r="BZ32" s="19"/>
      <c r="CA32" s="19"/>
      <c r="CB32" s="69"/>
      <c r="CC32" s="69"/>
      <c r="CD32" s="69"/>
      <c r="CE32" s="69"/>
      <c r="CF32" s="69"/>
      <c r="CG32" s="19"/>
      <c r="CH32" s="19"/>
      <c r="CI32" s="19"/>
      <c r="CJ32" s="19"/>
      <c r="CK32" s="19"/>
      <c r="CL32" s="19"/>
      <c r="CM32" s="19"/>
      <c r="CN32" s="19"/>
      <c r="CO32" s="19"/>
      <c r="CP32" s="19"/>
      <c r="CQ32" s="19"/>
      <c r="CR32" s="19"/>
      <c r="CS32" s="19"/>
      <c r="CT32" s="19"/>
      <c r="CU32" s="19"/>
      <c r="CV32" s="19"/>
      <c r="CW32" s="19"/>
      <c r="CX32" s="19"/>
      <c r="CY32" s="19"/>
      <c r="CZ32" s="19"/>
      <c r="DA32" s="19"/>
      <c r="DB32" s="19"/>
      <c r="DC32" s="19"/>
      <c r="DD32" s="19"/>
      <c r="DE32" s="19"/>
      <c r="DF32" s="19"/>
      <c r="DG32" s="19"/>
      <c r="DH32" s="19"/>
      <c r="DI32" s="19"/>
      <c r="DJ32" s="19"/>
      <c r="DK32" s="19"/>
      <c r="DL32" s="19"/>
      <c r="DM32" s="19"/>
      <c r="DN32" s="19"/>
      <c r="DO32" s="19"/>
      <c r="DP32" s="19"/>
      <c r="DQ32" s="19"/>
      <c r="DR32" s="19"/>
      <c r="DS32" s="19"/>
      <c r="DT32" s="19"/>
      <c r="DU32" s="19"/>
      <c r="DV32" s="19"/>
      <c r="DW32" s="19"/>
      <c r="DX32" s="19"/>
      <c r="DY32" s="19"/>
      <c r="DZ32" s="19"/>
      <c r="EA32" s="19"/>
    </row>
    <row r="33" spans="1:131" s="15" customFormat="1" ht="15" thickBot="1" x14ac:dyDescent="0.4">
      <c r="A33" s="76"/>
      <c r="B33" s="77" t="s">
        <v>24</v>
      </c>
      <c r="C33" s="59">
        <f>+C30+C32</f>
        <v>3741361.1000002711</v>
      </c>
      <c r="D33" s="59">
        <f t="shared" si="18"/>
        <v>2785914.5899999994</v>
      </c>
      <c r="E33" s="18">
        <f t="shared" si="19"/>
        <v>0.74462595711485791</v>
      </c>
      <c r="F33" s="25"/>
      <c r="G33" s="35">
        <f>+G30+G32</f>
        <v>719514.10000027099</v>
      </c>
      <c r="H33" s="37">
        <f t="shared" ref="H33:AS33" si="23">+H30+H32</f>
        <v>29253.21</v>
      </c>
      <c r="I33" s="37">
        <f t="shared" si="23"/>
        <v>0</v>
      </c>
      <c r="J33" s="37">
        <f t="shared" si="23"/>
        <v>0</v>
      </c>
      <c r="K33" s="37">
        <f t="shared" si="23"/>
        <v>715988.4</v>
      </c>
      <c r="L33" s="37">
        <f t="shared" si="23"/>
        <v>0</v>
      </c>
      <c r="M33" s="37">
        <f t="shared" si="23"/>
        <v>0</v>
      </c>
      <c r="N33" s="37">
        <f t="shared" si="23"/>
        <v>0</v>
      </c>
      <c r="O33" s="37">
        <f t="shared" si="23"/>
        <v>0</v>
      </c>
      <c r="P33" s="37">
        <f t="shared" si="23"/>
        <v>0</v>
      </c>
      <c r="Q33" s="37">
        <f t="shared" si="23"/>
        <v>0</v>
      </c>
      <c r="R33" s="37">
        <f t="shared" si="23"/>
        <v>0</v>
      </c>
      <c r="S33" s="40">
        <f t="shared" si="23"/>
        <v>0</v>
      </c>
      <c r="T33" s="35">
        <f t="shared" si="23"/>
        <v>374370</v>
      </c>
      <c r="U33" s="37">
        <f t="shared" si="23"/>
        <v>1348.75</v>
      </c>
      <c r="V33" s="37">
        <f t="shared" si="23"/>
        <v>62545.599999999999</v>
      </c>
      <c r="W33" s="37">
        <f t="shared" si="23"/>
        <v>0</v>
      </c>
      <c r="X33" s="37">
        <f t="shared" si="23"/>
        <v>0</v>
      </c>
      <c r="Y33" s="37">
        <f t="shared" si="23"/>
        <v>0</v>
      </c>
      <c r="Z33" s="37">
        <f t="shared" si="23"/>
        <v>50590.03</v>
      </c>
      <c r="AA33" s="37">
        <f t="shared" si="23"/>
        <v>0</v>
      </c>
      <c r="AB33" s="37">
        <f t="shared" si="23"/>
        <v>0</v>
      </c>
      <c r="AC33" s="37">
        <f t="shared" si="23"/>
        <v>0</v>
      </c>
      <c r="AD33" s="37">
        <f t="shared" si="23"/>
        <v>0</v>
      </c>
      <c r="AE33" s="37">
        <f t="shared" si="23"/>
        <v>0</v>
      </c>
      <c r="AF33" s="38">
        <f t="shared" si="23"/>
        <v>0</v>
      </c>
      <c r="AG33" s="35">
        <f t="shared" si="23"/>
        <v>2647477</v>
      </c>
      <c r="AH33" s="37">
        <f>+AH30+AH32</f>
        <v>388866.47</v>
      </c>
      <c r="AI33" s="37">
        <f t="shared" si="23"/>
        <v>296119.43000000011</v>
      </c>
      <c r="AJ33" s="37">
        <f t="shared" si="23"/>
        <v>92928.17</v>
      </c>
      <c r="AK33" s="37">
        <f t="shared" si="23"/>
        <v>453102.62</v>
      </c>
      <c r="AL33" s="37">
        <f t="shared" si="23"/>
        <v>404068.88</v>
      </c>
      <c r="AM33" s="37">
        <f>+AM30+AM32</f>
        <v>291103.03000000003</v>
      </c>
      <c r="AN33" s="37">
        <f t="shared" si="23"/>
        <v>0</v>
      </c>
      <c r="AO33" s="37">
        <f t="shared" si="23"/>
        <v>0</v>
      </c>
      <c r="AP33" s="37">
        <f t="shared" si="23"/>
        <v>0</v>
      </c>
      <c r="AQ33" s="37">
        <f t="shared" si="23"/>
        <v>0</v>
      </c>
      <c r="AR33" s="37">
        <f t="shared" si="23"/>
        <v>0</v>
      </c>
      <c r="AS33" s="38">
        <f t="shared" si="23"/>
        <v>0</v>
      </c>
      <c r="AT33" s="159"/>
      <c r="AZ33" s="70"/>
      <c r="BA33" s="70"/>
      <c r="BB33" s="69"/>
      <c r="BC33" s="69"/>
      <c r="BD33" s="69"/>
      <c r="BE33" s="69"/>
      <c r="BF33" s="69"/>
      <c r="BG33" s="70"/>
      <c r="BH33" s="70"/>
      <c r="BI33" s="70"/>
      <c r="BJ33" s="70"/>
      <c r="BK33" s="70"/>
      <c r="BL33" s="70"/>
      <c r="BM33" s="70"/>
      <c r="BN33" s="70"/>
      <c r="BO33" s="69"/>
      <c r="BP33" s="69"/>
      <c r="BQ33" s="69"/>
      <c r="BR33" s="69"/>
      <c r="BS33" s="69"/>
      <c r="BT33" s="70"/>
      <c r="BU33" s="70"/>
      <c r="BV33" s="70"/>
      <c r="BW33" s="70"/>
      <c r="BX33" s="70"/>
      <c r="BY33" s="70"/>
      <c r="BZ33" s="70"/>
      <c r="CA33" s="70"/>
      <c r="CB33" s="69"/>
      <c r="CC33" s="69"/>
      <c r="CD33" s="69"/>
      <c r="CE33" s="69"/>
      <c r="CF33" s="69"/>
      <c r="CG33" s="70"/>
      <c r="CH33" s="70"/>
      <c r="CI33" s="70"/>
      <c r="CJ33" s="70"/>
      <c r="CK33" s="70"/>
      <c r="CL33" s="70"/>
      <c r="CM33" s="70"/>
      <c r="CN33" s="70"/>
      <c r="CO33" s="70"/>
      <c r="CP33" s="70"/>
      <c r="CQ33" s="70"/>
      <c r="CR33" s="70"/>
      <c r="CS33" s="70"/>
      <c r="CT33" s="70"/>
      <c r="CU33" s="70"/>
      <c r="CV33" s="70"/>
      <c r="CW33" s="70"/>
      <c r="CX33" s="70"/>
      <c r="CY33" s="70"/>
      <c r="CZ33" s="70"/>
      <c r="DA33" s="70"/>
      <c r="DB33" s="70"/>
      <c r="DC33" s="70"/>
      <c r="DD33" s="70"/>
      <c r="DE33" s="70"/>
      <c r="DF33" s="70"/>
      <c r="DG33" s="70"/>
      <c r="DH33" s="70"/>
      <c r="DI33" s="70"/>
      <c r="DJ33" s="70"/>
      <c r="DK33" s="70"/>
      <c r="DL33" s="70"/>
      <c r="DM33" s="70"/>
      <c r="DN33" s="70"/>
      <c r="DO33" s="70"/>
      <c r="DP33" s="70"/>
      <c r="DQ33" s="70"/>
      <c r="DR33" s="70"/>
      <c r="DS33" s="70"/>
      <c r="DT33" s="70"/>
      <c r="DU33" s="70"/>
      <c r="DV33" s="70"/>
      <c r="DW33" s="70"/>
      <c r="DX33" s="70"/>
      <c r="DY33" s="70"/>
      <c r="DZ33" s="70"/>
      <c r="EA33" s="70"/>
    </row>
    <row r="34" spans="1:131" x14ac:dyDescent="0.35">
      <c r="G34" s="42"/>
      <c r="H34" s="42"/>
      <c r="I34" s="42"/>
      <c r="J34" s="42"/>
      <c r="K34" s="42"/>
      <c r="L34" s="42"/>
      <c r="M34" s="42"/>
      <c r="N34" s="42"/>
      <c r="O34" s="42"/>
      <c r="P34" s="19"/>
      <c r="Q34" s="19"/>
      <c r="R34" s="19"/>
      <c r="S34" s="42"/>
      <c r="AZ34" s="19"/>
      <c r="BA34" s="19"/>
      <c r="BB34" s="19"/>
      <c r="BC34" s="19"/>
      <c r="BD34" s="19"/>
      <c r="BE34" s="19"/>
      <c r="BF34" s="19"/>
      <c r="BG34" s="19"/>
      <c r="BH34" s="19"/>
      <c r="BI34" s="19"/>
      <c r="BJ34" s="19"/>
      <c r="BK34" s="19"/>
      <c r="BL34" s="19"/>
      <c r="BM34" s="19"/>
      <c r="BN34" s="19"/>
      <c r="BO34" s="19"/>
      <c r="BP34" s="19"/>
      <c r="BQ34" s="19"/>
      <c r="BR34" s="19"/>
      <c r="BS34" s="19"/>
      <c r="BT34" s="19"/>
      <c r="BU34" s="19"/>
      <c r="BV34" s="19"/>
      <c r="BW34" s="19"/>
      <c r="BX34" s="19"/>
      <c r="BY34" s="19"/>
      <c r="BZ34" s="19"/>
      <c r="CA34" s="19"/>
      <c r="CB34" s="19"/>
      <c r="CC34" s="19"/>
      <c r="CD34" s="19"/>
      <c r="CE34" s="19"/>
      <c r="CF34" s="19"/>
      <c r="CG34" s="19"/>
      <c r="CH34" s="19"/>
      <c r="CI34" s="19"/>
      <c r="CJ34" s="19"/>
      <c r="CK34" s="19"/>
      <c r="CL34" s="19"/>
      <c r="CM34" s="19"/>
      <c r="CN34" s="19"/>
      <c r="CO34" s="19"/>
      <c r="CP34" s="19"/>
      <c r="CQ34" s="19"/>
      <c r="CR34" s="19"/>
      <c r="CS34" s="19"/>
      <c r="CT34" s="19"/>
      <c r="CU34" s="19"/>
      <c r="CV34" s="19"/>
      <c r="CW34" s="19"/>
      <c r="CX34" s="19"/>
      <c r="CY34" s="19"/>
      <c r="CZ34" s="19"/>
      <c r="DA34" s="19"/>
      <c r="DB34" s="19"/>
      <c r="DC34" s="19"/>
      <c r="DD34" s="19"/>
      <c r="DE34" s="19"/>
      <c r="DF34" s="19"/>
      <c r="DG34" s="19"/>
      <c r="DH34" s="19"/>
      <c r="DI34" s="19"/>
      <c r="DJ34" s="19"/>
      <c r="DK34" s="19"/>
      <c r="DL34" s="19"/>
      <c r="DM34" s="19"/>
      <c r="DN34" s="19"/>
      <c r="DO34" s="19"/>
      <c r="DP34" s="19"/>
      <c r="DQ34" s="19"/>
      <c r="DR34" s="19"/>
      <c r="DS34" s="19"/>
      <c r="DT34" s="19"/>
      <c r="DU34" s="19"/>
      <c r="DV34" s="19"/>
      <c r="DW34" s="19"/>
      <c r="DX34" s="19"/>
      <c r="DY34" s="19"/>
      <c r="DZ34" s="19"/>
      <c r="EA34" s="19"/>
    </row>
    <row r="35" spans="1:131" x14ac:dyDescent="0.35">
      <c r="P35" s="142"/>
      <c r="Q35" s="142"/>
      <c r="R35" s="142"/>
      <c r="S35" s="142"/>
      <c r="T35" s="143"/>
      <c r="U35" s="143"/>
      <c r="V35" s="143"/>
      <c r="W35" s="143"/>
      <c r="X35" s="143"/>
      <c r="Y35" s="143"/>
      <c r="Z35" s="143"/>
      <c r="AA35" s="143"/>
      <c r="AB35" s="143"/>
      <c r="AC35" s="143"/>
      <c r="AD35" s="143"/>
      <c r="AE35" s="142"/>
      <c r="AF35" s="142"/>
      <c r="AG35" s="176"/>
      <c r="AH35" s="160"/>
      <c r="AI35" s="160"/>
      <c r="AJ35" s="143"/>
      <c r="AK35" s="142"/>
      <c r="AL35" s="142"/>
      <c r="AM35" s="142"/>
      <c r="AN35" s="142"/>
      <c r="AO35" s="142"/>
      <c r="AP35" s="142"/>
      <c r="AQ35" s="142"/>
      <c r="AR35" s="142"/>
      <c r="AS35" s="142"/>
      <c r="AZ35" s="19"/>
      <c r="BA35" s="19"/>
      <c r="BB35" s="19"/>
      <c r="BC35" s="19"/>
      <c r="BD35" s="19"/>
      <c r="BE35" s="19"/>
      <c r="BF35" s="19"/>
      <c r="BG35" s="19"/>
      <c r="BH35" s="19"/>
      <c r="BI35" s="19"/>
      <c r="BJ35" s="19"/>
      <c r="BK35" s="19"/>
      <c r="BL35" s="19"/>
      <c r="BM35" s="19"/>
      <c r="BN35" s="19"/>
      <c r="BO35" s="19"/>
      <c r="BP35" s="19"/>
      <c r="BQ35" s="19"/>
      <c r="BR35" s="19"/>
      <c r="BS35" s="19"/>
      <c r="BT35" s="19"/>
      <c r="BU35" s="19"/>
      <c r="BV35" s="19"/>
      <c r="BW35" s="19"/>
      <c r="BX35" s="19"/>
      <c r="BY35" s="19"/>
      <c r="BZ35" s="19"/>
      <c r="CA35" s="19"/>
      <c r="CB35" s="19"/>
      <c r="CC35" s="19"/>
      <c r="CD35" s="19"/>
      <c r="CE35" s="19"/>
      <c r="CF35" s="19"/>
      <c r="CG35" s="19"/>
      <c r="CH35" s="19"/>
      <c r="CI35" s="19"/>
      <c r="CJ35" s="19"/>
      <c r="CK35" s="19"/>
      <c r="CL35" s="19"/>
      <c r="CM35" s="19"/>
      <c r="CN35" s="19"/>
      <c r="CO35" s="19"/>
      <c r="CP35" s="19"/>
      <c r="CQ35" s="19"/>
      <c r="CR35" s="19"/>
      <c r="CS35" s="19"/>
      <c r="CT35" s="19"/>
      <c r="CU35" s="19"/>
      <c r="CV35" s="19"/>
      <c r="CW35" s="19"/>
      <c r="CX35" s="19"/>
      <c r="CY35" s="19"/>
      <c r="CZ35" s="19"/>
      <c r="DA35" s="19"/>
      <c r="DB35" s="19"/>
      <c r="DC35" s="19"/>
      <c r="DD35" s="19"/>
      <c r="DE35" s="19"/>
      <c r="DF35" s="19"/>
      <c r="DG35" s="19"/>
      <c r="DH35" s="19"/>
      <c r="DI35" s="19"/>
      <c r="DJ35" s="19"/>
      <c r="DK35" s="19"/>
      <c r="DL35" s="19"/>
      <c r="DM35" s="19"/>
      <c r="DN35" s="19"/>
      <c r="DO35" s="19"/>
      <c r="DP35" s="19"/>
      <c r="DQ35" s="19"/>
      <c r="DR35" s="19"/>
      <c r="DS35" s="19"/>
      <c r="DT35" s="19"/>
      <c r="DU35" s="19"/>
      <c r="DV35" s="19"/>
      <c r="DW35" s="19"/>
      <c r="DX35" s="19"/>
      <c r="DY35" s="19"/>
      <c r="DZ35" s="19"/>
      <c r="EA35" s="19"/>
    </row>
    <row r="36" spans="1:131" ht="15" thickBot="1" x14ac:dyDescent="0.4">
      <c r="A36" s="15" t="s">
        <v>38</v>
      </c>
      <c r="B36" s="53"/>
      <c r="C36" s="53"/>
      <c r="D36" s="53"/>
      <c r="E36" s="53"/>
      <c r="P36" s="142"/>
      <c r="Q36" s="142"/>
      <c r="R36" s="142"/>
      <c r="S36" s="142"/>
      <c r="T36" s="143"/>
      <c r="U36" s="143"/>
      <c r="V36" s="143"/>
      <c r="W36" s="143"/>
      <c r="X36" s="143"/>
      <c r="Y36" s="143"/>
      <c r="Z36" s="143"/>
      <c r="AA36" s="143"/>
      <c r="AB36" s="143"/>
      <c r="AC36" s="143"/>
      <c r="AD36" s="143"/>
      <c r="AE36" s="142"/>
      <c r="AF36" s="142"/>
      <c r="AG36" s="176"/>
      <c r="AH36" s="176"/>
      <c r="AI36" s="176"/>
      <c r="AJ36" s="142"/>
      <c r="AK36" s="142"/>
      <c r="AL36" s="142"/>
      <c r="AM36" s="142"/>
      <c r="AN36" s="142"/>
      <c r="AO36" s="142"/>
      <c r="AP36" s="142"/>
      <c r="AQ36" s="142"/>
      <c r="AR36" s="142"/>
      <c r="AS36" s="142"/>
      <c r="AZ36" s="19"/>
      <c r="BA36" s="19"/>
      <c r="BB36" s="19"/>
      <c r="BC36" s="19"/>
      <c r="BD36" s="19"/>
      <c r="BE36" s="19"/>
      <c r="BF36" s="19"/>
      <c r="BG36" s="19"/>
      <c r="BH36" s="19"/>
      <c r="BI36" s="19"/>
      <c r="BJ36" s="19"/>
      <c r="BK36" s="19"/>
      <c r="BL36" s="19"/>
      <c r="BM36" s="19"/>
      <c r="BN36" s="19"/>
      <c r="BO36" s="19"/>
      <c r="BP36" s="19"/>
      <c r="BQ36" s="19"/>
      <c r="BR36" s="19"/>
      <c r="BS36" s="19"/>
      <c r="BT36" s="19"/>
      <c r="BU36" s="19"/>
      <c r="BV36" s="19"/>
      <c r="BW36" s="19"/>
      <c r="BX36" s="19"/>
      <c r="BY36" s="19"/>
      <c r="BZ36" s="19"/>
      <c r="CA36" s="19"/>
      <c r="CB36" s="19"/>
      <c r="CC36" s="19"/>
      <c r="CD36" s="19"/>
      <c r="CE36" s="19"/>
      <c r="CF36" s="19"/>
      <c r="CG36" s="19"/>
      <c r="CH36" s="19"/>
      <c r="CI36" s="19"/>
      <c r="CJ36" s="19"/>
      <c r="CK36" s="19"/>
      <c r="CL36" s="19"/>
      <c r="CM36" s="19"/>
      <c r="CN36" s="19"/>
      <c r="CO36" s="19"/>
      <c r="CP36" s="19"/>
      <c r="CQ36" s="19"/>
      <c r="CR36" s="19"/>
      <c r="CS36" s="19"/>
      <c r="CT36" s="19"/>
      <c r="CU36" s="19"/>
      <c r="CV36" s="19"/>
      <c r="CW36" s="19"/>
      <c r="CX36" s="19"/>
      <c r="CY36" s="19"/>
      <c r="CZ36" s="19"/>
      <c r="DA36" s="19"/>
      <c r="DB36" s="19"/>
      <c r="DC36" s="19"/>
      <c r="DD36" s="19"/>
      <c r="DE36" s="19"/>
      <c r="DF36" s="19"/>
      <c r="DG36" s="19"/>
      <c r="DH36" s="19"/>
      <c r="DI36" s="19"/>
      <c r="DJ36" s="19"/>
      <c r="DK36" s="19"/>
      <c r="DL36" s="19"/>
      <c r="DM36" s="19"/>
      <c r="DN36" s="19"/>
      <c r="DO36" s="19"/>
      <c r="DP36" s="19"/>
      <c r="DQ36" s="19"/>
      <c r="DR36" s="19"/>
      <c r="DS36" s="19"/>
      <c r="DT36" s="19"/>
      <c r="DU36" s="19"/>
      <c r="DV36" s="19"/>
      <c r="DW36" s="19"/>
      <c r="DX36" s="19"/>
      <c r="DY36" s="19"/>
      <c r="DZ36" s="19"/>
      <c r="EA36" s="19"/>
    </row>
    <row r="37" spans="1:131" x14ac:dyDescent="0.35">
      <c r="A37" s="181" t="s">
        <v>54</v>
      </c>
      <c r="B37" s="186" t="s">
        <v>42</v>
      </c>
      <c r="C37" s="78" t="s">
        <v>43</v>
      </c>
      <c r="D37" s="78" t="s">
        <v>57</v>
      </c>
      <c r="E37" s="78" t="s">
        <v>58</v>
      </c>
      <c r="F37" s="78" t="s">
        <v>59</v>
      </c>
      <c r="G37" s="78" t="s">
        <v>61</v>
      </c>
      <c r="H37" s="78" t="s">
        <v>63</v>
      </c>
      <c r="I37" s="187" t="s">
        <v>28</v>
      </c>
      <c r="J37" s="79" t="s">
        <v>60</v>
      </c>
      <c r="K37" s="168"/>
      <c r="L37" s="168"/>
      <c r="M37" s="168"/>
      <c r="N37" s="168"/>
      <c r="P37" s="71"/>
      <c r="Q37" s="161"/>
      <c r="R37" s="71"/>
      <c r="S37" s="71"/>
      <c r="T37" s="144"/>
      <c r="U37" s="144"/>
      <c r="V37" s="144"/>
      <c r="W37" s="144"/>
      <c r="X37" s="144"/>
      <c r="Y37" s="144"/>
      <c r="Z37" s="144"/>
      <c r="AA37" s="144"/>
      <c r="AB37" s="144"/>
      <c r="AC37" s="144"/>
      <c r="AD37" s="144"/>
      <c r="AE37" s="71"/>
      <c r="AF37" s="71"/>
      <c r="AG37" s="144"/>
      <c r="AH37" s="144"/>
      <c r="AI37" s="144"/>
      <c r="AJ37" s="71"/>
      <c r="AK37" s="71"/>
      <c r="AL37" s="71"/>
      <c r="AM37" s="71"/>
      <c r="AN37" s="71"/>
      <c r="AO37" s="71"/>
      <c r="AP37" s="71"/>
      <c r="AQ37" s="71"/>
      <c r="AR37" s="71"/>
      <c r="AS37" s="71"/>
      <c r="AT37" s="42"/>
      <c r="AZ37" s="19"/>
      <c r="BA37" s="19"/>
      <c r="BB37" s="71"/>
      <c r="BC37" s="71"/>
      <c r="BD37" s="71"/>
      <c r="BE37" s="71"/>
      <c r="BF37" s="71"/>
      <c r="BG37" s="19"/>
      <c r="BH37" s="19"/>
      <c r="BI37" s="19"/>
      <c r="BJ37" s="19"/>
      <c r="BK37" s="19"/>
      <c r="BL37" s="19"/>
      <c r="BM37" s="19"/>
      <c r="BN37" s="19"/>
      <c r="BO37" s="71"/>
      <c r="BP37" s="71"/>
      <c r="BQ37" s="71"/>
      <c r="BR37" s="71"/>
      <c r="BS37" s="71"/>
      <c r="BT37" s="19"/>
      <c r="BU37" s="19"/>
      <c r="BV37" s="19"/>
      <c r="BW37" s="19"/>
      <c r="BX37" s="19"/>
      <c r="BY37" s="19"/>
      <c r="BZ37" s="19"/>
      <c r="CA37" s="19"/>
      <c r="CB37" s="71"/>
      <c r="CC37" s="71"/>
      <c r="CD37" s="71"/>
      <c r="CE37" s="71"/>
      <c r="CF37" s="71"/>
      <c r="CG37" s="19"/>
      <c r="CH37" s="19"/>
      <c r="CI37" s="19"/>
      <c r="CJ37" s="19"/>
      <c r="CK37" s="19"/>
      <c r="CL37" s="19"/>
      <c r="CM37" s="19"/>
      <c r="CN37" s="19"/>
      <c r="CO37" s="19"/>
      <c r="CP37" s="19"/>
      <c r="CQ37" s="19"/>
      <c r="CR37" s="19"/>
      <c r="CS37" s="19"/>
      <c r="CT37" s="19"/>
      <c r="CU37" s="19"/>
      <c r="CV37" s="19"/>
      <c r="CW37" s="19"/>
      <c r="CX37" s="19"/>
      <c r="CY37" s="19"/>
      <c r="CZ37" s="19"/>
      <c r="DA37" s="19"/>
      <c r="DB37" s="19"/>
      <c r="DC37" s="19"/>
      <c r="DD37" s="19"/>
      <c r="DE37" s="19"/>
      <c r="DF37" s="19"/>
      <c r="DG37" s="19"/>
      <c r="DH37" s="19"/>
      <c r="DI37" s="19"/>
      <c r="DJ37" s="19"/>
      <c r="DK37" s="19"/>
      <c r="DL37" s="19"/>
      <c r="DM37" s="19"/>
      <c r="DN37" s="19"/>
      <c r="DO37" s="19"/>
      <c r="DP37" s="19"/>
      <c r="DQ37" s="19"/>
      <c r="DR37" s="19"/>
      <c r="DS37" s="19"/>
      <c r="DT37" s="19"/>
      <c r="DU37" s="19"/>
      <c r="DV37" s="19"/>
      <c r="DW37" s="19"/>
      <c r="DX37" s="19"/>
      <c r="DY37" s="19"/>
      <c r="DZ37" s="19"/>
      <c r="EA37" s="19"/>
    </row>
    <row r="38" spans="1:131" x14ac:dyDescent="0.35">
      <c r="A38" s="182" t="s">
        <v>39</v>
      </c>
      <c r="B38" s="188">
        <f>+C20</f>
        <v>65870260.008461535</v>
      </c>
      <c r="C38" s="32">
        <f>+H20+U20+AH20+AU20+BH20+BU20</f>
        <v>4453020.03</v>
      </c>
      <c r="D38" s="32">
        <f t="shared" ref="D38:H38" si="24">+I20+V20+AI20+AV20+BI20+BV20</f>
        <v>4778368.4099999992</v>
      </c>
      <c r="E38" s="32">
        <f t="shared" si="24"/>
        <v>5532942.4700000007</v>
      </c>
      <c r="F38" s="32">
        <f t="shared" si="24"/>
        <v>5826097.8399999999</v>
      </c>
      <c r="G38" s="32">
        <f t="shared" si="24"/>
        <v>5580027.0199999996</v>
      </c>
      <c r="H38" s="32">
        <f t="shared" si="24"/>
        <v>6540743.8000000007</v>
      </c>
      <c r="I38" s="180">
        <f>C38+D38+E38+F38+G38+H38</f>
        <v>32711199.57</v>
      </c>
      <c r="J38" s="192">
        <f>I38/B38</f>
        <v>0.49660043190656905</v>
      </c>
      <c r="K38" s="57"/>
      <c r="L38" s="57"/>
      <c r="M38" s="57"/>
      <c r="N38" s="57"/>
      <c r="P38" s="145"/>
      <c r="Q38" s="160"/>
      <c r="R38" s="148"/>
      <c r="S38" s="148"/>
      <c r="T38" s="145"/>
      <c r="U38" s="145"/>
      <c r="V38" s="145"/>
      <c r="W38" s="145"/>
      <c r="X38" s="145"/>
      <c r="Y38" s="145"/>
      <c r="Z38" s="145"/>
      <c r="AA38" s="145"/>
      <c r="AB38" s="145"/>
      <c r="AC38" s="145"/>
      <c r="AD38" s="145"/>
      <c r="AE38" s="145"/>
      <c r="AF38" s="145"/>
      <c r="AG38" s="177"/>
      <c r="AH38" s="177"/>
      <c r="AI38" s="177"/>
      <c r="AJ38" s="145"/>
      <c r="AK38" s="145"/>
      <c r="AL38" s="145"/>
      <c r="AM38" s="145"/>
      <c r="AN38" s="145"/>
      <c r="AO38" s="145"/>
      <c r="AP38" s="145"/>
      <c r="AQ38" s="145"/>
      <c r="AR38" s="145"/>
      <c r="AS38" s="145"/>
      <c r="AT38" s="42"/>
      <c r="BB38" s="43"/>
      <c r="BC38" s="43"/>
      <c r="BD38" s="43"/>
      <c r="BE38" s="43"/>
      <c r="BF38" s="43"/>
      <c r="BO38" s="43"/>
      <c r="BP38" s="43"/>
      <c r="BQ38" s="43"/>
      <c r="BR38" s="43"/>
      <c r="BS38" s="43"/>
      <c r="CB38" s="43"/>
      <c r="CC38" s="43"/>
      <c r="CD38" s="43"/>
      <c r="CE38" s="43"/>
      <c r="CF38" s="43"/>
    </row>
    <row r="39" spans="1:131" x14ac:dyDescent="0.35">
      <c r="A39" s="182" t="s">
        <v>40</v>
      </c>
      <c r="B39" s="188">
        <f>+C12</f>
        <v>5890760</v>
      </c>
      <c r="C39" s="32">
        <f t="shared" ref="C39:H39" si="25">+U12+AH12+AU12+BH12+BU12</f>
        <v>67270</v>
      </c>
      <c r="D39" s="32">
        <f t="shared" si="25"/>
        <v>0</v>
      </c>
      <c r="E39" s="32">
        <f t="shared" si="25"/>
        <v>60753.8</v>
      </c>
      <c r="F39" s="32">
        <f t="shared" si="25"/>
        <v>159067.20000000001</v>
      </c>
      <c r="G39" s="32">
        <f t="shared" si="25"/>
        <v>329628.97000000003</v>
      </c>
      <c r="H39" s="32">
        <f t="shared" si="25"/>
        <v>609556.74</v>
      </c>
      <c r="I39" s="180">
        <f>C39+D39+E39+F39+G39+H39</f>
        <v>1226276.71</v>
      </c>
      <c r="J39" s="192">
        <f>I39/B39</f>
        <v>0.2081695248151342</v>
      </c>
      <c r="K39" s="57"/>
      <c r="L39" s="57"/>
      <c r="M39" s="57"/>
      <c r="N39" s="57"/>
      <c r="P39" s="145"/>
      <c r="Q39" s="160"/>
      <c r="R39" s="148"/>
      <c r="S39" s="148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5"/>
      <c r="AF39" s="145"/>
      <c r="AG39" s="179"/>
      <c r="AH39" s="179"/>
      <c r="AI39" s="179"/>
      <c r="AJ39" s="179"/>
      <c r="AK39" s="145"/>
      <c r="AL39" s="145"/>
      <c r="AM39" s="145"/>
      <c r="AN39" s="145"/>
      <c r="AO39" s="145"/>
      <c r="AP39" s="145"/>
      <c r="AQ39" s="145"/>
      <c r="AR39" s="145"/>
      <c r="AS39" s="145"/>
      <c r="AT39" s="42"/>
      <c r="BB39" s="43"/>
      <c r="BC39" s="43"/>
      <c r="BD39" s="43"/>
      <c r="BE39" s="43"/>
      <c r="BF39" s="43"/>
      <c r="BO39" s="43"/>
      <c r="BP39" s="43"/>
      <c r="BQ39" s="43"/>
      <c r="BR39" s="43"/>
      <c r="BS39" s="43"/>
      <c r="CB39" s="43"/>
      <c r="CC39" s="43"/>
      <c r="CD39" s="43"/>
      <c r="CE39" s="43"/>
      <c r="CF39" s="43"/>
    </row>
    <row r="40" spans="1:131" x14ac:dyDescent="0.35">
      <c r="A40" s="183" t="s">
        <v>28</v>
      </c>
      <c r="B40" s="189">
        <f t="shared" ref="B40:H40" si="26">SUM(B38:B39)</f>
        <v>71761020.008461535</v>
      </c>
      <c r="C40" s="54">
        <f t="shared" si="26"/>
        <v>4520290.03</v>
      </c>
      <c r="D40" s="54">
        <f t="shared" si="26"/>
        <v>4778368.4099999992</v>
      </c>
      <c r="E40" s="54">
        <f t="shared" si="26"/>
        <v>5593696.2700000005</v>
      </c>
      <c r="F40" s="54">
        <f t="shared" si="26"/>
        <v>5985165.04</v>
      </c>
      <c r="G40" s="54">
        <f t="shared" si="26"/>
        <v>5909655.9899999993</v>
      </c>
      <c r="H40" s="54">
        <f t="shared" si="26"/>
        <v>7150300.540000001</v>
      </c>
      <c r="I40" s="172">
        <f t="shared" ref="I40:I50" si="27">C40+D40+E40+F40+G40+H40</f>
        <v>33937476.280000001</v>
      </c>
      <c r="J40" s="193">
        <f>I40/B40</f>
        <v>0.4729235492471866</v>
      </c>
      <c r="K40" s="167"/>
      <c r="L40" s="167"/>
      <c r="M40" s="167"/>
      <c r="N40" s="167"/>
      <c r="P40" s="145"/>
      <c r="Q40" s="160"/>
      <c r="R40" s="148"/>
      <c r="S40" s="148"/>
      <c r="T40" s="146"/>
      <c r="U40" s="145"/>
      <c r="V40" s="145"/>
      <c r="W40" s="145"/>
      <c r="X40" s="145"/>
      <c r="Y40" s="145"/>
      <c r="Z40" s="145"/>
      <c r="AA40" s="145"/>
      <c r="AB40" s="145"/>
      <c r="AC40" s="145"/>
      <c r="AD40" s="145"/>
      <c r="AE40" s="145"/>
      <c r="AF40" s="145"/>
      <c r="AG40" s="177"/>
      <c r="AH40" s="177"/>
      <c r="AI40" s="177"/>
      <c r="AJ40" s="145"/>
      <c r="AK40" s="145"/>
      <c r="AL40" s="145"/>
      <c r="AM40" s="145"/>
      <c r="AN40" s="145"/>
      <c r="AO40" s="145"/>
      <c r="AP40" s="145"/>
      <c r="AQ40" s="145"/>
      <c r="AR40" s="145"/>
      <c r="AS40" s="145"/>
      <c r="AT40" s="42"/>
      <c r="BB40" s="43"/>
      <c r="BC40" s="43"/>
      <c r="BD40" s="43"/>
      <c r="BE40" s="43"/>
      <c r="BF40" s="43"/>
      <c r="BO40" s="43"/>
      <c r="BP40" s="43"/>
      <c r="BQ40" s="43"/>
      <c r="BR40" s="43"/>
      <c r="BS40" s="43"/>
      <c r="CB40" s="43"/>
      <c r="CC40" s="43"/>
      <c r="CD40" s="43"/>
      <c r="CE40" s="43"/>
      <c r="CF40" s="43"/>
    </row>
    <row r="41" spans="1:131" x14ac:dyDescent="0.35">
      <c r="A41" s="182"/>
      <c r="B41" s="80"/>
      <c r="C41" s="52"/>
      <c r="D41" s="52"/>
      <c r="E41" s="52"/>
      <c r="F41" s="52"/>
      <c r="G41" s="52"/>
      <c r="H41" s="52"/>
      <c r="I41" s="180">
        <f t="shared" si="27"/>
        <v>0</v>
      </c>
      <c r="J41" s="192"/>
      <c r="K41" s="145"/>
      <c r="L41" s="145"/>
      <c r="M41" s="145"/>
      <c r="N41" s="145"/>
      <c r="P41" s="145"/>
      <c r="Q41" s="160"/>
      <c r="R41" s="145"/>
      <c r="S41" s="145"/>
      <c r="T41" s="145"/>
      <c r="U41" s="145"/>
      <c r="V41" s="145"/>
      <c r="W41" s="147"/>
      <c r="X41" s="147"/>
      <c r="Y41" s="147"/>
      <c r="Z41" s="147"/>
      <c r="AA41" s="147"/>
      <c r="AB41" s="145"/>
      <c r="AC41" s="145"/>
      <c r="AD41" s="145"/>
      <c r="AE41" s="145"/>
      <c r="AF41" s="145"/>
      <c r="AG41" s="177"/>
      <c r="AH41" s="178"/>
      <c r="AI41" s="178"/>
      <c r="AJ41" s="148"/>
      <c r="AK41" s="148"/>
      <c r="AL41" s="148"/>
      <c r="AM41" s="148"/>
      <c r="AN41" s="148"/>
      <c r="AO41" s="146"/>
      <c r="AP41" s="146"/>
      <c r="AQ41" s="146"/>
      <c r="AR41" s="146"/>
      <c r="AS41" s="146"/>
      <c r="AT41" s="213"/>
      <c r="BB41" s="44"/>
      <c r="BC41" s="44"/>
      <c r="BD41" s="44"/>
      <c r="BE41" s="44"/>
      <c r="BF41" s="44"/>
      <c r="BO41" s="44"/>
      <c r="BP41" s="44"/>
      <c r="BQ41" s="44"/>
      <c r="BR41" s="44"/>
      <c r="BS41" s="44"/>
      <c r="CB41" s="44"/>
      <c r="CC41" s="44"/>
      <c r="CD41" s="44"/>
      <c r="CE41" s="44"/>
      <c r="CF41" s="44"/>
    </row>
    <row r="42" spans="1:131" x14ac:dyDescent="0.35">
      <c r="A42" s="184" t="s">
        <v>41</v>
      </c>
      <c r="B42" s="80"/>
      <c r="C42" s="173"/>
      <c r="D42" s="173"/>
      <c r="E42" s="52"/>
      <c r="F42" s="52"/>
      <c r="G42" s="52"/>
      <c r="H42" s="52"/>
      <c r="I42" s="180">
        <f t="shared" si="27"/>
        <v>0</v>
      </c>
      <c r="J42" s="192"/>
      <c r="K42" s="145"/>
      <c r="L42" s="145"/>
      <c r="M42" s="145"/>
      <c r="N42" s="145"/>
      <c r="P42" s="44"/>
      <c r="Q42" s="160"/>
      <c r="R42" s="44"/>
      <c r="S42" s="44"/>
      <c r="T42" s="44"/>
      <c r="U42" s="44"/>
      <c r="V42" s="44"/>
      <c r="W42" s="49"/>
      <c r="X42" s="49"/>
      <c r="Y42" s="49"/>
      <c r="Z42" s="49"/>
      <c r="AA42" s="49"/>
      <c r="AB42" s="44"/>
      <c r="AC42" s="44"/>
      <c r="AD42" s="44"/>
      <c r="AE42" s="44"/>
      <c r="AF42" s="44"/>
      <c r="AG42" s="49"/>
      <c r="AH42" s="45"/>
      <c r="AI42" s="45"/>
      <c r="AJ42" s="45"/>
      <c r="AK42" s="45"/>
      <c r="AL42" s="45"/>
      <c r="AM42" s="45"/>
      <c r="AN42" s="45"/>
      <c r="AO42" s="212"/>
      <c r="AP42" s="212"/>
      <c r="AQ42" s="212"/>
      <c r="AR42" s="212"/>
      <c r="AS42" s="212"/>
      <c r="AT42" s="213"/>
      <c r="BB42" s="44"/>
      <c r="BC42" s="44"/>
      <c r="BD42" s="44"/>
      <c r="BE42" s="44"/>
      <c r="BF42" s="44"/>
      <c r="BO42" s="44"/>
      <c r="BP42" s="44"/>
      <c r="BQ42" s="44"/>
      <c r="BR42" s="44"/>
      <c r="BS42" s="44"/>
      <c r="CB42" s="44"/>
      <c r="CC42" s="44"/>
      <c r="CD42" s="44"/>
      <c r="CE42" s="44"/>
      <c r="CF42" s="44"/>
    </row>
    <row r="43" spans="1:131" x14ac:dyDescent="0.35">
      <c r="A43" s="182" t="s">
        <v>39</v>
      </c>
      <c r="B43" s="188">
        <f>+C32</f>
        <v>1655579.1000002711</v>
      </c>
      <c r="C43" s="174">
        <f>+H32+U32+AH32</f>
        <v>137938.84</v>
      </c>
      <c r="D43" s="174">
        <f t="shared" ref="D43:E43" si="28">+I32+V32+AI32</f>
        <v>325557.03000000009</v>
      </c>
      <c r="E43" s="174">
        <f t="shared" si="28"/>
        <v>56908.56</v>
      </c>
      <c r="F43" s="174">
        <f>+K32+X32+AK32</f>
        <v>813850.44000000006</v>
      </c>
      <c r="G43" s="174">
        <f>+L32+Y32+AL32</f>
        <v>0</v>
      </c>
      <c r="H43" s="174">
        <f>+M32+Z32+AM32</f>
        <v>74848.62</v>
      </c>
      <c r="I43" s="180">
        <f>C43+D43+E43+F43+G43+H43</f>
        <v>1409103.4900000002</v>
      </c>
      <c r="J43" s="192">
        <f>I43/B43</f>
        <v>0.85112423199819898</v>
      </c>
      <c r="K43" s="57"/>
      <c r="L43" s="57"/>
      <c r="M43" s="57"/>
      <c r="N43" s="57"/>
      <c r="P43" s="44"/>
      <c r="Q43" s="160"/>
      <c r="R43" s="44"/>
      <c r="S43" s="44"/>
      <c r="T43" s="44"/>
      <c r="U43" s="44"/>
      <c r="V43" s="45"/>
      <c r="W43" s="46"/>
      <c r="X43" s="46"/>
      <c r="Y43" s="46"/>
      <c r="Z43" s="46"/>
      <c r="AA43" s="46"/>
      <c r="AB43" s="44"/>
      <c r="AC43" s="44"/>
      <c r="AD43" s="44"/>
      <c r="AE43" s="44"/>
      <c r="AF43" s="44"/>
      <c r="AG43" s="46"/>
      <c r="AH43" s="44"/>
      <c r="AI43" s="212"/>
      <c r="AJ43" s="212"/>
      <c r="AK43" s="212"/>
      <c r="AL43" s="212"/>
      <c r="AM43" s="212"/>
      <c r="AN43" s="212"/>
      <c r="AO43" s="212"/>
      <c r="AP43" s="212"/>
      <c r="AQ43" s="212"/>
      <c r="AR43" s="212"/>
      <c r="AS43" s="212"/>
      <c r="AT43" s="213"/>
      <c r="BB43" s="44"/>
      <c r="BC43" s="44"/>
      <c r="BD43" s="44"/>
      <c r="BE43" s="44"/>
      <c r="BF43" s="44"/>
      <c r="BO43" s="44"/>
      <c r="BP43" s="44"/>
      <c r="BQ43" s="44"/>
      <c r="BR43" s="44"/>
      <c r="BS43" s="44"/>
      <c r="CB43" s="44"/>
      <c r="CC43" s="44"/>
      <c r="CD43" s="44"/>
      <c r="CE43" s="44"/>
      <c r="CF43" s="44"/>
    </row>
    <row r="44" spans="1:131" x14ac:dyDescent="0.35">
      <c r="A44" s="182" t="s">
        <v>40</v>
      </c>
      <c r="B44" s="188">
        <f>+C30</f>
        <v>2085782</v>
      </c>
      <c r="C44" s="174">
        <f t="shared" ref="C44:H44" si="29">+H30+U30+AH30</f>
        <v>281529.58999999997</v>
      </c>
      <c r="D44" s="174">
        <f t="shared" si="29"/>
        <v>33108</v>
      </c>
      <c r="E44" s="174">
        <f t="shared" si="29"/>
        <v>36019.61</v>
      </c>
      <c r="F44" s="174">
        <f t="shared" si="29"/>
        <v>355240.58</v>
      </c>
      <c r="G44" s="174">
        <f t="shared" si="29"/>
        <v>404068.88</v>
      </c>
      <c r="H44" s="174">
        <f t="shared" si="29"/>
        <v>266844.44</v>
      </c>
      <c r="I44" s="180">
        <f t="shared" si="27"/>
        <v>1376811.1</v>
      </c>
      <c r="J44" s="192">
        <f>I44/B44</f>
        <v>0.66009348052672812</v>
      </c>
      <c r="K44" s="57"/>
      <c r="L44" s="57"/>
      <c r="M44" s="57"/>
      <c r="N44" s="57"/>
      <c r="P44" s="44"/>
      <c r="Q44" s="160"/>
      <c r="R44" s="44"/>
      <c r="S44" s="44"/>
      <c r="T44" s="44"/>
      <c r="U44" s="44"/>
      <c r="V44" s="45"/>
      <c r="W44" s="46"/>
      <c r="X44" s="46"/>
      <c r="Y44" s="46"/>
      <c r="Z44" s="46"/>
      <c r="AA44" s="46"/>
      <c r="AB44" s="44"/>
      <c r="AC44" s="44"/>
      <c r="AD44" s="44"/>
      <c r="AE44" s="44"/>
      <c r="AF44" s="44"/>
      <c r="AG44" s="46"/>
      <c r="AH44" s="44"/>
      <c r="AI44" s="212"/>
      <c r="AJ44" s="212"/>
      <c r="AK44" s="212"/>
      <c r="AL44" s="212"/>
      <c r="AM44" s="212"/>
      <c r="AN44" s="212"/>
      <c r="AO44" s="212"/>
      <c r="AP44" s="212"/>
      <c r="AQ44" s="212"/>
      <c r="AR44" s="212"/>
      <c r="AS44" s="212"/>
      <c r="AT44" s="213"/>
      <c r="BB44" s="44"/>
      <c r="BC44" s="44"/>
      <c r="BD44" s="44"/>
      <c r="BE44" s="44"/>
      <c r="BF44" s="44"/>
      <c r="BO44" s="44"/>
      <c r="BP44" s="44"/>
      <c r="BQ44" s="44"/>
      <c r="BR44" s="44"/>
      <c r="BS44" s="44"/>
      <c r="CB44" s="44"/>
      <c r="CC44" s="44"/>
      <c r="CD44" s="44"/>
      <c r="CE44" s="44"/>
      <c r="CF44" s="44"/>
    </row>
    <row r="45" spans="1:131" x14ac:dyDescent="0.35">
      <c r="A45" s="183" t="s">
        <v>28</v>
      </c>
      <c r="B45" s="189">
        <f t="shared" ref="B45:H45" si="30">SUM(B43:B44)</f>
        <v>3741361.1000002711</v>
      </c>
      <c r="C45" s="172">
        <f t="shared" si="30"/>
        <v>419468.42999999993</v>
      </c>
      <c r="D45" s="172">
        <f t="shared" si="30"/>
        <v>358665.03000000009</v>
      </c>
      <c r="E45" s="172">
        <f t="shared" si="30"/>
        <v>92928.17</v>
      </c>
      <c r="F45" s="172">
        <f t="shared" si="30"/>
        <v>1169091.02</v>
      </c>
      <c r="G45" s="172">
        <f t="shared" si="30"/>
        <v>404068.88</v>
      </c>
      <c r="H45" s="172">
        <f t="shared" si="30"/>
        <v>341693.06</v>
      </c>
      <c r="I45" s="172">
        <f t="shared" si="27"/>
        <v>2785914.59</v>
      </c>
      <c r="J45" s="193">
        <f>I45/B45</f>
        <v>0.74462595711485802</v>
      </c>
      <c r="K45" s="167"/>
      <c r="L45" s="167"/>
      <c r="M45" s="167"/>
      <c r="N45" s="167"/>
      <c r="P45" s="44"/>
      <c r="Q45" s="160"/>
      <c r="R45" s="44"/>
      <c r="S45" s="44"/>
      <c r="T45" s="44"/>
      <c r="U45" s="44"/>
      <c r="V45" s="44"/>
      <c r="W45" s="49"/>
      <c r="X45" s="49"/>
      <c r="Y45" s="49"/>
      <c r="Z45" s="49"/>
      <c r="AA45" s="49"/>
      <c r="AB45" s="44"/>
      <c r="AC45" s="44"/>
      <c r="AD45" s="44"/>
      <c r="AE45" s="44"/>
      <c r="AF45" s="44"/>
      <c r="AG45" s="49"/>
      <c r="AH45" s="45"/>
      <c r="AI45" s="45"/>
      <c r="AJ45" s="45"/>
      <c r="AK45" s="45"/>
      <c r="AL45" s="45"/>
      <c r="AM45" s="45"/>
      <c r="AN45" s="45"/>
      <c r="AO45" s="212"/>
      <c r="AP45" s="212"/>
      <c r="AQ45" s="212"/>
      <c r="AR45" s="212"/>
      <c r="AS45" s="212"/>
      <c r="AT45" s="213"/>
      <c r="BB45" s="44"/>
      <c r="BC45" s="44"/>
      <c r="BD45" s="44"/>
      <c r="BE45" s="44"/>
      <c r="BF45" s="44"/>
      <c r="BO45" s="44"/>
      <c r="BP45" s="44"/>
      <c r="BQ45" s="44"/>
      <c r="BR45" s="44"/>
      <c r="BS45" s="44"/>
      <c r="CB45" s="44"/>
      <c r="CC45" s="44"/>
      <c r="CD45" s="44"/>
      <c r="CE45" s="44"/>
      <c r="CF45" s="44"/>
    </row>
    <row r="46" spans="1:131" x14ac:dyDescent="0.35">
      <c r="A46" s="183"/>
      <c r="B46" s="80"/>
      <c r="C46" s="173"/>
      <c r="D46" s="173"/>
      <c r="E46" s="52"/>
      <c r="F46" s="52"/>
      <c r="G46" s="52"/>
      <c r="H46" s="52"/>
      <c r="I46" s="180">
        <f t="shared" si="27"/>
        <v>0</v>
      </c>
      <c r="J46" s="192"/>
      <c r="K46" s="145"/>
      <c r="L46" s="145"/>
      <c r="M46" s="145"/>
      <c r="N46" s="145"/>
      <c r="P46" s="44"/>
      <c r="Q46" s="160"/>
      <c r="R46" s="44"/>
      <c r="S46" s="44"/>
      <c r="T46" s="44"/>
      <c r="U46" s="44"/>
      <c r="V46" s="44"/>
      <c r="W46" s="49"/>
      <c r="X46" s="49"/>
      <c r="Y46" s="49"/>
      <c r="Z46" s="49"/>
      <c r="AA46" s="49"/>
      <c r="AB46" s="44"/>
      <c r="AC46" s="44"/>
      <c r="AD46" s="44"/>
      <c r="AE46" s="44"/>
      <c r="AF46" s="44"/>
      <c r="AG46" s="49"/>
      <c r="AH46" s="45"/>
      <c r="AI46" s="45"/>
      <c r="AJ46" s="45"/>
      <c r="AK46" s="45"/>
      <c r="AL46" s="45"/>
      <c r="AM46" s="45"/>
      <c r="AN46" s="45"/>
      <c r="AO46" s="212"/>
      <c r="AP46" s="212"/>
      <c r="AQ46" s="212"/>
      <c r="AR46" s="212"/>
      <c r="AS46" s="212"/>
      <c r="AT46" s="213"/>
      <c r="BB46" s="44"/>
      <c r="BC46" s="44"/>
      <c r="BD46" s="44"/>
      <c r="BE46" s="44"/>
      <c r="BF46" s="44"/>
      <c r="BO46" s="44"/>
      <c r="BP46" s="44"/>
      <c r="BQ46" s="44"/>
      <c r="BR46" s="44"/>
      <c r="BS46" s="44"/>
      <c r="CB46" s="44"/>
      <c r="CC46" s="44"/>
      <c r="CD46" s="44"/>
      <c r="CE46" s="44"/>
      <c r="CF46" s="44"/>
    </row>
    <row r="47" spans="1:131" ht="13.9" customHeight="1" x14ac:dyDescent="0.35">
      <c r="A47" s="184" t="s">
        <v>55</v>
      </c>
      <c r="B47" s="80"/>
      <c r="C47" s="173"/>
      <c r="D47" s="173"/>
      <c r="E47" s="52"/>
      <c r="F47" s="52"/>
      <c r="G47" s="52"/>
      <c r="H47" s="52"/>
      <c r="I47" s="180">
        <f t="shared" si="27"/>
        <v>0</v>
      </c>
      <c r="J47" s="192"/>
      <c r="K47" s="145"/>
      <c r="L47" s="145"/>
      <c r="M47" s="145"/>
      <c r="N47" s="145"/>
      <c r="P47" s="44"/>
      <c r="Q47" s="160"/>
      <c r="R47" s="44"/>
      <c r="S47" s="44"/>
      <c r="T47" s="44"/>
      <c r="U47" s="44"/>
      <c r="V47" s="44"/>
      <c r="W47" s="49"/>
      <c r="X47" s="49"/>
      <c r="Y47" s="49"/>
      <c r="Z47" s="49"/>
      <c r="AA47" s="49"/>
      <c r="AB47" s="44"/>
      <c r="AC47" s="44"/>
      <c r="AD47" s="44"/>
      <c r="AE47" s="44"/>
      <c r="AF47" s="44"/>
      <c r="AG47" s="49"/>
      <c r="AH47" s="45"/>
      <c r="AI47" s="45"/>
      <c r="AJ47" s="45"/>
      <c r="AK47" s="45"/>
      <c r="AL47" s="45"/>
      <c r="AM47" s="45"/>
      <c r="AN47" s="45"/>
      <c r="AO47" s="212"/>
      <c r="AP47" s="212"/>
      <c r="AQ47" s="212"/>
      <c r="AR47" s="212"/>
      <c r="AS47" s="212"/>
      <c r="AT47" s="213"/>
      <c r="BB47" s="44"/>
      <c r="BC47" s="44"/>
      <c r="BD47" s="44"/>
      <c r="BE47" s="44"/>
      <c r="BF47" s="44"/>
      <c r="BO47" s="44"/>
      <c r="BP47" s="44"/>
      <c r="BQ47" s="44"/>
      <c r="BR47" s="44"/>
      <c r="BS47" s="44"/>
      <c r="CB47" s="44"/>
      <c r="CC47" s="44"/>
      <c r="CD47" s="44"/>
      <c r="CE47" s="44"/>
      <c r="CF47" s="44"/>
    </row>
    <row r="48" spans="1:131" x14ac:dyDescent="0.35">
      <c r="A48" s="182" t="s">
        <v>39</v>
      </c>
      <c r="B48" s="188">
        <f t="shared" ref="B48:D49" si="31">+B38+B43</f>
        <v>67525839.108461812</v>
      </c>
      <c r="C48" s="174">
        <f>+C38+C43</f>
        <v>4590958.87</v>
      </c>
      <c r="D48" s="174">
        <f t="shared" si="31"/>
        <v>5103925.4399999995</v>
      </c>
      <c r="E48" s="174">
        <f t="shared" ref="E48:F48" si="32">+E38+E43</f>
        <v>5589851.0300000003</v>
      </c>
      <c r="F48" s="174">
        <f t="shared" si="32"/>
        <v>6639948.2800000003</v>
      </c>
      <c r="G48" s="174">
        <f t="shared" ref="G48" si="33">+G38+G43</f>
        <v>5580027.0199999996</v>
      </c>
      <c r="H48" s="174">
        <f t="shared" ref="H48" si="34">+H38+H43</f>
        <v>6615592.4200000009</v>
      </c>
      <c r="I48" s="180">
        <f>C48+D48+E48+F48+G48+H48</f>
        <v>34120303.060000002</v>
      </c>
      <c r="J48" s="192">
        <f>I48/B48</f>
        <v>0.50529254446131444</v>
      </c>
      <c r="K48" s="57"/>
      <c r="L48" s="57"/>
      <c r="M48" s="57"/>
      <c r="N48" s="57"/>
      <c r="P48" s="44"/>
      <c r="Q48" s="160"/>
      <c r="R48" s="44"/>
      <c r="S48" s="44"/>
      <c r="T48" s="44"/>
      <c r="U48" s="44"/>
      <c r="V48" s="44"/>
      <c r="W48" s="49"/>
      <c r="X48" s="49"/>
      <c r="Y48" s="49"/>
      <c r="Z48" s="49"/>
      <c r="AA48" s="49"/>
      <c r="AB48" s="44"/>
      <c r="AC48" s="44"/>
      <c r="AD48" s="44"/>
      <c r="AE48" s="44"/>
      <c r="AF48" s="44"/>
      <c r="AG48" s="49"/>
      <c r="AH48" s="45"/>
      <c r="AI48" s="45"/>
      <c r="AJ48" s="45"/>
      <c r="AK48" s="45"/>
      <c r="AL48" s="45"/>
      <c r="AM48" s="45"/>
      <c r="AN48" s="45"/>
      <c r="AO48" s="212"/>
      <c r="AP48" s="212"/>
      <c r="AQ48" s="212"/>
      <c r="AR48" s="212"/>
      <c r="AS48" s="212"/>
      <c r="AT48" s="213"/>
      <c r="BB48" s="44"/>
      <c r="BC48" s="44"/>
      <c r="BD48" s="44"/>
      <c r="BE48" s="44"/>
      <c r="BF48" s="44"/>
      <c r="BO48" s="44"/>
      <c r="BP48" s="44"/>
      <c r="BQ48" s="44"/>
      <c r="BR48" s="44"/>
      <c r="BS48" s="44"/>
      <c r="CB48" s="44"/>
      <c r="CC48" s="44"/>
      <c r="CD48" s="44"/>
      <c r="CE48" s="44"/>
      <c r="CF48" s="44"/>
    </row>
    <row r="49" spans="1:84" x14ac:dyDescent="0.35">
      <c r="A49" s="182" t="s">
        <v>40</v>
      </c>
      <c r="B49" s="188">
        <f t="shared" si="31"/>
        <v>7976542</v>
      </c>
      <c r="C49" s="175">
        <f t="shared" si="31"/>
        <v>348799.58999999997</v>
      </c>
      <c r="D49" s="175">
        <f t="shared" si="31"/>
        <v>33108</v>
      </c>
      <c r="E49" s="175">
        <f>+E39+E44</f>
        <v>96773.41</v>
      </c>
      <c r="F49" s="175">
        <f>+F39+F44</f>
        <v>514307.78</v>
      </c>
      <c r="G49" s="175">
        <f>+G39+G44</f>
        <v>733697.85000000009</v>
      </c>
      <c r="H49" s="175">
        <f>+H39+H44</f>
        <v>876401.17999999993</v>
      </c>
      <c r="I49" s="180">
        <f t="shared" si="27"/>
        <v>2603087.81</v>
      </c>
      <c r="J49" s="192">
        <f>I49/B49</f>
        <v>0.3263428952044633</v>
      </c>
      <c r="K49" s="57"/>
      <c r="L49" s="57"/>
      <c r="M49" s="57"/>
      <c r="N49" s="57"/>
      <c r="P49" s="44"/>
      <c r="Q49" s="160"/>
      <c r="R49" s="44"/>
      <c r="S49" s="44"/>
      <c r="T49" s="44"/>
      <c r="U49" s="44"/>
      <c r="V49" s="45"/>
      <c r="W49" s="46"/>
      <c r="X49" s="46"/>
      <c r="Y49" s="46"/>
      <c r="Z49" s="46"/>
      <c r="AA49" s="46"/>
      <c r="AB49" s="44"/>
      <c r="AC49" s="44"/>
      <c r="AD49" s="44"/>
      <c r="AE49" s="44"/>
      <c r="AF49" s="44"/>
      <c r="AG49" s="46"/>
      <c r="AH49" s="44"/>
      <c r="AI49" s="212"/>
      <c r="AJ49" s="212"/>
      <c r="AK49" s="212"/>
      <c r="AL49" s="212"/>
      <c r="AM49" s="212"/>
      <c r="AN49" s="212"/>
      <c r="AO49" s="212"/>
      <c r="AP49" s="212"/>
      <c r="AQ49" s="212"/>
      <c r="AR49" s="212"/>
      <c r="AS49" s="212"/>
      <c r="AT49" s="212"/>
      <c r="BB49" s="44"/>
      <c r="BC49" s="44"/>
      <c r="BD49" s="44"/>
      <c r="BE49" s="44"/>
      <c r="BF49" s="44"/>
      <c r="BO49" s="44"/>
      <c r="BP49" s="44"/>
      <c r="BQ49" s="44"/>
      <c r="BR49" s="44"/>
      <c r="BS49" s="44"/>
      <c r="CB49" s="44"/>
      <c r="CC49" s="44"/>
      <c r="CD49" s="44"/>
      <c r="CE49" s="44"/>
      <c r="CF49" s="44"/>
    </row>
    <row r="50" spans="1:84" ht="15" thickBot="1" x14ac:dyDescent="0.4">
      <c r="A50" s="185" t="s">
        <v>28</v>
      </c>
      <c r="B50" s="190">
        <f>SUM(B48:B49)</f>
        <v>75502381.108461812</v>
      </c>
      <c r="C50" s="81">
        <f t="shared" ref="C50:D50" si="35">SUM(C48:C49)</f>
        <v>4939758.46</v>
      </c>
      <c r="D50" s="81">
        <f t="shared" si="35"/>
        <v>5137033.4399999995</v>
      </c>
      <c r="E50" s="81">
        <f t="shared" ref="E50:F50" si="36">SUM(E48:E49)</f>
        <v>5686624.4400000004</v>
      </c>
      <c r="F50" s="81">
        <f t="shared" si="36"/>
        <v>7154256.0600000005</v>
      </c>
      <c r="G50" s="81">
        <f t="shared" ref="G50" si="37">SUM(G48:G49)</f>
        <v>6313724.8699999992</v>
      </c>
      <c r="H50" s="81">
        <f t="shared" ref="H50" si="38">SUM(H48:H49)</f>
        <v>7491993.6000000006</v>
      </c>
      <c r="I50" s="191">
        <f t="shared" si="27"/>
        <v>36723390.869999997</v>
      </c>
      <c r="J50" s="194">
        <f>I50/B50</f>
        <v>0.4863871884682095</v>
      </c>
      <c r="K50" s="167"/>
      <c r="L50" s="167"/>
      <c r="M50" s="167"/>
      <c r="N50" s="167"/>
      <c r="P50" s="45"/>
      <c r="Q50" s="160"/>
      <c r="R50" s="45"/>
      <c r="S50" s="45"/>
      <c r="T50" s="45"/>
      <c r="U50" s="45"/>
      <c r="V50" s="44"/>
      <c r="W50" s="49"/>
      <c r="X50" s="49"/>
      <c r="Y50" s="49"/>
      <c r="Z50" s="49"/>
      <c r="AA50" s="49"/>
      <c r="AB50" s="45"/>
      <c r="AC50" s="45"/>
      <c r="AD50" s="45"/>
      <c r="AE50" s="45"/>
      <c r="AF50" s="45"/>
      <c r="AG50" s="49"/>
      <c r="AH50" s="44"/>
      <c r="AI50" s="212"/>
      <c r="AJ50" s="212"/>
      <c r="AK50" s="212"/>
      <c r="AL50" s="212"/>
      <c r="AM50" s="212"/>
      <c r="AN50" s="212"/>
      <c r="AO50" s="212"/>
      <c r="AP50" s="212"/>
      <c r="AQ50" s="212"/>
      <c r="AR50" s="212"/>
      <c r="AS50" s="212"/>
      <c r="AT50" s="212"/>
      <c r="BB50" s="45"/>
      <c r="BC50" s="45"/>
      <c r="BD50" s="45"/>
      <c r="BE50" s="45"/>
      <c r="BF50" s="45"/>
      <c r="BO50" s="45"/>
      <c r="BP50" s="45"/>
      <c r="BQ50" s="45"/>
      <c r="BR50" s="45"/>
      <c r="BS50" s="45"/>
      <c r="CB50" s="45"/>
      <c r="CC50" s="45"/>
      <c r="CD50" s="45"/>
      <c r="CE50" s="45"/>
      <c r="CF50" s="45"/>
    </row>
    <row r="51" spans="1:84" x14ac:dyDescent="0.35"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160"/>
      <c r="R51" s="50"/>
      <c r="S51" s="50"/>
      <c r="T51" s="50"/>
      <c r="U51" s="50"/>
      <c r="V51" s="50"/>
      <c r="W51" s="51"/>
      <c r="X51" s="51"/>
      <c r="Y51" s="51"/>
      <c r="Z51" s="51"/>
      <c r="AA51" s="51"/>
      <c r="AB51" s="50"/>
      <c r="AC51" s="50"/>
      <c r="AD51" s="50"/>
      <c r="AE51" s="50"/>
      <c r="AF51" s="50"/>
      <c r="AG51" s="51"/>
      <c r="AH51" s="50"/>
      <c r="AI51" s="50"/>
      <c r="AJ51" s="50"/>
      <c r="AK51" s="50"/>
      <c r="AL51" s="50"/>
      <c r="AM51" s="50"/>
      <c r="AN51" s="50"/>
      <c r="AO51" s="50"/>
      <c r="AP51" s="50"/>
      <c r="AQ51" s="50"/>
      <c r="AR51" s="50"/>
      <c r="AS51" s="50"/>
      <c r="AT51" s="42"/>
      <c r="BB51" s="50"/>
      <c r="BC51" s="50"/>
      <c r="BD51" s="50"/>
      <c r="BE51" s="50"/>
      <c r="BF51" s="50"/>
      <c r="BO51" s="50"/>
      <c r="BP51" s="50"/>
      <c r="BQ51" s="50"/>
      <c r="BR51" s="50"/>
      <c r="BS51" s="50"/>
      <c r="CB51" s="50"/>
      <c r="CC51" s="50"/>
      <c r="CD51" s="50"/>
      <c r="CE51" s="50"/>
      <c r="CF51" s="50"/>
    </row>
    <row r="52" spans="1:84" x14ac:dyDescent="0.35">
      <c r="D52" s="9"/>
      <c r="W52" s="48"/>
      <c r="X52" s="48"/>
      <c r="Y52" s="48"/>
      <c r="Z52" s="48"/>
      <c r="AA52" s="48"/>
      <c r="AG52" s="48"/>
    </row>
    <row r="53" spans="1:84" x14ac:dyDescent="0.35">
      <c r="B53" s="19"/>
      <c r="C53" s="19"/>
      <c r="D53" s="19"/>
      <c r="E53" s="57"/>
      <c r="G53" s="19"/>
      <c r="H53" s="214"/>
      <c r="I53" s="215"/>
      <c r="J53" s="215"/>
      <c r="K53" s="215"/>
      <c r="L53" s="215"/>
      <c r="M53" s="19"/>
    </row>
    <row r="54" spans="1:84" x14ac:dyDescent="0.35">
      <c r="B54" s="19"/>
      <c r="C54" s="19"/>
      <c r="D54" s="19"/>
      <c r="E54" s="19"/>
      <c r="G54" s="19"/>
      <c r="H54" s="145"/>
      <c r="I54" s="148"/>
      <c r="J54" s="148"/>
      <c r="K54" s="148"/>
      <c r="L54" s="216"/>
      <c r="M54" s="19"/>
    </row>
    <row r="55" spans="1:84" x14ac:dyDescent="0.35">
      <c r="B55" s="57"/>
      <c r="C55" s="57"/>
      <c r="D55" s="57"/>
      <c r="E55" s="19"/>
      <c r="G55" s="19"/>
      <c r="H55" s="145"/>
      <c r="I55" s="148"/>
      <c r="J55" s="148"/>
      <c r="K55" s="148"/>
      <c r="L55" s="216"/>
      <c r="M55" s="19"/>
    </row>
    <row r="56" spans="1:84" x14ac:dyDescent="0.35">
      <c r="B56" s="19"/>
      <c r="C56" s="19"/>
      <c r="D56" s="19"/>
      <c r="E56" s="19"/>
      <c r="G56" s="19"/>
      <c r="H56" s="19"/>
      <c r="I56" s="19"/>
      <c r="J56" s="19"/>
      <c r="K56" s="19"/>
      <c r="L56" s="19"/>
      <c r="M56" s="19"/>
    </row>
    <row r="57" spans="1:84" x14ac:dyDescent="0.35">
      <c r="B57" s="19"/>
      <c r="C57" s="57"/>
      <c r="D57" s="19"/>
      <c r="E57" s="19"/>
      <c r="G57" s="19"/>
      <c r="H57" s="19"/>
      <c r="I57" s="19"/>
      <c r="J57" s="19"/>
      <c r="K57" s="19"/>
      <c r="L57" s="19"/>
      <c r="M57" s="19"/>
    </row>
    <row r="58" spans="1:84" x14ac:dyDescent="0.35">
      <c r="B58" s="19"/>
      <c r="C58" s="19"/>
      <c r="D58" s="19"/>
      <c r="E58" s="19"/>
      <c r="G58" s="19"/>
      <c r="H58" s="19"/>
      <c r="I58" s="19"/>
      <c r="J58" s="57"/>
      <c r="K58" s="19"/>
      <c r="L58" s="19"/>
      <c r="M58" s="19"/>
    </row>
    <row r="59" spans="1:84" x14ac:dyDescent="0.35">
      <c r="B59" s="19"/>
      <c r="C59" s="19"/>
      <c r="D59" s="19"/>
      <c r="E59" s="19"/>
      <c r="G59" s="19"/>
      <c r="H59" s="19"/>
      <c r="I59" s="19"/>
      <c r="J59" s="19"/>
      <c r="K59" s="19"/>
      <c r="L59" s="19"/>
      <c r="M59" s="19"/>
    </row>
    <row r="60" spans="1:84" x14ac:dyDescent="0.35">
      <c r="B60" s="19"/>
      <c r="C60" s="19"/>
      <c r="D60" s="19"/>
      <c r="E60" s="19"/>
      <c r="G60" s="19"/>
      <c r="H60" s="214"/>
      <c r="I60" s="215"/>
      <c r="J60" s="215"/>
      <c r="K60" s="215"/>
      <c r="L60" s="215"/>
      <c r="M60" s="19"/>
    </row>
    <row r="61" spans="1:84" x14ac:dyDescent="0.35">
      <c r="B61" s="19"/>
      <c r="C61" s="19"/>
      <c r="D61" s="19"/>
      <c r="E61" s="19"/>
      <c r="G61" s="19"/>
      <c r="H61" s="145"/>
      <c r="I61" s="148"/>
      <c r="J61" s="148"/>
      <c r="K61" s="148"/>
      <c r="L61" s="216"/>
      <c r="M61" s="19"/>
    </row>
    <row r="62" spans="1:84" x14ac:dyDescent="0.35">
      <c r="B62" s="19"/>
      <c r="C62" s="19"/>
      <c r="D62" s="19"/>
      <c r="E62" s="19"/>
      <c r="G62" s="19"/>
      <c r="H62" s="145"/>
      <c r="I62" s="148"/>
      <c r="J62" s="148"/>
      <c r="K62" s="148"/>
      <c r="L62" s="216"/>
      <c r="M62" s="19"/>
    </row>
    <row r="63" spans="1:84" x14ac:dyDescent="0.35">
      <c r="B63" s="19"/>
      <c r="C63" s="19"/>
      <c r="D63" s="19"/>
      <c r="E63" s="19"/>
      <c r="G63" s="19"/>
      <c r="H63" s="19"/>
      <c r="I63" s="19"/>
      <c r="J63" s="19"/>
      <c r="K63" s="19"/>
      <c r="L63" s="19"/>
      <c r="M63" s="19"/>
    </row>
    <row r="64" spans="1:84" x14ac:dyDescent="0.35">
      <c r="B64" s="19"/>
      <c r="C64" s="19"/>
      <c r="D64" s="19"/>
      <c r="E64" s="19"/>
      <c r="G64" s="19"/>
      <c r="H64" s="19"/>
      <c r="I64" s="19"/>
      <c r="J64" s="19"/>
      <c r="K64" s="19"/>
      <c r="L64" s="19"/>
      <c r="M64" s="19"/>
    </row>
    <row r="65" spans="2:13" x14ac:dyDescent="0.35">
      <c r="B65" s="19"/>
      <c r="C65" s="19"/>
      <c r="D65" s="19"/>
      <c r="E65" s="19"/>
      <c r="G65" s="19"/>
      <c r="H65" s="19"/>
      <c r="I65" s="19"/>
      <c r="J65" s="19"/>
      <c r="K65" s="19"/>
      <c r="L65" s="19"/>
      <c r="M65" s="19"/>
    </row>
    <row r="66" spans="2:13" x14ac:dyDescent="0.35">
      <c r="B66" s="19"/>
      <c r="C66" s="19"/>
      <c r="D66" s="19"/>
      <c r="E66" s="19"/>
      <c r="G66" s="19"/>
      <c r="H66" s="19"/>
      <c r="I66" s="19"/>
      <c r="J66" s="19"/>
      <c r="K66" s="19"/>
      <c r="L66" s="19"/>
      <c r="M66" s="19"/>
    </row>
    <row r="67" spans="2:13" x14ac:dyDescent="0.35">
      <c r="B67" s="57"/>
      <c r="C67" s="57"/>
      <c r="D67" s="57"/>
      <c r="E67" s="57"/>
      <c r="F67" s="57"/>
      <c r="G67" s="57"/>
      <c r="H67" s="57"/>
      <c r="I67" s="19"/>
      <c r="J67" s="19"/>
      <c r="K67" s="19"/>
      <c r="L67" s="19"/>
      <c r="M67" s="19"/>
    </row>
    <row r="68" spans="2:13" x14ac:dyDescent="0.35">
      <c r="B68" s="57"/>
      <c r="C68" s="57"/>
      <c r="D68" s="57"/>
      <c r="E68" s="57"/>
      <c r="F68" s="57"/>
      <c r="G68" s="57"/>
      <c r="H68" s="19"/>
      <c r="I68" s="19"/>
      <c r="J68" s="19"/>
      <c r="K68" s="19"/>
      <c r="L68" s="19"/>
      <c r="M68" s="19"/>
    </row>
    <row r="69" spans="2:13" x14ac:dyDescent="0.35">
      <c r="B69" s="19"/>
      <c r="C69" s="19"/>
      <c r="D69" s="19"/>
      <c r="E69" s="19"/>
      <c r="G69" s="19"/>
      <c r="H69" s="19"/>
      <c r="I69" s="19"/>
      <c r="J69" s="19"/>
      <c r="K69" s="19"/>
      <c r="L69" s="19"/>
      <c r="M69" s="19"/>
    </row>
    <row r="70" spans="2:13" x14ac:dyDescent="0.35">
      <c r="B70" s="19"/>
      <c r="C70" s="19"/>
      <c r="D70" s="19"/>
      <c r="E70" s="19"/>
      <c r="G70" s="19"/>
      <c r="H70" s="19"/>
      <c r="I70" s="19"/>
      <c r="J70" s="19"/>
      <c r="K70" s="19"/>
      <c r="L70" s="19"/>
      <c r="M70" s="19"/>
    </row>
    <row r="71" spans="2:13" x14ac:dyDescent="0.35">
      <c r="B71" s="19"/>
      <c r="C71" s="19"/>
      <c r="D71" s="19"/>
      <c r="E71" s="19"/>
      <c r="G71" s="19"/>
      <c r="H71" s="214"/>
      <c r="I71" s="215"/>
      <c r="J71" s="215"/>
      <c r="K71" s="215"/>
      <c r="L71" s="215"/>
      <c r="M71" s="19"/>
    </row>
    <row r="72" spans="2:13" x14ac:dyDescent="0.35">
      <c r="B72" s="19"/>
      <c r="C72" s="19"/>
      <c r="D72" s="19"/>
      <c r="E72" s="19"/>
      <c r="G72" s="19"/>
      <c r="H72" s="145"/>
      <c r="I72" s="148"/>
      <c r="J72" s="148"/>
      <c r="K72" s="148"/>
      <c r="L72" s="216"/>
      <c r="M72" s="19"/>
    </row>
    <row r="73" spans="2:13" x14ac:dyDescent="0.35">
      <c r="B73" s="19"/>
      <c r="C73" s="19"/>
      <c r="D73" s="19"/>
      <c r="E73" s="19"/>
      <c r="G73" s="19"/>
      <c r="H73" s="145"/>
      <c r="I73" s="148"/>
      <c r="J73" s="148"/>
      <c r="K73" s="148"/>
      <c r="L73" s="216"/>
      <c r="M73" s="19"/>
    </row>
    <row r="74" spans="2:13" x14ac:dyDescent="0.35">
      <c r="B74" s="19"/>
      <c r="C74" s="19"/>
      <c r="D74" s="19"/>
      <c r="E74" s="19"/>
      <c r="G74" s="19"/>
      <c r="H74" s="145"/>
      <c r="I74" s="148"/>
      <c r="J74" s="148"/>
      <c r="K74" s="148"/>
      <c r="L74" s="216"/>
      <c r="M74" s="19"/>
    </row>
    <row r="75" spans="2:13" x14ac:dyDescent="0.35">
      <c r="B75" s="19"/>
      <c r="C75" s="19"/>
      <c r="D75" s="19"/>
      <c r="E75" s="19"/>
      <c r="G75" s="19"/>
      <c r="H75" s="145"/>
      <c r="I75" s="148"/>
      <c r="J75" s="148"/>
      <c r="K75" s="148"/>
      <c r="L75" s="216"/>
      <c r="M75" s="19"/>
    </row>
    <row r="76" spans="2:13" x14ac:dyDescent="0.35">
      <c r="B76" s="19"/>
      <c r="C76" s="19"/>
      <c r="D76" s="19"/>
      <c r="E76" s="19"/>
      <c r="G76" s="19"/>
      <c r="H76" s="19"/>
      <c r="I76" s="19"/>
      <c r="J76" s="19"/>
      <c r="K76" s="19"/>
      <c r="L76" s="19"/>
      <c r="M76" s="19"/>
    </row>
    <row r="77" spans="2:13" x14ac:dyDescent="0.35">
      <c r="B77" s="19"/>
      <c r="C77" s="19"/>
      <c r="D77" s="19"/>
      <c r="E77" s="19"/>
      <c r="G77" s="19"/>
      <c r="H77" s="19"/>
      <c r="I77" s="19"/>
      <c r="J77" s="19"/>
      <c r="K77" s="19"/>
      <c r="L77" s="19"/>
      <c r="M77" s="19"/>
    </row>
    <row r="78" spans="2:13" x14ac:dyDescent="0.35">
      <c r="B78" s="19"/>
      <c r="C78" s="19"/>
      <c r="D78" s="19"/>
      <c r="E78" s="19"/>
      <c r="G78" s="19"/>
      <c r="H78" s="19"/>
      <c r="I78" s="19"/>
      <c r="J78" s="19"/>
      <c r="K78" s="19"/>
      <c r="L78" s="19"/>
      <c r="M78" s="19"/>
    </row>
  </sheetData>
  <autoFilter ref="BZ1:BZ53" xr:uid="{00000000-0001-0000-0000-000000000000}"/>
  <mergeCells count="15">
    <mergeCell ref="A18:B18"/>
    <mergeCell ref="A19:B19"/>
    <mergeCell ref="A20:B20"/>
    <mergeCell ref="A21:B21"/>
    <mergeCell ref="C26:E26"/>
    <mergeCell ref="G26:S26"/>
    <mergeCell ref="T26:AF26"/>
    <mergeCell ref="AG26:AS26"/>
    <mergeCell ref="BT5:CF5"/>
    <mergeCell ref="C5:E5"/>
    <mergeCell ref="G5:S5"/>
    <mergeCell ref="T5:AF5"/>
    <mergeCell ref="AG5:AS5"/>
    <mergeCell ref="AT5:BF5"/>
    <mergeCell ref="BG5:BS5"/>
  </mergeCells>
  <phoneticPr fontId="27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Lisa juuni</dc:title>
  <dc:creator>Enar Oidermaa</dc:creator>
  <cp:lastModifiedBy>Maarja Kaurson</cp:lastModifiedBy>
  <dcterms:created xsi:type="dcterms:W3CDTF">2025-02-26T15:14:07Z</dcterms:created>
  <dcterms:modified xsi:type="dcterms:W3CDTF">2026-07-21T11:07:25Z</dcterms:modified>
</cp:coreProperties>
</file>