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90" yWindow="5595" windowWidth="27720" windowHeight="10260"/>
  </bookViews>
  <sheets>
    <sheet name="2014" sheetId="1" r:id="rId1"/>
  </sheets>
  <definedNames>
    <definedName name="_xlnm.Print_Area" localSheetId="0">'2014'!$A$1:$Q$41</definedName>
  </definedNames>
  <calcPr calcId="144525"/>
</workbook>
</file>

<file path=xl/calcChain.xml><?xml version="1.0" encoding="utf-8"?>
<calcChain xmlns="http://schemas.openxmlformats.org/spreadsheetml/2006/main">
  <c r="P16" i="1" l="1"/>
  <c r="E8" i="1"/>
  <c r="F18" i="1"/>
  <c r="F24" i="1" l="1"/>
  <c r="F29" i="1" l="1"/>
  <c r="F37" i="1" s="1"/>
  <c r="K26" i="1"/>
  <c r="P26" i="1" s="1"/>
  <c r="O26" i="1" s="1"/>
  <c r="E26" i="1"/>
  <c r="K25" i="1"/>
  <c r="E25" i="1"/>
  <c r="K24" i="1"/>
  <c r="E24" i="1"/>
  <c r="F19" i="1"/>
  <c r="F36" i="1" s="1"/>
  <c r="O18" i="1"/>
  <c r="E18" i="1"/>
  <c r="O17" i="1"/>
  <c r="E17" i="1"/>
  <c r="E16" i="1"/>
  <c r="O15" i="1"/>
  <c r="E15" i="1"/>
  <c r="O14" i="1"/>
  <c r="E14" i="1"/>
  <c r="O13" i="1"/>
  <c r="E13" i="1"/>
  <c r="P19" i="1"/>
  <c r="O12" i="1"/>
  <c r="E12" i="1"/>
  <c r="F38" i="1" l="1"/>
  <c r="P25" i="1"/>
  <c r="O25" i="1" s="1"/>
  <c r="P24" i="1"/>
  <c r="O24" i="1" s="1"/>
  <c r="O19" i="1"/>
  <c r="P36" i="1"/>
  <c r="F31" i="1"/>
  <c r="E19" i="1"/>
  <c r="E29" i="1"/>
  <c r="P29" i="1" l="1"/>
  <c r="P37" i="1" s="1"/>
  <c r="P38" i="1" s="1"/>
  <c r="E31" i="1"/>
  <c r="F32" i="1"/>
  <c r="P31" i="1" l="1"/>
  <c r="O29" i="1"/>
  <c r="E32" i="1"/>
  <c r="F33" i="1"/>
  <c r="P32" i="1" l="1"/>
  <c r="O31" i="1"/>
  <c r="F34" i="1"/>
  <c r="E33" i="1"/>
  <c r="P33" i="1" l="1"/>
  <c r="O32" i="1"/>
  <c r="O33" i="1" l="1"/>
  <c r="P34" i="1"/>
</calcChain>
</file>

<file path=xl/comments1.xml><?xml version="1.0" encoding="utf-8"?>
<comments xmlns="http://schemas.openxmlformats.org/spreadsheetml/2006/main">
  <authors>
    <author>Margit Dengo</author>
  </authors>
  <commentList>
    <comment ref="G10" authorId="0">
      <text>
        <r>
          <rPr>
            <b/>
            <sz val="9"/>
            <color indexed="81"/>
            <rFont val="Tahoma"/>
            <family val="2"/>
          </rPr>
          <t>Kirjeldada lepingus kokkulepitud muutmise alust, näiteks:
THI
THIx0,5
ei muutu
teenuste hinna muutus</t>
        </r>
        <r>
          <rPr>
            <sz val="9"/>
            <color indexed="81"/>
            <rFont val="Tahoma"/>
            <family val="2"/>
          </rPr>
          <t xml:space="preserve">
jne</t>
        </r>
      </text>
    </comment>
    <comment ref="Q24" authorId="0">
      <text>
        <r>
          <rPr>
            <b/>
            <sz val="9"/>
            <color indexed="81"/>
            <rFont val="Tahoma"/>
            <family val="2"/>
          </rPr>
          <t>tuua märkusena välja, kui tarbimise hind arvestatakse tegeliku tarbimise alusel</t>
        </r>
      </text>
    </comment>
  </commentList>
</comments>
</file>

<file path=xl/sharedStrings.xml><?xml version="1.0" encoding="utf-8"?>
<sst xmlns="http://schemas.openxmlformats.org/spreadsheetml/2006/main" count="77" uniqueCount="59">
  <si>
    <t>Üür ja kõrvalteenuste tasu alates 01.01.2014</t>
  </si>
  <si>
    <t>Lepingu nr</t>
  </si>
  <si>
    <t>T2923/11</t>
  </si>
  <si>
    <t>Üürnik</t>
  </si>
  <si>
    <t>Politsei- ja Piirivalveamet</t>
  </si>
  <si>
    <t>Üüripinna aadress</t>
  </si>
  <si>
    <t>Üüripind (hooned)</t>
  </si>
  <si>
    <r>
      <t>m</t>
    </r>
    <r>
      <rPr>
        <b/>
        <vertAlign val="superscript"/>
        <sz val="11"/>
        <color indexed="8"/>
        <rFont val="Times New Roman"/>
        <family val="1"/>
        <charset val="186"/>
      </rPr>
      <t>2</t>
    </r>
  </si>
  <si>
    <t>THI muutus</t>
  </si>
  <si>
    <t>Territoorium</t>
  </si>
  <si>
    <t>2013 ÜÜR (kehtiv)</t>
  </si>
  <si>
    <t>Üüri muutmise alus</t>
  </si>
  <si>
    <t>Tarbimine (viimane periood)</t>
  </si>
  <si>
    <t>Prognoositav muutus</t>
  </si>
  <si>
    <t>Prognoositav tarbimine 2014</t>
  </si>
  <si>
    <t>Kehtiv ühikuhind</t>
  </si>
  <si>
    <t>Hinnamuutus</t>
  </si>
  <si>
    <t>2014 ÜÜR 
(kehtima hakkav)</t>
  </si>
  <si>
    <t>Jrk</t>
  </si>
  <si>
    <t xml:space="preserve">Üüriteenused ja üür  </t>
  </si>
  <si>
    <r>
      <t>EUR/m</t>
    </r>
    <r>
      <rPr>
        <b/>
        <vertAlign val="superscript"/>
        <sz val="11"/>
        <color indexed="8"/>
        <rFont val="Times New Roman"/>
        <family val="1"/>
        <charset val="186"/>
      </rPr>
      <t>2</t>
    </r>
  </si>
  <si>
    <t>summa kuus</t>
  </si>
  <si>
    <t>kogus aastas</t>
  </si>
  <si>
    <t>%</t>
  </si>
  <si>
    <t>EUR/ühik/aastas</t>
  </si>
  <si>
    <t>Märkused</t>
  </si>
  <si>
    <t>Ruumide kasutustasu (puhas netoüür)</t>
  </si>
  <si>
    <t>Turu üür</t>
  </si>
  <si>
    <t>Kinnisvara haldamine (haldusteenus)</t>
  </si>
  <si>
    <t>Arvestuslik</t>
  </si>
  <si>
    <t>Tehnohooldus</t>
  </si>
  <si>
    <t>Tegelikud kulud</t>
  </si>
  <si>
    <t>Lepingu hind reserviga+uus hange</t>
  </si>
  <si>
    <t>Remonttööd</t>
  </si>
  <si>
    <t>Omanikukohustused</t>
  </si>
  <si>
    <t>ÜÜR KOKKU</t>
  </si>
  <si>
    <t>Kõrvalteenused ja kõrvalteenuste tasud</t>
  </si>
  <si>
    <t>Tarbimisteenused (koodid 610 kuni 640)</t>
  </si>
  <si>
    <t>Elektrienergia</t>
  </si>
  <si>
    <t>MWh</t>
  </si>
  <si>
    <t>Küte (soojusenergia)</t>
  </si>
  <si>
    <t>l</t>
  </si>
  <si>
    <t>Vesi ja kanalisatsioon</t>
  </si>
  <si>
    <t>KÕRVALTEENUSTE TASUD KOKKU</t>
  </si>
  <si>
    <t>Üür ja kõrvalteenuste tasud kokku ilma käibemaksuta (kuus)</t>
  </si>
  <si>
    <t>Käibemaks</t>
  </si>
  <si>
    <t>ÜÜR JA KÕRVALTEENUSTE TASUD KOOS KÄIBEMAKSUGA (kuus)</t>
  </si>
  <si>
    <t>ÜÜR JA KÕRVALTEENUSTE TASUD KOOS KÄIBEMAKSUGA (aastas)</t>
  </si>
  <si>
    <t>sh üür (aastas)</t>
  </si>
  <si>
    <t>sh kõrvalteenuste tasu (aastas)</t>
  </si>
  <si>
    <t>Koostamise kuupäev:</t>
  </si>
  <si>
    <t xml:space="preserve">Koostaja: </t>
  </si>
  <si>
    <t>Illar Heinsalu</t>
  </si>
  <si>
    <t>Turuüür alates 01.01.2014</t>
  </si>
  <si>
    <r>
      <t>m</t>
    </r>
    <r>
      <rPr>
        <i/>
        <vertAlign val="superscript"/>
        <sz val="11"/>
        <color indexed="8"/>
        <rFont val="Times New Roman"/>
        <family val="1"/>
        <charset val="186"/>
      </rPr>
      <t>3</t>
    </r>
    <r>
      <rPr>
        <sz val="11"/>
        <color indexed="8"/>
        <rFont val="Calibri"/>
        <family val="2"/>
        <charset val="186"/>
      </rPr>
      <t/>
    </r>
  </si>
  <si>
    <t xml:space="preserve">Heakord </t>
  </si>
  <si>
    <t>Tugiteenused</t>
  </si>
  <si>
    <t>fikseeritud tasu</t>
  </si>
  <si>
    <t>Ida-Viru maakond, Narva-Jõesuu linn, Suur-Lootsi 1a, b,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</si>
</sst>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vertAlign val="superscript"/>
      <sz val="11"/>
      <color indexed="8"/>
      <name val="Times New Roman"/>
      <family val="1"/>
      <charset val="186"/>
    </font>
    <font>
      <b/>
      <sz val="11"/>
      <color rgb="FFFF0000"/>
      <name val="Times New Roman"/>
      <family val="1"/>
      <charset val="186"/>
    </font>
    <font>
      <sz val="11"/>
      <color indexed="8"/>
      <name val="Calibri"/>
      <family val="2"/>
      <charset val="186"/>
    </font>
    <font>
      <i/>
      <sz val="11"/>
      <color theme="1"/>
      <name val="Times New Roman"/>
      <family val="1"/>
      <charset val="186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i/>
      <vertAlign val="superscript"/>
      <sz val="11"/>
      <color indexed="8"/>
      <name val="Times New Roman"/>
      <family val="1"/>
      <charset val="186"/>
    </font>
    <font>
      <b/>
      <i/>
      <sz val="11"/>
      <color theme="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i/>
      <sz val="11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0">
    <xf numFmtId="0" fontId="0" fillId="0" borderId="0" xfId="0"/>
    <xf numFmtId="3" fontId="4" fillId="2" borderId="22" xfId="0" applyNumberFormat="1" applyFont="1" applyFill="1" applyBorder="1" applyAlignment="1">
      <alignment horizontal="center" vertical="center" wrapText="1"/>
    </xf>
    <xf numFmtId="10" fontId="4" fillId="2" borderId="22" xfId="1" applyNumberFormat="1" applyFont="1" applyFill="1" applyBorder="1" applyAlignment="1">
      <alignment horizontal="center" vertical="center" wrapText="1"/>
    </xf>
    <xf numFmtId="3" fontId="4" fillId="2" borderId="29" xfId="0" applyNumberFormat="1" applyFont="1" applyFill="1" applyBorder="1" applyAlignment="1">
      <alignment horizontal="center" vertical="center" wrapText="1"/>
    </xf>
    <xf numFmtId="10" fontId="4" fillId="2" borderId="29" xfId="1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6" fillId="0" borderId="1" xfId="0" applyFont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4" fontId="5" fillId="3" borderId="0" xfId="0" applyNumberFormat="1" applyFont="1" applyFill="1" applyBorder="1" applyAlignment="1">
      <alignment horizontal="right" vertical="center"/>
    </xf>
    <xf numFmtId="10" fontId="6" fillId="2" borderId="1" xfId="1" applyNumberFormat="1" applyFont="1" applyFill="1" applyBorder="1" applyAlignment="1">
      <alignment horizontal="center" vertical="center"/>
    </xf>
    <xf numFmtId="3" fontId="5" fillId="3" borderId="0" xfId="0" applyNumberFormat="1" applyFont="1" applyFill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6" fillId="5" borderId="4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vertical="center"/>
    </xf>
    <xf numFmtId="0" fontId="6" fillId="5" borderId="11" xfId="0" applyFont="1" applyFill="1" applyBorder="1" applyAlignment="1">
      <alignment vertical="center"/>
    </xf>
    <xf numFmtId="0" fontId="6" fillId="5" borderId="12" xfId="0" applyFont="1" applyFill="1" applyBorder="1" applyAlignment="1">
      <alignment horizontal="center" vertical="center"/>
    </xf>
    <xf numFmtId="0" fontId="6" fillId="5" borderId="13" xfId="0" applyFont="1" applyFill="1" applyBorder="1" applyAlignment="1">
      <alignment horizontal="center" vertical="center"/>
    </xf>
    <xf numFmtId="0" fontId="6" fillId="5" borderId="14" xfId="0" applyFont="1" applyFill="1" applyBorder="1" applyAlignment="1">
      <alignment horizontal="center" vertical="center"/>
    </xf>
    <xf numFmtId="0" fontId="6" fillId="5" borderId="15" xfId="0" applyFont="1" applyFill="1" applyBorder="1" applyAlignment="1">
      <alignment horizontal="center" vertical="center"/>
    </xf>
    <xf numFmtId="0" fontId="6" fillId="0" borderId="17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4" fontId="4" fillId="2" borderId="21" xfId="0" applyNumberFormat="1" applyFont="1" applyFill="1" applyBorder="1" applyAlignment="1">
      <alignment vertical="center" wrapText="1"/>
    </xf>
    <xf numFmtId="3" fontId="4" fillId="0" borderId="23" xfId="0" applyNumberFormat="1" applyFont="1" applyFill="1" applyBorder="1" applyAlignment="1">
      <alignment horizontal="right" vertical="center"/>
    </xf>
    <xf numFmtId="3" fontId="4" fillId="0" borderId="0" xfId="0" applyNumberFormat="1" applyFont="1" applyFill="1" applyBorder="1" applyAlignment="1">
      <alignment horizontal="right" vertical="center"/>
    </xf>
    <xf numFmtId="3" fontId="4" fillId="0" borderId="24" xfId="0" applyNumberFormat="1" applyFont="1" applyFill="1" applyBorder="1" applyAlignment="1">
      <alignment horizontal="right" vertical="center"/>
    </xf>
    <xf numFmtId="4" fontId="4" fillId="0" borderId="21" xfId="0" applyNumberFormat="1" applyFont="1" applyBorder="1" applyAlignment="1">
      <alignment vertical="center" wrapText="1"/>
    </xf>
    <xf numFmtId="0" fontId="4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4" fontId="4" fillId="2" borderId="28" xfId="0" applyNumberFormat="1" applyFont="1" applyFill="1" applyBorder="1" applyAlignment="1">
      <alignment vertical="center" wrapText="1"/>
    </xf>
    <xf numFmtId="4" fontId="4" fillId="0" borderId="28" xfId="0" applyNumberFormat="1" applyFont="1" applyBorder="1" applyAlignment="1">
      <alignment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4" fontId="4" fillId="2" borderId="35" xfId="0" applyNumberFormat="1" applyFont="1" applyFill="1" applyBorder="1" applyAlignment="1">
      <alignment vertical="center" wrapText="1"/>
    </xf>
    <xf numFmtId="4" fontId="4" fillId="0" borderId="35" xfId="0" applyNumberFormat="1" applyFont="1" applyBorder="1" applyAlignment="1">
      <alignment vertical="center" wrapText="1"/>
    </xf>
    <xf numFmtId="0" fontId="4" fillId="0" borderId="36" xfId="0" applyFont="1" applyBorder="1" applyAlignment="1">
      <alignment horizontal="center" vertical="center" wrapText="1"/>
    </xf>
    <xf numFmtId="0" fontId="6" fillId="5" borderId="9" xfId="0" applyFont="1" applyFill="1" applyBorder="1" applyAlignment="1">
      <alignment vertical="center"/>
    </xf>
    <xf numFmtId="0" fontId="6" fillId="5" borderId="11" xfId="0" applyFont="1" applyFill="1" applyBorder="1" applyAlignment="1">
      <alignment horizontal="left" vertical="center"/>
    </xf>
    <xf numFmtId="4" fontId="5" fillId="5" borderId="9" xfId="0" applyNumberFormat="1" applyFont="1" applyFill="1" applyBorder="1" applyAlignment="1">
      <alignment horizontal="right" vertical="center"/>
    </xf>
    <xf numFmtId="4" fontId="6" fillId="5" borderId="10" xfId="0" applyNumberFormat="1" applyFont="1" applyFill="1" applyBorder="1" applyAlignment="1">
      <alignment horizontal="right" vertical="center"/>
    </xf>
    <xf numFmtId="4" fontId="6" fillId="5" borderId="14" xfId="0" applyNumberFormat="1" applyFont="1" applyFill="1" applyBorder="1" applyAlignment="1">
      <alignment horizontal="center" vertical="center"/>
    </xf>
    <xf numFmtId="4" fontId="6" fillId="5" borderId="9" xfId="0" applyNumberFormat="1" applyFont="1" applyFill="1" applyBorder="1" applyAlignment="1">
      <alignment horizontal="right" vertical="center"/>
    </xf>
    <xf numFmtId="4" fontId="6" fillId="5" borderId="11" xfId="0" applyNumberFormat="1" applyFont="1" applyFill="1" applyBorder="1" applyAlignment="1">
      <alignment horizontal="right" vertical="center"/>
    </xf>
    <xf numFmtId="0" fontId="4" fillId="5" borderId="10" xfId="0" applyFont="1" applyFill="1" applyBorder="1" applyAlignment="1">
      <alignment vertical="center"/>
    </xf>
    <xf numFmtId="0" fontId="6" fillId="3" borderId="23" xfId="0" applyFont="1" applyFill="1" applyBorder="1" applyAlignment="1">
      <alignment vertical="center"/>
    </xf>
    <xf numFmtId="0" fontId="6" fillId="3" borderId="0" xfId="0" applyFont="1" applyFill="1" applyBorder="1" applyAlignment="1">
      <alignment horizontal="left" vertical="center"/>
    </xf>
    <xf numFmtId="0" fontId="6" fillId="3" borderId="0" xfId="0" applyFont="1" applyFill="1" applyBorder="1" applyAlignment="1">
      <alignment vertical="center"/>
    </xf>
    <xf numFmtId="4" fontId="8" fillId="3" borderId="23" xfId="0" applyNumberFormat="1" applyFont="1" applyFill="1" applyBorder="1" applyAlignment="1">
      <alignment horizontal="right" vertical="center"/>
    </xf>
    <xf numFmtId="4" fontId="6" fillId="3" borderId="37" xfId="0" applyNumberFormat="1" applyFont="1" applyFill="1" applyBorder="1" applyAlignment="1">
      <alignment horizontal="right" vertical="center"/>
    </xf>
    <xf numFmtId="4" fontId="6" fillId="0" borderId="38" xfId="0" applyNumberFormat="1" applyFont="1" applyFill="1" applyBorder="1" applyAlignment="1">
      <alignment horizontal="center" vertical="center" wrapText="1"/>
    </xf>
    <xf numFmtId="4" fontId="6" fillId="0" borderId="23" xfId="0" applyNumberFormat="1" applyFont="1" applyFill="1" applyBorder="1" applyAlignment="1">
      <alignment horizontal="right" vertical="center"/>
    </xf>
    <xf numFmtId="4" fontId="6" fillId="0" borderId="0" xfId="0" applyNumberFormat="1" applyFont="1" applyFill="1" applyBorder="1" applyAlignment="1">
      <alignment horizontal="right" vertical="center"/>
    </xf>
    <xf numFmtId="0" fontId="4" fillId="3" borderId="37" xfId="0" applyFont="1" applyFill="1" applyBorder="1" applyAlignment="1">
      <alignment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39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vertical="center"/>
    </xf>
    <xf numFmtId="0" fontId="4" fillId="3" borderId="18" xfId="0" applyFont="1" applyFill="1" applyBorder="1" applyAlignment="1">
      <alignment horizontal="left" vertical="center"/>
    </xf>
    <xf numFmtId="0" fontId="6" fillId="3" borderId="21" xfId="0" applyFont="1" applyFill="1" applyBorder="1" applyAlignment="1">
      <alignment vertical="center"/>
    </xf>
    <xf numFmtId="4" fontId="4" fillId="0" borderId="28" xfId="0" applyNumberFormat="1" applyFont="1" applyBorder="1" applyAlignment="1">
      <alignment horizontal="center" vertical="center"/>
    </xf>
    <xf numFmtId="3" fontId="4" fillId="2" borderId="31" xfId="0" applyNumberFormat="1" applyFont="1" applyFill="1" applyBorder="1" applyAlignment="1">
      <alignment horizontal="center" vertical="center"/>
    </xf>
    <xf numFmtId="9" fontId="4" fillId="2" borderId="1" xfId="1" applyFont="1" applyFill="1" applyBorder="1" applyAlignment="1">
      <alignment horizontal="center" vertical="center"/>
    </xf>
    <xf numFmtId="3" fontId="4" fillId="0" borderId="31" xfId="0" applyNumberFormat="1" applyFont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4" fillId="0" borderId="32" xfId="0" applyFont="1" applyBorder="1" applyAlignment="1">
      <alignment vertical="center"/>
    </xf>
    <xf numFmtId="0" fontId="4" fillId="0" borderId="33" xfId="0" applyFont="1" applyBorder="1" applyAlignment="1">
      <alignment vertical="center"/>
    </xf>
    <xf numFmtId="0" fontId="6" fillId="0" borderId="41" xfId="0" applyFont="1" applyBorder="1" applyAlignment="1">
      <alignment vertical="center"/>
    </xf>
    <xf numFmtId="0" fontId="6" fillId="0" borderId="44" xfId="0" applyFont="1" applyBorder="1" applyAlignment="1">
      <alignment vertical="center"/>
    </xf>
    <xf numFmtId="4" fontId="6" fillId="5" borderId="14" xfId="0" applyNumberFormat="1" applyFont="1" applyFill="1" applyBorder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4" fontId="6" fillId="0" borderId="23" xfId="0" applyNumberFormat="1" applyFont="1" applyBorder="1" applyAlignment="1">
      <alignment horizontal="right" vertical="center"/>
    </xf>
    <xf numFmtId="4" fontId="6" fillId="0" borderId="37" xfId="0" applyNumberFormat="1" applyFont="1" applyBorder="1" applyAlignment="1">
      <alignment horizontal="right" vertical="center"/>
    </xf>
    <xf numFmtId="4" fontId="6" fillId="0" borderId="0" xfId="0" applyNumberFormat="1" applyFont="1" applyBorder="1" applyAlignment="1">
      <alignment horizontal="right" vertical="center" wrapText="1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/>
    </xf>
    <xf numFmtId="9" fontId="5" fillId="0" borderId="0" xfId="0" applyNumberFormat="1" applyFont="1" applyFill="1" applyBorder="1" applyAlignment="1">
      <alignment horizontal="left" vertical="center"/>
    </xf>
    <xf numFmtId="2" fontId="4" fillId="0" borderId="23" xfId="0" applyNumberFormat="1" applyFont="1" applyBorder="1" applyAlignment="1">
      <alignment horizontal="right" vertical="center"/>
    </xf>
    <xf numFmtId="0" fontId="6" fillId="0" borderId="45" xfId="0" applyFont="1" applyBorder="1" applyAlignment="1">
      <alignment vertical="center"/>
    </xf>
    <xf numFmtId="4" fontId="5" fillId="0" borderId="46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 wrapText="1"/>
    </xf>
    <xf numFmtId="4" fontId="5" fillId="0" borderId="0" xfId="0" applyNumberFormat="1" applyFont="1" applyBorder="1" applyAlignment="1">
      <alignment vertical="center"/>
    </xf>
    <xf numFmtId="0" fontId="4" fillId="0" borderId="0" xfId="0" applyFont="1" applyAlignment="1">
      <alignment vertical="center" wrapText="1"/>
    </xf>
    <xf numFmtId="4" fontId="4" fillId="0" borderId="0" xfId="0" applyNumberFormat="1" applyFont="1" applyAlignment="1">
      <alignment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5" fillId="0" borderId="0" xfId="0" applyFont="1" applyBorder="1" applyAlignment="1">
      <alignment horizontal="right" vertical="center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5" fillId="0" borderId="1" xfId="0" applyFont="1" applyBorder="1" applyAlignment="1">
      <alignment vertical="center"/>
    </xf>
    <xf numFmtId="4" fontId="3" fillId="0" borderId="20" xfId="0" applyNumberFormat="1" applyFont="1" applyFill="1" applyBorder="1" applyAlignment="1">
      <alignment horizontal="right" vertical="center"/>
    </xf>
    <xf numFmtId="4" fontId="3" fillId="0" borderId="23" xfId="0" applyNumberFormat="1" applyFont="1" applyFill="1" applyBorder="1" applyAlignment="1">
      <alignment horizontal="right" vertical="center"/>
    </xf>
    <xf numFmtId="2" fontId="4" fillId="0" borderId="29" xfId="0" applyNumberFormat="1" applyFont="1" applyFill="1" applyBorder="1" applyAlignment="1">
      <alignment horizontal="center" vertical="center" wrapText="1"/>
    </xf>
    <xf numFmtId="0" fontId="4" fillId="0" borderId="20" xfId="0" applyFont="1" applyBorder="1" applyAlignment="1">
      <alignment vertical="center"/>
    </xf>
    <xf numFmtId="0" fontId="4" fillId="0" borderId="40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10" fontId="4" fillId="0" borderId="29" xfId="1" applyNumberFormat="1" applyFont="1" applyFill="1" applyBorder="1" applyAlignment="1">
      <alignment horizontal="center" vertical="center" wrapText="1"/>
    </xf>
    <xf numFmtId="4" fontId="4" fillId="2" borderId="28" xfId="0" applyNumberFormat="1" applyFont="1" applyFill="1" applyBorder="1" applyAlignment="1">
      <alignment vertical="center"/>
    </xf>
    <xf numFmtId="2" fontId="4" fillId="2" borderId="29" xfId="0" applyNumberFormat="1" applyFont="1" applyFill="1" applyBorder="1" applyAlignment="1">
      <alignment horizontal="center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10" fillId="0" borderId="42" xfId="0" applyNumberFormat="1" applyFont="1" applyBorder="1" applyAlignment="1">
      <alignment horizontal="center" vertical="center"/>
    </xf>
    <xf numFmtId="4" fontId="3" fillId="0" borderId="28" xfId="0" applyNumberFormat="1" applyFont="1" applyBorder="1" applyAlignment="1">
      <alignment vertical="center" wrapText="1"/>
    </xf>
    <xf numFmtId="0" fontId="10" fillId="2" borderId="42" xfId="0" applyFont="1" applyFill="1" applyBorder="1" applyAlignment="1">
      <alignment horizontal="left" vertical="center"/>
    </xf>
    <xf numFmtId="0" fontId="10" fillId="0" borderId="42" xfId="0" applyFont="1" applyBorder="1" applyAlignment="1">
      <alignment horizontal="left" vertical="center"/>
    </xf>
    <xf numFmtId="0" fontId="6" fillId="0" borderId="27" xfId="0" applyFont="1" applyBorder="1" applyAlignment="1">
      <alignment vertical="center" wrapText="1"/>
    </xf>
    <xf numFmtId="0" fontId="6" fillId="0" borderId="31" xfId="0" applyFont="1" applyBorder="1" applyAlignment="1">
      <alignment vertical="center" wrapText="1"/>
    </xf>
    <xf numFmtId="4" fontId="6" fillId="0" borderId="31" xfId="0" applyNumberFormat="1" applyFont="1" applyBorder="1" applyAlignment="1">
      <alignment vertical="center" wrapText="1"/>
    </xf>
    <xf numFmtId="0" fontId="6" fillId="0" borderId="42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14" fontId="10" fillId="2" borderId="0" xfId="0" applyNumberFormat="1" applyFont="1" applyFill="1" applyAlignment="1">
      <alignment horizontal="left" vertical="center"/>
    </xf>
    <xf numFmtId="14" fontId="4" fillId="0" borderId="0" xfId="0" applyNumberFormat="1" applyFont="1" applyAlignment="1">
      <alignment horizontal="left" vertical="center"/>
    </xf>
    <xf numFmtId="0" fontId="10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4" borderId="1" xfId="0" applyFont="1" applyFill="1" applyBorder="1" applyAlignment="1">
      <alignment vertical="center"/>
    </xf>
    <xf numFmtId="0" fontId="8" fillId="0" borderId="26" xfId="0" applyFont="1" applyBorder="1" applyAlignment="1">
      <alignment vertical="center"/>
    </xf>
    <xf numFmtId="0" fontId="15" fillId="0" borderId="1" xfId="0" applyFont="1" applyBorder="1" applyAlignment="1">
      <alignment horizontal="left" vertical="center"/>
    </xf>
    <xf numFmtId="2" fontId="15" fillId="2" borderId="29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4" fontId="3" fillId="2" borderId="28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3" fontId="3" fillId="2" borderId="31" xfId="0" applyNumberFormat="1" applyFont="1" applyFill="1" applyBorder="1" applyAlignment="1">
      <alignment horizontal="center" vertical="center"/>
    </xf>
    <xf numFmtId="4" fontId="16" fillId="2" borderId="42" xfId="0" applyNumberFormat="1" applyFont="1" applyFill="1" applyBorder="1" applyAlignment="1">
      <alignment horizontal="center" vertical="center"/>
    </xf>
    <xf numFmtId="9" fontId="3" fillId="2" borderId="1" xfId="1" applyFont="1" applyFill="1" applyBorder="1" applyAlignment="1">
      <alignment horizontal="center" vertical="center"/>
    </xf>
    <xf numFmtId="3" fontId="3" fillId="0" borderId="31" xfId="0" applyNumberFormat="1" applyFont="1" applyBorder="1" applyAlignment="1">
      <alignment horizontal="center" vertical="center"/>
    </xf>
    <xf numFmtId="4" fontId="16" fillId="0" borderId="42" xfId="0" applyNumberFormat="1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0" fontId="3" fillId="2" borderId="29" xfId="1" applyNumberFormat="1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vertical="center"/>
    </xf>
    <xf numFmtId="0" fontId="4" fillId="3" borderId="40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6" xfId="0" applyFont="1" applyFill="1" applyBorder="1" applyAlignment="1">
      <alignment horizontal="center" vertical="center"/>
    </xf>
    <xf numFmtId="0" fontId="4" fillId="0" borderId="27" xfId="0" applyFont="1" applyBorder="1" applyAlignment="1">
      <alignment vertical="center"/>
    </xf>
    <xf numFmtId="0" fontId="4" fillId="0" borderId="31" xfId="0" applyFont="1" applyBorder="1" applyAlignment="1">
      <alignment vertical="center"/>
    </xf>
    <xf numFmtId="0" fontId="4" fillId="0" borderId="33" xfId="0" applyFont="1" applyBorder="1" applyAlignment="1">
      <alignment vertical="center"/>
    </xf>
    <xf numFmtId="0" fontId="4" fillId="0" borderId="34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4" fillId="2" borderId="41" xfId="0" applyNumberFormat="1" applyFont="1" applyFill="1" applyBorder="1" applyAlignment="1">
      <alignment horizontal="center" vertical="center"/>
    </xf>
    <xf numFmtId="4" fontId="4" fillId="2" borderId="30" xfId="0" applyNumberFormat="1" applyFont="1" applyFill="1" applyBorder="1" applyAlignment="1">
      <alignment horizontal="center" vertical="center"/>
    </xf>
    <xf numFmtId="4" fontId="4" fillId="0" borderId="41" xfId="0" applyNumberFormat="1" applyFont="1" applyBorder="1" applyAlignment="1">
      <alignment horizontal="center" vertical="center"/>
    </xf>
    <xf numFmtId="4" fontId="4" fillId="0" borderId="30" xfId="0" applyNumberFormat="1" applyFont="1" applyBorder="1" applyAlignment="1">
      <alignment horizontal="center" vertical="center"/>
    </xf>
    <xf numFmtId="4" fontId="4" fillId="2" borderId="43" xfId="0" applyNumberFormat="1" applyFont="1" applyFill="1" applyBorder="1" applyAlignment="1">
      <alignment horizontal="center" vertical="center" wrapText="1"/>
    </xf>
    <xf numFmtId="4" fontId="4" fillId="2" borderId="38" xfId="0" applyNumberFormat="1" applyFont="1" applyFill="1" applyBorder="1" applyAlignment="1">
      <alignment horizontal="center" vertical="center" wrapText="1"/>
    </xf>
    <xf numFmtId="4" fontId="4" fillId="2" borderId="22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4" fontId="3" fillId="3" borderId="20" xfId="0" applyNumberFormat="1" applyFont="1" applyFill="1" applyBorder="1" applyAlignment="1">
      <alignment horizontal="right" vertical="center"/>
    </xf>
    <xf numFmtId="2" fontId="4" fillId="3" borderId="21" xfId="0" applyNumberFormat="1" applyFont="1" applyFill="1" applyBorder="1" applyAlignment="1">
      <alignment horizontal="right" vertical="center"/>
    </xf>
    <xf numFmtId="2" fontId="4" fillId="3" borderId="22" xfId="0" applyNumberFormat="1" applyFont="1" applyFill="1" applyBorder="1" applyAlignment="1">
      <alignment horizontal="center" vertical="center" wrapText="1"/>
    </xf>
    <xf numFmtId="2" fontId="6" fillId="3" borderId="23" xfId="0" applyNumberFormat="1" applyFont="1" applyFill="1" applyBorder="1" applyAlignment="1">
      <alignment horizontal="right" vertical="center"/>
    </xf>
    <xf numFmtId="2" fontId="6" fillId="3" borderId="0" xfId="0" applyNumberFormat="1" applyFont="1" applyFill="1" applyBorder="1" applyAlignment="1">
      <alignment horizontal="right" vertical="center"/>
    </xf>
    <xf numFmtId="2" fontId="6" fillId="3" borderId="24" xfId="0" applyNumberFormat="1" applyFont="1" applyFill="1" applyBorder="1" applyAlignment="1">
      <alignment horizontal="right" vertical="center"/>
    </xf>
    <xf numFmtId="10" fontId="4" fillId="3" borderId="22" xfId="1" applyNumberFormat="1" applyFont="1" applyFill="1" applyBorder="1" applyAlignment="1">
      <alignment horizontal="center" vertical="center" wrapText="1"/>
    </xf>
    <xf numFmtId="4" fontId="4" fillId="3" borderId="21" xfId="0" applyNumberFormat="1" applyFont="1" applyFill="1" applyBorder="1" applyAlignment="1">
      <alignment vertical="center" wrapText="1"/>
    </xf>
    <xf numFmtId="0" fontId="4" fillId="3" borderId="32" xfId="0" applyFont="1" applyFill="1" applyBorder="1" applyAlignment="1">
      <alignment vertical="center"/>
    </xf>
    <xf numFmtId="0" fontId="4" fillId="3" borderId="33" xfId="0" applyFont="1" applyFill="1" applyBorder="1" applyAlignment="1">
      <alignment vertical="center"/>
    </xf>
    <xf numFmtId="4" fontId="4" fillId="3" borderId="21" xfId="0" applyNumberFormat="1" applyFont="1" applyFill="1" applyBorder="1" applyAlignment="1">
      <alignment horizontal="right" vertical="center"/>
    </xf>
    <xf numFmtId="2" fontId="4" fillId="3" borderId="29" xfId="0" applyNumberFormat="1" applyFont="1" applyFill="1" applyBorder="1" applyAlignment="1">
      <alignment horizontal="center" vertical="center" wrapText="1"/>
    </xf>
    <xf numFmtId="4" fontId="4" fillId="3" borderId="44" xfId="0" applyNumberFormat="1" applyFont="1" applyFill="1" applyBorder="1" applyAlignment="1">
      <alignment horizontal="center" vertical="center"/>
    </xf>
    <xf numFmtId="0" fontId="10" fillId="3" borderId="34" xfId="0" applyFont="1" applyFill="1" applyBorder="1" applyAlignment="1">
      <alignment horizontal="left" vertical="center"/>
    </xf>
    <xf numFmtId="9" fontId="4" fillId="3" borderId="34" xfId="1" applyFont="1" applyFill="1" applyBorder="1" applyAlignment="1">
      <alignment horizontal="center" vertical="center"/>
    </xf>
    <xf numFmtId="4" fontId="4" fillId="3" borderId="36" xfId="0" applyNumberFormat="1" applyFont="1" applyFill="1" applyBorder="1" applyAlignment="1">
      <alignment horizontal="center" vertical="center"/>
    </xf>
    <xf numFmtId="10" fontId="4" fillId="3" borderId="29" xfId="1" applyNumberFormat="1" applyFont="1" applyFill="1" applyBorder="1" applyAlignment="1">
      <alignment horizontal="center" vertical="center" wrapText="1"/>
    </xf>
    <xf numFmtId="4" fontId="4" fillId="3" borderId="28" xfId="0" applyNumberFormat="1" applyFont="1" applyFill="1" applyBorder="1" applyAlignment="1">
      <alignment vertical="center" wrapText="1"/>
    </xf>
    <xf numFmtId="4" fontId="4" fillId="3" borderId="30" xfId="0" applyNumberFormat="1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vertical="center"/>
    </xf>
    <xf numFmtId="0" fontId="4" fillId="3" borderId="34" xfId="0" applyFont="1" applyFill="1" applyBorder="1" applyAlignment="1">
      <alignment vertical="center"/>
    </xf>
    <xf numFmtId="4" fontId="3" fillId="3" borderId="23" xfId="0" applyNumberFormat="1" applyFont="1" applyFill="1" applyBorder="1" applyAlignment="1">
      <alignment horizontal="right" vertical="center"/>
    </xf>
    <xf numFmtId="4" fontId="4" fillId="3" borderId="35" xfId="0" applyNumberFormat="1" applyFont="1" applyFill="1" applyBorder="1" applyAlignment="1">
      <alignment horizontal="right" vertical="center"/>
    </xf>
    <xf numFmtId="2" fontId="4" fillId="3" borderId="43" xfId="0" applyNumberFormat="1" applyFont="1" applyFill="1" applyBorder="1" applyAlignment="1">
      <alignment horizontal="center" vertical="center" wrapText="1"/>
    </xf>
    <xf numFmtId="4" fontId="6" fillId="3" borderId="23" xfId="0" applyNumberFormat="1" applyFont="1" applyFill="1" applyBorder="1" applyAlignment="1">
      <alignment horizontal="right" vertical="center"/>
    </xf>
    <xf numFmtId="4" fontId="6" fillId="3" borderId="0" xfId="0" applyNumberFormat="1" applyFont="1" applyFill="1" applyBorder="1" applyAlignment="1">
      <alignment horizontal="right" vertical="center"/>
    </xf>
    <xf numFmtId="4" fontId="6" fillId="3" borderId="24" xfId="0" applyNumberFormat="1" applyFont="1" applyFill="1" applyBorder="1" applyAlignment="1">
      <alignment horizontal="right" vertical="center"/>
    </xf>
    <xf numFmtId="10" fontId="4" fillId="3" borderId="43" xfId="1" applyNumberFormat="1" applyFont="1" applyFill="1" applyBorder="1" applyAlignment="1">
      <alignment horizontal="center" vertical="center" wrapText="1"/>
    </xf>
    <xf numFmtId="4" fontId="4" fillId="3" borderId="35" xfId="0" applyNumberFormat="1" applyFont="1" applyFill="1" applyBorder="1" applyAlignment="1">
      <alignment vertical="center" wrapText="1"/>
    </xf>
  </cellXfs>
  <cellStyles count="2">
    <cellStyle name="Normaallaad" xfId="0" builtinId="0"/>
    <cellStyle name="Prots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arkvarakomplekti Office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43"/>
  <sheetViews>
    <sheetView tabSelected="1" topLeftCell="A7" zoomScale="80" zoomScaleNormal="80" workbookViewId="0">
      <selection activeCell="O16" sqref="O16"/>
    </sheetView>
  </sheetViews>
  <sheetFormatPr defaultRowHeight="15" outlineLevelCol="1" x14ac:dyDescent="0.25"/>
  <cols>
    <col min="1" max="1" width="8.42578125" style="12" customWidth="1"/>
    <col min="2" max="2" width="7.7109375" style="12" customWidth="1"/>
    <col min="3" max="3" width="4.85546875" style="12" customWidth="1"/>
    <col min="4" max="4" width="59.85546875" style="12" customWidth="1"/>
    <col min="5" max="5" width="12.85546875" style="12" customWidth="1"/>
    <col min="6" max="6" width="14.42578125" style="12" customWidth="1"/>
    <col min="7" max="7" width="20.85546875" style="99" customWidth="1"/>
    <col min="8" max="8" width="12.140625" style="12" customWidth="1" outlineLevel="1"/>
    <col min="9" max="9" width="5.5703125" style="12" customWidth="1" outlineLevel="1"/>
    <col min="10" max="10" width="13.7109375" style="12" customWidth="1" outlineLevel="1"/>
    <col min="11" max="11" width="10.140625" style="12" customWidth="1" outlineLevel="1"/>
    <col min="12" max="12" width="5.42578125" style="12" customWidth="1" outlineLevel="1"/>
    <col min="13" max="13" width="16.7109375" style="12" customWidth="1" outlineLevel="1"/>
    <col min="14" max="14" width="14.5703125" style="12" customWidth="1"/>
    <col min="15" max="15" width="12.85546875" style="12" customWidth="1"/>
    <col min="16" max="16" width="13.85546875" style="12" customWidth="1"/>
    <col min="17" max="17" width="25" style="12" customWidth="1"/>
    <col min="18" max="16384" width="9.140625" style="12"/>
  </cols>
  <sheetData>
    <row r="1" spans="1:17" ht="15.75" x14ac:dyDescent="0.25">
      <c r="A1" s="147" t="s">
        <v>0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</row>
    <row r="2" spans="1:17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103" t="s">
        <v>1</v>
      </c>
      <c r="Q2" s="104" t="s">
        <v>2</v>
      </c>
    </row>
    <row r="3" spans="1:17" x14ac:dyDescent="0.25">
      <c r="A3" s="6"/>
      <c r="B3" s="6"/>
      <c r="C3" s="6"/>
      <c r="D3" s="6"/>
      <c r="E3" s="6"/>
      <c r="F3" s="6"/>
      <c r="G3" s="7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x14ac:dyDescent="0.25">
      <c r="A4" s="8"/>
      <c r="B4" s="8"/>
      <c r="C4" s="24" t="s">
        <v>3</v>
      </c>
      <c r="D4" s="9" t="s">
        <v>4</v>
      </c>
      <c r="E4" s="8"/>
      <c r="F4" s="10"/>
      <c r="G4" s="11"/>
      <c r="H4" s="10"/>
      <c r="I4" s="10"/>
      <c r="J4" s="10"/>
      <c r="K4" s="10"/>
      <c r="L4" s="10"/>
      <c r="M4" s="10"/>
      <c r="N4" s="10"/>
      <c r="O4" s="8"/>
      <c r="P4" s="10"/>
      <c r="Q4" s="10"/>
    </row>
    <row r="5" spans="1:17" x14ac:dyDescent="0.25">
      <c r="C5" s="105" t="s">
        <v>5</v>
      </c>
      <c r="D5" s="106" t="s">
        <v>58</v>
      </c>
      <c r="F5" s="13"/>
      <c r="G5" s="14"/>
      <c r="H5" s="13"/>
      <c r="I5" s="13"/>
      <c r="J5" s="13"/>
      <c r="K5" s="13"/>
      <c r="L5" s="13"/>
      <c r="M5" s="13"/>
      <c r="N5" s="13"/>
      <c r="P5" s="13"/>
    </row>
    <row r="6" spans="1:17" x14ac:dyDescent="0.25">
      <c r="F6" s="13"/>
      <c r="G6" s="14"/>
      <c r="H6" s="13"/>
      <c r="I6" s="13"/>
      <c r="J6" s="13"/>
      <c r="K6" s="13"/>
      <c r="L6" s="13"/>
      <c r="M6" s="13"/>
      <c r="N6" s="13"/>
      <c r="P6" s="13"/>
    </row>
    <row r="7" spans="1:17" ht="16.5" x14ac:dyDescent="0.25">
      <c r="D7" s="15" t="s">
        <v>6</v>
      </c>
      <c r="E7" s="16">
        <v>808</v>
      </c>
      <c r="F7" s="17" t="s">
        <v>7</v>
      </c>
      <c r="G7" s="18"/>
      <c r="H7" s="19"/>
      <c r="I7" s="19"/>
      <c r="J7" s="19"/>
      <c r="K7" s="19"/>
      <c r="L7" s="19"/>
      <c r="M7" s="19"/>
      <c r="N7" s="20" t="s">
        <v>8</v>
      </c>
      <c r="O7" s="21"/>
      <c r="P7" s="19"/>
    </row>
    <row r="8" spans="1:17" ht="16.5" x14ac:dyDescent="0.25">
      <c r="D8" s="15" t="s">
        <v>9</v>
      </c>
      <c r="E8" s="130">
        <f>2604+5486+4277</f>
        <v>12367</v>
      </c>
      <c r="F8" s="17" t="s">
        <v>7</v>
      </c>
      <c r="G8" s="18"/>
      <c r="H8" s="19"/>
      <c r="I8" s="19"/>
      <c r="J8" s="19"/>
      <c r="K8" s="19"/>
      <c r="L8" s="19"/>
      <c r="M8" s="19"/>
      <c r="N8" s="22">
        <v>3.5000000000000003E-2</v>
      </c>
      <c r="O8" s="23"/>
      <c r="P8" s="19"/>
    </row>
    <row r="9" spans="1:17" ht="15.75" thickBot="1" x14ac:dyDescent="0.3">
      <c r="D9" s="24"/>
      <c r="E9" s="23"/>
      <c r="F9" s="19"/>
      <c r="G9" s="18"/>
      <c r="H9" s="19"/>
      <c r="I9" s="19"/>
      <c r="J9" s="19"/>
      <c r="K9" s="19"/>
      <c r="L9" s="19"/>
      <c r="M9" s="19"/>
      <c r="N9" s="19"/>
      <c r="O9" s="23"/>
      <c r="P9" s="19"/>
    </row>
    <row r="10" spans="1:17" ht="29.25" thickBot="1" x14ac:dyDescent="0.3">
      <c r="D10" s="25"/>
      <c r="E10" s="148" t="s">
        <v>10</v>
      </c>
      <c r="F10" s="149"/>
      <c r="G10" s="26" t="s">
        <v>11</v>
      </c>
      <c r="H10" s="150" t="s">
        <v>12</v>
      </c>
      <c r="I10" s="151"/>
      <c r="J10" s="27" t="s">
        <v>13</v>
      </c>
      <c r="K10" s="152" t="s">
        <v>14</v>
      </c>
      <c r="L10" s="151"/>
      <c r="M10" s="28" t="s">
        <v>15</v>
      </c>
      <c r="N10" s="26" t="s">
        <v>16</v>
      </c>
      <c r="O10" s="153" t="s">
        <v>17</v>
      </c>
      <c r="P10" s="154"/>
    </row>
    <row r="11" spans="1:17" ht="17.25" thickBot="1" x14ac:dyDescent="0.3">
      <c r="A11" s="29" t="s">
        <v>18</v>
      </c>
      <c r="B11" s="30" t="s">
        <v>19</v>
      </c>
      <c r="C11" s="30"/>
      <c r="D11" s="30"/>
      <c r="E11" s="31" t="s">
        <v>20</v>
      </c>
      <c r="F11" s="32" t="s">
        <v>21</v>
      </c>
      <c r="G11" s="33"/>
      <c r="H11" s="155" t="s">
        <v>22</v>
      </c>
      <c r="I11" s="156"/>
      <c r="J11" s="34" t="s">
        <v>23</v>
      </c>
      <c r="K11" s="157" t="s">
        <v>22</v>
      </c>
      <c r="L11" s="156"/>
      <c r="M11" s="32" t="s">
        <v>24</v>
      </c>
      <c r="N11" s="33" t="s">
        <v>23</v>
      </c>
      <c r="O11" s="31" t="s">
        <v>20</v>
      </c>
      <c r="P11" s="32" t="s">
        <v>21</v>
      </c>
      <c r="Q11" s="32" t="s">
        <v>25</v>
      </c>
    </row>
    <row r="12" spans="1:17" x14ac:dyDescent="0.25">
      <c r="A12" s="35">
        <v>1</v>
      </c>
      <c r="B12" s="36"/>
      <c r="C12" s="36" t="s">
        <v>26</v>
      </c>
      <c r="D12" s="37"/>
      <c r="E12" s="107">
        <f>F12/$E$7</f>
        <v>0</v>
      </c>
      <c r="F12" s="38">
        <v>0</v>
      </c>
      <c r="G12" s="1" t="s">
        <v>27</v>
      </c>
      <c r="H12" s="39"/>
      <c r="I12" s="40"/>
      <c r="J12" s="40"/>
      <c r="K12" s="40"/>
      <c r="L12" s="40"/>
      <c r="M12" s="41"/>
      <c r="N12" s="2"/>
      <c r="O12" s="107">
        <f>P12/$E$7</f>
        <v>0.16</v>
      </c>
      <c r="P12" s="42">
        <v>129.28</v>
      </c>
      <c r="Q12" s="43" t="s">
        <v>53</v>
      </c>
    </row>
    <row r="13" spans="1:17" x14ac:dyDescent="0.25">
      <c r="A13" s="44">
        <v>2</v>
      </c>
      <c r="B13" s="50">
        <v>100</v>
      </c>
      <c r="C13" s="45" t="s">
        <v>28</v>
      </c>
      <c r="D13" s="46"/>
      <c r="E13" s="107">
        <f t="shared" ref="E13:E18" si="0">F13/$E$7</f>
        <v>0</v>
      </c>
      <c r="F13" s="47">
        <v>0</v>
      </c>
      <c r="G13" s="3" t="s">
        <v>29</v>
      </c>
      <c r="H13" s="39"/>
      <c r="I13" s="40"/>
      <c r="J13" s="40"/>
      <c r="K13" s="40"/>
      <c r="L13" s="40"/>
      <c r="M13" s="41"/>
      <c r="N13" s="4"/>
      <c r="O13" s="107">
        <f t="shared" ref="O13:O18" si="1">P13/$E$7</f>
        <v>0.38299504950495045</v>
      </c>
      <c r="P13" s="48">
        <v>309.45999999999998</v>
      </c>
      <c r="Q13" s="49"/>
    </row>
    <row r="14" spans="1:17" ht="30" x14ac:dyDescent="0.25">
      <c r="A14" s="35">
        <v>3</v>
      </c>
      <c r="B14" s="50">
        <v>200</v>
      </c>
      <c r="C14" s="45" t="s">
        <v>30</v>
      </c>
      <c r="D14" s="46"/>
      <c r="E14" s="107">
        <f t="shared" si="0"/>
        <v>0.10527227722772277</v>
      </c>
      <c r="F14" s="47">
        <v>85.06</v>
      </c>
      <c r="G14" s="3" t="s">
        <v>31</v>
      </c>
      <c r="H14" s="39"/>
      <c r="I14" s="40"/>
      <c r="J14" s="40"/>
      <c r="K14" s="40"/>
      <c r="L14" s="40"/>
      <c r="M14" s="41"/>
      <c r="N14" s="4"/>
      <c r="O14" s="107">
        <f t="shared" si="1"/>
        <v>0.48316831683168315</v>
      </c>
      <c r="P14" s="48">
        <v>390.4</v>
      </c>
      <c r="Q14" s="49" t="s">
        <v>32</v>
      </c>
    </row>
    <row r="15" spans="1:17" ht="30" x14ac:dyDescent="0.25">
      <c r="A15" s="44">
        <v>4</v>
      </c>
      <c r="B15" s="50">
        <v>300</v>
      </c>
      <c r="C15" s="158" t="s">
        <v>55</v>
      </c>
      <c r="D15" s="159"/>
      <c r="E15" s="107">
        <f t="shared" si="0"/>
        <v>0.22560643564356433</v>
      </c>
      <c r="F15" s="47">
        <v>182.29</v>
      </c>
      <c r="G15" s="3" t="s">
        <v>31</v>
      </c>
      <c r="H15" s="39"/>
      <c r="I15" s="40"/>
      <c r="J15" s="40"/>
      <c r="K15" s="40"/>
      <c r="L15" s="40"/>
      <c r="M15" s="41"/>
      <c r="N15" s="4"/>
      <c r="O15" s="107">
        <f t="shared" si="1"/>
        <v>3.2443069306930696</v>
      </c>
      <c r="P15" s="48">
        <v>2621.4</v>
      </c>
      <c r="Q15" s="49" t="s">
        <v>32</v>
      </c>
    </row>
    <row r="16" spans="1:17" x14ac:dyDescent="0.25">
      <c r="A16" s="35">
        <v>5</v>
      </c>
      <c r="B16" s="50">
        <v>400</v>
      </c>
      <c r="C16" s="158" t="s">
        <v>33</v>
      </c>
      <c r="D16" s="159"/>
      <c r="E16" s="107">
        <f t="shared" si="0"/>
        <v>0</v>
      </c>
      <c r="F16" s="47">
        <v>0</v>
      </c>
      <c r="G16" s="3"/>
      <c r="H16" s="39"/>
      <c r="I16" s="40"/>
      <c r="J16" s="40"/>
      <c r="K16" s="40"/>
      <c r="L16" s="40"/>
      <c r="M16" s="41"/>
      <c r="N16" s="4"/>
      <c r="O16" s="107">
        <v>1.3</v>
      </c>
      <c r="P16" s="48">
        <f>O16*E7</f>
        <v>1050.4000000000001</v>
      </c>
      <c r="Q16" s="49"/>
    </row>
    <row r="17" spans="1:17" x14ac:dyDescent="0.25">
      <c r="A17" s="44">
        <v>6</v>
      </c>
      <c r="B17" s="50">
        <v>500</v>
      </c>
      <c r="C17" s="158" t="s">
        <v>34</v>
      </c>
      <c r="D17" s="159"/>
      <c r="E17" s="107">
        <f t="shared" si="0"/>
        <v>0</v>
      </c>
      <c r="F17" s="47">
        <v>0</v>
      </c>
      <c r="G17" s="3" t="s">
        <v>31</v>
      </c>
      <c r="H17" s="39"/>
      <c r="I17" s="40"/>
      <c r="J17" s="40"/>
      <c r="K17" s="40"/>
      <c r="L17" s="40"/>
      <c r="M17" s="41"/>
      <c r="N17" s="4"/>
      <c r="O17" s="107">
        <f t="shared" si="1"/>
        <v>1.6460396039603961E-2</v>
      </c>
      <c r="P17" s="48">
        <v>13.3</v>
      </c>
      <c r="Q17" s="49"/>
    </row>
    <row r="18" spans="1:17" ht="15.75" thickBot="1" x14ac:dyDescent="0.3">
      <c r="A18" s="35">
        <v>7</v>
      </c>
      <c r="B18" s="51">
        <v>700</v>
      </c>
      <c r="C18" s="160" t="s">
        <v>56</v>
      </c>
      <c r="D18" s="161"/>
      <c r="E18" s="108">
        <f t="shared" si="0"/>
        <v>1.1881188118811881E-2</v>
      </c>
      <c r="F18" s="52">
        <f>2.03+4.25+3.32</f>
        <v>9.6</v>
      </c>
      <c r="G18" s="3" t="s">
        <v>31</v>
      </c>
      <c r="H18" s="39"/>
      <c r="I18" s="40"/>
      <c r="J18" s="40"/>
      <c r="K18" s="40"/>
      <c r="L18" s="40"/>
      <c r="M18" s="41"/>
      <c r="N18" s="4"/>
      <c r="O18" s="108">
        <f t="shared" si="1"/>
        <v>0</v>
      </c>
      <c r="P18" s="53">
        <v>0</v>
      </c>
      <c r="Q18" s="54"/>
    </row>
    <row r="19" spans="1:17" ht="15.75" thickBot="1" x14ac:dyDescent="0.3">
      <c r="A19" s="55"/>
      <c r="B19" s="56"/>
      <c r="C19" s="30" t="s">
        <v>35</v>
      </c>
      <c r="D19" s="30"/>
      <c r="E19" s="57">
        <f>F19/$E$7</f>
        <v>0.34275990099009906</v>
      </c>
      <c r="F19" s="58">
        <f>SUM(F12:F18)</f>
        <v>276.95000000000005</v>
      </c>
      <c r="G19" s="59"/>
      <c r="H19" s="60"/>
      <c r="I19" s="61"/>
      <c r="J19" s="61"/>
      <c r="K19" s="61"/>
      <c r="L19" s="61"/>
      <c r="M19" s="61"/>
      <c r="N19" s="59"/>
      <c r="O19" s="57">
        <f>P19/$E$7</f>
        <v>5.5869306930693075</v>
      </c>
      <c r="P19" s="58">
        <f>SUM(P12:P18)</f>
        <v>4514.2400000000007</v>
      </c>
      <c r="Q19" s="62"/>
    </row>
    <row r="20" spans="1:17" ht="15.75" thickBot="1" x14ac:dyDescent="0.3">
      <c r="A20" s="63"/>
      <c r="B20" s="64"/>
      <c r="C20" s="65"/>
      <c r="D20" s="65"/>
      <c r="E20" s="66"/>
      <c r="F20" s="67"/>
      <c r="G20" s="68"/>
      <c r="H20" s="69"/>
      <c r="I20" s="70"/>
      <c r="J20" s="70"/>
      <c r="K20" s="70"/>
      <c r="L20" s="70"/>
      <c r="M20" s="70"/>
      <c r="N20" s="68"/>
      <c r="O20" s="66"/>
      <c r="P20" s="67"/>
      <c r="Q20" s="71"/>
    </row>
    <row r="21" spans="1:17" ht="17.25" thickBot="1" x14ac:dyDescent="0.3">
      <c r="A21" s="29" t="s">
        <v>18</v>
      </c>
      <c r="B21" s="30" t="s">
        <v>36</v>
      </c>
      <c r="C21" s="30"/>
      <c r="D21" s="30"/>
      <c r="E21" s="31" t="s">
        <v>20</v>
      </c>
      <c r="F21" s="32" t="s">
        <v>21</v>
      </c>
      <c r="G21" s="33"/>
      <c r="H21" s="155"/>
      <c r="I21" s="156"/>
      <c r="J21" s="72"/>
      <c r="K21" s="72"/>
      <c r="L21" s="72"/>
      <c r="M21" s="73"/>
      <c r="N21" s="33"/>
      <c r="O21" s="31" t="s">
        <v>20</v>
      </c>
      <c r="P21" s="32" t="s">
        <v>21</v>
      </c>
      <c r="Q21" s="32" t="s">
        <v>25</v>
      </c>
    </row>
    <row r="22" spans="1:17" x14ac:dyDescent="0.25">
      <c r="A22" s="74"/>
      <c r="B22" s="75"/>
      <c r="C22" s="145"/>
      <c r="D22" s="146"/>
      <c r="E22" s="171"/>
      <c r="F22" s="172"/>
      <c r="G22" s="173"/>
      <c r="H22" s="174"/>
      <c r="I22" s="175"/>
      <c r="J22" s="175"/>
      <c r="K22" s="175"/>
      <c r="L22" s="175"/>
      <c r="M22" s="176"/>
      <c r="N22" s="177"/>
      <c r="O22" s="171"/>
      <c r="P22" s="178"/>
      <c r="Q22" s="76"/>
    </row>
    <row r="23" spans="1:17" x14ac:dyDescent="0.25">
      <c r="A23" s="44">
        <v>8</v>
      </c>
      <c r="B23" s="50">
        <v>600</v>
      </c>
      <c r="C23" s="45" t="s">
        <v>37</v>
      </c>
      <c r="D23" s="46"/>
      <c r="E23" s="163" t="s">
        <v>57</v>
      </c>
      <c r="F23" s="164"/>
      <c r="G23" s="109"/>
      <c r="H23" s="110"/>
      <c r="I23" s="111"/>
      <c r="J23" s="111"/>
      <c r="K23" s="111"/>
      <c r="L23" s="111"/>
      <c r="M23" s="112"/>
      <c r="N23" s="113"/>
      <c r="O23" s="165"/>
      <c r="P23" s="166"/>
      <c r="Q23" s="77"/>
    </row>
    <row r="24" spans="1:17" s="134" customFormat="1" x14ac:dyDescent="0.25">
      <c r="A24" s="131"/>
      <c r="B24" s="132"/>
      <c r="C24" s="136">
        <v>610</v>
      </c>
      <c r="D24" s="137" t="s">
        <v>38</v>
      </c>
      <c r="E24" s="107">
        <f t="shared" ref="E24:E29" si="2">F24/$E$7</f>
        <v>1.7035272277227724</v>
      </c>
      <c r="F24" s="135">
        <f>258.66+1117.79</f>
        <v>1376.45</v>
      </c>
      <c r="G24" s="133"/>
      <c r="H24" s="138">
        <v>181</v>
      </c>
      <c r="I24" s="139" t="s">
        <v>39</v>
      </c>
      <c r="J24" s="140">
        <v>0</v>
      </c>
      <c r="K24" s="141">
        <f>H24*(1+J24)</f>
        <v>181</v>
      </c>
      <c r="L24" s="142" t="s">
        <v>39</v>
      </c>
      <c r="M24" s="143">
        <v>77.108182606499753</v>
      </c>
      <c r="N24" s="144">
        <v>0.26800000000000002</v>
      </c>
      <c r="O24" s="107">
        <f t="shared" ref="O24:O29" si="3">P24/$E$7</f>
        <v>1.8251799477776962</v>
      </c>
      <c r="P24" s="118">
        <f>(K24*M24*(1+N24))/12</f>
        <v>1474.7453978043786</v>
      </c>
      <c r="Q24" s="167"/>
    </row>
    <row r="25" spans="1:17" x14ac:dyDescent="0.25">
      <c r="A25" s="44"/>
      <c r="B25" s="50"/>
      <c r="C25" s="45">
        <v>620</v>
      </c>
      <c r="D25" s="46" t="s">
        <v>40</v>
      </c>
      <c r="E25" s="107">
        <f t="shared" si="2"/>
        <v>1.1284158415841583</v>
      </c>
      <c r="F25" s="114">
        <v>911.76</v>
      </c>
      <c r="G25" s="115"/>
      <c r="H25" s="78">
        <v>8856.662500000004</v>
      </c>
      <c r="I25" s="116" t="s">
        <v>41</v>
      </c>
      <c r="J25" s="79">
        <v>0</v>
      </c>
      <c r="K25" s="80">
        <f>H25*(1+J25)</f>
        <v>8856.662500000004</v>
      </c>
      <c r="L25" s="117" t="s">
        <v>41</v>
      </c>
      <c r="M25" s="81">
        <v>0.8</v>
      </c>
      <c r="N25" s="4">
        <v>0</v>
      </c>
      <c r="O25" s="107">
        <f t="shared" si="3"/>
        <v>0.73074773102310275</v>
      </c>
      <c r="P25" s="118">
        <f>(K25*M25*(1+N25))/12</f>
        <v>590.444166666667</v>
      </c>
      <c r="Q25" s="168"/>
    </row>
    <row r="26" spans="1:17" ht="18" x14ac:dyDescent="0.25">
      <c r="A26" s="44"/>
      <c r="B26" s="51"/>
      <c r="C26" s="82">
        <v>630</v>
      </c>
      <c r="D26" s="83" t="s">
        <v>42</v>
      </c>
      <c r="E26" s="107">
        <f t="shared" si="2"/>
        <v>0.12073019801980198</v>
      </c>
      <c r="F26" s="114">
        <v>97.55</v>
      </c>
      <c r="G26" s="115"/>
      <c r="H26" s="78">
        <v>704</v>
      </c>
      <c r="I26" s="119" t="s">
        <v>54</v>
      </c>
      <c r="J26" s="79">
        <v>0</v>
      </c>
      <c r="K26" s="80">
        <f>H26*(1+J26)</f>
        <v>704</v>
      </c>
      <c r="L26" s="120" t="s">
        <v>54</v>
      </c>
      <c r="M26" s="81">
        <v>1.59</v>
      </c>
      <c r="N26" s="4">
        <v>0.03</v>
      </c>
      <c r="O26" s="107">
        <f t="shared" si="3"/>
        <v>0.11890891089108911</v>
      </c>
      <c r="P26" s="118">
        <f>(K26*M26*(1+N26))/12</f>
        <v>96.078400000000002</v>
      </c>
      <c r="Q26" s="169"/>
    </row>
    <row r="27" spans="1:17" x14ac:dyDescent="0.25">
      <c r="A27" s="84"/>
      <c r="B27" s="51"/>
      <c r="C27" s="179"/>
      <c r="D27" s="180"/>
      <c r="E27" s="171"/>
      <c r="F27" s="181"/>
      <c r="G27" s="182"/>
      <c r="H27" s="183"/>
      <c r="I27" s="184"/>
      <c r="J27" s="185"/>
      <c r="K27" s="185"/>
      <c r="L27" s="185"/>
      <c r="M27" s="186"/>
      <c r="N27" s="187"/>
      <c r="O27" s="171"/>
      <c r="P27" s="188"/>
      <c r="Q27" s="189"/>
    </row>
    <row r="28" spans="1:17" ht="15.75" thickBot="1" x14ac:dyDescent="0.3">
      <c r="A28" s="85"/>
      <c r="B28" s="51"/>
      <c r="C28" s="190"/>
      <c r="D28" s="191"/>
      <c r="E28" s="192"/>
      <c r="F28" s="193"/>
      <c r="G28" s="194"/>
      <c r="H28" s="195"/>
      <c r="I28" s="196"/>
      <c r="J28" s="196"/>
      <c r="K28" s="196"/>
      <c r="L28" s="196"/>
      <c r="M28" s="197"/>
      <c r="N28" s="198"/>
      <c r="O28" s="192"/>
      <c r="P28" s="199"/>
      <c r="Q28" s="186"/>
    </row>
    <row r="29" spans="1:17" ht="15.75" thickBot="1" x14ac:dyDescent="0.3">
      <c r="A29" s="55"/>
      <c r="B29" s="56"/>
      <c r="C29" s="30" t="s">
        <v>43</v>
      </c>
      <c r="D29" s="30"/>
      <c r="E29" s="57">
        <f t="shared" si="2"/>
        <v>2.9526732673267331</v>
      </c>
      <c r="F29" s="58">
        <f>F22+F24+F25+F26+F27+F28</f>
        <v>2385.7600000000002</v>
      </c>
      <c r="G29" s="59"/>
      <c r="H29" s="60"/>
      <c r="I29" s="61"/>
      <c r="J29" s="61"/>
      <c r="K29" s="61"/>
      <c r="L29" s="61"/>
      <c r="M29" s="61"/>
      <c r="N29" s="86"/>
      <c r="O29" s="57">
        <f t="shared" si="3"/>
        <v>2.6748365896918882</v>
      </c>
      <c r="P29" s="58">
        <f>P22+P24+P25+P26+P27+P28</f>
        <v>2161.2679644710456</v>
      </c>
      <c r="Q29" s="62"/>
    </row>
    <row r="30" spans="1:17" x14ac:dyDescent="0.25">
      <c r="A30" s="8"/>
      <c r="B30" s="87"/>
      <c r="C30" s="19"/>
      <c r="D30" s="19"/>
      <c r="E30" s="88"/>
      <c r="F30" s="89"/>
      <c r="G30" s="90"/>
      <c r="H30" s="91"/>
      <c r="I30" s="91"/>
      <c r="J30" s="91"/>
      <c r="K30" s="91"/>
      <c r="L30" s="91"/>
      <c r="M30" s="91"/>
      <c r="N30" s="91"/>
      <c r="O30" s="88"/>
      <c r="P30" s="89"/>
      <c r="Q30" s="8"/>
    </row>
    <row r="31" spans="1:17" x14ac:dyDescent="0.25">
      <c r="A31" s="8"/>
      <c r="B31" s="170" t="s">
        <v>44</v>
      </c>
      <c r="C31" s="170"/>
      <c r="D31" s="170"/>
      <c r="E31" s="88">
        <f>F31/$E$7</f>
        <v>3.2954331683168316</v>
      </c>
      <c r="F31" s="89">
        <f>F29+F19</f>
        <v>2662.71</v>
      </c>
      <c r="G31" s="90"/>
      <c r="H31" s="91"/>
      <c r="I31" s="91"/>
      <c r="J31" s="91"/>
      <c r="K31" s="91"/>
      <c r="L31" s="91"/>
      <c r="M31" s="91"/>
      <c r="N31" s="91"/>
      <c r="O31" s="88">
        <f>P31/$E$7</f>
        <v>8.2617672827611948</v>
      </c>
      <c r="P31" s="89">
        <f>P29+P19</f>
        <v>6675.5079644710459</v>
      </c>
      <c r="Q31" s="92"/>
    </row>
    <row r="32" spans="1:17" x14ac:dyDescent="0.25">
      <c r="A32" s="8"/>
      <c r="B32" s="170" t="s">
        <v>45</v>
      </c>
      <c r="C32" s="170"/>
      <c r="D32" s="93">
        <v>0.2</v>
      </c>
      <c r="E32" s="94">
        <f>F32/$E$7</f>
        <v>0.65908663366336639</v>
      </c>
      <c r="F32" s="89">
        <f>F31*$D$32</f>
        <v>532.54200000000003</v>
      </c>
      <c r="G32" s="90"/>
      <c r="H32" s="91"/>
      <c r="I32" s="91"/>
      <c r="J32" s="91"/>
      <c r="K32" s="91"/>
      <c r="L32" s="91"/>
      <c r="M32" s="91"/>
      <c r="N32" s="91"/>
      <c r="O32" s="94">
        <f>P32/$E$7</f>
        <v>1.6523534565522391</v>
      </c>
      <c r="P32" s="89">
        <f>P31*$D$32</f>
        <v>1335.1015928942093</v>
      </c>
    </row>
    <row r="33" spans="1:17" x14ac:dyDescent="0.25">
      <c r="A33" s="8"/>
      <c r="B33" s="19" t="s">
        <v>46</v>
      </c>
      <c r="C33" s="19"/>
      <c r="D33" s="19"/>
      <c r="E33" s="88">
        <f>F33/$E$7</f>
        <v>3.9545198019801981</v>
      </c>
      <c r="F33" s="89">
        <f>F32+F31</f>
        <v>3195.252</v>
      </c>
      <c r="G33" s="90"/>
      <c r="H33" s="91"/>
      <c r="I33" s="91"/>
      <c r="J33" s="91"/>
      <c r="K33" s="91"/>
      <c r="L33" s="91"/>
      <c r="M33" s="91"/>
      <c r="N33" s="91"/>
      <c r="O33" s="88">
        <f>P33/$E$7</f>
        <v>9.9141207393134341</v>
      </c>
      <c r="P33" s="89">
        <f>P32+P31</f>
        <v>8010.6095573652547</v>
      </c>
      <c r="Q33" s="8"/>
    </row>
    <row r="34" spans="1:17" ht="15.75" thickBot="1" x14ac:dyDescent="0.3">
      <c r="A34" s="8"/>
      <c r="B34" s="19" t="s">
        <v>47</v>
      </c>
      <c r="C34" s="19"/>
      <c r="D34" s="19"/>
      <c r="E34" s="95"/>
      <c r="F34" s="96">
        <f>F33*12</f>
        <v>38343.023999999998</v>
      </c>
      <c r="G34" s="97"/>
      <c r="H34" s="98"/>
      <c r="I34" s="98"/>
      <c r="J34" s="98"/>
      <c r="K34" s="98"/>
      <c r="L34" s="98"/>
      <c r="M34" s="98"/>
      <c r="N34" s="98"/>
      <c r="O34" s="95"/>
      <c r="P34" s="96">
        <f>P33*12</f>
        <v>96127.314688383049</v>
      </c>
      <c r="Q34" s="8"/>
    </row>
    <row r="35" spans="1:17" s="99" customFormat="1" x14ac:dyDescent="0.25"/>
    <row r="36" spans="1:17" s="125" customFormat="1" ht="14.25" x14ac:dyDescent="0.25">
      <c r="A36" s="121"/>
      <c r="B36" s="122"/>
      <c r="C36" s="122"/>
      <c r="D36" s="122" t="s">
        <v>48</v>
      </c>
      <c r="E36" s="122"/>
      <c r="F36" s="123">
        <f>F19*12</f>
        <v>3323.4000000000005</v>
      </c>
      <c r="G36" s="122"/>
      <c r="H36" s="122"/>
      <c r="I36" s="122"/>
      <c r="J36" s="122"/>
      <c r="K36" s="122"/>
      <c r="L36" s="122"/>
      <c r="M36" s="122"/>
      <c r="N36" s="122"/>
      <c r="O36" s="122"/>
      <c r="P36" s="123">
        <f>P19*12</f>
        <v>54170.880000000005</v>
      </c>
      <c r="Q36" s="124"/>
    </row>
    <row r="37" spans="1:17" s="125" customFormat="1" ht="14.25" x14ac:dyDescent="0.25">
      <c r="A37" s="121"/>
      <c r="B37" s="122"/>
      <c r="C37" s="122"/>
      <c r="D37" s="122" t="s">
        <v>49</v>
      </c>
      <c r="E37" s="122"/>
      <c r="F37" s="123">
        <f>F29*12</f>
        <v>28629.120000000003</v>
      </c>
      <c r="G37" s="122"/>
      <c r="H37" s="122"/>
      <c r="I37" s="122"/>
      <c r="J37" s="122"/>
      <c r="K37" s="122"/>
      <c r="L37" s="122"/>
      <c r="M37" s="122"/>
      <c r="N37" s="122"/>
      <c r="O37" s="122"/>
      <c r="P37" s="123">
        <f>P29*12</f>
        <v>25935.215573652546</v>
      </c>
      <c r="Q37" s="124"/>
    </row>
    <row r="38" spans="1:17" s="99" customFormat="1" x14ac:dyDescent="0.25">
      <c r="F38" s="100">
        <f>SUM(F36:F37)</f>
        <v>31952.520000000004</v>
      </c>
      <c r="P38" s="100">
        <f>SUM(P36:P37)</f>
        <v>80106.09557365255</v>
      </c>
    </row>
    <row r="39" spans="1:17" s="99" customFormat="1" x14ac:dyDescent="0.25"/>
    <row r="40" spans="1:17" x14ac:dyDescent="0.25">
      <c r="A40" s="162" t="s">
        <v>50</v>
      </c>
      <c r="B40" s="162"/>
      <c r="C40" s="162"/>
      <c r="D40" s="126">
        <v>41291</v>
      </c>
      <c r="E40" s="127"/>
      <c r="O40" s="127"/>
    </row>
    <row r="41" spans="1:17" x14ac:dyDescent="0.25">
      <c r="A41" s="162" t="s">
        <v>51</v>
      </c>
      <c r="B41" s="162"/>
      <c r="C41" s="162"/>
      <c r="D41" s="128" t="s">
        <v>52</v>
      </c>
      <c r="E41" s="129"/>
      <c r="O41" s="129"/>
    </row>
    <row r="43" spans="1:17" x14ac:dyDescent="0.25">
      <c r="B43" s="101"/>
      <c r="C43" s="101"/>
      <c r="D43" s="101"/>
      <c r="E43" s="101"/>
      <c r="F43" s="101"/>
      <c r="G43" s="102"/>
      <c r="H43" s="101"/>
      <c r="I43" s="101"/>
      <c r="J43" s="101"/>
      <c r="K43" s="101"/>
      <c r="L43" s="101"/>
      <c r="M43" s="101"/>
      <c r="N43" s="101"/>
      <c r="O43" s="101"/>
      <c r="P43" s="101"/>
    </row>
  </sheetData>
  <mergeCells count="21">
    <mergeCell ref="A40:C40"/>
    <mergeCell ref="A41:C41"/>
    <mergeCell ref="E23:F23"/>
    <mergeCell ref="O23:P23"/>
    <mergeCell ref="Q24:Q26"/>
    <mergeCell ref="C28:D28"/>
    <mergeCell ref="B31:D31"/>
    <mergeCell ref="B32:C32"/>
    <mergeCell ref="C22:D22"/>
    <mergeCell ref="A1:Q1"/>
    <mergeCell ref="E10:F10"/>
    <mergeCell ref="H10:I10"/>
    <mergeCell ref="K10:L10"/>
    <mergeCell ref="O10:P10"/>
    <mergeCell ref="H11:I11"/>
    <mergeCell ref="K11:L11"/>
    <mergeCell ref="C15:D15"/>
    <mergeCell ref="C16:D16"/>
    <mergeCell ref="C17:D17"/>
    <mergeCell ref="C18:D18"/>
    <mergeCell ref="H21:I21"/>
  </mergeCells>
  <dataValidations count="1">
    <dataValidation type="list" allowBlank="1" showInputMessage="1" showErrorMessage="1" sqref="E23:F23">
      <formula1>"vastavalt reaalsele tarbimisele, fikseeritud tasu"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Kontrollitud xmlns="4b59edad-1d3c-4520-85fb-002eb726f80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1F49CB927020945B36FEF90E8855D8B" ma:contentTypeVersion="2" ma:contentTypeDescription="Loo uus dokument" ma:contentTypeScope="" ma:versionID="bf798754addbd504dddbf65d53195a2e">
  <xsd:schema xmlns:xsd="http://www.w3.org/2001/XMLSchema" xmlns:p="http://schemas.microsoft.com/office/2006/metadata/properties" xmlns:ns2="4b59edad-1d3c-4520-85fb-002eb726f802" targetNamespace="http://schemas.microsoft.com/office/2006/metadata/properties" ma:root="true" ma:fieldsID="bb57df2631d8dd8204545e506b086626" ns2:_="">
    <xsd:import namespace="4b59edad-1d3c-4520-85fb-002eb726f802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4b59edad-1d3c-4520-85fb-002eb726f802" elementFormDefault="qualified">
    <xsd:import namespace="http://schemas.microsoft.com/office/2006/documentManagement/types"/>
    <xsd:element name="Kontrollitud" ma:index="9" nillable="true" ma:displayName="Kontrollitud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136E637F-C709-494C-86ED-8FA2CCC77C39}">
  <ds:schemaRefs>
    <ds:schemaRef ds:uri="4b59edad-1d3c-4520-85fb-002eb726f802"/>
    <ds:schemaRef ds:uri="http://www.w3.org/XML/1998/namespace"/>
    <ds:schemaRef ds:uri="http://purl.org/dc/dcmitype/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5F70D791-4854-469E-836A-B5BAC002EC4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E4B138C-8E79-41E4-9F53-ADE18E9620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59edad-1d3c-4520-85fb-002eb726f802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2014</vt:lpstr>
      <vt:lpstr>'2014'!Prindiala</vt:lpstr>
    </vt:vector>
  </TitlesOfParts>
  <Company>Riigi Kinnisvara 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bcs</dc:creator>
  <cp:lastModifiedBy>bcs</cp:lastModifiedBy>
  <cp:lastPrinted>2013-02-11T09:44:15Z</cp:lastPrinted>
  <dcterms:created xsi:type="dcterms:W3CDTF">2013-02-04T14:50:12Z</dcterms:created>
  <dcterms:modified xsi:type="dcterms:W3CDTF">2013-02-15T10:51:46Z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0x01010021F49CB927020945B36FEF90E8855D8B</vt:lpwstr>
  </property>
</Properties>
</file>