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24226"/>
  <mc:AlternateContent xmlns:mc="http://schemas.openxmlformats.org/markup-compatibility/2006">
    <mc:Choice Requires="x15">
      <x15ac:absPath xmlns:x15ac="http://schemas.microsoft.com/office/spreadsheetml/2010/11/ac" url="Y:\KINNISVARATALITUS\Kristel\1 ÜÜRILEPINGUD\2024\Pärnu MK\Kuninga 22, Pärnu\"/>
    </mc:Choice>
  </mc:AlternateContent>
  <xr:revisionPtr revIDLastSave="0" documentId="13_ncr:1_{D3666706-149C-400B-856B-3EE97E4492CB}" xr6:coauthVersionLast="47" xr6:coauthVersionMax="47" xr10:uidLastSave="{00000000-0000-0000-0000-000000000000}"/>
  <bookViews>
    <workbookView xWindow="-120" yWindow="-120" windowWidth="29040" windowHeight="17640" tabRatio="842" xr2:uid="{00000000-000D-0000-FFFF-FFFF00000000}"/>
  </bookViews>
  <sheets>
    <sheet name="Lisa 3" sheetId="4" r:id="rId1"/>
    <sheet name="Annuiteetgraafik BIL" sheetId="9" r:id="rId2"/>
    <sheet name="Annuiteetgraafik PP (Lisa 6.1)" sheetId="8" r:id="rId3"/>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17" i="9" l="1"/>
  <c r="A18" i="9" s="1"/>
  <c r="A19" i="9" s="1"/>
  <c r="A20" i="9" s="1"/>
  <c r="A21" i="9" s="1"/>
  <c r="A22" i="9" s="1"/>
  <c r="A23" i="9" s="1"/>
  <c r="A24" i="9" s="1"/>
  <c r="A25" i="9" s="1"/>
  <c r="A26" i="9" s="1"/>
  <c r="A27" i="9" s="1"/>
  <c r="A28" i="9" s="1"/>
  <c r="A29" i="9" s="1"/>
  <c r="A30" i="9" s="1"/>
  <c r="A31" i="9" s="1"/>
  <c r="A32" i="9" s="1"/>
  <c r="A33" i="9" s="1"/>
  <c r="A34" i="9" s="1"/>
  <c r="A35" i="9" s="1"/>
  <c r="A36" i="9" s="1"/>
  <c r="A37" i="9" s="1"/>
  <c r="A38" i="9" s="1"/>
  <c r="A39" i="9" s="1"/>
  <c r="A40" i="9" s="1"/>
  <c r="A41" i="9" s="1"/>
  <c r="A42" i="9" s="1"/>
  <c r="A43" i="9" s="1"/>
  <c r="A44" i="9" s="1"/>
  <c r="A45" i="9" s="1"/>
  <c r="A46" i="9" s="1"/>
  <c r="A47" i="9" s="1"/>
  <c r="A48" i="9" s="1"/>
  <c r="A49" i="9" s="1"/>
  <c r="A50" i="9" s="1"/>
  <c r="A51" i="9" s="1"/>
  <c r="A52" i="9" s="1"/>
  <c r="A53" i="9" s="1"/>
  <c r="A54" i="9" s="1"/>
  <c r="A55" i="9" s="1"/>
  <c r="A56" i="9" s="1"/>
  <c r="A57" i="9" s="1"/>
  <c r="A58" i="9" s="1"/>
  <c r="A59" i="9" s="1"/>
  <c r="A60" i="9" s="1"/>
  <c r="A61" i="9" s="1"/>
  <c r="A62" i="9" s="1"/>
  <c r="A63" i="9" s="1"/>
  <c r="A64" i="9" s="1"/>
  <c r="A65" i="9" s="1"/>
  <c r="A66" i="9" s="1"/>
  <c r="A67" i="9" s="1"/>
  <c r="A68" i="9" s="1"/>
  <c r="A69" i="9" s="1"/>
  <c r="A70" i="9" s="1"/>
  <c r="A71" i="9" s="1"/>
  <c r="A72" i="9" s="1"/>
  <c r="A73" i="9" s="1"/>
  <c r="A74" i="9" s="1"/>
  <c r="A75" i="9" s="1"/>
  <c r="A76" i="9" s="1"/>
  <c r="A77" i="9" s="1"/>
  <c r="A78" i="9" s="1"/>
  <c r="A79" i="9" s="1"/>
  <c r="A80" i="9" s="1"/>
  <c r="A81" i="9" s="1"/>
  <c r="A82" i="9" s="1"/>
  <c r="A83" i="9" s="1"/>
  <c r="A84" i="9" s="1"/>
  <c r="A85" i="9" s="1"/>
  <c r="A86" i="9" s="1"/>
  <c r="A87" i="9" s="1"/>
  <c r="A88" i="9" s="1"/>
  <c r="A89" i="9" s="1"/>
  <c r="A90" i="9" s="1"/>
  <c r="A91" i="9" s="1"/>
  <c r="A92" i="9" s="1"/>
  <c r="A93" i="9" s="1"/>
  <c r="A94" i="9" s="1"/>
  <c r="A95" i="9" s="1"/>
  <c r="A96" i="9" s="1"/>
  <c r="A97" i="9" s="1"/>
  <c r="A98" i="9" s="1"/>
  <c r="A99" i="9" s="1"/>
  <c r="A100" i="9" s="1"/>
  <c r="A101" i="9" s="1"/>
  <c r="A102" i="9" s="1"/>
  <c r="A103" i="9" s="1"/>
  <c r="A104" i="9" s="1"/>
  <c r="A105" i="9" s="1"/>
  <c r="A106" i="9" s="1"/>
  <c r="A107" i="9" s="1"/>
  <c r="A108" i="9" s="1"/>
  <c r="A109" i="9" s="1"/>
  <c r="A110" i="9" s="1"/>
  <c r="A111" i="9" s="1"/>
  <c r="A112" i="9" s="1"/>
  <c r="A113" i="9" s="1"/>
  <c r="A114" i="9" s="1"/>
  <c r="A115" i="9" s="1"/>
  <c r="A116" i="9" s="1"/>
  <c r="M8" i="9"/>
  <c r="D8" i="9"/>
  <c r="M7" i="9"/>
  <c r="M6" i="9"/>
  <c r="M5" i="9"/>
  <c r="M4" i="9"/>
  <c r="E10" i="9" s="1"/>
  <c r="F4" i="9"/>
  <c r="E14" i="4"/>
  <c r="E15" i="4"/>
  <c r="E16" i="4"/>
  <c r="E17" i="4"/>
  <c r="E18" i="4"/>
  <c r="E24" i="4"/>
  <c r="E25" i="4"/>
  <c r="E26" i="4"/>
  <c r="E27" i="4"/>
  <c r="E22" i="4"/>
  <c r="E15" i="8"/>
  <c r="D15" i="8"/>
  <c r="C15" i="8"/>
  <c r="B15" i="8"/>
  <c r="B16" i="8" s="1"/>
  <c r="D9" i="8"/>
  <c r="D8" i="8"/>
  <c r="D9" i="9" l="1"/>
  <c r="E11" i="9"/>
  <c r="E12" i="9"/>
  <c r="D16" i="8"/>
  <c r="F16" i="8" s="1"/>
  <c r="B17" i="8"/>
  <c r="E16" i="8"/>
  <c r="A15" i="8"/>
  <c r="A16" i="8" s="1"/>
  <c r="F15" i="8"/>
  <c r="F14" i="4" s="1"/>
  <c r="G15" i="8"/>
  <c r="C16" i="8" s="1"/>
  <c r="G16" i="8" s="1"/>
  <c r="F17" i="9" l="1"/>
  <c r="E17" i="9"/>
  <c r="D17" i="9"/>
  <c r="C17" i="9"/>
  <c r="B18" i="8"/>
  <c r="A17" i="8"/>
  <c r="D17" i="8"/>
  <c r="F17" i="8" s="1"/>
  <c r="E17" i="8"/>
  <c r="C17" i="8"/>
  <c r="G17" i="8" s="1"/>
  <c r="F18" i="9" l="1"/>
  <c r="F13" i="4"/>
  <c r="G17" i="9"/>
  <c r="C18" i="9" s="1"/>
  <c r="F19" i="9"/>
  <c r="A18" i="8"/>
  <c r="B19" i="8"/>
  <c r="E18" i="8"/>
  <c r="D18" i="8"/>
  <c r="F18" i="8" s="1"/>
  <c r="C18" i="8"/>
  <c r="G18" i="8" s="1"/>
  <c r="F20" i="9" l="1"/>
  <c r="D18" i="9"/>
  <c r="E18" i="9" s="1"/>
  <c r="G18" i="9" s="1"/>
  <c r="C19" i="9" s="1"/>
  <c r="E19" i="8"/>
  <c r="D19" i="8"/>
  <c r="A19" i="8"/>
  <c r="C19" i="8"/>
  <c r="B20" i="8"/>
  <c r="D19" i="9" l="1"/>
  <c r="E19" i="9" s="1"/>
  <c r="G19" i="9" s="1"/>
  <c r="C20" i="9" s="1"/>
  <c r="F21" i="9"/>
  <c r="G19" i="8"/>
  <c r="F19" i="8"/>
  <c r="D20" i="8"/>
  <c r="B21" i="8"/>
  <c r="E20" i="8"/>
  <c r="F20" i="8" s="1"/>
  <c r="C20" i="8"/>
  <c r="A20" i="8"/>
  <c r="F22" i="9" l="1"/>
  <c r="D20" i="9"/>
  <c r="E20" i="9" s="1"/>
  <c r="G20" i="9" s="1"/>
  <c r="C21" i="9" s="1"/>
  <c r="G20" i="8"/>
  <c r="E21" i="8"/>
  <c r="G21" i="8" s="1"/>
  <c r="D21" i="8"/>
  <c r="C21" i="8"/>
  <c r="A21" i="8"/>
  <c r="B22" i="8"/>
  <c r="D21" i="9" l="1"/>
  <c r="E21" i="9" s="1"/>
  <c r="G21" i="9" s="1"/>
  <c r="C22" i="9" s="1"/>
  <c r="F23" i="9"/>
  <c r="F21" i="8"/>
  <c r="E22" i="8"/>
  <c r="D22" i="8"/>
  <c r="C22" i="8"/>
  <c r="A22" i="8"/>
  <c r="B23" i="8"/>
  <c r="F24" i="9" l="1"/>
  <c r="D22" i="9"/>
  <c r="E22" i="9" s="1"/>
  <c r="G22" i="9" s="1"/>
  <c r="C23" i="9" s="1"/>
  <c r="G22" i="8"/>
  <c r="C23" i="8" s="1"/>
  <c r="F22" i="8"/>
  <c r="A23" i="8"/>
  <c r="B24" i="8"/>
  <c r="E23" i="8"/>
  <c r="D23" i="8"/>
  <c r="F23" i="8" s="1"/>
  <c r="D23" i="9" l="1"/>
  <c r="E23" i="9" s="1"/>
  <c r="G23" i="9" s="1"/>
  <c r="C24" i="9" s="1"/>
  <c r="F25" i="9"/>
  <c r="G23" i="8"/>
  <c r="E24" i="8"/>
  <c r="D24" i="8"/>
  <c r="C24" i="8"/>
  <c r="G24" i="8" s="1"/>
  <c r="A24" i="8"/>
  <c r="B25" i="8"/>
  <c r="F26" i="9" l="1"/>
  <c r="D24" i="9"/>
  <c r="E24" i="9" s="1"/>
  <c r="G24" i="9" s="1"/>
  <c r="C25" i="9" s="1"/>
  <c r="F24" i="8"/>
  <c r="A25" i="8"/>
  <c r="B26" i="8"/>
  <c r="E25" i="8"/>
  <c r="D25" i="8"/>
  <c r="F25" i="8" s="1"/>
  <c r="C25" i="8"/>
  <c r="G25" i="8" s="1"/>
  <c r="D25" i="9" l="1"/>
  <c r="E25" i="9" s="1"/>
  <c r="G25" i="9" s="1"/>
  <c r="C26" i="9" s="1"/>
  <c r="F27" i="9"/>
  <c r="E26" i="8"/>
  <c r="D26" i="8"/>
  <c r="F26" i="8" s="1"/>
  <c r="C26" i="8"/>
  <c r="A26" i="8"/>
  <c r="B27" i="8"/>
  <c r="G26" i="8"/>
  <c r="D26" i="9" l="1"/>
  <c r="E26" i="9" s="1"/>
  <c r="G26" i="9" s="1"/>
  <c r="C27" i="9" s="1"/>
  <c r="F28" i="9"/>
  <c r="B28" i="8"/>
  <c r="E27" i="8"/>
  <c r="C27" i="8"/>
  <c r="D27" i="8"/>
  <c r="F27" i="8" s="1"/>
  <c r="A27" i="8"/>
  <c r="F29" i="9" l="1"/>
  <c r="D27" i="9"/>
  <c r="E27" i="9" s="1"/>
  <c r="G27" i="9" s="1"/>
  <c r="C28" i="9" s="1"/>
  <c r="G27" i="8"/>
  <c r="D28" i="8"/>
  <c r="C28" i="8"/>
  <c r="A28" i="8"/>
  <c r="B29" i="8"/>
  <c r="E28" i="8"/>
  <c r="G28" i="8" s="1"/>
  <c r="D28" i="9" l="1"/>
  <c r="E28" i="9" s="1"/>
  <c r="G28" i="9" s="1"/>
  <c r="C29" i="9" s="1"/>
  <c r="F30" i="9"/>
  <c r="F28" i="8"/>
  <c r="B30" i="8"/>
  <c r="C29" i="8"/>
  <c r="A29" i="8"/>
  <c r="E29" i="8"/>
  <c r="D29" i="8"/>
  <c r="F29" i="8" s="1"/>
  <c r="D29" i="9" l="1"/>
  <c r="E29" i="9" s="1"/>
  <c r="G29" i="9" s="1"/>
  <c r="C30" i="9" s="1"/>
  <c r="F31" i="9"/>
  <c r="G29" i="8"/>
  <c r="A30" i="8"/>
  <c r="B31" i="8"/>
  <c r="E30" i="8"/>
  <c r="D30" i="8"/>
  <c r="F30" i="8" s="1"/>
  <c r="C30" i="8"/>
  <c r="F32" i="9" l="1"/>
  <c r="D30" i="9"/>
  <c r="E30" i="9" s="1"/>
  <c r="G30" i="9" s="1"/>
  <c r="C31" i="9" s="1"/>
  <c r="G30" i="8"/>
  <c r="E31" i="8"/>
  <c r="D31" i="8"/>
  <c r="F31" i="8" s="1"/>
  <c r="A31" i="8"/>
  <c r="C31" i="8"/>
  <c r="B32" i="8"/>
  <c r="D31" i="9" l="1"/>
  <c r="E31" i="9" s="1"/>
  <c r="G31" i="9" s="1"/>
  <c r="C32" i="9" s="1"/>
  <c r="F33" i="9"/>
  <c r="G31" i="8"/>
  <c r="B33" i="8"/>
  <c r="D32" i="8"/>
  <c r="E32" i="8"/>
  <c r="C32" i="8"/>
  <c r="A32" i="8"/>
  <c r="F34" i="9" l="1"/>
  <c r="D32" i="9"/>
  <c r="E32" i="9" s="1"/>
  <c r="G32" i="9" s="1"/>
  <c r="C33" i="9" s="1"/>
  <c r="G32" i="8"/>
  <c r="F32" i="8"/>
  <c r="D33" i="8"/>
  <c r="E33" i="8"/>
  <c r="G33" i="8" s="1"/>
  <c r="C33" i="8"/>
  <c r="A33" i="8"/>
  <c r="B34" i="8"/>
  <c r="F33" i="8"/>
  <c r="D33" i="9" l="1"/>
  <c r="E33" i="9" s="1"/>
  <c r="G33" i="9" s="1"/>
  <c r="C34" i="9" s="1"/>
  <c r="F35" i="9"/>
  <c r="B35" i="8"/>
  <c r="E34" i="8"/>
  <c r="D34" i="8"/>
  <c r="F34" i="8" s="1"/>
  <c r="C34" i="8"/>
  <c r="G34" i="8" s="1"/>
  <c r="A34" i="8"/>
  <c r="D34" i="9" l="1"/>
  <c r="E34" i="9" s="1"/>
  <c r="G34" i="9" s="1"/>
  <c r="C35" i="9" s="1"/>
  <c r="F36" i="9"/>
  <c r="C35" i="8"/>
  <c r="A35" i="8"/>
  <c r="B36" i="8"/>
  <c r="E35" i="8"/>
  <c r="G35" i="8" s="1"/>
  <c r="D35" i="8"/>
  <c r="F35" i="8" s="1"/>
  <c r="F37" i="9" l="1"/>
  <c r="D35" i="9"/>
  <c r="E35" i="9" s="1"/>
  <c r="G35" i="9" s="1"/>
  <c r="C36" i="9" s="1"/>
  <c r="E36" i="8"/>
  <c r="D36" i="8"/>
  <c r="F36" i="8" s="1"/>
  <c r="C36" i="8"/>
  <c r="G36" i="8" s="1"/>
  <c r="A36" i="8"/>
  <c r="B37" i="8"/>
  <c r="D36" i="9" l="1"/>
  <c r="E36" i="9" s="1"/>
  <c r="G36" i="9" s="1"/>
  <c r="C37" i="9" s="1"/>
  <c r="F38" i="9"/>
  <c r="A37" i="8"/>
  <c r="B38" i="8"/>
  <c r="E37" i="8"/>
  <c r="D37" i="8"/>
  <c r="F37" i="8" s="1"/>
  <c r="C37" i="8"/>
  <c r="G37" i="8" s="1"/>
  <c r="D37" i="9" l="1"/>
  <c r="E37" i="9" s="1"/>
  <c r="G37" i="9" s="1"/>
  <c r="C38" i="9" s="1"/>
  <c r="F39" i="9"/>
  <c r="E38" i="8"/>
  <c r="D38" i="8"/>
  <c r="C38" i="8"/>
  <c r="G38" i="8" s="1"/>
  <c r="A38" i="8"/>
  <c r="B39" i="8"/>
  <c r="F40" i="9" l="1"/>
  <c r="D38" i="9"/>
  <c r="E38" i="9" s="1"/>
  <c r="G38" i="9" s="1"/>
  <c r="C39" i="9" s="1"/>
  <c r="F38" i="8"/>
  <c r="B40" i="8"/>
  <c r="E39" i="8"/>
  <c r="D39" i="8"/>
  <c r="F39" i="8" s="1"/>
  <c r="C39" i="8"/>
  <c r="A39" i="8"/>
  <c r="D39" i="9" l="1"/>
  <c r="E39" i="9" s="1"/>
  <c r="G39" i="9" s="1"/>
  <c r="C40" i="9" s="1"/>
  <c r="F41" i="9"/>
  <c r="G39" i="8"/>
  <c r="D40" i="8"/>
  <c r="A40" i="8"/>
  <c r="B41" i="8"/>
  <c r="C40" i="8"/>
  <c r="E40" i="8"/>
  <c r="F40" i="8" s="1"/>
  <c r="D40" i="9" l="1"/>
  <c r="E40" i="9" s="1"/>
  <c r="G40" i="9" s="1"/>
  <c r="C41" i="9" s="1"/>
  <c r="F42" i="9"/>
  <c r="G40" i="8"/>
  <c r="B42" i="8"/>
  <c r="E41" i="8"/>
  <c r="C41" i="8"/>
  <c r="G41" i="8" s="1"/>
  <c r="D41" i="8"/>
  <c r="F41" i="8" s="1"/>
  <c r="A41" i="8"/>
  <c r="D41" i="9" l="1"/>
  <c r="E41" i="9" s="1"/>
  <c r="G41" i="9" s="1"/>
  <c r="C42" i="9" s="1"/>
  <c r="F43" i="9"/>
  <c r="A42" i="8"/>
  <c r="B43" i="8"/>
  <c r="E42" i="8"/>
  <c r="D42" i="8"/>
  <c r="F42" i="8" s="1"/>
  <c r="C42" i="8"/>
  <c r="G42" i="8" s="1"/>
  <c r="D42" i="9" l="1"/>
  <c r="E42" i="9" s="1"/>
  <c r="G42" i="9" s="1"/>
  <c r="C43" i="9" s="1"/>
  <c r="F44" i="9"/>
  <c r="E43" i="8"/>
  <c r="D43" i="8"/>
  <c r="F43" i="8" s="1"/>
  <c r="A43" i="8"/>
  <c r="C43" i="8"/>
  <c r="B44" i="8"/>
  <c r="F45" i="9" l="1"/>
  <c r="D43" i="9"/>
  <c r="E43" i="9" s="1"/>
  <c r="G43" i="9" s="1"/>
  <c r="C44" i="9" s="1"/>
  <c r="G43" i="8"/>
  <c r="B45" i="8"/>
  <c r="E44" i="8"/>
  <c r="D44" i="8"/>
  <c r="F44" i="8" s="1"/>
  <c r="C44" i="8"/>
  <c r="G44" i="8" s="1"/>
  <c r="A44" i="8"/>
  <c r="D44" i="9" l="1"/>
  <c r="E44" i="9" s="1"/>
  <c r="G44" i="9" s="1"/>
  <c r="C45" i="9" s="1"/>
  <c r="F46" i="9"/>
  <c r="E45" i="8"/>
  <c r="D45" i="8"/>
  <c r="F45" i="8" s="1"/>
  <c r="C45" i="8"/>
  <c r="A45" i="8"/>
  <c r="B46" i="8"/>
  <c r="G45" i="8"/>
  <c r="D45" i="9" l="1"/>
  <c r="E45" i="9" s="1"/>
  <c r="G45" i="9" s="1"/>
  <c r="C46" i="9" s="1"/>
  <c r="F47" i="9"/>
  <c r="B47" i="8"/>
  <c r="D46" i="8"/>
  <c r="E46" i="8"/>
  <c r="C46" i="8"/>
  <c r="A46" i="8"/>
  <c r="F48" i="9" l="1"/>
  <c r="D46" i="9"/>
  <c r="E46" i="9" s="1"/>
  <c r="G46" i="9" s="1"/>
  <c r="C47" i="9" s="1"/>
  <c r="G46" i="8"/>
  <c r="F46" i="8"/>
  <c r="C47" i="8"/>
  <c r="A47" i="8"/>
  <c r="B48" i="8"/>
  <c r="E47" i="8"/>
  <c r="G47" i="8" s="1"/>
  <c r="D47" i="8"/>
  <c r="F47" i="8" s="1"/>
  <c r="D47" i="9" l="1"/>
  <c r="E47" i="9" s="1"/>
  <c r="G47" i="9" s="1"/>
  <c r="C48" i="9" s="1"/>
  <c r="F49" i="9"/>
  <c r="E48" i="8"/>
  <c r="D48" i="8"/>
  <c r="F48" i="8" s="1"/>
  <c r="C48" i="8"/>
  <c r="G48" i="8" s="1"/>
  <c r="A48" i="8"/>
  <c r="B49" i="8"/>
  <c r="F50" i="9" l="1"/>
  <c r="D48" i="9"/>
  <c r="E48" i="9" s="1"/>
  <c r="G48" i="9" s="1"/>
  <c r="C49" i="9" s="1"/>
  <c r="A49" i="8"/>
  <c r="B50" i="8"/>
  <c r="E49" i="8"/>
  <c r="D49" i="8"/>
  <c r="F49" i="8" s="1"/>
  <c r="C49" i="8"/>
  <c r="G49" i="8" s="1"/>
  <c r="D49" i="9" l="1"/>
  <c r="E49" i="9" s="1"/>
  <c r="G49" i="9" s="1"/>
  <c r="C50" i="9" s="1"/>
  <c r="F51" i="9"/>
  <c r="E50" i="8"/>
  <c r="D50" i="8"/>
  <c r="F50" i="8" s="1"/>
  <c r="C50" i="8"/>
  <c r="A50" i="8"/>
  <c r="B51" i="8"/>
  <c r="G50" i="8"/>
  <c r="D50" i="9" l="1"/>
  <c r="E50" i="9" s="1"/>
  <c r="G50" i="9" s="1"/>
  <c r="C51" i="9" s="1"/>
  <c r="F52" i="9"/>
  <c r="B52" i="8"/>
  <c r="E51" i="8"/>
  <c r="D51" i="8"/>
  <c r="F51" i="8" s="1"/>
  <c r="C51" i="8"/>
  <c r="G51" i="8" s="1"/>
  <c r="A51" i="8"/>
  <c r="D51" i="9" l="1"/>
  <c r="E51" i="9" s="1"/>
  <c r="G51" i="9" s="1"/>
  <c r="C52" i="9" s="1"/>
  <c r="F53" i="9"/>
  <c r="D52" i="8"/>
  <c r="C52" i="8"/>
  <c r="A52" i="8"/>
  <c r="B53" i="8"/>
  <c r="E52" i="8"/>
  <c r="F52" i="8" s="1"/>
  <c r="D52" i="9" l="1"/>
  <c r="E52" i="9" s="1"/>
  <c r="G52" i="9" s="1"/>
  <c r="C53" i="9" s="1"/>
  <c r="F54" i="9"/>
  <c r="G52" i="8"/>
  <c r="B54" i="8"/>
  <c r="E53" i="8"/>
  <c r="C53" i="8"/>
  <c r="G53" i="8" s="1"/>
  <c r="D53" i="8"/>
  <c r="F53" i="8" s="1"/>
  <c r="A53" i="8"/>
  <c r="D53" i="9" l="1"/>
  <c r="E53" i="9" s="1"/>
  <c r="G53" i="9" s="1"/>
  <c r="C54" i="9" s="1"/>
  <c r="F55" i="9"/>
  <c r="A54" i="8"/>
  <c r="B55" i="8"/>
  <c r="E54" i="8"/>
  <c r="D54" i="8"/>
  <c r="C54" i="8"/>
  <c r="F56" i="9" l="1"/>
  <c r="D54" i="9"/>
  <c r="E54" i="9" s="1"/>
  <c r="G54" i="9" s="1"/>
  <c r="C55" i="9" s="1"/>
  <c r="G54" i="8"/>
  <c r="F54" i="8"/>
  <c r="E55" i="8"/>
  <c r="A55" i="8"/>
  <c r="D55" i="8"/>
  <c r="F55" i="8" s="1"/>
  <c r="C55" i="8"/>
  <c r="G55" i="8" s="1"/>
  <c r="B56" i="8"/>
  <c r="D55" i="9" l="1"/>
  <c r="E55" i="9" s="1"/>
  <c r="G55" i="9" s="1"/>
  <c r="C56" i="9" s="1"/>
  <c r="F57" i="9"/>
  <c r="B57" i="8"/>
  <c r="E56" i="8"/>
  <c r="D56" i="8"/>
  <c r="F56" i="8" s="1"/>
  <c r="C56" i="8"/>
  <c r="G56" i="8" s="1"/>
  <c r="A56" i="8"/>
  <c r="D56" i="9" l="1"/>
  <c r="E56" i="9" s="1"/>
  <c r="G56" i="9" s="1"/>
  <c r="C57" i="9" s="1"/>
  <c r="F58" i="9"/>
  <c r="E57" i="8"/>
  <c r="D57" i="8"/>
  <c r="C57" i="8"/>
  <c r="A57" i="8"/>
  <c r="B58" i="8"/>
  <c r="G57" i="8"/>
  <c r="F57" i="8"/>
  <c r="D57" i="9" l="1"/>
  <c r="E57" i="9" s="1"/>
  <c r="G57" i="9" s="1"/>
  <c r="C58" i="9" s="1"/>
  <c r="F59" i="9"/>
  <c r="B59" i="8"/>
  <c r="D58" i="8"/>
  <c r="F58" i="8" s="1"/>
  <c r="E58" i="8"/>
  <c r="C58" i="8"/>
  <c r="G58" i="8" s="1"/>
  <c r="A58" i="8"/>
  <c r="D58" i="9" l="1"/>
  <c r="E58" i="9" s="1"/>
  <c r="G58" i="9" s="1"/>
  <c r="C59" i="9" s="1"/>
  <c r="F60" i="9"/>
  <c r="C59" i="8"/>
  <c r="A59" i="8"/>
  <c r="B60" i="8"/>
  <c r="E59" i="8"/>
  <c r="G59" i="8" s="1"/>
  <c r="D59" i="8"/>
  <c r="F59" i="8" s="1"/>
  <c r="D59" i="9" l="1"/>
  <c r="E59" i="9" s="1"/>
  <c r="G59" i="9" s="1"/>
  <c r="C60" i="9" s="1"/>
  <c r="F61" i="9"/>
  <c r="E60" i="8"/>
  <c r="D60" i="8"/>
  <c r="F60" i="8" s="1"/>
  <c r="C60" i="8"/>
  <c r="A60" i="8"/>
  <c r="B61" i="8"/>
  <c r="D60" i="9" l="1"/>
  <c r="E60" i="9" s="1"/>
  <c r="G60" i="9" s="1"/>
  <c r="C61" i="9" s="1"/>
  <c r="F62" i="9"/>
  <c r="G60" i="8"/>
  <c r="A61" i="8"/>
  <c r="B62" i="8"/>
  <c r="E61" i="8"/>
  <c r="D61" i="8"/>
  <c r="F61" i="8" s="1"/>
  <c r="C61" i="8"/>
  <c r="G61" i="8" s="1"/>
  <c r="D61" i="9" l="1"/>
  <c r="E61" i="9" s="1"/>
  <c r="G61" i="9" s="1"/>
  <c r="C62" i="9" s="1"/>
  <c r="F63" i="9"/>
  <c r="E62" i="8"/>
  <c r="D62" i="8"/>
  <c r="F62" i="8" s="1"/>
  <c r="C62" i="8"/>
  <c r="G62" i="8" s="1"/>
  <c r="A62" i="8"/>
  <c r="B63" i="8"/>
  <c r="D62" i="9" l="1"/>
  <c r="E62" i="9" s="1"/>
  <c r="G62" i="9" s="1"/>
  <c r="C63" i="9" s="1"/>
  <c r="F64" i="9"/>
  <c r="B64" i="8"/>
  <c r="E63" i="8"/>
  <c r="D63" i="8"/>
  <c r="F63" i="8" s="1"/>
  <c r="C63" i="8"/>
  <c r="G63" i="8" s="1"/>
  <c r="A63" i="8"/>
  <c r="D63" i="9" l="1"/>
  <c r="E63" i="9" s="1"/>
  <c r="G63" i="9" s="1"/>
  <c r="C64" i="9" s="1"/>
  <c r="F65" i="9"/>
  <c r="D64" i="8"/>
  <c r="C64" i="8"/>
  <c r="A64" i="8"/>
  <c r="B65" i="8"/>
  <c r="E64" i="8"/>
  <c r="G64" i="8" s="1"/>
  <c r="D64" i="9" l="1"/>
  <c r="E64" i="9" s="1"/>
  <c r="G64" i="9" s="1"/>
  <c r="C65" i="9" s="1"/>
  <c r="F66" i="9"/>
  <c r="F64" i="8"/>
  <c r="B66" i="8"/>
  <c r="C65" i="8"/>
  <c r="E65" i="8"/>
  <c r="D65" i="8"/>
  <c r="F65" i="8" s="1"/>
  <c r="A65" i="8"/>
  <c r="D65" i="9" l="1"/>
  <c r="E65" i="9" s="1"/>
  <c r="G65" i="9" s="1"/>
  <c r="C66" i="9" s="1"/>
  <c r="F67" i="9"/>
  <c r="G65" i="8"/>
  <c r="A66" i="8"/>
  <c r="B67" i="8"/>
  <c r="E66" i="8"/>
  <c r="D66" i="8"/>
  <c r="F66" i="8" s="1"/>
  <c r="C66" i="8"/>
  <c r="D66" i="9" l="1"/>
  <c r="E66" i="9" s="1"/>
  <c r="G66" i="9" s="1"/>
  <c r="C67" i="9" s="1"/>
  <c r="F68" i="9"/>
  <c r="G66" i="8"/>
  <c r="E67" i="8"/>
  <c r="D67" i="8"/>
  <c r="C67" i="8"/>
  <c r="A67" i="8"/>
  <c r="B68" i="8"/>
  <c r="D67" i="9" l="1"/>
  <c r="E67" i="9" s="1"/>
  <c r="G67" i="9" s="1"/>
  <c r="C68" i="9" s="1"/>
  <c r="F69" i="9"/>
  <c r="F67" i="8"/>
  <c r="G67" i="8"/>
  <c r="B69" i="8"/>
  <c r="E68" i="8"/>
  <c r="D68" i="8"/>
  <c r="F68" i="8" s="1"/>
  <c r="C68" i="8"/>
  <c r="G68" i="8" s="1"/>
  <c r="A68" i="8"/>
  <c r="D68" i="9" l="1"/>
  <c r="E68" i="9" s="1"/>
  <c r="G68" i="9" s="1"/>
  <c r="C69" i="9" s="1"/>
  <c r="F70" i="9"/>
  <c r="E69" i="8"/>
  <c r="G69" i="8" s="1"/>
  <c r="D69" i="8"/>
  <c r="F69" i="8" s="1"/>
  <c r="C69" i="8"/>
  <c r="A69" i="8"/>
  <c r="B70" i="8"/>
  <c r="D69" i="9" l="1"/>
  <c r="E69" i="9" s="1"/>
  <c r="G69" i="9" s="1"/>
  <c r="C70" i="9" s="1"/>
  <c r="F71" i="9"/>
  <c r="B71" i="8"/>
  <c r="D70" i="8"/>
  <c r="E70" i="8"/>
  <c r="C70" i="8"/>
  <c r="A70" i="8"/>
  <c r="D70" i="9" l="1"/>
  <c r="E70" i="9" s="1"/>
  <c r="G70" i="9" s="1"/>
  <c r="C71" i="9" s="1"/>
  <c r="F72" i="9"/>
  <c r="G70" i="8"/>
  <c r="F70" i="8"/>
  <c r="C71" i="8"/>
  <c r="A71" i="8"/>
  <c r="B72" i="8"/>
  <c r="E71" i="8"/>
  <c r="G71" i="8" s="1"/>
  <c r="D71" i="8"/>
  <c r="F71" i="8" s="1"/>
  <c r="D71" i="9" l="1"/>
  <c r="E71" i="9" s="1"/>
  <c r="G71" i="9" s="1"/>
  <c r="C72" i="9" s="1"/>
  <c r="F73" i="9"/>
  <c r="E72" i="8"/>
  <c r="D72" i="8"/>
  <c r="F72" i="8" s="1"/>
  <c r="C72" i="8"/>
  <c r="G72" i="8" s="1"/>
  <c r="A72" i="8"/>
  <c r="B73" i="8"/>
  <c r="D72" i="9" l="1"/>
  <c r="E72" i="9" s="1"/>
  <c r="G72" i="9" s="1"/>
  <c r="C73" i="9" s="1"/>
  <c r="F74" i="9"/>
  <c r="A73" i="8"/>
  <c r="B74" i="8"/>
  <c r="E73" i="8"/>
  <c r="D73" i="8"/>
  <c r="F73" i="8" s="1"/>
  <c r="C73" i="8"/>
  <c r="G73" i="8" s="1"/>
  <c r="D73" i="9" l="1"/>
  <c r="E73" i="9" s="1"/>
  <c r="G73" i="9" s="1"/>
  <c r="C74" i="9" s="1"/>
  <c r="F75" i="9"/>
  <c r="E74" i="8"/>
  <c r="D74" i="8"/>
  <c r="C74" i="8"/>
  <c r="A74" i="8"/>
  <c r="D74" i="9" l="1"/>
  <c r="E74" i="9" s="1"/>
  <c r="G74" i="9" s="1"/>
  <c r="C75" i="9" s="1"/>
  <c r="F76" i="9"/>
  <c r="G74" i="8"/>
  <c r="F74" i="8"/>
  <c r="D75" i="9" l="1"/>
  <c r="E75" i="9" s="1"/>
  <c r="G75" i="9" s="1"/>
  <c r="C76" i="9" s="1"/>
  <c r="F77" i="9"/>
  <c r="D76" i="9" l="1"/>
  <c r="E76" i="9" s="1"/>
  <c r="G76" i="9" s="1"/>
  <c r="C77" i="9" s="1"/>
  <c r="F78" i="9"/>
  <c r="D77" i="9" l="1"/>
  <c r="E77" i="9" s="1"/>
  <c r="G77" i="9" s="1"/>
  <c r="C78" i="9" s="1"/>
  <c r="F79" i="9"/>
  <c r="D78" i="9" l="1"/>
  <c r="E78" i="9" s="1"/>
  <c r="G78" i="9" s="1"/>
  <c r="C79" i="9" s="1"/>
  <c r="F80" i="9"/>
  <c r="D79" i="9" l="1"/>
  <c r="E79" i="9" s="1"/>
  <c r="G79" i="9" s="1"/>
  <c r="C80" i="9" s="1"/>
  <c r="F81" i="9"/>
  <c r="E13" i="4"/>
  <c r="D80" i="9" l="1"/>
  <c r="E80" i="9" s="1"/>
  <c r="G80" i="9" s="1"/>
  <c r="C81" i="9" s="1"/>
  <c r="F82" i="9"/>
  <c r="E28" i="4"/>
  <c r="D81" i="9" l="1"/>
  <c r="E81" i="9" s="1"/>
  <c r="G81" i="9" s="1"/>
  <c r="C82" i="9" s="1"/>
  <c r="F83" i="9"/>
  <c r="F28" i="4"/>
  <c r="D82" i="9" l="1"/>
  <c r="E82" i="9" s="1"/>
  <c r="G82" i="9" s="1"/>
  <c r="C83" i="9" s="1"/>
  <c r="F84" i="9"/>
  <c r="D83" i="9" l="1"/>
  <c r="E83" i="9" s="1"/>
  <c r="G83" i="9" s="1"/>
  <c r="C84" i="9" s="1"/>
  <c r="F85" i="9"/>
  <c r="D84" i="9" l="1"/>
  <c r="E84" i="9" s="1"/>
  <c r="G84" i="9" s="1"/>
  <c r="C85" i="9" s="1"/>
  <c r="F86" i="9"/>
  <c r="D85" i="9" l="1"/>
  <c r="E85" i="9" s="1"/>
  <c r="G85" i="9" s="1"/>
  <c r="C86" i="9" s="1"/>
  <c r="F87" i="9"/>
  <c r="D86" i="9" l="1"/>
  <c r="E86" i="9" s="1"/>
  <c r="G86" i="9" s="1"/>
  <c r="C87" i="9" s="1"/>
  <c r="F88" i="9"/>
  <c r="D87" i="9" l="1"/>
  <c r="E87" i="9" s="1"/>
  <c r="G87" i="9" s="1"/>
  <c r="C88" i="9" s="1"/>
  <c r="F89" i="9"/>
  <c r="D88" i="9" l="1"/>
  <c r="E88" i="9" s="1"/>
  <c r="G88" i="9" s="1"/>
  <c r="C89" i="9" s="1"/>
  <c r="F90" i="9"/>
  <c r="D89" i="9" l="1"/>
  <c r="E89" i="9" s="1"/>
  <c r="G89" i="9" s="1"/>
  <c r="C90" i="9" s="1"/>
  <c r="F91" i="9"/>
  <c r="D90" i="9" l="1"/>
  <c r="E90" i="9" s="1"/>
  <c r="G90" i="9" s="1"/>
  <c r="C91" i="9" s="1"/>
  <c r="F92" i="9"/>
  <c r="D91" i="9" l="1"/>
  <c r="E91" i="9" s="1"/>
  <c r="G91" i="9" s="1"/>
  <c r="C92" i="9" s="1"/>
  <c r="F93" i="9"/>
  <c r="F94" i="9" l="1"/>
  <c r="D92" i="9"/>
  <c r="E92" i="9" s="1"/>
  <c r="G92" i="9" s="1"/>
  <c r="C93" i="9" s="1"/>
  <c r="D93" i="9" l="1"/>
  <c r="E93" i="9" s="1"/>
  <c r="G93" i="9" s="1"/>
  <c r="C94" i="9" s="1"/>
  <c r="F95" i="9"/>
  <c r="D94" i="9" l="1"/>
  <c r="E94" i="9" s="1"/>
  <c r="G94" i="9" s="1"/>
  <c r="C95" i="9" s="1"/>
  <c r="F96" i="9"/>
  <c r="D95" i="9" l="1"/>
  <c r="E95" i="9" s="1"/>
  <c r="G95" i="9" s="1"/>
  <c r="C96" i="9" s="1"/>
  <c r="F97" i="9"/>
  <c r="D96" i="9" l="1"/>
  <c r="E96" i="9" s="1"/>
  <c r="G96" i="9" s="1"/>
  <c r="C97" i="9" s="1"/>
  <c r="F98" i="9"/>
  <c r="D97" i="9" l="1"/>
  <c r="E97" i="9" s="1"/>
  <c r="G97" i="9" s="1"/>
  <c r="C98" i="9" s="1"/>
  <c r="F99" i="9"/>
  <c r="D98" i="9" l="1"/>
  <c r="E98" i="9" s="1"/>
  <c r="G98" i="9" s="1"/>
  <c r="C99" i="9" s="1"/>
  <c r="F100" i="9"/>
  <c r="D99" i="9" l="1"/>
  <c r="E99" i="9" s="1"/>
  <c r="G99" i="9" s="1"/>
  <c r="C100" i="9" s="1"/>
  <c r="F101" i="9"/>
  <c r="F102" i="9" l="1"/>
  <c r="D100" i="9"/>
  <c r="E100" i="9" s="1"/>
  <c r="G100" i="9" s="1"/>
  <c r="C101" i="9" s="1"/>
  <c r="D101" i="9" l="1"/>
  <c r="E101" i="9" s="1"/>
  <c r="G101" i="9" s="1"/>
  <c r="C102" i="9" s="1"/>
  <c r="F103" i="9"/>
  <c r="D102" i="9" l="1"/>
  <c r="E102" i="9" s="1"/>
  <c r="G102" i="9" s="1"/>
  <c r="C103" i="9" s="1"/>
  <c r="F104" i="9"/>
  <c r="D103" i="9" l="1"/>
  <c r="E103" i="9" s="1"/>
  <c r="G103" i="9" s="1"/>
  <c r="C104" i="9" s="1"/>
  <c r="F105" i="9"/>
  <c r="D104" i="9" l="1"/>
  <c r="E104" i="9" s="1"/>
  <c r="G104" i="9" s="1"/>
  <c r="C105" i="9" s="1"/>
  <c r="F106" i="9"/>
  <c r="D105" i="9" l="1"/>
  <c r="E105" i="9" s="1"/>
  <c r="G105" i="9" s="1"/>
  <c r="C106" i="9" s="1"/>
  <c r="F107" i="9"/>
  <c r="D106" i="9" l="1"/>
  <c r="E106" i="9" s="1"/>
  <c r="G106" i="9" s="1"/>
  <c r="C107" i="9" s="1"/>
  <c r="F108" i="9"/>
  <c r="D107" i="9" l="1"/>
  <c r="E107" i="9" s="1"/>
  <c r="G107" i="9" s="1"/>
  <c r="C108" i="9" s="1"/>
  <c r="F109" i="9"/>
  <c r="D108" i="9" l="1"/>
  <c r="E108" i="9" s="1"/>
  <c r="G108" i="9" s="1"/>
  <c r="C109" i="9" s="1"/>
  <c r="F110" i="9"/>
  <c r="D109" i="9" l="1"/>
  <c r="E109" i="9" s="1"/>
  <c r="G109" i="9" s="1"/>
  <c r="C110" i="9" s="1"/>
  <c r="F111" i="9"/>
  <c r="D110" i="9" l="1"/>
  <c r="E110" i="9" s="1"/>
  <c r="G110" i="9" s="1"/>
  <c r="C111" i="9" s="1"/>
  <c r="F112" i="9"/>
  <c r="D111" i="9" l="1"/>
  <c r="E111" i="9" s="1"/>
  <c r="G111" i="9" s="1"/>
  <c r="C112" i="9" s="1"/>
  <c r="F113" i="9"/>
  <c r="D112" i="9" l="1"/>
  <c r="E112" i="9" s="1"/>
  <c r="G112" i="9" s="1"/>
  <c r="C113" i="9" s="1"/>
  <c r="F114" i="9"/>
  <c r="D113" i="9" l="1"/>
  <c r="E113" i="9" s="1"/>
  <c r="G113" i="9" s="1"/>
  <c r="C114" i="9" s="1"/>
  <c r="F115" i="9"/>
  <c r="D114" i="9" l="1"/>
  <c r="E114" i="9" s="1"/>
  <c r="G114" i="9" s="1"/>
  <c r="C115" i="9" s="1"/>
  <c r="F116" i="9"/>
  <c r="D115" i="9" l="1"/>
  <c r="E115" i="9" s="1"/>
  <c r="G115" i="9" s="1"/>
  <c r="C116" i="9" s="1"/>
  <c r="D116" i="9" l="1"/>
  <c r="E116" i="9" s="1"/>
  <c r="G116" i="9" s="1"/>
  <c r="E19" i="4" l="1"/>
  <c r="E30" i="4" s="1"/>
  <c r="E31" i="4" s="1"/>
  <c r="E32" i="4" s="1"/>
  <c r="F19" i="4"/>
  <c r="F30" i="4" s="1"/>
  <c r="F33" i="4" s="1"/>
  <c r="F31" i="4" l="1"/>
  <c r="F32" i="4" s="1"/>
  <c r="F34" i="4" s="1"/>
</calcChain>
</file>

<file path=xl/sharedStrings.xml><?xml version="1.0" encoding="utf-8"?>
<sst xmlns="http://schemas.openxmlformats.org/spreadsheetml/2006/main" count="100" uniqueCount="72">
  <si>
    <t>Lisa 3</t>
  </si>
  <si>
    <t>üürilepingule nr KPJ-4/2020-296</t>
  </si>
  <si>
    <t>Üürnik</t>
  </si>
  <si>
    <t>Pärnu Maakohus</t>
  </si>
  <si>
    <t>Üüripinna aadress</t>
  </si>
  <si>
    <t>Kuninga tn 22, Pärnu</t>
  </si>
  <si>
    <t>Üüripind (hooned)</t>
  </si>
  <si>
    <r>
      <t>m</t>
    </r>
    <r>
      <rPr>
        <b/>
        <vertAlign val="superscript"/>
        <sz val="11"/>
        <color indexed="8"/>
        <rFont val="Times New Roman"/>
        <family val="1"/>
      </rPr>
      <t>2</t>
    </r>
  </si>
  <si>
    <t>Territoorium</t>
  </si>
  <si>
    <t xml:space="preserve">Üüriteenused ja üür  </t>
  </si>
  <si>
    <r>
      <t>EUR/m</t>
    </r>
    <r>
      <rPr>
        <b/>
        <vertAlign val="superscript"/>
        <sz val="11"/>
        <color indexed="8"/>
        <rFont val="Times New Roman"/>
        <family val="1"/>
      </rPr>
      <t>2</t>
    </r>
  </si>
  <si>
    <t>summa kuus</t>
  </si>
  <si>
    <t xml:space="preserve">Muutmise alus </t>
  </si>
  <si>
    <t>Märkused</t>
  </si>
  <si>
    <t>Kapitalikomponent (bilansiline)</t>
  </si>
  <si>
    <t>Ei indekseerita</t>
  </si>
  <si>
    <t>Remonttööd</t>
  </si>
  <si>
    <t>Kinnisvara haldamine (haldusteenus)</t>
  </si>
  <si>
    <t xml:space="preserve"> Indekseerimine* alates 01.01.2022.a, 31.dets THI, max 3% aastas</t>
  </si>
  <si>
    <t>Tehnohooldus</t>
  </si>
  <si>
    <t>Omanikukohustused</t>
  </si>
  <si>
    <t>ÜÜR KOKKU</t>
  </si>
  <si>
    <t>Kõrvalteenused ja kõrvalteenuste tasud</t>
  </si>
  <si>
    <t>Heakord (310-360)</t>
  </si>
  <si>
    <t>Teenuse hinna muutus</t>
  </si>
  <si>
    <t>Kõrvalteenuste eest tasumine tegelike kulude alusel, esitatud kulude prognoos</t>
  </si>
  <si>
    <t>Tarbimisteenused</t>
  </si>
  <si>
    <t>Elektrienergia</t>
  </si>
  <si>
    <t>Teenuse hinna, tarbimise muutus</t>
  </si>
  <si>
    <t>Küte (soojusenergia)</t>
  </si>
  <si>
    <t>Vesi ja kanalisatsioon</t>
  </si>
  <si>
    <t>Tugiteenused (710-720, 740)</t>
  </si>
  <si>
    <t>KÕRVALTEENUSTE TASUD KOKKU</t>
  </si>
  <si>
    <t>Üür ja kõrvalteenuste tasud kokku ilma käibemaksuta (kuus)</t>
  </si>
  <si>
    <t>Käibemaks</t>
  </si>
  <si>
    <t>ÜÜR JA KÕRVALTEENUSTE TASUD KOOS KÄIBEMAKSUGA (kuus)</t>
  </si>
  <si>
    <t>ÜÜR JA KÕRVALTEENUSTE TASUD KÄIBEMAKSUTA (perioodil)</t>
  </si>
  <si>
    <t>12 kuud</t>
  </si>
  <si>
    <t>ÜÜR JA KÕRVALTEENUSTE TASUD KOOS KÄIBEMAKSUGA (perioodil)</t>
  </si>
  <si>
    <t xml:space="preserve">*indekseeritakse vastavalt eritingimuste punktile 6.6 ning tüüptingimuste punktidele 3.14 ja 3.16: Uus üüri summa kuus saadakse nii, et olemasolev üüri summa kuus korrutatakse läbi 31.12 seisuga lõppeva aastase perioodi kohta avaldatud THI protsentuaalse muutusega või kui 31.12 THI aastane muutus on suurem kui 3% (nt 3,2%), siis korrutatakse läbi indekseerimise piirmääraga 3%.  
Indekseerimise arvutuse näide uue üüri summa leidmiseks: olemasolev üür kuus 150 eurot, 31.12 THI aastane muutus 3,2% (piirmäär 3%). Olemasolev üüri summa 150 eurot * 3% = uus üüri summa kuus 154,5 eurot. </t>
  </si>
  <si>
    <t>Üürileandja:</t>
  </si>
  <si>
    <t>Üürnik:</t>
  </si>
  <si>
    <t>(allkirjastatud digitaalselt)</t>
  </si>
  <si>
    <t>Üüripind</t>
  </si>
  <si>
    <t xml:space="preserve">Kapitalikomponendi annuiteetmaksegraafik - </t>
  </si>
  <si>
    <t>üürnik 1</t>
  </si>
  <si>
    <t>üürnik 2</t>
  </si>
  <si>
    <t>Maksete algus</t>
  </si>
  <si>
    <t>üürnik 3</t>
  </si>
  <si>
    <t>Maksete arv</t>
  </si>
  <si>
    <t>kuud</t>
  </si>
  <si>
    <t>üürnik 4</t>
  </si>
  <si>
    <t>Kinnistu jääkmaksumus</t>
  </si>
  <si>
    <t>EUR (km-ta)</t>
  </si>
  <si>
    <t>üürnik 5</t>
  </si>
  <si>
    <t>Kokku:</t>
  </si>
  <si>
    <t>Üürniku osakaal</t>
  </si>
  <si>
    <t>Kapitali algväärtus</t>
  </si>
  <si>
    <t>Kapitali lõppväärtus</t>
  </si>
  <si>
    <t>Kuupäev</t>
  </si>
  <si>
    <t>Jrk nr</t>
  </si>
  <si>
    <t>Algjääk</t>
  </si>
  <si>
    <t>Intress</t>
  </si>
  <si>
    <t>Põhiosa</t>
  </si>
  <si>
    <t>Kap.komponent</t>
  </si>
  <si>
    <t>Lõppjääk</t>
  </si>
  <si>
    <t>Kapitalikomponendi annuiteetmaksegraafik - Kuninga 22, Pärnu</t>
  </si>
  <si>
    <t>Kapitali tulumäär 2023 I pa</t>
  </si>
  <si>
    <t>Kapitalikomponent (pisiparendus lisa 6.1 alusel)</t>
  </si>
  <si>
    <t>Üür ja kõrvalteenuste tasu 01.01.2025 - 31.12.2025</t>
  </si>
  <si>
    <t>Tasutakse kuni 31.12.2028</t>
  </si>
  <si>
    <t>Kapitali tulumäär 2024 II pa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</si>
</sst>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164" formatCode="#,##0.0"/>
    <numFmt numFmtId="165" formatCode="0.0"/>
    <numFmt numFmtId="166" formatCode="0.000%"/>
    <numFmt numFmtId="167" formatCode="d&quot;.&quot;mm&quot;.&quot;yyyy"/>
    <numFmt numFmtId="168" formatCode="#,##0.00&quot; &quot;;[Red]&quot;-&quot;#,##0.00&quot; &quot;"/>
    <numFmt numFmtId="169" formatCode="0.0%"/>
    <numFmt numFmtId="170" formatCode="#,##0.000"/>
  </numFmts>
  <fonts count="29" x14ac:knownFonts="1">
    <font>
      <sz val="11"/>
      <color theme="1"/>
      <name val="Calibri"/>
      <family val="2"/>
      <charset val="186"/>
      <scheme val="minor"/>
    </font>
    <font>
      <sz val="11"/>
      <color indexed="8"/>
      <name val="Times New Roman"/>
      <family val="1"/>
    </font>
    <font>
      <b/>
      <sz val="11"/>
      <name val="Times New Roman"/>
      <family val="1"/>
    </font>
    <font>
      <b/>
      <vertAlign val="superscript"/>
      <sz val="11"/>
      <color indexed="8"/>
      <name val="Times New Roman"/>
      <family val="1"/>
    </font>
    <font>
      <sz val="11"/>
      <name val="Calibri"/>
      <family val="2"/>
    </font>
    <font>
      <sz val="11"/>
      <color theme="1"/>
      <name val="Calibri"/>
      <family val="2"/>
      <charset val="186"/>
      <scheme val="minor"/>
    </font>
    <font>
      <sz val="11"/>
      <color rgb="FF000000"/>
      <name val="Calibri"/>
      <family val="2"/>
    </font>
    <font>
      <b/>
      <sz val="11"/>
      <color theme="1"/>
      <name val="Calibri"/>
      <family val="2"/>
      <charset val="186"/>
      <scheme val="minor"/>
    </font>
    <font>
      <sz val="11"/>
      <color theme="1"/>
      <name val="Times New Roman"/>
      <family val="1"/>
    </font>
    <font>
      <sz val="12"/>
      <color theme="1"/>
      <name val="Times New Roman"/>
      <family val="1"/>
    </font>
    <font>
      <b/>
      <sz val="11"/>
      <color theme="1"/>
      <name val="Times New Roman"/>
      <family val="1"/>
    </font>
    <font>
      <b/>
      <sz val="11"/>
      <color rgb="FFFF0000"/>
      <name val="Times New Roman"/>
      <family val="1"/>
    </font>
    <font>
      <i/>
      <sz val="11"/>
      <color theme="1"/>
      <name val="Times New Roman"/>
      <family val="1"/>
    </font>
    <font>
      <b/>
      <sz val="11"/>
      <color rgb="FF000000"/>
      <name val="Calibri"/>
      <family val="2"/>
    </font>
    <font>
      <sz val="11"/>
      <color rgb="FFFF0000"/>
      <name val="Calibri"/>
      <family val="2"/>
    </font>
    <font>
      <sz val="11"/>
      <color rgb="FF1F497D"/>
      <name val="Calibri"/>
      <family val="2"/>
    </font>
    <font>
      <b/>
      <i/>
      <sz val="11"/>
      <color rgb="FF000000"/>
      <name val="Calibri"/>
      <family val="2"/>
    </font>
    <font>
      <i/>
      <sz val="9"/>
      <color rgb="FF000000"/>
      <name val="Calibri"/>
      <family val="2"/>
    </font>
    <font>
      <sz val="11"/>
      <color theme="1"/>
      <name val="Calibri"/>
      <family val="2"/>
      <scheme val="minor"/>
    </font>
    <font>
      <i/>
      <sz val="12"/>
      <color theme="1"/>
      <name val="Times New Roman"/>
      <family val="1"/>
      <charset val="186"/>
    </font>
    <font>
      <sz val="11"/>
      <color theme="0" tint="-0.499984740745262"/>
      <name val="Times New Roman"/>
      <family val="1"/>
    </font>
    <font>
      <b/>
      <sz val="11"/>
      <color theme="0" tint="-0.499984740745262"/>
      <name val="Times New Roman"/>
      <family val="1"/>
    </font>
    <font>
      <b/>
      <sz val="14"/>
      <color rgb="FF000000"/>
      <name val="Calibri"/>
      <family val="2"/>
    </font>
    <font>
      <b/>
      <sz val="14"/>
      <color rgb="FF000000"/>
      <name val="Calibri"/>
      <family val="2"/>
      <charset val="186"/>
    </font>
    <font>
      <b/>
      <sz val="14"/>
      <color theme="1"/>
      <name val="Times New Roman"/>
      <family val="1"/>
      <charset val="186"/>
    </font>
    <font>
      <i/>
      <sz val="10"/>
      <color theme="1"/>
      <name val="Times New Roman"/>
      <family val="1"/>
      <charset val="186"/>
    </font>
    <font>
      <b/>
      <sz val="11"/>
      <color theme="1"/>
      <name val="Times New Roman"/>
      <family val="1"/>
      <charset val="186"/>
    </font>
    <font>
      <sz val="11"/>
      <name val="Calibri"/>
      <family val="2"/>
      <scheme val="minor"/>
    </font>
    <font>
      <b/>
      <sz val="16"/>
      <color rgb="FF000000"/>
      <name val="Calibri"/>
      <family val="2"/>
    </font>
  </fonts>
  <fills count="8">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0.249977111117893"/>
        <bgColor indexed="64"/>
      </patternFill>
    </fill>
    <fill>
      <patternFill patternType="solid">
        <fgColor theme="0"/>
        <bgColor rgb="FFFFFFFF"/>
      </patternFill>
    </fill>
    <fill>
      <patternFill patternType="solid">
        <fgColor theme="0"/>
        <bgColor rgb="FFF2F2F2"/>
      </patternFill>
    </fill>
    <fill>
      <patternFill patternType="solid">
        <fgColor theme="7" tint="0.7999816888943144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right/>
      <top/>
      <bottom style="medium">
        <color rgb="FF000000"/>
      </bottom>
      <diagonal/>
    </border>
  </borders>
  <cellStyleXfs count="3">
    <xf numFmtId="0" fontId="0" fillId="0" borderId="0"/>
    <xf numFmtId="0" fontId="6" fillId="0" borderId="0"/>
    <xf numFmtId="9" fontId="5" fillId="0" borderId="0" applyFont="0" applyFill="0" applyBorder="0" applyAlignment="0" applyProtection="0"/>
  </cellStyleXfs>
  <cellXfs count="171">
    <xf numFmtId="0" fontId="0" fillId="0" borderId="0" xfId="0"/>
    <xf numFmtId="0" fontId="8" fillId="0" borderId="0" xfId="0" applyFont="1"/>
    <xf numFmtId="0" fontId="9" fillId="0" borderId="0" xfId="0" applyFont="1"/>
    <xf numFmtId="0" fontId="8" fillId="0" borderId="0" xfId="0" applyFont="1" applyAlignment="1">
      <alignment horizontal="right"/>
    </xf>
    <xf numFmtId="0" fontId="2" fillId="0" borderId="1" xfId="0" applyFont="1" applyBorder="1"/>
    <xf numFmtId="0" fontId="10" fillId="0" borderId="1" xfId="0" applyFont="1" applyBorder="1" applyAlignment="1">
      <alignment horizontal="right"/>
    </xf>
    <xf numFmtId="164" fontId="2" fillId="0" borderId="1" xfId="0" applyNumberFormat="1" applyFont="1" applyBorder="1" applyAlignment="1">
      <alignment horizontal="right"/>
    </xf>
    <xf numFmtId="0" fontId="10" fillId="0" borderId="1" xfId="0" applyFont="1" applyBorder="1"/>
    <xf numFmtId="0" fontId="10" fillId="0" borderId="0" xfId="0" applyFont="1"/>
    <xf numFmtId="0" fontId="10" fillId="2" borderId="2" xfId="0" applyFont="1" applyFill="1" applyBorder="1" applyAlignment="1">
      <alignment horizontal="left"/>
    </xf>
    <xf numFmtId="0" fontId="10" fillId="2" borderId="3" xfId="0" applyFont="1" applyFill="1" applyBorder="1" applyAlignment="1">
      <alignment horizontal="center"/>
    </xf>
    <xf numFmtId="0" fontId="10" fillId="2" borderId="4" xfId="0" applyFont="1" applyFill="1" applyBorder="1" applyAlignment="1">
      <alignment horizontal="center"/>
    </xf>
    <xf numFmtId="0" fontId="8" fillId="0" borderId="1" xfId="0" applyFont="1" applyBorder="1"/>
    <xf numFmtId="0" fontId="8" fillId="0" borderId="6" xfId="0" applyFont="1" applyBorder="1" applyAlignment="1">
      <alignment horizontal="center"/>
    </xf>
    <xf numFmtId="0" fontId="10" fillId="2" borderId="7" xfId="0" applyFont="1" applyFill="1" applyBorder="1" applyAlignment="1">
      <alignment horizontal="center"/>
    </xf>
    <xf numFmtId="0" fontId="10" fillId="2" borderId="8" xfId="0" applyFont="1" applyFill="1" applyBorder="1"/>
    <xf numFmtId="4" fontId="2" fillId="2" borderId="7" xfId="0" applyNumberFormat="1" applyFont="1" applyFill="1" applyBorder="1" applyAlignment="1">
      <alignment horizontal="right"/>
    </xf>
    <xf numFmtId="0" fontId="8" fillId="2" borderId="5" xfId="0" applyFont="1" applyFill="1" applyBorder="1"/>
    <xf numFmtId="0" fontId="10" fillId="3" borderId="9" xfId="0" applyFont="1" applyFill="1" applyBorder="1" applyAlignment="1">
      <alignment horizontal="center"/>
    </xf>
    <xf numFmtId="0" fontId="10" fillId="3" borderId="0" xfId="0" applyFont="1" applyFill="1"/>
    <xf numFmtId="4" fontId="11" fillId="3" borderId="9" xfId="0" applyNumberFormat="1" applyFont="1" applyFill="1" applyBorder="1" applyAlignment="1">
      <alignment horizontal="right"/>
    </xf>
    <xf numFmtId="0" fontId="8" fillId="3" borderId="10" xfId="0" applyFont="1" applyFill="1" applyBorder="1"/>
    <xf numFmtId="0" fontId="10" fillId="2" borderId="7" xfId="0" applyFont="1" applyFill="1" applyBorder="1" applyAlignment="1">
      <alignment horizontal="left"/>
    </xf>
    <xf numFmtId="4" fontId="10" fillId="2" borderId="6" xfId="0" applyNumberFormat="1" applyFont="1" applyFill="1" applyBorder="1" applyAlignment="1">
      <alignment horizontal="center"/>
    </xf>
    <xf numFmtId="0" fontId="10" fillId="2" borderId="5" xfId="0" applyFont="1" applyFill="1" applyBorder="1" applyAlignment="1">
      <alignment horizontal="center"/>
    </xf>
    <xf numFmtId="0" fontId="10" fillId="4" borderId="11" xfId="0" applyFont="1" applyFill="1" applyBorder="1" applyAlignment="1">
      <alignment horizontal="left"/>
    </xf>
    <xf numFmtId="0" fontId="10" fillId="4" borderId="12" xfId="0" applyFont="1" applyFill="1" applyBorder="1"/>
    <xf numFmtId="0" fontId="8" fillId="4" borderId="13" xfId="0" applyFont="1" applyFill="1" applyBorder="1"/>
    <xf numFmtId="0" fontId="10" fillId="0" borderId="0" xfId="0" applyFont="1" applyAlignment="1">
      <alignment horizontal="left"/>
    </xf>
    <xf numFmtId="4" fontId="10" fillId="0" borderId="9" xfId="0" applyNumberFormat="1" applyFont="1" applyBorder="1" applyAlignment="1">
      <alignment horizontal="right"/>
    </xf>
    <xf numFmtId="4" fontId="10" fillId="0" borderId="10" xfId="0" applyNumberFormat="1" applyFont="1" applyBorder="1" applyAlignment="1">
      <alignment horizontal="right"/>
    </xf>
    <xf numFmtId="4" fontId="10" fillId="0" borderId="0" xfId="0" applyNumberFormat="1" applyFont="1" applyAlignment="1">
      <alignment horizontal="right"/>
    </xf>
    <xf numFmtId="9" fontId="2" fillId="0" borderId="0" xfId="0" applyNumberFormat="1" applyFont="1" applyAlignment="1">
      <alignment horizontal="left"/>
    </xf>
    <xf numFmtId="4" fontId="10" fillId="0" borderId="9" xfId="0" applyNumberFormat="1" applyFont="1" applyBorder="1"/>
    <xf numFmtId="3" fontId="10" fillId="0" borderId="0" xfId="0" applyNumberFormat="1" applyFont="1" applyAlignment="1">
      <alignment horizontal="right"/>
    </xf>
    <xf numFmtId="4" fontId="10" fillId="0" borderId="0" xfId="0" applyNumberFormat="1" applyFont="1" applyAlignment="1">
      <alignment horizontal="left"/>
    </xf>
    <xf numFmtId="4" fontId="10" fillId="0" borderId="14" xfId="0" applyNumberFormat="1" applyFont="1" applyBorder="1"/>
    <xf numFmtId="4" fontId="2" fillId="0" borderId="15" xfId="0" applyNumberFormat="1" applyFont="1" applyBorder="1"/>
    <xf numFmtId="3" fontId="2" fillId="0" borderId="0" xfId="0" applyNumberFormat="1" applyFont="1"/>
    <xf numFmtId="4" fontId="2" fillId="0" borderId="0" xfId="0" applyNumberFormat="1" applyFont="1"/>
    <xf numFmtId="0" fontId="8" fillId="0" borderId="16" xfId="0" applyFont="1" applyBorder="1"/>
    <xf numFmtId="0" fontId="10" fillId="2" borderId="17" xfId="0" applyFont="1" applyFill="1" applyBorder="1" applyAlignment="1">
      <alignment horizontal="center" wrapText="1"/>
    </xf>
    <xf numFmtId="4" fontId="10" fillId="2" borderId="18" xfId="0" applyNumberFormat="1" applyFont="1" applyFill="1" applyBorder="1" applyAlignment="1">
      <alignment horizontal="right"/>
    </xf>
    <xf numFmtId="4" fontId="10" fillId="4" borderId="19" xfId="0" applyNumberFormat="1" applyFont="1" applyFill="1" applyBorder="1" applyAlignment="1">
      <alignment horizontal="right"/>
    </xf>
    <xf numFmtId="0" fontId="10" fillId="2" borderId="20" xfId="0" applyFont="1" applyFill="1" applyBorder="1" applyAlignment="1">
      <alignment horizontal="center"/>
    </xf>
    <xf numFmtId="4" fontId="8" fillId="0" borderId="21" xfId="0" applyNumberFormat="1" applyFont="1" applyBorder="1" applyAlignment="1">
      <alignment wrapText="1"/>
    </xf>
    <xf numFmtId="4" fontId="10" fillId="2" borderId="5" xfId="0" applyNumberFormat="1" applyFont="1" applyFill="1" applyBorder="1" applyAlignment="1">
      <alignment horizontal="right"/>
    </xf>
    <xf numFmtId="0" fontId="8" fillId="0" borderId="7" xfId="0" applyFont="1" applyBorder="1" applyAlignment="1">
      <alignment horizontal="center"/>
    </xf>
    <xf numFmtId="0" fontId="10" fillId="2" borderId="22" xfId="0" applyFont="1" applyFill="1" applyBorder="1"/>
    <xf numFmtId="0" fontId="8" fillId="0" borderId="23" xfId="0" applyFont="1" applyBorder="1"/>
    <xf numFmtId="0" fontId="8" fillId="0" borderId="24" xfId="0" applyFont="1" applyBorder="1"/>
    <xf numFmtId="0" fontId="10" fillId="2" borderId="25" xfId="0" applyFont="1" applyFill="1" applyBorder="1" applyAlignment="1">
      <alignment horizontal="center"/>
    </xf>
    <xf numFmtId="4" fontId="10" fillId="3" borderId="5" xfId="0" applyNumberFormat="1" applyFont="1" applyFill="1" applyBorder="1" applyAlignment="1">
      <alignment horizontal="right"/>
    </xf>
    <xf numFmtId="0" fontId="10" fillId="2" borderId="26" xfId="0" applyFont="1" applyFill="1" applyBorder="1" applyAlignment="1">
      <alignment horizontal="center" wrapText="1"/>
    </xf>
    <xf numFmtId="0" fontId="12" fillId="0" borderId="0" xfId="0" applyFont="1"/>
    <xf numFmtId="4" fontId="10" fillId="3" borderId="18" xfId="0" applyNumberFormat="1" applyFont="1" applyFill="1" applyBorder="1" applyAlignment="1">
      <alignment horizontal="right"/>
    </xf>
    <xf numFmtId="0" fontId="10" fillId="0" borderId="0" xfId="0" applyFont="1" applyAlignment="1">
      <alignment horizontal="left" wrapText="1"/>
    </xf>
    <xf numFmtId="9" fontId="8" fillId="0" borderId="0" xfId="2" applyFont="1"/>
    <xf numFmtId="1" fontId="8" fillId="0" borderId="0" xfId="0" applyNumberFormat="1" applyFont="1"/>
    <xf numFmtId="0" fontId="8" fillId="0" borderId="0" xfId="0" applyFont="1" applyAlignment="1">
      <alignment horizontal="center"/>
    </xf>
    <xf numFmtId="165" fontId="8" fillId="0" borderId="0" xfId="0" applyNumberFormat="1" applyFont="1"/>
    <xf numFmtId="165" fontId="10" fillId="0" borderId="0" xfId="0" applyNumberFormat="1" applyFont="1"/>
    <xf numFmtId="0" fontId="8" fillId="3" borderId="16" xfId="0" applyFont="1" applyFill="1" applyBorder="1"/>
    <xf numFmtId="0" fontId="8" fillId="3" borderId="8" xfId="0" applyFont="1" applyFill="1" applyBorder="1"/>
    <xf numFmtId="3" fontId="8" fillId="0" borderId="0" xfId="0" applyNumberFormat="1" applyFont="1"/>
    <xf numFmtId="2" fontId="8" fillId="0" borderId="0" xfId="0" applyNumberFormat="1" applyFont="1"/>
    <xf numFmtId="0" fontId="6" fillId="3" borderId="0" xfId="1" applyFill="1"/>
    <xf numFmtId="0" fontId="13" fillId="5" borderId="0" xfId="1" applyFont="1" applyFill="1" applyAlignment="1">
      <alignment horizontal="right"/>
    </xf>
    <xf numFmtId="0" fontId="4" fillId="5" borderId="0" xfId="1" applyFont="1" applyFill="1"/>
    <xf numFmtId="0" fontId="4" fillId="5" borderId="0" xfId="1" applyFont="1" applyFill="1" applyAlignment="1">
      <alignment horizontal="right"/>
    </xf>
    <xf numFmtId="0" fontId="14" fillId="5" borderId="0" xfId="1" applyFont="1" applyFill="1"/>
    <xf numFmtId="4" fontId="6" fillId="5" borderId="0" xfId="1" applyNumberFormat="1" applyFill="1"/>
    <xf numFmtId="0" fontId="6" fillId="6" borderId="29" xfId="1" applyFill="1" applyBorder="1"/>
    <xf numFmtId="0" fontId="6" fillId="5" borderId="0" xfId="1" applyFill="1"/>
    <xf numFmtId="0" fontId="0" fillId="3" borderId="0" xfId="0" applyFill="1"/>
    <xf numFmtId="0" fontId="6" fillId="6" borderId="0" xfId="1" applyFill="1"/>
    <xf numFmtId="0" fontId="6" fillId="6" borderId="31" xfId="1" applyFill="1" applyBorder="1"/>
    <xf numFmtId="0" fontId="6" fillId="6" borderId="26" xfId="1" applyFill="1" applyBorder="1"/>
    <xf numFmtId="0" fontId="15" fillId="3" borderId="0" xfId="1" applyFont="1" applyFill="1"/>
    <xf numFmtId="166" fontId="6" fillId="6" borderId="0" xfId="1" applyNumberFormat="1" applyFill="1"/>
    <xf numFmtId="0" fontId="16" fillId="5" borderId="38" xfId="1" applyFont="1" applyFill="1" applyBorder="1" applyAlignment="1">
      <alignment horizontal="right"/>
    </xf>
    <xf numFmtId="167" fontId="17" fillId="5" borderId="0" xfId="1" applyNumberFormat="1" applyFont="1" applyFill="1"/>
    <xf numFmtId="168" fontId="6" fillId="5" borderId="0" xfId="1" applyNumberFormat="1" applyFill="1"/>
    <xf numFmtId="0" fontId="7" fillId="3" borderId="0" xfId="0" applyFont="1" applyFill="1" applyProtection="1">
      <protection hidden="1"/>
    </xf>
    <xf numFmtId="0" fontId="0" fillId="3" borderId="0" xfId="0" applyFill="1" applyProtection="1">
      <protection locked="0" hidden="1"/>
    </xf>
    <xf numFmtId="164" fontId="0" fillId="3" borderId="0" xfId="0" applyNumberFormat="1" applyFill="1" applyProtection="1">
      <protection hidden="1"/>
    </xf>
    <xf numFmtId="164" fontId="7" fillId="3" borderId="0" xfId="0" applyNumberFormat="1" applyFont="1" applyFill="1" applyProtection="1">
      <protection hidden="1"/>
    </xf>
    <xf numFmtId="0" fontId="18" fillId="7" borderId="0" xfId="0" applyFont="1" applyFill="1" applyProtection="1">
      <protection hidden="1"/>
    </xf>
    <xf numFmtId="0" fontId="0" fillId="7" borderId="0" xfId="0" applyFill="1"/>
    <xf numFmtId="0" fontId="18" fillId="7" borderId="0" xfId="0" applyFont="1" applyFill="1" applyProtection="1">
      <protection locked="0" hidden="1"/>
    </xf>
    <xf numFmtId="164" fontId="18" fillId="7" borderId="0" xfId="0" applyNumberFormat="1" applyFont="1" applyFill="1" applyProtection="1">
      <protection hidden="1"/>
    </xf>
    <xf numFmtId="169" fontId="5" fillId="7" borderId="0" xfId="2" applyNumberFormat="1" applyFont="1" applyFill="1"/>
    <xf numFmtId="0" fontId="7" fillId="7" borderId="0" xfId="0" applyFont="1" applyFill="1" applyProtection="1">
      <protection hidden="1"/>
    </xf>
    <xf numFmtId="164" fontId="7" fillId="7" borderId="0" xfId="0" applyNumberFormat="1" applyFont="1" applyFill="1" applyProtection="1">
      <protection hidden="1"/>
    </xf>
    <xf numFmtId="168" fontId="0" fillId="3" borderId="0" xfId="0" applyNumberFormat="1" applyFill="1"/>
    <xf numFmtId="2" fontId="0" fillId="3" borderId="0" xfId="0" applyNumberFormat="1" applyFill="1"/>
    <xf numFmtId="4" fontId="0" fillId="3" borderId="0" xfId="0" applyNumberFormat="1" applyFill="1"/>
    <xf numFmtId="4" fontId="8" fillId="0" borderId="9" xfId="0" applyNumberFormat="1" applyFont="1" applyBorder="1" applyAlignment="1">
      <alignment horizontal="right"/>
    </xf>
    <xf numFmtId="0" fontId="19" fillId="0" borderId="0" xfId="0" applyFont="1"/>
    <xf numFmtId="4" fontId="8" fillId="0" borderId="33" xfId="0" applyNumberFormat="1" applyFont="1" applyBorder="1" applyAlignment="1">
      <alignment horizontal="center" vertical="center" wrapText="1"/>
    </xf>
    <xf numFmtId="4" fontId="8" fillId="0" borderId="6" xfId="0" applyNumberFormat="1" applyFont="1" applyBorder="1" applyAlignment="1">
      <alignment vertical="center" wrapText="1"/>
    </xf>
    <xf numFmtId="4" fontId="20" fillId="3" borderId="21" xfId="0" applyNumberFormat="1" applyFont="1" applyFill="1" applyBorder="1" applyAlignment="1">
      <alignment vertical="center" wrapText="1"/>
    </xf>
    <xf numFmtId="4" fontId="21" fillId="4" borderId="14" xfId="0" applyNumberFormat="1" applyFont="1" applyFill="1" applyBorder="1" applyAlignment="1">
      <alignment horizontal="right"/>
    </xf>
    <xf numFmtId="4" fontId="21" fillId="4" borderId="15" xfId="0" applyNumberFormat="1" applyFont="1" applyFill="1" applyBorder="1" applyAlignment="1">
      <alignment horizontal="right"/>
    </xf>
    <xf numFmtId="3" fontId="2" fillId="0" borderId="1" xfId="0" applyNumberFormat="1" applyFont="1" applyBorder="1" applyAlignment="1">
      <alignment horizontal="right"/>
    </xf>
    <xf numFmtId="0" fontId="22" fillId="5" borderId="0" xfId="1" applyFont="1" applyFill="1"/>
    <xf numFmtId="4" fontId="23" fillId="5" borderId="0" xfId="1" applyNumberFormat="1" applyFont="1" applyFill="1"/>
    <xf numFmtId="0" fontId="26" fillId="0" borderId="0" xfId="0" applyFont="1" applyAlignment="1">
      <alignment horizontal="right"/>
    </xf>
    <xf numFmtId="4" fontId="20" fillId="3" borderId="6" xfId="0" applyNumberFormat="1" applyFont="1" applyFill="1" applyBorder="1" applyAlignment="1">
      <alignment horizontal="right" wrapText="1"/>
    </xf>
    <xf numFmtId="0" fontId="4" fillId="6" borderId="27" xfId="1" applyFont="1" applyFill="1" applyBorder="1"/>
    <xf numFmtId="0" fontId="4" fillId="5" borderId="28" xfId="1" applyFont="1" applyFill="1" applyBorder="1"/>
    <xf numFmtId="0" fontId="27" fillId="3" borderId="28" xfId="0" applyFont="1" applyFill="1" applyBorder="1"/>
    <xf numFmtId="167" fontId="4" fillId="6" borderId="28" xfId="1" applyNumberFormat="1" applyFont="1" applyFill="1" applyBorder="1"/>
    <xf numFmtId="0" fontId="4" fillId="6" borderId="30" xfId="1" applyFont="1" applyFill="1" applyBorder="1"/>
    <xf numFmtId="0" fontId="27" fillId="3" borderId="0" xfId="0" applyFont="1" applyFill="1"/>
    <xf numFmtId="0" fontId="4" fillId="6" borderId="0" xfId="1" applyFont="1" applyFill="1"/>
    <xf numFmtId="167" fontId="27" fillId="3" borderId="0" xfId="0" applyNumberFormat="1" applyFont="1" applyFill="1"/>
    <xf numFmtId="3" fontId="4" fillId="6" borderId="0" xfId="1" applyNumberFormat="1" applyFont="1" applyFill="1"/>
    <xf numFmtId="10" fontId="4" fillId="6" borderId="0" xfId="2" applyNumberFormat="1" applyFont="1" applyFill="1" applyBorder="1"/>
    <xf numFmtId="0" fontId="4" fillId="6" borderId="24" xfId="1" applyFont="1" applyFill="1" applyBorder="1"/>
    <xf numFmtId="0" fontId="4" fillId="5" borderId="32" xfId="1" applyFont="1" applyFill="1" applyBorder="1"/>
    <xf numFmtId="0" fontId="27" fillId="3" borderId="32" xfId="0" applyFont="1" applyFill="1" applyBorder="1"/>
    <xf numFmtId="0" fontId="10" fillId="0" borderId="0" xfId="0" applyFont="1" applyAlignment="1">
      <alignment horizontal="right"/>
    </xf>
    <xf numFmtId="3" fontId="2" fillId="0" borderId="0" xfId="0" applyNumberFormat="1" applyFont="1" applyAlignment="1">
      <alignment horizontal="right"/>
    </xf>
    <xf numFmtId="14" fontId="6" fillId="3" borderId="0" xfId="1" applyNumberFormat="1" applyFill="1"/>
    <xf numFmtId="4" fontId="8" fillId="3" borderId="6" xfId="0" applyNumberFormat="1" applyFont="1" applyFill="1" applyBorder="1" applyAlignment="1">
      <alignment horizontal="right" wrapText="1"/>
    </xf>
    <xf numFmtId="4" fontId="8" fillId="3" borderId="21" xfId="0" applyNumberFormat="1" applyFont="1" applyFill="1" applyBorder="1" applyAlignment="1">
      <alignment wrapText="1"/>
    </xf>
    <xf numFmtId="0" fontId="28" fillId="5" borderId="0" xfId="1" applyFont="1" applyFill="1"/>
    <xf numFmtId="0" fontId="6" fillId="6" borderId="27" xfId="1" applyFill="1" applyBorder="1"/>
    <xf numFmtId="0" fontId="6" fillId="5" borderId="28" xfId="1" applyFill="1" applyBorder="1"/>
    <xf numFmtId="0" fontId="0" fillId="3" borderId="28" xfId="0" applyFill="1" applyBorder="1"/>
    <xf numFmtId="167" fontId="6" fillId="6" borderId="28" xfId="1" applyNumberFormat="1" applyFill="1" applyBorder="1"/>
    <xf numFmtId="0" fontId="6" fillId="6" borderId="30" xfId="1" applyFill="1" applyBorder="1"/>
    <xf numFmtId="167" fontId="0" fillId="3" borderId="0" xfId="0" applyNumberFormat="1" applyFill="1"/>
    <xf numFmtId="10" fontId="6" fillId="6" borderId="0" xfId="2" applyNumberFormat="1" applyFont="1" applyFill="1"/>
    <xf numFmtId="0" fontId="6" fillId="6" borderId="24" xfId="1" applyFill="1" applyBorder="1"/>
    <xf numFmtId="0" fontId="6" fillId="5" borderId="32" xfId="1" applyFill="1" applyBorder="1"/>
    <xf numFmtId="0" fontId="0" fillId="3" borderId="32" xfId="0" applyFill="1" applyBorder="1"/>
    <xf numFmtId="2" fontId="13" fillId="5" borderId="0" xfId="1" applyNumberFormat="1" applyFont="1" applyFill="1" applyAlignment="1">
      <alignment horizontal="right"/>
    </xf>
    <xf numFmtId="2" fontId="4" fillId="5" borderId="0" xfId="1" applyNumberFormat="1" applyFont="1" applyFill="1" applyAlignment="1">
      <alignment horizontal="right"/>
    </xf>
    <xf numFmtId="2" fontId="28" fillId="5" borderId="0" xfId="1" applyNumberFormat="1" applyFont="1" applyFill="1"/>
    <xf numFmtId="2" fontId="6" fillId="3" borderId="0" xfId="1" applyNumberFormat="1" applyFill="1"/>
    <xf numFmtId="2" fontId="15" fillId="3" borderId="0" xfId="1" applyNumberFormat="1" applyFont="1" applyFill="1"/>
    <xf numFmtId="2" fontId="16" fillId="5" borderId="38" xfId="1" applyNumberFormat="1" applyFont="1" applyFill="1" applyBorder="1" applyAlignment="1">
      <alignment horizontal="right"/>
    </xf>
    <xf numFmtId="3" fontId="6" fillId="6" borderId="0" xfId="1" applyNumberFormat="1" applyFill="1"/>
    <xf numFmtId="169" fontId="6" fillId="6" borderId="32" xfId="1" applyNumberFormat="1" applyFill="1" applyBorder="1"/>
    <xf numFmtId="0" fontId="0" fillId="3" borderId="0" xfId="0" applyFill="1" applyAlignment="1">
      <alignment horizontal="right"/>
    </xf>
    <xf numFmtId="170" fontId="0" fillId="3" borderId="0" xfId="0" applyNumberFormat="1" applyFill="1" applyProtection="1">
      <protection hidden="1"/>
    </xf>
    <xf numFmtId="4" fontId="6" fillId="6" borderId="0" xfId="1" applyNumberFormat="1" applyFill="1"/>
    <xf numFmtId="0" fontId="8" fillId="0" borderId="36" xfId="0" applyFont="1" applyBorder="1" applyAlignment="1">
      <alignment vertical="center" wrapText="1"/>
    </xf>
    <xf numFmtId="0" fontId="8" fillId="0" borderId="21" xfId="0" applyFont="1" applyBorder="1" applyAlignment="1">
      <alignment horizontal="center" vertical="center" wrapText="1"/>
    </xf>
    <xf numFmtId="169" fontId="4" fillId="0" borderId="32" xfId="1" applyNumberFormat="1" applyFont="1" applyBorder="1"/>
    <xf numFmtId="0" fontId="24" fillId="0" borderId="0" xfId="0" applyFont="1" applyAlignment="1">
      <alignment horizontal="center" wrapText="1"/>
    </xf>
    <xf numFmtId="0" fontId="1" fillId="3" borderId="36" xfId="0" applyFont="1" applyFill="1" applyBorder="1" applyAlignment="1">
      <alignment horizontal="center" vertical="center" wrapText="1"/>
    </xf>
    <xf numFmtId="0" fontId="8" fillId="3" borderId="37" xfId="0" applyFont="1" applyFill="1" applyBorder="1" applyAlignment="1">
      <alignment horizontal="center" vertical="center" wrapText="1"/>
    </xf>
    <xf numFmtId="0" fontId="10" fillId="0" borderId="0" xfId="0" applyFont="1" applyAlignment="1">
      <alignment horizontal="left" wrapText="1"/>
    </xf>
    <xf numFmtId="0" fontId="25" fillId="0" borderId="0" xfId="0" applyFont="1" applyAlignment="1">
      <alignment horizontal="left" vertical="center" wrapText="1"/>
    </xf>
    <xf numFmtId="0" fontId="9" fillId="0" borderId="0" xfId="0" applyFont="1" applyAlignment="1">
      <alignment horizontal="left" wrapText="1"/>
    </xf>
    <xf numFmtId="0" fontId="8" fillId="0" borderId="33" xfId="0" applyFont="1" applyBorder="1" applyAlignment="1">
      <alignment horizontal="center" vertical="center"/>
    </xf>
    <xf numFmtId="0" fontId="8" fillId="0" borderId="35" xfId="0" applyFont="1" applyBorder="1" applyAlignment="1">
      <alignment horizontal="center" vertical="center"/>
    </xf>
    <xf numFmtId="0" fontId="8" fillId="0" borderId="1" xfId="0" applyFont="1" applyBorder="1"/>
    <xf numFmtId="0" fontId="8" fillId="0" borderId="16" xfId="0" applyFont="1" applyBorder="1"/>
    <xf numFmtId="4" fontId="1" fillId="0" borderId="33" xfId="0" applyNumberFormat="1" applyFont="1" applyBorder="1" applyAlignment="1">
      <alignment horizontal="center" vertical="center" wrapText="1"/>
    </xf>
    <xf numFmtId="4" fontId="1" fillId="0" borderId="35" xfId="0" applyNumberFormat="1" applyFont="1" applyBorder="1" applyAlignment="1">
      <alignment horizontal="center" vertical="center" wrapText="1"/>
    </xf>
    <xf numFmtId="4" fontId="1" fillId="0" borderId="34" xfId="0" applyNumberFormat="1" applyFont="1" applyBorder="1" applyAlignment="1">
      <alignment horizontal="center" vertical="center" wrapText="1"/>
    </xf>
    <xf numFmtId="0" fontId="8" fillId="0" borderId="8" xfId="0" applyFont="1" applyBorder="1"/>
    <xf numFmtId="4" fontId="8" fillId="0" borderId="33" xfId="0" applyNumberFormat="1" applyFont="1" applyBorder="1" applyAlignment="1">
      <alignment horizontal="center" vertical="center" wrapText="1"/>
    </xf>
    <xf numFmtId="4" fontId="8" fillId="0" borderId="35" xfId="0" applyNumberFormat="1" applyFont="1" applyBorder="1" applyAlignment="1">
      <alignment horizontal="center" vertical="center" wrapText="1"/>
    </xf>
    <xf numFmtId="0" fontId="8" fillId="0" borderId="36" xfId="0" applyFont="1" applyBorder="1" applyAlignment="1">
      <alignment horizontal="center" vertical="center" wrapText="1"/>
    </xf>
    <xf numFmtId="0" fontId="8" fillId="0" borderId="37" xfId="0" applyFont="1" applyBorder="1" applyAlignment="1">
      <alignment horizontal="center" vertical="center" wrapText="1"/>
    </xf>
    <xf numFmtId="0" fontId="8" fillId="0" borderId="25" xfId="0" applyFont="1" applyBorder="1" applyAlignment="1">
      <alignment horizontal="center" vertical="center" wrapText="1"/>
    </xf>
  </cellXfs>
  <cellStyles count="3">
    <cellStyle name="Normaallaad" xfId="0" builtinId="0"/>
    <cellStyle name="Normaallaad 4" xfId="1" xr:uid="{00000000-0005-0000-0000-000001000000}"/>
    <cellStyle name="Protsent" xfId="2" builtinId="5"/>
  </cellStyles>
  <dxfs count="0"/>
  <tableStyles count="1" defaultTableStyle="TableStyleMedium9" defaultPivotStyle="PivotStyleLight16">
    <tableStyle name="Invisible" pivot="0" table="0" count="0" xr9:uid="{91326F29-E7F6-4F88-887E-9BE1661E886B}"/>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12" Type="http://schemas.openxmlformats.org/officeDocument/2006/relationships/customXml" Target="../customXml/item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42"/>
  <sheetViews>
    <sheetView tabSelected="1" zoomScaleNormal="100" workbookViewId="0">
      <selection activeCell="I16" sqref="I16"/>
    </sheetView>
  </sheetViews>
  <sheetFormatPr defaultColWidth="9.140625" defaultRowHeight="15" x14ac:dyDescent="0.25"/>
  <cols>
    <col min="1" max="1" width="5.42578125" style="1" customWidth="1"/>
    <col min="2" max="2" width="7.5703125" style="1" customWidth="1"/>
    <col min="3" max="3" width="7.85546875" style="1" customWidth="1"/>
    <col min="4" max="4" width="60" style="1" customWidth="1"/>
    <col min="5" max="6" width="15.140625" style="1" customWidth="1"/>
    <col min="7" max="7" width="29.140625" style="1" customWidth="1"/>
    <col min="8" max="8" width="34" style="1" customWidth="1"/>
    <col min="9" max="9" width="9.140625" style="1" customWidth="1"/>
    <col min="10" max="10" width="8.5703125" style="1" customWidth="1"/>
    <col min="11" max="11" width="9.140625" style="1"/>
    <col min="12" max="12" width="11.42578125" style="1" bestFit="1" customWidth="1"/>
    <col min="13" max="13" width="10.140625" style="1" bestFit="1" customWidth="1"/>
    <col min="14" max="16384" width="9.140625" style="1"/>
  </cols>
  <sheetData>
    <row r="1" spans="1:15" x14ac:dyDescent="0.25">
      <c r="H1" s="107" t="s">
        <v>0</v>
      </c>
    </row>
    <row r="2" spans="1:15" ht="15" customHeight="1" x14ac:dyDescent="0.25">
      <c r="H2" s="107" t="s">
        <v>1</v>
      </c>
    </row>
    <row r="3" spans="1:15" ht="15" customHeight="1" x14ac:dyDescent="0.25"/>
    <row r="4" spans="1:15" ht="17.45" customHeight="1" x14ac:dyDescent="0.3">
      <c r="A4" s="152" t="s">
        <v>69</v>
      </c>
      <c r="B4" s="152"/>
      <c r="C4" s="152"/>
      <c r="D4" s="152"/>
      <c r="E4" s="152"/>
      <c r="F4" s="152"/>
      <c r="G4" s="152"/>
      <c r="H4" s="152"/>
    </row>
    <row r="5" spans="1:15" ht="16.5" customHeight="1" x14ac:dyDescent="0.25"/>
    <row r="6" spans="1:15" x14ac:dyDescent="0.25">
      <c r="C6" s="3" t="s">
        <v>2</v>
      </c>
      <c r="D6" s="7" t="s">
        <v>3</v>
      </c>
      <c r="I6" s="57"/>
      <c r="J6" s="58"/>
    </row>
    <row r="7" spans="1:15" x14ac:dyDescent="0.25">
      <c r="C7" s="3" t="s">
        <v>4</v>
      </c>
      <c r="D7" s="4" t="s">
        <v>5</v>
      </c>
      <c r="I7" s="57"/>
      <c r="J7" s="58"/>
      <c r="L7" s="59"/>
    </row>
    <row r="8" spans="1:15" x14ac:dyDescent="0.25">
      <c r="G8" s="8"/>
      <c r="H8" s="8"/>
      <c r="I8" s="57"/>
      <c r="J8" s="58"/>
      <c r="K8" s="3"/>
      <c r="L8" s="59"/>
    </row>
    <row r="9" spans="1:15" ht="17.25" x14ac:dyDescent="0.25">
      <c r="D9" s="5" t="s">
        <v>6</v>
      </c>
      <c r="E9" s="6">
        <v>2037</v>
      </c>
      <c r="F9" s="7" t="s">
        <v>7</v>
      </c>
      <c r="H9" s="60"/>
    </row>
    <row r="10" spans="1:15" ht="17.25" x14ac:dyDescent="0.25">
      <c r="D10" s="5" t="s">
        <v>8</v>
      </c>
      <c r="E10" s="104">
        <v>896</v>
      </c>
      <c r="F10" s="7" t="s">
        <v>7</v>
      </c>
      <c r="G10" s="8"/>
      <c r="H10" s="61"/>
      <c r="K10" s="8"/>
    </row>
    <row r="11" spans="1:15" ht="15.75" thickBot="1" x14ac:dyDescent="0.3">
      <c r="D11" s="122"/>
      <c r="E11" s="123"/>
      <c r="F11" s="8"/>
      <c r="G11" s="8"/>
      <c r="H11" s="61"/>
      <c r="K11" s="8"/>
    </row>
    <row r="12" spans="1:15" ht="17.25" x14ac:dyDescent="0.25">
      <c r="B12" s="9" t="s">
        <v>9</v>
      </c>
      <c r="C12" s="48"/>
      <c r="D12" s="48"/>
      <c r="E12" s="10" t="s">
        <v>10</v>
      </c>
      <c r="F12" s="44" t="s">
        <v>11</v>
      </c>
      <c r="G12" s="41" t="s">
        <v>12</v>
      </c>
      <c r="H12" s="11" t="s">
        <v>13</v>
      </c>
    </row>
    <row r="13" spans="1:15" ht="15" customHeight="1" x14ac:dyDescent="0.25">
      <c r="B13" s="47"/>
      <c r="C13" s="62" t="s">
        <v>14</v>
      </c>
      <c r="D13" s="63"/>
      <c r="E13" s="125">
        <f>F13/$E$9</f>
        <v>1.4366077565046638</v>
      </c>
      <c r="F13" s="126">
        <f>'Annuiteetgraafik BIL'!F17</f>
        <v>2926.37</v>
      </c>
      <c r="G13" s="158" t="s">
        <v>15</v>
      </c>
      <c r="H13" s="149"/>
      <c r="I13" s="64"/>
      <c r="K13" s="64"/>
      <c r="M13" s="3"/>
      <c r="N13" s="64"/>
      <c r="O13" s="65"/>
    </row>
    <row r="14" spans="1:15" ht="15" customHeight="1" x14ac:dyDescent="0.25">
      <c r="B14" s="47"/>
      <c r="C14" s="62" t="s">
        <v>68</v>
      </c>
      <c r="D14" s="63"/>
      <c r="E14" s="125">
        <f t="shared" ref="E14:E18" si="0">F14/$E$9</f>
        <v>4.7753705890345756E-2</v>
      </c>
      <c r="F14" s="126">
        <f>'Annuiteetgraafik PP (Lisa 6.1)'!F15</f>
        <v>97.274298898634299</v>
      </c>
      <c r="G14" s="159"/>
      <c r="H14" s="150" t="s">
        <v>70</v>
      </c>
      <c r="I14" s="64"/>
      <c r="M14" s="3"/>
      <c r="N14" s="64"/>
      <c r="O14" s="65"/>
    </row>
    <row r="15" spans="1:15" ht="15" customHeight="1" x14ac:dyDescent="0.25">
      <c r="B15" s="13">
        <v>400</v>
      </c>
      <c r="C15" s="160" t="s">
        <v>16</v>
      </c>
      <c r="D15" s="161"/>
      <c r="E15" s="125">
        <f t="shared" si="0"/>
        <v>4.29</v>
      </c>
      <c r="F15" s="45">
        <v>8738.73</v>
      </c>
      <c r="G15" s="159"/>
      <c r="H15" s="168"/>
      <c r="M15" s="3"/>
      <c r="N15" s="64"/>
      <c r="O15" s="65"/>
    </row>
    <row r="16" spans="1:15" ht="15" customHeight="1" x14ac:dyDescent="0.25">
      <c r="B16" s="13">
        <v>100</v>
      </c>
      <c r="C16" s="49" t="s">
        <v>17</v>
      </c>
      <c r="D16" s="50"/>
      <c r="E16" s="125">
        <f t="shared" si="0"/>
        <v>0.34687520864015708</v>
      </c>
      <c r="F16" s="45">
        <v>706.58479999999997</v>
      </c>
      <c r="G16" s="162" t="s">
        <v>18</v>
      </c>
      <c r="H16" s="169"/>
      <c r="I16" s="64"/>
      <c r="M16" s="3"/>
      <c r="N16" s="64"/>
      <c r="O16" s="65"/>
    </row>
    <row r="17" spans="2:15" ht="15" customHeight="1" x14ac:dyDescent="0.25">
      <c r="B17" s="13">
        <v>200</v>
      </c>
      <c r="C17" s="12" t="s">
        <v>19</v>
      </c>
      <c r="D17" s="40"/>
      <c r="E17" s="125">
        <f t="shared" si="0"/>
        <v>0.65797903780068734</v>
      </c>
      <c r="F17" s="45">
        <v>1340.3033</v>
      </c>
      <c r="G17" s="163"/>
      <c r="H17" s="169"/>
      <c r="I17" s="64"/>
      <c r="M17" s="3"/>
      <c r="N17" s="64"/>
      <c r="O17" s="65"/>
    </row>
    <row r="18" spans="2:15" ht="15" customHeight="1" x14ac:dyDescent="0.25">
      <c r="B18" s="13">
        <v>500</v>
      </c>
      <c r="C18" s="12" t="s">
        <v>20</v>
      </c>
      <c r="D18" s="40"/>
      <c r="E18" s="125">
        <f t="shared" si="0"/>
        <v>1.0839813451153658E-2</v>
      </c>
      <c r="F18" s="45">
        <v>22.0807</v>
      </c>
      <c r="G18" s="164"/>
      <c r="H18" s="170"/>
      <c r="I18" s="64"/>
      <c r="M18" s="3"/>
      <c r="N18" s="64"/>
      <c r="O18" s="65"/>
    </row>
    <row r="19" spans="2:15" x14ac:dyDescent="0.25">
      <c r="B19" s="14"/>
      <c r="C19" s="15" t="s">
        <v>21</v>
      </c>
      <c r="D19" s="15"/>
      <c r="E19" s="16">
        <f>SUM(E13:E18)</f>
        <v>6.7900555222870072</v>
      </c>
      <c r="F19" s="46">
        <f>SUM(F13:F18)</f>
        <v>13831.343098898635</v>
      </c>
      <c r="G19" s="42"/>
      <c r="H19" s="17"/>
      <c r="I19" s="64"/>
      <c r="N19" s="64"/>
      <c r="O19" s="65"/>
    </row>
    <row r="20" spans="2:15" x14ac:dyDescent="0.25">
      <c r="B20" s="18"/>
      <c r="C20" s="19"/>
      <c r="D20" s="19"/>
      <c r="E20" s="20"/>
      <c r="F20" s="52"/>
      <c r="G20" s="55"/>
      <c r="H20" s="21"/>
      <c r="I20" s="64"/>
      <c r="N20" s="64"/>
      <c r="O20" s="65"/>
    </row>
    <row r="21" spans="2:15" ht="17.25" x14ac:dyDescent="0.25">
      <c r="B21" s="22" t="s">
        <v>22</v>
      </c>
      <c r="C21" s="15"/>
      <c r="D21" s="15"/>
      <c r="E21" s="23" t="s">
        <v>10</v>
      </c>
      <c r="F21" s="51" t="s">
        <v>11</v>
      </c>
      <c r="G21" s="53" t="s">
        <v>12</v>
      </c>
      <c r="H21" s="24" t="s">
        <v>13</v>
      </c>
      <c r="I21" s="64"/>
      <c r="N21" s="64"/>
      <c r="O21" s="65"/>
    </row>
    <row r="22" spans="2:15" ht="15.75" customHeight="1" x14ac:dyDescent="0.25">
      <c r="B22" s="13">
        <v>300</v>
      </c>
      <c r="C22" s="161" t="s">
        <v>23</v>
      </c>
      <c r="D22" s="165"/>
      <c r="E22" s="108">
        <f>F22/$E$9</f>
        <v>1.6645090328915071</v>
      </c>
      <c r="F22" s="101">
        <v>3390.6048999999998</v>
      </c>
      <c r="G22" s="99" t="s">
        <v>24</v>
      </c>
      <c r="H22" s="153" t="s">
        <v>25</v>
      </c>
      <c r="M22" s="3"/>
      <c r="N22" s="64"/>
      <c r="O22" s="65"/>
    </row>
    <row r="23" spans="2:15" ht="15" customHeight="1" x14ac:dyDescent="0.25">
      <c r="B23" s="13">
        <v>600</v>
      </c>
      <c r="C23" s="12" t="s">
        <v>26</v>
      </c>
      <c r="D23" s="40"/>
      <c r="E23" s="108"/>
      <c r="F23" s="101"/>
      <c r="G23" s="100"/>
      <c r="H23" s="154"/>
      <c r="I23" s="64"/>
      <c r="M23" s="3"/>
      <c r="N23" s="64"/>
      <c r="O23" s="65"/>
    </row>
    <row r="24" spans="2:15" ht="15" customHeight="1" x14ac:dyDescent="0.25">
      <c r="B24" s="13"/>
      <c r="C24" s="12">
        <v>610</v>
      </c>
      <c r="D24" s="40" t="s">
        <v>27</v>
      </c>
      <c r="E24" s="108">
        <f t="shared" ref="E24:E27" si="1">F24/$E$9</f>
        <v>0.82495292450417279</v>
      </c>
      <c r="F24" s="101">
        <v>1680.4291072149999</v>
      </c>
      <c r="G24" s="166" t="s">
        <v>28</v>
      </c>
      <c r="H24" s="154"/>
      <c r="I24" s="64"/>
      <c r="M24" s="3"/>
      <c r="N24" s="64"/>
      <c r="O24" s="65"/>
    </row>
    <row r="25" spans="2:15" x14ac:dyDescent="0.25">
      <c r="B25" s="13"/>
      <c r="C25" s="12">
        <v>620</v>
      </c>
      <c r="D25" s="40" t="s">
        <v>29</v>
      </c>
      <c r="E25" s="108">
        <f t="shared" si="1"/>
        <v>0.96598547116298483</v>
      </c>
      <c r="F25" s="101">
        <v>1967.712404759</v>
      </c>
      <c r="G25" s="167"/>
      <c r="H25" s="154"/>
      <c r="I25" s="64"/>
      <c r="M25" s="3"/>
      <c r="N25" s="64"/>
      <c r="O25" s="65"/>
    </row>
    <row r="26" spans="2:15" x14ac:dyDescent="0.25">
      <c r="B26" s="13"/>
      <c r="C26" s="12">
        <v>630</v>
      </c>
      <c r="D26" s="40" t="s">
        <v>30</v>
      </c>
      <c r="E26" s="108">
        <f t="shared" si="1"/>
        <v>3.5991783079037803E-2</v>
      </c>
      <c r="F26" s="101">
        <v>73.315262132000001</v>
      </c>
      <c r="G26" s="167"/>
      <c r="H26" s="154"/>
      <c r="I26" s="64"/>
      <c r="M26" s="3"/>
      <c r="N26" s="64"/>
      <c r="O26" s="65"/>
    </row>
    <row r="27" spans="2:15" x14ac:dyDescent="0.25">
      <c r="B27" s="13">
        <v>700</v>
      </c>
      <c r="C27" s="161" t="s">
        <v>31</v>
      </c>
      <c r="D27" s="165"/>
      <c r="E27" s="108">
        <f t="shared" si="1"/>
        <v>1.80346588119784E-2</v>
      </c>
      <c r="F27" s="101">
        <v>36.736600000000003</v>
      </c>
      <c r="G27" s="99" t="s">
        <v>24</v>
      </c>
      <c r="H27" s="154"/>
      <c r="I27" s="64"/>
      <c r="M27" s="3"/>
      <c r="N27" s="64"/>
      <c r="O27" s="65"/>
    </row>
    <row r="28" spans="2:15" ht="15.75" thickBot="1" x14ac:dyDescent="0.3">
      <c r="B28" s="25"/>
      <c r="C28" s="26" t="s">
        <v>32</v>
      </c>
      <c r="D28" s="26"/>
      <c r="E28" s="102">
        <f>SUM(E22:E27)</f>
        <v>3.5094738704496811</v>
      </c>
      <c r="F28" s="103">
        <f>SUM(F22:F27)</f>
        <v>7148.7982741059996</v>
      </c>
      <c r="G28" s="43"/>
      <c r="H28" s="27"/>
      <c r="I28" s="64"/>
      <c r="N28" s="64"/>
      <c r="O28" s="65"/>
    </row>
    <row r="29" spans="2:15" ht="17.25" customHeight="1" x14ac:dyDescent="0.25">
      <c r="B29" s="28"/>
      <c r="C29" s="8"/>
      <c r="D29" s="8"/>
      <c r="E29" s="29"/>
      <c r="F29" s="30"/>
      <c r="G29" s="31"/>
      <c r="I29" s="64"/>
    </row>
    <row r="30" spans="2:15" x14ac:dyDescent="0.25">
      <c r="B30" s="155" t="s">
        <v>33</v>
      </c>
      <c r="C30" s="155"/>
      <c r="D30" s="155"/>
      <c r="E30" s="29">
        <f>E28+E19</f>
        <v>10.299529392736687</v>
      </c>
      <c r="F30" s="30">
        <f>F28+F19</f>
        <v>20980.141373004633</v>
      </c>
      <c r="G30" s="31"/>
    </row>
    <row r="31" spans="2:15" x14ac:dyDescent="0.25">
      <c r="B31" s="28" t="s">
        <v>34</v>
      </c>
      <c r="C31" s="56"/>
      <c r="D31" s="32">
        <v>0.22</v>
      </c>
      <c r="E31" s="97">
        <f>E30*D31</f>
        <v>2.2658964664020713</v>
      </c>
      <c r="F31" s="30">
        <f>F30*D31</f>
        <v>4615.6311020610192</v>
      </c>
    </row>
    <row r="32" spans="2:15" x14ac:dyDescent="0.25">
      <c r="B32" s="8" t="s">
        <v>35</v>
      </c>
      <c r="C32" s="8"/>
      <c r="D32" s="8"/>
      <c r="E32" s="29">
        <f>E31+E30</f>
        <v>12.56542585913876</v>
      </c>
      <c r="F32" s="30">
        <f>F31+F30</f>
        <v>25595.772475065653</v>
      </c>
      <c r="G32" s="31"/>
    </row>
    <row r="33" spans="2:8" x14ac:dyDescent="0.25">
      <c r="B33" s="8" t="s">
        <v>36</v>
      </c>
      <c r="C33" s="8"/>
      <c r="D33" s="8"/>
      <c r="E33" s="33" t="s">
        <v>37</v>
      </c>
      <c r="F33" s="30">
        <f>F30*12</f>
        <v>251761.6964760556</v>
      </c>
      <c r="G33" s="34"/>
      <c r="H33" s="35"/>
    </row>
    <row r="34" spans="2:8" ht="15.75" thickBot="1" x14ac:dyDescent="0.3">
      <c r="B34" s="8" t="s">
        <v>38</v>
      </c>
      <c r="C34" s="8"/>
      <c r="D34" s="8"/>
      <c r="E34" s="36" t="s">
        <v>37</v>
      </c>
      <c r="F34" s="37">
        <f>F32*12</f>
        <v>307149.26970078785</v>
      </c>
      <c r="G34" s="38"/>
      <c r="H34" s="39"/>
    </row>
    <row r="35" spans="2:8" ht="15.75" x14ac:dyDescent="0.25">
      <c r="B35" s="157"/>
      <c r="C35" s="157"/>
      <c r="D35" s="157"/>
      <c r="E35" s="157"/>
      <c r="F35" s="157"/>
    </row>
    <row r="36" spans="2:8" ht="50.1" customHeight="1" x14ac:dyDescent="0.25">
      <c r="B36" s="156" t="s">
        <v>39</v>
      </c>
      <c r="C36" s="156"/>
      <c r="D36" s="156"/>
      <c r="E36" s="156"/>
      <c r="F36" s="156"/>
      <c r="G36" s="156"/>
      <c r="H36" s="156"/>
    </row>
    <row r="37" spans="2:8" ht="15.75" x14ac:dyDescent="0.25">
      <c r="B37" s="98"/>
      <c r="C37" s="2"/>
      <c r="D37" s="2"/>
      <c r="E37" s="2"/>
      <c r="F37" s="2"/>
    </row>
    <row r="38" spans="2:8" ht="15.75" x14ac:dyDescent="0.25">
      <c r="B38" s="2"/>
      <c r="C38" s="2"/>
      <c r="D38" s="2"/>
      <c r="E38" s="2"/>
      <c r="F38" s="2"/>
    </row>
    <row r="39" spans="2:8" x14ac:dyDescent="0.25">
      <c r="B39" s="8" t="s">
        <v>40</v>
      </c>
      <c r="C39" s="8"/>
      <c r="D39" s="8"/>
      <c r="E39" s="8" t="s">
        <v>41</v>
      </c>
    </row>
    <row r="41" spans="2:8" x14ac:dyDescent="0.25">
      <c r="B41" s="54" t="s">
        <v>42</v>
      </c>
      <c r="C41" s="54"/>
      <c r="D41" s="54"/>
      <c r="E41" s="54" t="s">
        <v>42</v>
      </c>
      <c r="F41" s="54"/>
    </row>
    <row r="42" spans="2:8" ht="15.75" x14ac:dyDescent="0.25">
      <c r="B42" s="2"/>
      <c r="C42" s="2"/>
      <c r="D42" s="2"/>
      <c r="E42" s="2"/>
      <c r="F42" s="2"/>
    </row>
  </sheetData>
  <mergeCells count="12">
    <mergeCell ref="A4:H4"/>
    <mergeCell ref="H22:H27"/>
    <mergeCell ref="B30:D30"/>
    <mergeCell ref="B36:H36"/>
    <mergeCell ref="B35:F35"/>
    <mergeCell ref="G13:G15"/>
    <mergeCell ref="C15:D15"/>
    <mergeCell ref="G16:G18"/>
    <mergeCell ref="C22:D22"/>
    <mergeCell ref="C27:D27"/>
    <mergeCell ref="G24:G26"/>
    <mergeCell ref="H15:H18"/>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E1D88D-12D7-45F1-A0B1-0A587694D51D}">
  <dimension ref="A1:P136"/>
  <sheetViews>
    <sheetView zoomScaleNormal="100" workbookViewId="0">
      <selection activeCell="F17" sqref="F17:F28"/>
    </sheetView>
  </sheetViews>
  <sheetFormatPr defaultColWidth="9.140625" defaultRowHeight="15" x14ac:dyDescent="0.25"/>
  <cols>
    <col min="1" max="1" width="9.140625" style="74" customWidth="1"/>
    <col min="2" max="2" width="7.85546875" style="74" customWidth="1"/>
    <col min="3" max="3" width="14.5703125" style="74" customWidth="1"/>
    <col min="4" max="4" width="14.42578125" style="74" customWidth="1"/>
    <col min="5" max="7" width="14.5703125" style="74" customWidth="1"/>
    <col min="8" max="10" width="9.140625" style="74"/>
    <col min="11" max="11" width="11" style="74" customWidth="1"/>
    <col min="12" max="16384" width="9.140625" style="74"/>
  </cols>
  <sheetData>
    <row r="1" spans="1:16" x14ac:dyDescent="0.25">
      <c r="A1" s="66"/>
      <c r="B1" s="66"/>
      <c r="C1" s="66"/>
      <c r="D1" s="66"/>
      <c r="E1" s="66"/>
      <c r="F1" s="66"/>
      <c r="G1" s="67"/>
    </row>
    <row r="2" spans="1:16" x14ac:dyDescent="0.25">
      <c r="A2" s="66"/>
      <c r="B2" s="66"/>
      <c r="C2" s="66"/>
      <c r="D2" s="66"/>
      <c r="E2" s="66"/>
      <c r="F2" s="68"/>
      <c r="G2" s="69"/>
    </row>
    <row r="3" spans="1:16" x14ac:dyDescent="0.25">
      <c r="A3" s="66"/>
      <c r="B3" s="66"/>
      <c r="C3" s="66"/>
      <c r="D3" s="66"/>
      <c r="E3" s="66"/>
      <c r="F3" s="68"/>
      <c r="G3" s="69"/>
      <c r="K3" s="87" t="s">
        <v>2</v>
      </c>
      <c r="L3" s="87" t="s">
        <v>43</v>
      </c>
      <c r="M3" s="88"/>
    </row>
    <row r="4" spans="1:16" ht="18.75" x14ac:dyDescent="0.3">
      <c r="A4" s="66"/>
      <c r="B4" s="105" t="s">
        <v>44</v>
      </c>
      <c r="C4" s="66"/>
      <c r="D4" s="66"/>
      <c r="E4" s="70"/>
      <c r="F4" s="106" t="str">
        <f>'Lisa 3'!D7</f>
        <v>Kuninga tn 22, Pärnu</v>
      </c>
      <c r="G4" s="66"/>
      <c r="K4" s="89" t="s">
        <v>45</v>
      </c>
      <c r="L4" s="90">
        <v>2037</v>
      </c>
      <c r="M4" s="91">
        <f>L4/$L$9</f>
        <v>0.90404757677969116</v>
      </c>
      <c r="N4" s="96"/>
      <c r="O4" s="95"/>
    </row>
    <row r="5" spans="1:16" x14ac:dyDescent="0.25">
      <c r="A5" s="66"/>
      <c r="B5" s="66"/>
      <c r="C5" s="66"/>
      <c r="D5" s="66"/>
      <c r="E5" s="66"/>
      <c r="F5" s="71"/>
      <c r="G5" s="66"/>
      <c r="K5" s="89" t="s">
        <v>46</v>
      </c>
      <c r="L5" s="90"/>
      <c r="M5" s="91">
        <f>L5/$L$9</f>
        <v>0</v>
      </c>
      <c r="N5" s="94"/>
      <c r="O5" s="95"/>
    </row>
    <row r="6" spans="1:16" x14ac:dyDescent="0.25">
      <c r="A6" s="66"/>
      <c r="B6" s="109" t="s">
        <v>47</v>
      </c>
      <c r="C6" s="110"/>
      <c r="D6" s="111"/>
      <c r="E6" s="112">
        <v>45658</v>
      </c>
      <c r="F6" s="72"/>
      <c r="G6" s="66"/>
      <c r="K6" s="89" t="s">
        <v>48</v>
      </c>
      <c r="L6" s="90"/>
      <c r="M6" s="91">
        <f>L6/$L$9</f>
        <v>0</v>
      </c>
      <c r="N6" s="83"/>
      <c r="O6" s="83"/>
    </row>
    <row r="7" spans="1:16" x14ac:dyDescent="0.25">
      <c r="A7" s="66"/>
      <c r="B7" s="113" t="s">
        <v>49</v>
      </c>
      <c r="C7" s="68"/>
      <c r="D7" s="114"/>
      <c r="E7" s="115">
        <v>72</v>
      </c>
      <c r="F7" s="76" t="s">
        <v>50</v>
      </c>
      <c r="G7" s="66"/>
      <c r="K7" s="89" t="s">
        <v>51</v>
      </c>
      <c r="L7" s="90"/>
      <c r="M7" s="91">
        <f>L7/$L$9</f>
        <v>0</v>
      </c>
      <c r="N7" s="85"/>
      <c r="O7" s="85"/>
    </row>
    <row r="8" spans="1:16" x14ac:dyDescent="0.25">
      <c r="A8" s="66"/>
      <c r="B8" s="113" t="s">
        <v>52</v>
      </c>
      <c r="C8" s="68"/>
      <c r="D8" s="116">
        <f>E6-1</f>
        <v>45657</v>
      </c>
      <c r="E8" s="117">
        <v>658366.50000000023</v>
      </c>
      <c r="F8" s="76" t="s">
        <v>53</v>
      </c>
      <c r="G8" s="66"/>
      <c r="K8" s="89" t="s">
        <v>54</v>
      </c>
      <c r="L8" s="90"/>
      <c r="M8" s="91">
        <f>L8/$L$9</f>
        <v>0</v>
      </c>
      <c r="N8" s="85"/>
      <c r="O8" s="85"/>
    </row>
    <row r="9" spans="1:16" x14ac:dyDescent="0.25">
      <c r="A9" s="66"/>
      <c r="B9" s="113" t="s">
        <v>52</v>
      </c>
      <c r="C9" s="68"/>
      <c r="D9" s="116">
        <f>EDATE(D8,E7)</f>
        <v>47848</v>
      </c>
      <c r="E9" s="117">
        <v>658366.50000000023</v>
      </c>
      <c r="F9" s="76" t="s">
        <v>53</v>
      </c>
      <c r="G9" s="124"/>
      <c r="K9" s="92" t="s">
        <v>55</v>
      </c>
      <c r="L9" s="93">
        <v>2253.1999999999998</v>
      </c>
      <c r="M9" s="92"/>
      <c r="N9" s="85"/>
      <c r="O9" s="85"/>
    </row>
    <row r="10" spans="1:16" x14ac:dyDescent="0.25">
      <c r="A10" s="66"/>
      <c r="B10" s="113" t="s">
        <v>56</v>
      </c>
      <c r="C10" s="68"/>
      <c r="D10" s="114"/>
      <c r="E10" s="118">
        <f>M4</f>
        <v>0.90404757677969116</v>
      </c>
      <c r="F10" s="76"/>
      <c r="G10" s="66"/>
      <c r="M10" s="86"/>
      <c r="N10" s="86"/>
      <c r="O10" s="86"/>
    </row>
    <row r="11" spans="1:16" x14ac:dyDescent="0.25">
      <c r="A11" s="66"/>
      <c r="B11" s="113" t="s">
        <v>57</v>
      </c>
      <c r="C11" s="68"/>
      <c r="D11" s="114"/>
      <c r="E11" s="117">
        <f>ROUND(E8*E10,2)</f>
        <v>595194.64</v>
      </c>
      <c r="F11" s="76" t="s">
        <v>53</v>
      </c>
      <c r="G11" s="66"/>
      <c r="M11" s="86"/>
      <c r="N11" s="86"/>
      <c r="O11" s="86"/>
    </row>
    <row r="12" spans="1:16" x14ac:dyDescent="0.25">
      <c r="A12" s="66"/>
      <c r="B12" s="113" t="s">
        <v>58</v>
      </c>
      <c r="C12" s="68"/>
      <c r="D12" s="114"/>
      <c r="E12" s="117">
        <f>ROUND(E9*E10,2)</f>
        <v>595194.64</v>
      </c>
      <c r="F12" s="76" t="s">
        <v>53</v>
      </c>
      <c r="G12" s="66"/>
      <c r="K12" s="84"/>
      <c r="L12" s="84"/>
      <c r="M12" s="85"/>
      <c r="N12" s="85"/>
      <c r="O12" s="85"/>
      <c r="P12" s="86"/>
    </row>
    <row r="13" spans="1:16" x14ac:dyDescent="0.25">
      <c r="A13" s="66"/>
      <c r="B13" s="119" t="s">
        <v>71</v>
      </c>
      <c r="C13" s="120"/>
      <c r="D13" s="121"/>
      <c r="E13" s="151">
        <v>5.8999999999999997E-2</v>
      </c>
      <c r="F13" s="77"/>
      <c r="G13" s="78"/>
      <c r="K13" s="84"/>
      <c r="L13" s="84"/>
      <c r="M13" s="85"/>
      <c r="N13" s="85"/>
      <c r="O13" s="85"/>
      <c r="P13" s="86"/>
    </row>
    <row r="14" spans="1:16" x14ac:dyDescent="0.25">
      <c r="A14" s="66"/>
      <c r="B14" s="75"/>
      <c r="C14" s="73"/>
      <c r="E14" s="79"/>
      <c r="F14" s="75"/>
      <c r="G14" s="78"/>
      <c r="K14" s="84"/>
      <c r="L14" s="84"/>
      <c r="M14" s="85"/>
      <c r="N14" s="85"/>
      <c r="O14" s="85"/>
      <c r="P14" s="86"/>
    </row>
    <row r="15" spans="1:16" x14ac:dyDescent="0.25">
      <c r="K15" s="84"/>
      <c r="L15" s="84"/>
      <c r="M15" s="85"/>
      <c r="N15" s="85"/>
      <c r="O15" s="85"/>
      <c r="P15" s="86"/>
    </row>
    <row r="16" spans="1:16" ht="15.75" thickBot="1" x14ac:dyDescent="0.3">
      <c r="A16" s="80" t="s">
        <v>59</v>
      </c>
      <c r="B16" s="80" t="s">
        <v>60</v>
      </c>
      <c r="C16" s="80" t="s">
        <v>61</v>
      </c>
      <c r="D16" s="80" t="s">
        <v>62</v>
      </c>
      <c r="E16" s="80" t="s">
        <v>63</v>
      </c>
      <c r="F16" s="80" t="s">
        <v>64</v>
      </c>
      <c r="G16" s="80" t="s">
        <v>65</v>
      </c>
      <c r="K16" s="84"/>
      <c r="L16" s="84"/>
      <c r="M16" s="85"/>
      <c r="N16" s="85"/>
      <c r="O16" s="85"/>
      <c r="P16" s="86"/>
    </row>
    <row r="17" spans="1:16" x14ac:dyDescent="0.25">
      <c r="A17" s="81">
        <f>E6</f>
        <v>45658</v>
      </c>
      <c r="B17" s="73">
        <v>1</v>
      </c>
      <c r="C17" s="71">
        <f>E11</f>
        <v>595194.64</v>
      </c>
      <c r="D17" s="82">
        <f>ROUND(IPMT($E$13/12,B17,$E$7,-$E$11,$E$12,0),2)</f>
        <v>2926.37</v>
      </c>
      <c r="E17" s="82">
        <f>ROUND(PPMT($E$13/12,B17,$E$7,-$E$11,$E$12,0),2)</f>
        <v>0</v>
      </c>
      <c r="F17" s="82">
        <f>ROUND(PMT($E$13/12,E7,-E11,E12),2)</f>
        <v>2926.37</v>
      </c>
      <c r="G17" s="82">
        <f>C17-E17</f>
        <v>595194.64</v>
      </c>
      <c r="K17" s="84"/>
      <c r="L17" s="84"/>
      <c r="M17" s="85"/>
      <c r="N17" s="85"/>
      <c r="O17" s="85"/>
      <c r="P17" s="86"/>
    </row>
    <row r="18" spans="1:16" x14ac:dyDescent="0.25">
      <c r="A18" s="81">
        <f>EDATE(A17,1)</f>
        <v>45689</v>
      </c>
      <c r="B18" s="73">
        <v>2</v>
      </c>
      <c r="C18" s="71">
        <f>G17</f>
        <v>595194.64</v>
      </c>
      <c r="D18" s="82">
        <f t="shared" ref="D18:D75" si="0">ROUND(C18*$E$13/12,2)</f>
        <v>2926.37</v>
      </c>
      <c r="E18" s="82">
        <f>F18-D18</f>
        <v>0</v>
      </c>
      <c r="F18" s="82">
        <f>F17</f>
        <v>2926.37</v>
      </c>
      <c r="G18" s="82">
        <f t="shared" ref="G18:G75" si="1">C18-E18</f>
        <v>595194.64</v>
      </c>
      <c r="K18" s="84"/>
      <c r="L18" s="84"/>
      <c r="M18" s="85"/>
      <c r="N18" s="85"/>
      <c r="O18" s="85"/>
      <c r="P18" s="86"/>
    </row>
    <row r="19" spans="1:16" x14ac:dyDescent="0.25">
      <c r="A19" s="81">
        <f>EDATE(A18,1)</f>
        <v>45717</v>
      </c>
      <c r="B19" s="73">
        <v>3</v>
      </c>
      <c r="C19" s="71">
        <f>G18</f>
        <v>595194.64</v>
      </c>
      <c r="D19" s="82">
        <f t="shared" si="0"/>
        <v>2926.37</v>
      </c>
      <c r="E19" s="82">
        <f>F19-D19</f>
        <v>0</v>
      </c>
      <c r="F19" s="82">
        <f t="shared" ref="F19:F82" si="2">F18</f>
        <v>2926.37</v>
      </c>
      <c r="G19" s="82">
        <f t="shared" si="1"/>
        <v>595194.64</v>
      </c>
      <c r="K19" s="84"/>
      <c r="L19" s="84"/>
      <c r="M19" s="85"/>
      <c r="N19" s="85"/>
      <c r="O19" s="85"/>
      <c r="P19" s="86"/>
    </row>
    <row r="20" spans="1:16" x14ac:dyDescent="0.25">
      <c r="A20" s="81">
        <f t="shared" ref="A20:A83" si="3">EDATE(A19,1)</f>
        <v>45748</v>
      </c>
      <c r="B20" s="73">
        <v>4</v>
      </c>
      <c r="C20" s="71">
        <f t="shared" ref="C20:C75" si="4">G19</f>
        <v>595194.64</v>
      </c>
      <c r="D20" s="82">
        <f t="shared" si="0"/>
        <v>2926.37</v>
      </c>
      <c r="E20" s="82">
        <f t="shared" ref="E20:E75" si="5">F20-D20</f>
        <v>0</v>
      </c>
      <c r="F20" s="82">
        <f t="shared" si="2"/>
        <v>2926.37</v>
      </c>
      <c r="G20" s="82">
        <f t="shared" si="1"/>
        <v>595194.64</v>
      </c>
      <c r="K20" s="84"/>
      <c r="L20" s="84"/>
      <c r="M20" s="85"/>
      <c r="N20" s="85"/>
      <c r="O20" s="85"/>
      <c r="P20" s="86"/>
    </row>
    <row r="21" spans="1:16" x14ac:dyDescent="0.25">
      <c r="A21" s="81">
        <f t="shared" si="3"/>
        <v>45778</v>
      </c>
      <c r="B21" s="73">
        <v>5</v>
      </c>
      <c r="C21" s="71">
        <f t="shared" si="4"/>
        <v>595194.64</v>
      </c>
      <c r="D21" s="82">
        <f t="shared" si="0"/>
        <v>2926.37</v>
      </c>
      <c r="E21" s="82">
        <f t="shared" si="5"/>
        <v>0</v>
      </c>
      <c r="F21" s="82">
        <f t="shared" si="2"/>
        <v>2926.37</v>
      </c>
      <c r="G21" s="82">
        <f t="shared" si="1"/>
        <v>595194.64</v>
      </c>
      <c r="K21" s="84"/>
      <c r="L21" s="84"/>
      <c r="M21" s="85"/>
      <c r="N21" s="85"/>
      <c r="O21" s="85"/>
      <c r="P21" s="86"/>
    </row>
    <row r="22" spans="1:16" x14ac:dyDescent="0.25">
      <c r="A22" s="81">
        <f t="shared" si="3"/>
        <v>45809</v>
      </c>
      <c r="B22" s="73">
        <v>6</v>
      </c>
      <c r="C22" s="71">
        <f t="shared" si="4"/>
        <v>595194.64</v>
      </c>
      <c r="D22" s="82">
        <f t="shared" si="0"/>
        <v>2926.37</v>
      </c>
      <c r="E22" s="82">
        <f t="shared" si="5"/>
        <v>0</v>
      </c>
      <c r="F22" s="82">
        <f t="shared" si="2"/>
        <v>2926.37</v>
      </c>
      <c r="G22" s="82">
        <f t="shared" si="1"/>
        <v>595194.64</v>
      </c>
      <c r="K22" s="84"/>
      <c r="L22" s="84"/>
      <c r="M22" s="85"/>
      <c r="N22" s="85"/>
      <c r="O22" s="85"/>
      <c r="P22" s="86"/>
    </row>
    <row r="23" spans="1:16" x14ac:dyDescent="0.25">
      <c r="A23" s="81">
        <f t="shared" si="3"/>
        <v>45839</v>
      </c>
      <c r="B23" s="73">
        <v>7</v>
      </c>
      <c r="C23" s="71">
        <f t="shared" si="4"/>
        <v>595194.64</v>
      </c>
      <c r="D23" s="82">
        <f t="shared" si="0"/>
        <v>2926.37</v>
      </c>
      <c r="E23" s="82">
        <f t="shared" si="5"/>
        <v>0</v>
      </c>
      <c r="F23" s="82">
        <f t="shared" si="2"/>
        <v>2926.37</v>
      </c>
      <c r="G23" s="82">
        <f t="shared" si="1"/>
        <v>595194.64</v>
      </c>
      <c r="K23" s="84"/>
      <c r="L23" s="84"/>
      <c r="M23" s="85"/>
      <c r="N23" s="85"/>
      <c r="O23" s="85"/>
      <c r="P23" s="86"/>
    </row>
    <row r="24" spans="1:16" x14ac:dyDescent="0.25">
      <c r="A24" s="81">
        <f>EDATE(A23,1)</f>
        <v>45870</v>
      </c>
      <c r="B24" s="73">
        <v>8</v>
      </c>
      <c r="C24" s="71">
        <f t="shared" si="4"/>
        <v>595194.64</v>
      </c>
      <c r="D24" s="82">
        <f t="shared" si="0"/>
        <v>2926.37</v>
      </c>
      <c r="E24" s="82">
        <f t="shared" si="5"/>
        <v>0</v>
      </c>
      <c r="F24" s="82">
        <f t="shared" si="2"/>
        <v>2926.37</v>
      </c>
      <c r="G24" s="82">
        <f t="shared" si="1"/>
        <v>595194.64</v>
      </c>
      <c r="K24" s="84"/>
      <c r="L24" s="84"/>
      <c r="M24" s="85"/>
      <c r="N24" s="85"/>
      <c r="O24" s="85"/>
      <c r="P24" s="86"/>
    </row>
    <row r="25" spans="1:16" x14ac:dyDescent="0.25">
      <c r="A25" s="81">
        <f t="shared" si="3"/>
        <v>45901</v>
      </c>
      <c r="B25" s="73">
        <v>9</v>
      </c>
      <c r="C25" s="71">
        <f t="shared" si="4"/>
        <v>595194.64</v>
      </c>
      <c r="D25" s="82">
        <f t="shared" si="0"/>
        <v>2926.37</v>
      </c>
      <c r="E25" s="82">
        <f t="shared" si="5"/>
        <v>0</v>
      </c>
      <c r="F25" s="82">
        <f t="shared" si="2"/>
        <v>2926.37</v>
      </c>
      <c r="G25" s="82">
        <f t="shared" si="1"/>
        <v>595194.64</v>
      </c>
      <c r="K25" s="84"/>
      <c r="L25" s="84"/>
      <c r="M25" s="85"/>
      <c r="N25" s="85"/>
      <c r="O25" s="85"/>
      <c r="P25" s="86"/>
    </row>
    <row r="26" spans="1:16" x14ac:dyDescent="0.25">
      <c r="A26" s="81">
        <f t="shared" si="3"/>
        <v>45931</v>
      </c>
      <c r="B26" s="73">
        <v>10</v>
      </c>
      <c r="C26" s="71">
        <f t="shared" si="4"/>
        <v>595194.64</v>
      </c>
      <c r="D26" s="82">
        <f t="shared" si="0"/>
        <v>2926.37</v>
      </c>
      <c r="E26" s="82">
        <f t="shared" si="5"/>
        <v>0</v>
      </c>
      <c r="F26" s="82">
        <f t="shared" si="2"/>
        <v>2926.37</v>
      </c>
      <c r="G26" s="82">
        <f t="shared" si="1"/>
        <v>595194.64</v>
      </c>
      <c r="K26" s="84"/>
      <c r="L26" s="84"/>
      <c r="M26" s="85"/>
      <c r="N26" s="85"/>
      <c r="O26" s="85"/>
      <c r="P26" s="86"/>
    </row>
    <row r="27" spans="1:16" x14ac:dyDescent="0.25">
      <c r="A27" s="81">
        <f t="shared" si="3"/>
        <v>45962</v>
      </c>
      <c r="B27" s="73">
        <v>11</v>
      </c>
      <c r="C27" s="71">
        <f t="shared" si="4"/>
        <v>595194.64</v>
      </c>
      <c r="D27" s="82">
        <f t="shared" si="0"/>
        <v>2926.37</v>
      </c>
      <c r="E27" s="82">
        <f t="shared" si="5"/>
        <v>0</v>
      </c>
      <c r="F27" s="82">
        <f t="shared" si="2"/>
        <v>2926.37</v>
      </c>
      <c r="G27" s="82">
        <f t="shared" si="1"/>
        <v>595194.64</v>
      </c>
    </row>
    <row r="28" spans="1:16" x14ac:dyDescent="0.25">
      <c r="A28" s="81">
        <f t="shared" si="3"/>
        <v>45992</v>
      </c>
      <c r="B28" s="73">
        <v>12</v>
      </c>
      <c r="C28" s="71">
        <f t="shared" si="4"/>
        <v>595194.64</v>
      </c>
      <c r="D28" s="82">
        <f t="shared" si="0"/>
        <v>2926.37</v>
      </c>
      <c r="E28" s="82">
        <f t="shared" si="5"/>
        <v>0</v>
      </c>
      <c r="F28" s="82">
        <f t="shared" si="2"/>
        <v>2926.37</v>
      </c>
      <c r="G28" s="82">
        <f t="shared" si="1"/>
        <v>595194.64</v>
      </c>
    </row>
    <row r="29" spans="1:16" x14ac:dyDescent="0.25">
      <c r="A29" s="81">
        <f t="shared" si="3"/>
        <v>46023</v>
      </c>
      <c r="B29" s="73">
        <v>13</v>
      </c>
      <c r="C29" s="71">
        <f t="shared" si="4"/>
        <v>595194.64</v>
      </c>
      <c r="D29" s="82">
        <f t="shared" si="0"/>
        <v>2926.37</v>
      </c>
      <c r="E29" s="82">
        <f t="shared" si="5"/>
        <v>0</v>
      </c>
      <c r="F29" s="82">
        <f t="shared" si="2"/>
        <v>2926.37</v>
      </c>
      <c r="G29" s="82">
        <f t="shared" si="1"/>
        <v>595194.64</v>
      </c>
    </row>
    <row r="30" spans="1:16" x14ac:dyDescent="0.25">
      <c r="A30" s="81">
        <f t="shared" si="3"/>
        <v>46054</v>
      </c>
      <c r="B30" s="73">
        <v>14</v>
      </c>
      <c r="C30" s="71">
        <f t="shared" si="4"/>
        <v>595194.64</v>
      </c>
      <c r="D30" s="82">
        <f t="shared" si="0"/>
        <v>2926.37</v>
      </c>
      <c r="E30" s="82">
        <f t="shared" si="5"/>
        <v>0</v>
      </c>
      <c r="F30" s="82">
        <f t="shared" si="2"/>
        <v>2926.37</v>
      </c>
      <c r="G30" s="82">
        <f t="shared" si="1"/>
        <v>595194.64</v>
      </c>
    </row>
    <row r="31" spans="1:16" x14ac:dyDescent="0.25">
      <c r="A31" s="81">
        <f t="shared" si="3"/>
        <v>46082</v>
      </c>
      <c r="B31" s="73">
        <v>15</v>
      </c>
      <c r="C31" s="71">
        <f t="shared" si="4"/>
        <v>595194.64</v>
      </c>
      <c r="D31" s="82">
        <f t="shared" si="0"/>
        <v>2926.37</v>
      </c>
      <c r="E31" s="82">
        <f t="shared" si="5"/>
        <v>0</v>
      </c>
      <c r="F31" s="82">
        <f t="shared" si="2"/>
        <v>2926.37</v>
      </c>
      <c r="G31" s="82">
        <f t="shared" si="1"/>
        <v>595194.64</v>
      </c>
    </row>
    <row r="32" spans="1:16" x14ac:dyDescent="0.25">
      <c r="A32" s="81">
        <f t="shared" si="3"/>
        <v>46113</v>
      </c>
      <c r="B32" s="73">
        <v>16</v>
      </c>
      <c r="C32" s="71">
        <f t="shared" si="4"/>
        <v>595194.64</v>
      </c>
      <c r="D32" s="82">
        <f t="shared" si="0"/>
        <v>2926.37</v>
      </c>
      <c r="E32" s="82">
        <f t="shared" si="5"/>
        <v>0</v>
      </c>
      <c r="F32" s="82">
        <f t="shared" si="2"/>
        <v>2926.37</v>
      </c>
      <c r="G32" s="82">
        <f t="shared" si="1"/>
        <v>595194.64</v>
      </c>
    </row>
    <row r="33" spans="1:7" x14ac:dyDescent="0.25">
      <c r="A33" s="81">
        <f t="shared" si="3"/>
        <v>46143</v>
      </c>
      <c r="B33" s="73">
        <v>17</v>
      </c>
      <c r="C33" s="71">
        <f t="shared" si="4"/>
        <v>595194.64</v>
      </c>
      <c r="D33" s="82">
        <f t="shared" si="0"/>
        <v>2926.37</v>
      </c>
      <c r="E33" s="82">
        <f t="shared" si="5"/>
        <v>0</v>
      </c>
      <c r="F33" s="82">
        <f t="shared" si="2"/>
        <v>2926.37</v>
      </c>
      <c r="G33" s="82">
        <f t="shared" si="1"/>
        <v>595194.64</v>
      </c>
    </row>
    <row r="34" spans="1:7" x14ac:dyDescent="0.25">
      <c r="A34" s="81">
        <f t="shared" si="3"/>
        <v>46174</v>
      </c>
      <c r="B34" s="73">
        <v>18</v>
      </c>
      <c r="C34" s="71">
        <f t="shared" si="4"/>
        <v>595194.64</v>
      </c>
      <c r="D34" s="82">
        <f t="shared" si="0"/>
        <v>2926.37</v>
      </c>
      <c r="E34" s="82">
        <f t="shared" si="5"/>
        <v>0</v>
      </c>
      <c r="F34" s="82">
        <f t="shared" si="2"/>
        <v>2926.37</v>
      </c>
      <c r="G34" s="82">
        <f t="shared" si="1"/>
        <v>595194.64</v>
      </c>
    </row>
    <row r="35" spans="1:7" x14ac:dyDescent="0.25">
      <c r="A35" s="81">
        <f t="shared" si="3"/>
        <v>46204</v>
      </c>
      <c r="B35" s="73">
        <v>19</v>
      </c>
      <c r="C35" s="71">
        <f t="shared" si="4"/>
        <v>595194.64</v>
      </c>
      <c r="D35" s="82">
        <f t="shared" si="0"/>
        <v>2926.37</v>
      </c>
      <c r="E35" s="82">
        <f t="shared" si="5"/>
        <v>0</v>
      </c>
      <c r="F35" s="82">
        <f t="shared" si="2"/>
        <v>2926.37</v>
      </c>
      <c r="G35" s="82">
        <f t="shared" si="1"/>
        <v>595194.64</v>
      </c>
    </row>
    <row r="36" spans="1:7" x14ac:dyDescent="0.25">
      <c r="A36" s="81">
        <f t="shared" si="3"/>
        <v>46235</v>
      </c>
      <c r="B36" s="73">
        <v>20</v>
      </c>
      <c r="C36" s="71">
        <f t="shared" si="4"/>
        <v>595194.64</v>
      </c>
      <c r="D36" s="82">
        <f t="shared" si="0"/>
        <v>2926.37</v>
      </c>
      <c r="E36" s="82">
        <f t="shared" si="5"/>
        <v>0</v>
      </c>
      <c r="F36" s="82">
        <f t="shared" si="2"/>
        <v>2926.37</v>
      </c>
      <c r="G36" s="82">
        <f t="shared" si="1"/>
        <v>595194.64</v>
      </c>
    </row>
    <row r="37" spans="1:7" x14ac:dyDescent="0.25">
      <c r="A37" s="81">
        <f t="shared" si="3"/>
        <v>46266</v>
      </c>
      <c r="B37" s="73">
        <v>21</v>
      </c>
      <c r="C37" s="71">
        <f t="shared" si="4"/>
        <v>595194.64</v>
      </c>
      <c r="D37" s="82">
        <f t="shared" si="0"/>
        <v>2926.37</v>
      </c>
      <c r="E37" s="82">
        <f t="shared" si="5"/>
        <v>0</v>
      </c>
      <c r="F37" s="82">
        <f t="shared" si="2"/>
        <v>2926.37</v>
      </c>
      <c r="G37" s="82">
        <f t="shared" si="1"/>
        <v>595194.64</v>
      </c>
    </row>
    <row r="38" spans="1:7" x14ac:dyDescent="0.25">
      <c r="A38" s="81">
        <f t="shared" si="3"/>
        <v>46296</v>
      </c>
      <c r="B38" s="73">
        <v>22</v>
      </c>
      <c r="C38" s="71">
        <f t="shared" si="4"/>
        <v>595194.64</v>
      </c>
      <c r="D38" s="82">
        <f t="shared" si="0"/>
        <v>2926.37</v>
      </c>
      <c r="E38" s="82">
        <f t="shared" si="5"/>
        <v>0</v>
      </c>
      <c r="F38" s="82">
        <f t="shared" si="2"/>
        <v>2926.37</v>
      </c>
      <c r="G38" s="82">
        <f t="shared" si="1"/>
        <v>595194.64</v>
      </c>
    </row>
    <row r="39" spans="1:7" x14ac:dyDescent="0.25">
      <c r="A39" s="81">
        <f t="shared" si="3"/>
        <v>46327</v>
      </c>
      <c r="B39" s="73">
        <v>23</v>
      </c>
      <c r="C39" s="71">
        <f t="shared" si="4"/>
        <v>595194.64</v>
      </c>
      <c r="D39" s="82">
        <f t="shared" si="0"/>
        <v>2926.37</v>
      </c>
      <c r="E39" s="82">
        <f t="shared" si="5"/>
        <v>0</v>
      </c>
      <c r="F39" s="82">
        <f t="shared" si="2"/>
        <v>2926.37</v>
      </c>
      <c r="G39" s="82">
        <f t="shared" si="1"/>
        <v>595194.64</v>
      </c>
    </row>
    <row r="40" spans="1:7" x14ac:dyDescent="0.25">
      <c r="A40" s="81">
        <f t="shared" si="3"/>
        <v>46357</v>
      </c>
      <c r="B40" s="73">
        <v>24</v>
      </c>
      <c r="C40" s="71">
        <f t="shared" si="4"/>
        <v>595194.64</v>
      </c>
      <c r="D40" s="82">
        <f t="shared" si="0"/>
        <v>2926.37</v>
      </c>
      <c r="E40" s="82">
        <f t="shared" si="5"/>
        <v>0</v>
      </c>
      <c r="F40" s="82">
        <f t="shared" si="2"/>
        <v>2926.37</v>
      </c>
      <c r="G40" s="82">
        <f t="shared" si="1"/>
        <v>595194.64</v>
      </c>
    </row>
    <row r="41" spans="1:7" x14ac:dyDescent="0.25">
      <c r="A41" s="81">
        <f t="shared" si="3"/>
        <v>46388</v>
      </c>
      <c r="B41" s="73">
        <v>25</v>
      </c>
      <c r="C41" s="71">
        <f t="shared" si="4"/>
        <v>595194.64</v>
      </c>
      <c r="D41" s="82">
        <f t="shared" si="0"/>
        <v>2926.37</v>
      </c>
      <c r="E41" s="82">
        <f t="shared" si="5"/>
        <v>0</v>
      </c>
      <c r="F41" s="82">
        <f t="shared" si="2"/>
        <v>2926.37</v>
      </c>
      <c r="G41" s="82">
        <f t="shared" si="1"/>
        <v>595194.64</v>
      </c>
    </row>
    <row r="42" spans="1:7" x14ac:dyDescent="0.25">
      <c r="A42" s="81">
        <f t="shared" si="3"/>
        <v>46419</v>
      </c>
      <c r="B42" s="73">
        <v>26</v>
      </c>
      <c r="C42" s="71">
        <f t="shared" si="4"/>
        <v>595194.64</v>
      </c>
      <c r="D42" s="82">
        <f t="shared" si="0"/>
        <v>2926.37</v>
      </c>
      <c r="E42" s="82">
        <f t="shared" si="5"/>
        <v>0</v>
      </c>
      <c r="F42" s="82">
        <f t="shared" si="2"/>
        <v>2926.37</v>
      </c>
      <c r="G42" s="82">
        <f t="shared" si="1"/>
        <v>595194.64</v>
      </c>
    </row>
    <row r="43" spans="1:7" x14ac:dyDescent="0.25">
      <c r="A43" s="81">
        <f t="shared" si="3"/>
        <v>46447</v>
      </c>
      <c r="B43" s="73">
        <v>27</v>
      </c>
      <c r="C43" s="71">
        <f t="shared" si="4"/>
        <v>595194.64</v>
      </c>
      <c r="D43" s="82">
        <f t="shared" si="0"/>
        <v>2926.37</v>
      </c>
      <c r="E43" s="82">
        <f t="shared" si="5"/>
        <v>0</v>
      </c>
      <c r="F43" s="82">
        <f t="shared" si="2"/>
        <v>2926.37</v>
      </c>
      <c r="G43" s="82">
        <f t="shared" si="1"/>
        <v>595194.64</v>
      </c>
    </row>
    <row r="44" spans="1:7" x14ac:dyDescent="0.25">
      <c r="A44" s="81">
        <f t="shared" si="3"/>
        <v>46478</v>
      </c>
      <c r="B44" s="73">
        <v>28</v>
      </c>
      <c r="C44" s="71">
        <f t="shared" si="4"/>
        <v>595194.64</v>
      </c>
      <c r="D44" s="82">
        <f t="shared" si="0"/>
        <v>2926.37</v>
      </c>
      <c r="E44" s="82">
        <f t="shared" si="5"/>
        <v>0</v>
      </c>
      <c r="F44" s="82">
        <f t="shared" si="2"/>
        <v>2926.37</v>
      </c>
      <c r="G44" s="82">
        <f t="shared" si="1"/>
        <v>595194.64</v>
      </c>
    </row>
    <row r="45" spans="1:7" x14ac:dyDescent="0.25">
      <c r="A45" s="81">
        <f t="shared" si="3"/>
        <v>46508</v>
      </c>
      <c r="B45" s="73">
        <v>29</v>
      </c>
      <c r="C45" s="71">
        <f t="shared" si="4"/>
        <v>595194.64</v>
      </c>
      <c r="D45" s="82">
        <f t="shared" si="0"/>
        <v>2926.37</v>
      </c>
      <c r="E45" s="82">
        <f t="shared" si="5"/>
        <v>0</v>
      </c>
      <c r="F45" s="82">
        <f t="shared" si="2"/>
        <v>2926.37</v>
      </c>
      <c r="G45" s="82">
        <f t="shared" si="1"/>
        <v>595194.64</v>
      </c>
    </row>
    <row r="46" spans="1:7" x14ac:dyDescent="0.25">
      <c r="A46" s="81">
        <f t="shared" si="3"/>
        <v>46539</v>
      </c>
      <c r="B46" s="73">
        <v>30</v>
      </c>
      <c r="C46" s="71">
        <f t="shared" si="4"/>
        <v>595194.64</v>
      </c>
      <c r="D46" s="82">
        <f t="shared" si="0"/>
        <v>2926.37</v>
      </c>
      <c r="E46" s="82">
        <f t="shared" si="5"/>
        <v>0</v>
      </c>
      <c r="F46" s="82">
        <f t="shared" si="2"/>
        <v>2926.37</v>
      </c>
      <c r="G46" s="82">
        <f t="shared" si="1"/>
        <v>595194.64</v>
      </c>
    </row>
    <row r="47" spans="1:7" x14ac:dyDescent="0.25">
      <c r="A47" s="81">
        <f t="shared" si="3"/>
        <v>46569</v>
      </c>
      <c r="B47" s="73">
        <v>31</v>
      </c>
      <c r="C47" s="71">
        <f t="shared" si="4"/>
        <v>595194.64</v>
      </c>
      <c r="D47" s="82">
        <f t="shared" si="0"/>
        <v>2926.37</v>
      </c>
      <c r="E47" s="82">
        <f t="shared" si="5"/>
        <v>0</v>
      </c>
      <c r="F47" s="82">
        <f t="shared" si="2"/>
        <v>2926.37</v>
      </c>
      <c r="G47" s="82">
        <f t="shared" si="1"/>
        <v>595194.64</v>
      </c>
    </row>
    <row r="48" spans="1:7" x14ac:dyDescent="0.25">
      <c r="A48" s="81">
        <f t="shared" si="3"/>
        <v>46600</v>
      </c>
      <c r="B48" s="73">
        <v>32</v>
      </c>
      <c r="C48" s="71">
        <f t="shared" si="4"/>
        <v>595194.64</v>
      </c>
      <c r="D48" s="82">
        <f t="shared" si="0"/>
        <v>2926.37</v>
      </c>
      <c r="E48" s="82">
        <f t="shared" si="5"/>
        <v>0</v>
      </c>
      <c r="F48" s="82">
        <f t="shared" si="2"/>
        <v>2926.37</v>
      </c>
      <c r="G48" s="82">
        <f t="shared" si="1"/>
        <v>595194.64</v>
      </c>
    </row>
    <row r="49" spans="1:7" x14ac:dyDescent="0.25">
      <c r="A49" s="81">
        <f t="shared" si="3"/>
        <v>46631</v>
      </c>
      <c r="B49" s="73">
        <v>33</v>
      </c>
      <c r="C49" s="71">
        <f t="shared" si="4"/>
        <v>595194.64</v>
      </c>
      <c r="D49" s="82">
        <f t="shared" si="0"/>
        <v>2926.37</v>
      </c>
      <c r="E49" s="82">
        <f t="shared" si="5"/>
        <v>0</v>
      </c>
      <c r="F49" s="82">
        <f t="shared" si="2"/>
        <v>2926.37</v>
      </c>
      <c r="G49" s="82">
        <f t="shared" si="1"/>
        <v>595194.64</v>
      </c>
    </row>
    <row r="50" spans="1:7" x14ac:dyDescent="0.25">
      <c r="A50" s="81">
        <f t="shared" si="3"/>
        <v>46661</v>
      </c>
      <c r="B50" s="73">
        <v>34</v>
      </c>
      <c r="C50" s="71">
        <f t="shared" si="4"/>
        <v>595194.64</v>
      </c>
      <c r="D50" s="82">
        <f t="shared" si="0"/>
        <v>2926.37</v>
      </c>
      <c r="E50" s="82">
        <f t="shared" si="5"/>
        <v>0</v>
      </c>
      <c r="F50" s="82">
        <f t="shared" si="2"/>
        <v>2926.37</v>
      </c>
      <c r="G50" s="82">
        <f t="shared" si="1"/>
        <v>595194.64</v>
      </c>
    </row>
    <row r="51" spans="1:7" x14ac:dyDescent="0.25">
      <c r="A51" s="81">
        <f t="shared" si="3"/>
        <v>46692</v>
      </c>
      <c r="B51" s="73">
        <v>35</v>
      </c>
      <c r="C51" s="71">
        <f t="shared" si="4"/>
        <v>595194.64</v>
      </c>
      <c r="D51" s="82">
        <f t="shared" si="0"/>
        <v>2926.37</v>
      </c>
      <c r="E51" s="82">
        <f t="shared" si="5"/>
        <v>0</v>
      </c>
      <c r="F51" s="82">
        <f t="shared" si="2"/>
        <v>2926.37</v>
      </c>
      <c r="G51" s="82">
        <f t="shared" si="1"/>
        <v>595194.64</v>
      </c>
    </row>
    <row r="52" spans="1:7" x14ac:dyDescent="0.25">
      <c r="A52" s="81">
        <f t="shared" si="3"/>
        <v>46722</v>
      </c>
      <c r="B52" s="73">
        <v>36</v>
      </c>
      <c r="C52" s="71">
        <f t="shared" si="4"/>
        <v>595194.64</v>
      </c>
      <c r="D52" s="82">
        <f t="shared" si="0"/>
        <v>2926.37</v>
      </c>
      <c r="E52" s="82">
        <f t="shared" si="5"/>
        <v>0</v>
      </c>
      <c r="F52" s="82">
        <f t="shared" si="2"/>
        <v>2926.37</v>
      </c>
      <c r="G52" s="82">
        <f t="shared" si="1"/>
        <v>595194.64</v>
      </c>
    </row>
    <row r="53" spans="1:7" x14ac:dyDescent="0.25">
      <c r="A53" s="81">
        <f t="shared" si="3"/>
        <v>46753</v>
      </c>
      <c r="B53" s="73">
        <v>37</v>
      </c>
      <c r="C53" s="71">
        <f t="shared" si="4"/>
        <v>595194.64</v>
      </c>
      <c r="D53" s="82">
        <f t="shared" si="0"/>
        <v>2926.37</v>
      </c>
      <c r="E53" s="82">
        <f t="shared" si="5"/>
        <v>0</v>
      </c>
      <c r="F53" s="82">
        <f t="shared" si="2"/>
        <v>2926.37</v>
      </c>
      <c r="G53" s="82">
        <f t="shared" si="1"/>
        <v>595194.64</v>
      </c>
    </row>
    <row r="54" spans="1:7" x14ac:dyDescent="0.25">
      <c r="A54" s="81">
        <f t="shared" si="3"/>
        <v>46784</v>
      </c>
      <c r="B54" s="73">
        <v>38</v>
      </c>
      <c r="C54" s="71">
        <f t="shared" si="4"/>
        <v>595194.64</v>
      </c>
      <c r="D54" s="82">
        <f t="shared" si="0"/>
        <v>2926.37</v>
      </c>
      <c r="E54" s="82">
        <f t="shared" si="5"/>
        <v>0</v>
      </c>
      <c r="F54" s="82">
        <f t="shared" si="2"/>
        <v>2926.37</v>
      </c>
      <c r="G54" s="82">
        <f t="shared" si="1"/>
        <v>595194.64</v>
      </c>
    </row>
    <row r="55" spans="1:7" x14ac:dyDescent="0.25">
      <c r="A55" s="81">
        <f t="shared" si="3"/>
        <v>46813</v>
      </c>
      <c r="B55" s="73">
        <v>39</v>
      </c>
      <c r="C55" s="71">
        <f t="shared" si="4"/>
        <v>595194.64</v>
      </c>
      <c r="D55" s="82">
        <f t="shared" si="0"/>
        <v>2926.37</v>
      </c>
      <c r="E55" s="82">
        <f t="shared" si="5"/>
        <v>0</v>
      </c>
      <c r="F55" s="82">
        <f t="shared" si="2"/>
        <v>2926.37</v>
      </c>
      <c r="G55" s="82">
        <f t="shared" si="1"/>
        <v>595194.64</v>
      </c>
    </row>
    <row r="56" spans="1:7" x14ac:dyDescent="0.25">
      <c r="A56" s="81">
        <f t="shared" si="3"/>
        <v>46844</v>
      </c>
      <c r="B56" s="73">
        <v>40</v>
      </c>
      <c r="C56" s="71">
        <f t="shared" si="4"/>
        <v>595194.64</v>
      </c>
      <c r="D56" s="82">
        <f t="shared" si="0"/>
        <v>2926.37</v>
      </c>
      <c r="E56" s="82">
        <f t="shared" si="5"/>
        <v>0</v>
      </c>
      <c r="F56" s="82">
        <f t="shared" si="2"/>
        <v>2926.37</v>
      </c>
      <c r="G56" s="82">
        <f t="shared" si="1"/>
        <v>595194.64</v>
      </c>
    </row>
    <row r="57" spans="1:7" x14ac:dyDescent="0.25">
      <c r="A57" s="81">
        <f t="shared" si="3"/>
        <v>46874</v>
      </c>
      <c r="B57" s="73">
        <v>41</v>
      </c>
      <c r="C57" s="71">
        <f t="shared" si="4"/>
        <v>595194.64</v>
      </c>
      <c r="D57" s="82">
        <f t="shared" si="0"/>
        <v>2926.37</v>
      </c>
      <c r="E57" s="82">
        <f t="shared" si="5"/>
        <v>0</v>
      </c>
      <c r="F57" s="82">
        <f t="shared" si="2"/>
        <v>2926.37</v>
      </c>
      <c r="G57" s="82">
        <f t="shared" si="1"/>
        <v>595194.64</v>
      </c>
    </row>
    <row r="58" spans="1:7" x14ac:dyDescent="0.25">
      <c r="A58" s="81">
        <f t="shared" si="3"/>
        <v>46905</v>
      </c>
      <c r="B58" s="73">
        <v>42</v>
      </c>
      <c r="C58" s="71">
        <f t="shared" si="4"/>
        <v>595194.64</v>
      </c>
      <c r="D58" s="82">
        <f t="shared" si="0"/>
        <v>2926.37</v>
      </c>
      <c r="E58" s="82">
        <f t="shared" si="5"/>
        <v>0</v>
      </c>
      <c r="F58" s="82">
        <f t="shared" si="2"/>
        <v>2926.37</v>
      </c>
      <c r="G58" s="82">
        <f t="shared" si="1"/>
        <v>595194.64</v>
      </c>
    </row>
    <row r="59" spans="1:7" x14ac:dyDescent="0.25">
      <c r="A59" s="81">
        <f t="shared" si="3"/>
        <v>46935</v>
      </c>
      <c r="B59" s="73">
        <v>43</v>
      </c>
      <c r="C59" s="71">
        <f t="shared" si="4"/>
        <v>595194.64</v>
      </c>
      <c r="D59" s="82">
        <f t="shared" si="0"/>
        <v>2926.37</v>
      </c>
      <c r="E59" s="82">
        <f t="shared" si="5"/>
        <v>0</v>
      </c>
      <c r="F59" s="82">
        <f t="shared" si="2"/>
        <v>2926.37</v>
      </c>
      <c r="G59" s="82">
        <f t="shared" si="1"/>
        <v>595194.64</v>
      </c>
    </row>
    <row r="60" spans="1:7" x14ac:dyDescent="0.25">
      <c r="A60" s="81">
        <f t="shared" si="3"/>
        <v>46966</v>
      </c>
      <c r="B60" s="73">
        <v>44</v>
      </c>
      <c r="C60" s="71">
        <f t="shared" si="4"/>
        <v>595194.64</v>
      </c>
      <c r="D60" s="82">
        <f t="shared" si="0"/>
        <v>2926.37</v>
      </c>
      <c r="E60" s="82">
        <f t="shared" si="5"/>
        <v>0</v>
      </c>
      <c r="F60" s="82">
        <f t="shared" si="2"/>
        <v>2926.37</v>
      </c>
      <c r="G60" s="82">
        <f t="shared" si="1"/>
        <v>595194.64</v>
      </c>
    </row>
    <row r="61" spans="1:7" x14ac:dyDescent="0.25">
      <c r="A61" s="81">
        <f t="shared" si="3"/>
        <v>46997</v>
      </c>
      <c r="B61" s="73">
        <v>45</v>
      </c>
      <c r="C61" s="71">
        <f t="shared" si="4"/>
        <v>595194.64</v>
      </c>
      <c r="D61" s="82">
        <f t="shared" si="0"/>
        <v>2926.37</v>
      </c>
      <c r="E61" s="82">
        <f t="shared" si="5"/>
        <v>0</v>
      </c>
      <c r="F61" s="82">
        <f t="shared" si="2"/>
        <v>2926.37</v>
      </c>
      <c r="G61" s="82">
        <f t="shared" si="1"/>
        <v>595194.64</v>
      </c>
    </row>
    <row r="62" spans="1:7" x14ac:dyDescent="0.25">
      <c r="A62" s="81">
        <f t="shared" si="3"/>
        <v>47027</v>
      </c>
      <c r="B62" s="73">
        <v>46</v>
      </c>
      <c r="C62" s="71">
        <f t="shared" si="4"/>
        <v>595194.64</v>
      </c>
      <c r="D62" s="82">
        <f t="shared" si="0"/>
        <v>2926.37</v>
      </c>
      <c r="E62" s="82">
        <f t="shared" si="5"/>
        <v>0</v>
      </c>
      <c r="F62" s="82">
        <f t="shared" si="2"/>
        <v>2926.37</v>
      </c>
      <c r="G62" s="82">
        <f t="shared" si="1"/>
        <v>595194.64</v>
      </c>
    </row>
    <row r="63" spans="1:7" x14ac:dyDescent="0.25">
      <c r="A63" s="81">
        <f t="shared" si="3"/>
        <v>47058</v>
      </c>
      <c r="B63" s="73">
        <v>47</v>
      </c>
      <c r="C63" s="71">
        <f t="shared" si="4"/>
        <v>595194.64</v>
      </c>
      <c r="D63" s="82">
        <f t="shared" si="0"/>
        <v>2926.37</v>
      </c>
      <c r="E63" s="82">
        <f t="shared" si="5"/>
        <v>0</v>
      </c>
      <c r="F63" s="82">
        <f t="shared" si="2"/>
        <v>2926.37</v>
      </c>
      <c r="G63" s="82">
        <f t="shared" si="1"/>
        <v>595194.64</v>
      </c>
    </row>
    <row r="64" spans="1:7" x14ac:dyDescent="0.25">
      <c r="A64" s="81">
        <f t="shared" si="3"/>
        <v>47088</v>
      </c>
      <c r="B64" s="73">
        <v>48</v>
      </c>
      <c r="C64" s="71">
        <f t="shared" si="4"/>
        <v>595194.64</v>
      </c>
      <c r="D64" s="82">
        <f t="shared" si="0"/>
        <v>2926.37</v>
      </c>
      <c r="E64" s="82">
        <f t="shared" si="5"/>
        <v>0</v>
      </c>
      <c r="F64" s="82">
        <f t="shared" si="2"/>
        <v>2926.37</v>
      </c>
      <c r="G64" s="82">
        <f t="shared" si="1"/>
        <v>595194.64</v>
      </c>
    </row>
    <row r="65" spans="1:7" x14ac:dyDescent="0.25">
      <c r="A65" s="81">
        <f t="shared" si="3"/>
        <v>47119</v>
      </c>
      <c r="B65" s="73">
        <v>49</v>
      </c>
      <c r="C65" s="71">
        <f t="shared" si="4"/>
        <v>595194.64</v>
      </c>
      <c r="D65" s="82">
        <f t="shared" si="0"/>
        <v>2926.37</v>
      </c>
      <c r="E65" s="82">
        <f t="shared" si="5"/>
        <v>0</v>
      </c>
      <c r="F65" s="82">
        <f t="shared" si="2"/>
        <v>2926.37</v>
      </c>
      <c r="G65" s="82">
        <f t="shared" si="1"/>
        <v>595194.64</v>
      </c>
    </row>
    <row r="66" spans="1:7" x14ac:dyDescent="0.25">
      <c r="A66" s="81">
        <f t="shared" si="3"/>
        <v>47150</v>
      </c>
      <c r="B66" s="73">
        <v>50</v>
      </c>
      <c r="C66" s="71">
        <f t="shared" si="4"/>
        <v>595194.64</v>
      </c>
      <c r="D66" s="82">
        <f t="shared" si="0"/>
        <v>2926.37</v>
      </c>
      <c r="E66" s="82">
        <f t="shared" si="5"/>
        <v>0</v>
      </c>
      <c r="F66" s="82">
        <f t="shared" si="2"/>
        <v>2926.37</v>
      </c>
      <c r="G66" s="82">
        <f t="shared" si="1"/>
        <v>595194.64</v>
      </c>
    </row>
    <row r="67" spans="1:7" x14ac:dyDescent="0.25">
      <c r="A67" s="81">
        <f t="shared" si="3"/>
        <v>47178</v>
      </c>
      <c r="B67" s="73">
        <v>51</v>
      </c>
      <c r="C67" s="71">
        <f t="shared" si="4"/>
        <v>595194.64</v>
      </c>
      <c r="D67" s="82">
        <f t="shared" si="0"/>
        <v>2926.37</v>
      </c>
      <c r="E67" s="82">
        <f t="shared" si="5"/>
        <v>0</v>
      </c>
      <c r="F67" s="82">
        <f t="shared" si="2"/>
        <v>2926.37</v>
      </c>
      <c r="G67" s="82">
        <f t="shared" si="1"/>
        <v>595194.64</v>
      </c>
    </row>
    <row r="68" spans="1:7" x14ac:dyDescent="0.25">
      <c r="A68" s="81">
        <f t="shared" si="3"/>
        <v>47209</v>
      </c>
      <c r="B68" s="73">
        <v>52</v>
      </c>
      <c r="C68" s="71">
        <f t="shared" si="4"/>
        <v>595194.64</v>
      </c>
      <c r="D68" s="82">
        <f t="shared" si="0"/>
        <v>2926.37</v>
      </c>
      <c r="E68" s="82">
        <f t="shared" si="5"/>
        <v>0</v>
      </c>
      <c r="F68" s="82">
        <f t="shared" si="2"/>
        <v>2926.37</v>
      </c>
      <c r="G68" s="82">
        <f t="shared" si="1"/>
        <v>595194.64</v>
      </c>
    </row>
    <row r="69" spans="1:7" x14ac:dyDescent="0.25">
      <c r="A69" s="81">
        <f t="shared" si="3"/>
        <v>47239</v>
      </c>
      <c r="B69" s="73">
        <v>53</v>
      </c>
      <c r="C69" s="71">
        <f t="shared" si="4"/>
        <v>595194.64</v>
      </c>
      <c r="D69" s="82">
        <f t="shared" si="0"/>
        <v>2926.37</v>
      </c>
      <c r="E69" s="82">
        <f t="shared" si="5"/>
        <v>0</v>
      </c>
      <c r="F69" s="82">
        <f t="shared" si="2"/>
        <v>2926.37</v>
      </c>
      <c r="G69" s="82">
        <f t="shared" si="1"/>
        <v>595194.64</v>
      </c>
    </row>
    <row r="70" spans="1:7" x14ac:dyDescent="0.25">
      <c r="A70" s="81">
        <f t="shared" si="3"/>
        <v>47270</v>
      </c>
      <c r="B70" s="73">
        <v>54</v>
      </c>
      <c r="C70" s="71">
        <f t="shared" si="4"/>
        <v>595194.64</v>
      </c>
      <c r="D70" s="82">
        <f t="shared" si="0"/>
        <v>2926.37</v>
      </c>
      <c r="E70" s="82">
        <f t="shared" si="5"/>
        <v>0</v>
      </c>
      <c r="F70" s="82">
        <f t="shared" si="2"/>
        <v>2926.37</v>
      </c>
      <c r="G70" s="82">
        <f t="shared" si="1"/>
        <v>595194.64</v>
      </c>
    </row>
    <row r="71" spans="1:7" x14ac:dyDescent="0.25">
      <c r="A71" s="81">
        <f t="shared" si="3"/>
        <v>47300</v>
      </c>
      <c r="B71" s="73">
        <v>55</v>
      </c>
      <c r="C71" s="71">
        <f t="shared" si="4"/>
        <v>595194.64</v>
      </c>
      <c r="D71" s="82">
        <f t="shared" si="0"/>
        <v>2926.37</v>
      </c>
      <c r="E71" s="82">
        <f t="shared" si="5"/>
        <v>0</v>
      </c>
      <c r="F71" s="82">
        <f t="shared" si="2"/>
        <v>2926.37</v>
      </c>
      <c r="G71" s="82">
        <f t="shared" si="1"/>
        <v>595194.64</v>
      </c>
    </row>
    <row r="72" spans="1:7" x14ac:dyDescent="0.25">
      <c r="A72" s="81">
        <f t="shared" si="3"/>
        <v>47331</v>
      </c>
      <c r="B72" s="73">
        <v>56</v>
      </c>
      <c r="C72" s="71">
        <f t="shared" si="4"/>
        <v>595194.64</v>
      </c>
      <c r="D72" s="82">
        <f t="shared" si="0"/>
        <v>2926.37</v>
      </c>
      <c r="E72" s="82">
        <f t="shared" si="5"/>
        <v>0</v>
      </c>
      <c r="F72" s="82">
        <f t="shared" si="2"/>
        <v>2926.37</v>
      </c>
      <c r="G72" s="82">
        <f t="shared" si="1"/>
        <v>595194.64</v>
      </c>
    </row>
    <row r="73" spans="1:7" x14ac:dyDescent="0.25">
      <c r="A73" s="81">
        <f t="shared" si="3"/>
        <v>47362</v>
      </c>
      <c r="B73" s="73">
        <v>57</v>
      </c>
      <c r="C73" s="71">
        <f t="shared" si="4"/>
        <v>595194.64</v>
      </c>
      <c r="D73" s="82">
        <f t="shared" si="0"/>
        <v>2926.37</v>
      </c>
      <c r="E73" s="82">
        <f t="shared" si="5"/>
        <v>0</v>
      </c>
      <c r="F73" s="82">
        <f t="shared" si="2"/>
        <v>2926.37</v>
      </c>
      <c r="G73" s="82">
        <f t="shared" si="1"/>
        <v>595194.64</v>
      </c>
    </row>
    <row r="74" spans="1:7" x14ac:dyDescent="0.25">
      <c r="A74" s="81">
        <f t="shared" si="3"/>
        <v>47392</v>
      </c>
      <c r="B74" s="73">
        <v>58</v>
      </c>
      <c r="C74" s="71">
        <f t="shared" si="4"/>
        <v>595194.64</v>
      </c>
      <c r="D74" s="82">
        <f t="shared" si="0"/>
        <v>2926.37</v>
      </c>
      <c r="E74" s="82">
        <f t="shared" si="5"/>
        <v>0</v>
      </c>
      <c r="F74" s="82">
        <f t="shared" si="2"/>
        <v>2926.37</v>
      </c>
      <c r="G74" s="82">
        <f t="shared" si="1"/>
        <v>595194.64</v>
      </c>
    </row>
    <row r="75" spans="1:7" x14ac:dyDescent="0.25">
      <c r="A75" s="81">
        <f t="shared" si="3"/>
        <v>47423</v>
      </c>
      <c r="B75" s="73">
        <v>59</v>
      </c>
      <c r="C75" s="71">
        <f t="shared" si="4"/>
        <v>595194.64</v>
      </c>
      <c r="D75" s="82">
        <f t="shared" si="0"/>
        <v>2926.37</v>
      </c>
      <c r="E75" s="82">
        <f t="shared" si="5"/>
        <v>0</v>
      </c>
      <c r="F75" s="82">
        <f t="shared" si="2"/>
        <v>2926.37</v>
      </c>
      <c r="G75" s="82">
        <f t="shared" si="1"/>
        <v>595194.64</v>
      </c>
    </row>
    <row r="76" spans="1:7" x14ac:dyDescent="0.25">
      <c r="A76" s="81">
        <f t="shared" si="3"/>
        <v>47453</v>
      </c>
      <c r="B76" s="73">
        <v>60</v>
      </c>
      <c r="C76" s="71">
        <f>G75</f>
        <v>595194.64</v>
      </c>
      <c r="D76" s="82">
        <f>ROUND(C76*$E$13/12,2)</f>
        <v>2926.37</v>
      </c>
      <c r="E76" s="82">
        <f>F76-D76</f>
        <v>0</v>
      </c>
      <c r="F76" s="82">
        <f t="shared" si="2"/>
        <v>2926.37</v>
      </c>
      <c r="G76" s="82">
        <f>C76-E76</f>
        <v>595194.64</v>
      </c>
    </row>
    <row r="77" spans="1:7" x14ac:dyDescent="0.25">
      <c r="A77" s="81">
        <f t="shared" si="3"/>
        <v>47484</v>
      </c>
      <c r="B77" s="73">
        <v>61</v>
      </c>
      <c r="C77" s="71">
        <f t="shared" ref="C77:C116" si="6">G76</f>
        <v>595194.64</v>
      </c>
      <c r="D77" s="82">
        <f t="shared" ref="D77:D116" si="7">ROUND(C77*$E$13/12,2)</f>
        <v>2926.37</v>
      </c>
      <c r="E77" s="82">
        <f t="shared" ref="E77:E116" si="8">F77-D77</f>
        <v>0</v>
      </c>
      <c r="F77" s="82">
        <f t="shared" si="2"/>
        <v>2926.37</v>
      </c>
      <c r="G77" s="82">
        <f t="shared" ref="G77:G116" si="9">C77-E77</f>
        <v>595194.64</v>
      </c>
    </row>
    <row r="78" spans="1:7" x14ac:dyDescent="0.25">
      <c r="A78" s="81">
        <f t="shared" si="3"/>
        <v>47515</v>
      </c>
      <c r="B78" s="73">
        <v>62</v>
      </c>
      <c r="C78" s="71">
        <f t="shared" si="6"/>
        <v>595194.64</v>
      </c>
      <c r="D78" s="82">
        <f t="shared" si="7"/>
        <v>2926.37</v>
      </c>
      <c r="E78" s="82">
        <f t="shared" si="8"/>
        <v>0</v>
      </c>
      <c r="F78" s="82">
        <f t="shared" si="2"/>
        <v>2926.37</v>
      </c>
      <c r="G78" s="82">
        <f t="shared" si="9"/>
        <v>595194.64</v>
      </c>
    </row>
    <row r="79" spans="1:7" x14ac:dyDescent="0.25">
      <c r="A79" s="81">
        <f t="shared" si="3"/>
        <v>47543</v>
      </c>
      <c r="B79" s="73">
        <v>63</v>
      </c>
      <c r="C79" s="71">
        <f t="shared" si="6"/>
        <v>595194.64</v>
      </c>
      <c r="D79" s="82">
        <f t="shared" si="7"/>
        <v>2926.37</v>
      </c>
      <c r="E79" s="82">
        <f t="shared" si="8"/>
        <v>0</v>
      </c>
      <c r="F79" s="82">
        <f t="shared" si="2"/>
        <v>2926.37</v>
      </c>
      <c r="G79" s="82">
        <f t="shared" si="9"/>
        <v>595194.64</v>
      </c>
    </row>
    <row r="80" spans="1:7" x14ac:dyDescent="0.25">
      <c r="A80" s="81">
        <f t="shared" si="3"/>
        <v>47574</v>
      </c>
      <c r="B80" s="73">
        <v>64</v>
      </c>
      <c r="C80" s="71">
        <f t="shared" si="6"/>
        <v>595194.64</v>
      </c>
      <c r="D80" s="82">
        <f t="shared" si="7"/>
        <v>2926.37</v>
      </c>
      <c r="E80" s="82">
        <f t="shared" si="8"/>
        <v>0</v>
      </c>
      <c r="F80" s="82">
        <f t="shared" si="2"/>
        <v>2926.37</v>
      </c>
      <c r="G80" s="82">
        <f t="shared" si="9"/>
        <v>595194.64</v>
      </c>
    </row>
    <row r="81" spans="1:7" x14ac:dyDescent="0.25">
      <c r="A81" s="81">
        <f t="shared" si="3"/>
        <v>47604</v>
      </c>
      <c r="B81" s="73">
        <v>65</v>
      </c>
      <c r="C81" s="71">
        <f t="shared" si="6"/>
        <v>595194.64</v>
      </c>
      <c r="D81" s="82">
        <f t="shared" si="7"/>
        <v>2926.37</v>
      </c>
      <c r="E81" s="82">
        <f t="shared" si="8"/>
        <v>0</v>
      </c>
      <c r="F81" s="82">
        <f t="shared" si="2"/>
        <v>2926.37</v>
      </c>
      <c r="G81" s="82">
        <f t="shared" si="9"/>
        <v>595194.64</v>
      </c>
    </row>
    <row r="82" spans="1:7" x14ac:dyDescent="0.25">
      <c r="A82" s="81">
        <f t="shared" si="3"/>
        <v>47635</v>
      </c>
      <c r="B82" s="73">
        <v>66</v>
      </c>
      <c r="C82" s="71">
        <f t="shared" si="6"/>
        <v>595194.64</v>
      </c>
      <c r="D82" s="82">
        <f t="shared" si="7"/>
        <v>2926.37</v>
      </c>
      <c r="E82" s="82">
        <f t="shared" si="8"/>
        <v>0</v>
      </c>
      <c r="F82" s="82">
        <f t="shared" si="2"/>
        <v>2926.37</v>
      </c>
      <c r="G82" s="82">
        <f t="shared" si="9"/>
        <v>595194.64</v>
      </c>
    </row>
    <row r="83" spans="1:7" x14ac:dyDescent="0.25">
      <c r="A83" s="81">
        <f t="shared" si="3"/>
        <v>47665</v>
      </c>
      <c r="B83" s="73">
        <v>67</v>
      </c>
      <c r="C83" s="71">
        <f t="shared" si="6"/>
        <v>595194.64</v>
      </c>
      <c r="D83" s="82">
        <f t="shared" si="7"/>
        <v>2926.37</v>
      </c>
      <c r="E83" s="82">
        <f t="shared" si="8"/>
        <v>0</v>
      </c>
      <c r="F83" s="82">
        <f t="shared" ref="F83:F116" si="10">F82</f>
        <v>2926.37</v>
      </c>
      <c r="G83" s="82">
        <f t="shared" si="9"/>
        <v>595194.64</v>
      </c>
    </row>
    <row r="84" spans="1:7" x14ac:dyDescent="0.25">
      <c r="A84" s="81">
        <f t="shared" ref="A84:A116" si="11">EDATE(A83,1)</f>
        <v>47696</v>
      </c>
      <c r="B84" s="73">
        <v>68</v>
      </c>
      <c r="C84" s="71">
        <f t="shared" si="6"/>
        <v>595194.64</v>
      </c>
      <c r="D84" s="82">
        <f t="shared" si="7"/>
        <v>2926.37</v>
      </c>
      <c r="E84" s="82">
        <f t="shared" si="8"/>
        <v>0</v>
      </c>
      <c r="F84" s="82">
        <f t="shared" si="10"/>
        <v>2926.37</v>
      </c>
      <c r="G84" s="82">
        <f t="shared" si="9"/>
        <v>595194.64</v>
      </c>
    </row>
    <row r="85" spans="1:7" x14ac:dyDescent="0.25">
      <c r="A85" s="81">
        <f t="shared" si="11"/>
        <v>47727</v>
      </c>
      <c r="B85" s="73">
        <v>69</v>
      </c>
      <c r="C85" s="71">
        <f t="shared" si="6"/>
        <v>595194.64</v>
      </c>
      <c r="D85" s="82">
        <f t="shared" si="7"/>
        <v>2926.37</v>
      </c>
      <c r="E85" s="82">
        <f t="shared" si="8"/>
        <v>0</v>
      </c>
      <c r="F85" s="82">
        <f t="shared" si="10"/>
        <v>2926.37</v>
      </c>
      <c r="G85" s="82">
        <f t="shared" si="9"/>
        <v>595194.64</v>
      </c>
    </row>
    <row r="86" spans="1:7" x14ac:dyDescent="0.25">
      <c r="A86" s="81">
        <f t="shared" si="11"/>
        <v>47757</v>
      </c>
      <c r="B86" s="73">
        <v>70</v>
      </c>
      <c r="C86" s="71">
        <f t="shared" si="6"/>
        <v>595194.64</v>
      </c>
      <c r="D86" s="82">
        <f t="shared" si="7"/>
        <v>2926.37</v>
      </c>
      <c r="E86" s="82">
        <f t="shared" si="8"/>
        <v>0</v>
      </c>
      <c r="F86" s="82">
        <f t="shared" si="10"/>
        <v>2926.37</v>
      </c>
      <c r="G86" s="82">
        <f t="shared" si="9"/>
        <v>595194.64</v>
      </c>
    </row>
    <row r="87" spans="1:7" x14ac:dyDescent="0.25">
      <c r="A87" s="81">
        <f t="shared" si="11"/>
        <v>47788</v>
      </c>
      <c r="B87" s="73">
        <v>71</v>
      </c>
      <c r="C87" s="71">
        <f t="shared" si="6"/>
        <v>595194.64</v>
      </c>
      <c r="D87" s="82">
        <f t="shared" si="7"/>
        <v>2926.37</v>
      </c>
      <c r="E87" s="82">
        <f t="shared" si="8"/>
        <v>0</v>
      </c>
      <c r="F87" s="82">
        <f t="shared" si="10"/>
        <v>2926.37</v>
      </c>
      <c r="G87" s="82">
        <f t="shared" si="9"/>
        <v>595194.64</v>
      </c>
    </row>
    <row r="88" spans="1:7" x14ac:dyDescent="0.25">
      <c r="A88" s="81">
        <f t="shared" si="11"/>
        <v>47818</v>
      </c>
      <c r="B88" s="73">
        <v>72</v>
      </c>
      <c r="C88" s="71">
        <f t="shared" si="6"/>
        <v>595194.64</v>
      </c>
      <c r="D88" s="82">
        <f t="shared" si="7"/>
        <v>2926.37</v>
      </c>
      <c r="E88" s="82">
        <f t="shared" si="8"/>
        <v>0</v>
      </c>
      <c r="F88" s="82">
        <f t="shared" si="10"/>
        <v>2926.37</v>
      </c>
      <c r="G88" s="82">
        <f t="shared" si="9"/>
        <v>595194.64</v>
      </c>
    </row>
    <row r="89" spans="1:7" x14ac:dyDescent="0.25">
      <c r="A89" s="81">
        <f t="shared" si="11"/>
        <v>47849</v>
      </c>
      <c r="B89" s="73">
        <v>73</v>
      </c>
      <c r="C89" s="71">
        <f t="shared" si="6"/>
        <v>595194.64</v>
      </c>
      <c r="D89" s="82">
        <f t="shared" si="7"/>
        <v>2926.37</v>
      </c>
      <c r="E89" s="82">
        <f t="shared" si="8"/>
        <v>0</v>
      </c>
      <c r="F89" s="82">
        <f t="shared" si="10"/>
        <v>2926.37</v>
      </c>
      <c r="G89" s="82">
        <f t="shared" si="9"/>
        <v>595194.64</v>
      </c>
    </row>
    <row r="90" spans="1:7" x14ac:dyDescent="0.25">
      <c r="A90" s="81">
        <f t="shared" si="11"/>
        <v>47880</v>
      </c>
      <c r="B90" s="73">
        <v>74</v>
      </c>
      <c r="C90" s="71">
        <f t="shared" si="6"/>
        <v>595194.64</v>
      </c>
      <c r="D90" s="82">
        <f t="shared" si="7"/>
        <v>2926.37</v>
      </c>
      <c r="E90" s="82">
        <f t="shared" si="8"/>
        <v>0</v>
      </c>
      <c r="F90" s="82">
        <f t="shared" si="10"/>
        <v>2926.37</v>
      </c>
      <c r="G90" s="82">
        <f t="shared" si="9"/>
        <v>595194.64</v>
      </c>
    </row>
    <row r="91" spans="1:7" x14ac:dyDescent="0.25">
      <c r="A91" s="81">
        <f t="shared" si="11"/>
        <v>47908</v>
      </c>
      <c r="B91" s="73">
        <v>75</v>
      </c>
      <c r="C91" s="71">
        <f t="shared" si="6"/>
        <v>595194.64</v>
      </c>
      <c r="D91" s="82">
        <f t="shared" si="7"/>
        <v>2926.37</v>
      </c>
      <c r="E91" s="82">
        <f t="shared" si="8"/>
        <v>0</v>
      </c>
      <c r="F91" s="82">
        <f t="shared" si="10"/>
        <v>2926.37</v>
      </c>
      <c r="G91" s="82">
        <f t="shared" si="9"/>
        <v>595194.64</v>
      </c>
    </row>
    <row r="92" spans="1:7" x14ac:dyDescent="0.25">
      <c r="A92" s="81">
        <f t="shared" si="11"/>
        <v>47939</v>
      </c>
      <c r="B92" s="73">
        <v>76</v>
      </c>
      <c r="C92" s="71">
        <f t="shared" si="6"/>
        <v>595194.64</v>
      </c>
      <c r="D92" s="82">
        <f t="shared" si="7"/>
        <v>2926.37</v>
      </c>
      <c r="E92" s="82">
        <f t="shared" si="8"/>
        <v>0</v>
      </c>
      <c r="F92" s="82">
        <f t="shared" si="10"/>
        <v>2926.37</v>
      </c>
      <c r="G92" s="82">
        <f t="shared" si="9"/>
        <v>595194.64</v>
      </c>
    </row>
    <row r="93" spans="1:7" x14ac:dyDescent="0.25">
      <c r="A93" s="81">
        <f t="shared" si="11"/>
        <v>47969</v>
      </c>
      <c r="B93" s="73">
        <v>77</v>
      </c>
      <c r="C93" s="71">
        <f t="shared" si="6"/>
        <v>595194.64</v>
      </c>
      <c r="D93" s="82">
        <f t="shared" si="7"/>
        <v>2926.37</v>
      </c>
      <c r="E93" s="82">
        <f t="shared" si="8"/>
        <v>0</v>
      </c>
      <c r="F93" s="82">
        <f t="shared" si="10"/>
        <v>2926.37</v>
      </c>
      <c r="G93" s="82">
        <f t="shared" si="9"/>
        <v>595194.64</v>
      </c>
    </row>
    <row r="94" spans="1:7" x14ac:dyDescent="0.25">
      <c r="A94" s="81">
        <f t="shared" si="11"/>
        <v>48000</v>
      </c>
      <c r="B94" s="73">
        <v>78</v>
      </c>
      <c r="C94" s="71">
        <f t="shared" si="6"/>
        <v>595194.64</v>
      </c>
      <c r="D94" s="82">
        <f t="shared" si="7"/>
        <v>2926.37</v>
      </c>
      <c r="E94" s="82">
        <f t="shared" si="8"/>
        <v>0</v>
      </c>
      <c r="F94" s="82">
        <f t="shared" si="10"/>
        <v>2926.37</v>
      </c>
      <c r="G94" s="82">
        <f t="shared" si="9"/>
        <v>595194.64</v>
      </c>
    </row>
    <row r="95" spans="1:7" x14ac:dyDescent="0.25">
      <c r="A95" s="81">
        <f t="shared" si="11"/>
        <v>48030</v>
      </c>
      <c r="B95" s="73">
        <v>79</v>
      </c>
      <c r="C95" s="71">
        <f t="shared" si="6"/>
        <v>595194.64</v>
      </c>
      <c r="D95" s="82">
        <f t="shared" si="7"/>
        <v>2926.37</v>
      </c>
      <c r="E95" s="82">
        <f t="shared" si="8"/>
        <v>0</v>
      </c>
      <c r="F95" s="82">
        <f t="shared" si="10"/>
        <v>2926.37</v>
      </c>
      <c r="G95" s="82">
        <f t="shared" si="9"/>
        <v>595194.64</v>
      </c>
    </row>
    <row r="96" spans="1:7" x14ac:dyDescent="0.25">
      <c r="A96" s="81">
        <f t="shared" si="11"/>
        <v>48061</v>
      </c>
      <c r="B96" s="73">
        <v>80</v>
      </c>
      <c r="C96" s="71">
        <f t="shared" si="6"/>
        <v>595194.64</v>
      </c>
      <c r="D96" s="82">
        <f t="shared" si="7"/>
        <v>2926.37</v>
      </c>
      <c r="E96" s="82">
        <f t="shared" si="8"/>
        <v>0</v>
      </c>
      <c r="F96" s="82">
        <f t="shared" si="10"/>
        <v>2926.37</v>
      </c>
      <c r="G96" s="82">
        <f t="shared" si="9"/>
        <v>595194.64</v>
      </c>
    </row>
    <row r="97" spans="1:7" x14ac:dyDescent="0.25">
      <c r="A97" s="81">
        <f t="shared" si="11"/>
        <v>48092</v>
      </c>
      <c r="B97" s="73">
        <v>81</v>
      </c>
      <c r="C97" s="71">
        <f t="shared" si="6"/>
        <v>595194.64</v>
      </c>
      <c r="D97" s="82">
        <f t="shared" si="7"/>
        <v>2926.37</v>
      </c>
      <c r="E97" s="82">
        <f t="shared" si="8"/>
        <v>0</v>
      </c>
      <c r="F97" s="82">
        <f t="shared" si="10"/>
        <v>2926.37</v>
      </c>
      <c r="G97" s="82">
        <f t="shared" si="9"/>
        <v>595194.64</v>
      </c>
    </row>
    <row r="98" spans="1:7" x14ac:dyDescent="0.25">
      <c r="A98" s="81">
        <f t="shared" si="11"/>
        <v>48122</v>
      </c>
      <c r="B98" s="73">
        <v>82</v>
      </c>
      <c r="C98" s="71">
        <f t="shared" si="6"/>
        <v>595194.64</v>
      </c>
      <c r="D98" s="82">
        <f t="shared" si="7"/>
        <v>2926.37</v>
      </c>
      <c r="E98" s="82">
        <f t="shared" si="8"/>
        <v>0</v>
      </c>
      <c r="F98" s="82">
        <f t="shared" si="10"/>
        <v>2926.37</v>
      </c>
      <c r="G98" s="82">
        <f t="shared" si="9"/>
        <v>595194.64</v>
      </c>
    </row>
    <row r="99" spans="1:7" x14ac:dyDescent="0.25">
      <c r="A99" s="81">
        <f t="shared" si="11"/>
        <v>48153</v>
      </c>
      <c r="B99" s="73">
        <v>83</v>
      </c>
      <c r="C99" s="71">
        <f t="shared" si="6"/>
        <v>595194.64</v>
      </c>
      <c r="D99" s="82">
        <f t="shared" si="7"/>
        <v>2926.37</v>
      </c>
      <c r="E99" s="82">
        <f t="shared" si="8"/>
        <v>0</v>
      </c>
      <c r="F99" s="82">
        <f t="shared" si="10"/>
        <v>2926.37</v>
      </c>
      <c r="G99" s="82">
        <f t="shared" si="9"/>
        <v>595194.64</v>
      </c>
    </row>
    <row r="100" spans="1:7" x14ac:dyDescent="0.25">
      <c r="A100" s="81">
        <f t="shared" si="11"/>
        <v>48183</v>
      </c>
      <c r="B100" s="73">
        <v>84</v>
      </c>
      <c r="C100" s="71">
        <f t="shared" si="6"/>
        <v>595194.64</v>
      </c>
      <c r="D100" s="82">
        <f t="shared" si="7"/>
        <v>2926.37</v>
      </c>
      <c r="E100" s="82">
        <f t="shared" si="8"/>
        <v>0</v>
      </c>
      <c r="F100" s="82">
        <f t="shared" si="10"/>
        <v>2926.37</v>
      </c>
      <c r="G100" s="82">
        <f t="shared" si="9"/>
        <v>595194.64</v>
      </c>
    </row>
    <row r="101" spans="1:7" x14ac:dyDescent="0.25">
      <c r="A101" s="81">
        <f t="shared" si="11"/>
        <v>48214</v>
      </c>
      <c r="B101" s="73">
        <v>85</v>
      </c>
      <c r="C101" s="71">
        <f t="shared" si="6"/>
        <v>595194.64</v>
      </c>
      <c r="D101" s="82">
        <f t="shared" si="7"/>
        <v>2926.37</v>
      </c>
      <c r="E101" s="82">
        <f t="shared" si="8"/>
        <v>0</v>
      </c>
      <c r="F101" s="82">
        <f t="shared" si="10"/>
        <v>2926.37</v>
      </c>
      <c r="G101" s="82">
        <f t="shared" si="9"/>
        <v>595194.64</v>
      </c>
    </row>
    <row r="102" spans="1:7" x14ac:dyDescent="0.25">
      <c r="A102" s="81">
        <f t="shared" si="11"/>
        <v>48245</v>
      </c>
      <c r="B102" s="73">
        <v>86</v>
      </c>
      <c r="C102" s="71">
        <f t="shared" si="6"/>
        <v>595194.64</v>
      </c>
      <c r="D102" s="82">
        <f t="shared" si="7"/>
        <v>2926.37</v>
      </c>
      <c r="E102" s="82">
        <f t="shared" si="8"/>
        <v>0</v>
      </c>
      <c r="F102" s="82">
        <f t="shared" si="10"/>
        <v>2926.37</v>
      </c>
      <c r="G102" s="82">
        <f t="shared" si="9"/>
        <v>595194.64</v>
      </c>
    </row>
    <row r="103" spans="1:7" x14ac:dyDescent="0.25">
      <c r="A103" s="81">
        <f t="shared" si="11"/>
        <v>48274</v>
      </c>
      <c r="B103" s="73">
        <v>87</v>
      </c>
      <c r="C103" s="71">
        <f t="shared" si="6"/>
        <v>595194.64</v>
      </c>
      <c r="D103" s="82">
        <f t="shared" si="7"/>
        <v>2926.37</v>
      </c>
      <c r="E103" s="82">
        <f t="shared" si="8"/>
        <v>0</v>
      </c>
      <c r="F103" s="82">
        <f t="shared" si="10"/>
        <v>2926.37</v>
      </c>
      <c r="G103" s="82">
        <f t="shared" si="9"/>
        <v>595194.64</v>
      </c>
    </row>
    <row r="104" spans="1:7" x14ac:dyDescent="0.25">
      <c r="A104" s="81">
        <f t="shared" si="11"/>
        <v>48305</v>
      </c>
      <c r="B104" s="73">
        <v>88</v>
      </c>
      <c r="C104" s="71">
        <f t="shared" si="6"/>
        <v>595194.64</v>
      </c>
      <c r="D104" s="82">
        <f t="shared" si="7"/>
        <v>2926.37</v>
      </c>
      <c r="E104" s="82">
        <f t="shared" si="8"/>
        <v>0</v>
      </c>
      <c r="F104" s="82">
        <f t="shared" si="10"/>
        <v>2926.37</v>
      </c>
      <c r="G104" s="82">
        <f t="shared" si="9"/>
        <v>595194.64</v>
      </c>
    </row>
    <row r="105" spans="1:7" x14ac:dyDescent="0.25">
      <c r="A105" s="81">
        <f t="shared" si="11"/>
        <v>48335</v>
      </c>
      <c r="B105" s="73">
        <v>89</v>
      </c>
      <c r="C105" s="71">
        <f t="shared" si="6"/>
        <v>595194.64</v>
      </c>
      <c r="D105" s="82">
        <f t="shared" si="7"/>
        <v>2926.37</v>
      </c>
      <c r="E105" s="82">
        <f t="shared" si="8"/>
        <v>0</v>
      </c>
      <c r="F105" s="82">
        <f t="shared" si="10"/>
        <v>2926.37</v>
      </c>
      <c r="G105" s="82">
        <f t="shared" si="9"/>
        <v>595194.64</v>
      </c>
    </row>
    <row r="106" spans="1:7" x14ac:dyDescent="0.25">
      <c r="A106" s="81">
        <f t="shared" si="11"/>
        <v>48366</v>
      </c>
      <c r="B106" s="73">
        <v>90</v>
      </c>
      <c r="C106" s="71">
        <f t="shared" si="6"/>
        <v>595194.64</v>
      </c>
      <c r="D106" s="82">
        <f t="shared" si="7"/>
        <v>2926.37</v>
      </c>
      <c r="E106" s="82">
        <f t="shared" si="8"/>
        <v>0</v>
      </c>
      <c r="F106" s="82">
        <f t="shared" si="10"/>
        <v>2926.37</v>
      </c>
      <c r="G106" s="82">
        <f t="shared" si="9"/>
        <v>595194.64</v>
      </c>
    </row>
    <row r="107" spans="1:7" x14ac:dyDescent="0.25">
      <c r="A107" s="81">
        <f t="shared" si="11"/>
        <v>48396</v>
      </c>
      <c r="B107" s="73">
        <v>91</v>
      </c>
      <c r="C107" s="71">
        <f t="shared" si="6"/>
        <v>595194.64</v>
      </c>
      <c r="D107" s="82">
        <f t="shared" si="7"/>
        <v>2926.37</v>
      </c>
      <c r="E107" s="82">
        <f t="shared" si="8"/>
        <v>0</v>
      </c>
      <c r="F107" s="82">
        <f t="shared" si="10"/>
        <v>2926.37</v>
      </c>
      <c r="G107" s="82">
        <f t="shared" si="9"/>
        <v>595194.64</v>
      </c>
    </row>
    <row r="108" spans="1:7" x14ac:dyDescent="0.25">
      <c r="A108" s="81">
        <f t="shared" si="11"/>
        <v>48427</v>
      </c>
      <c r="B108" s="73">
        <v>92</v>
      </c>
      <c r="C108" s="71">
        <f t="shared" si="6"/>
        <v>595194.64</v>
      </c>
      <c r="D108" s="82">
        <f t="shared" si="7"/>
        <v>2926.37</v>
      </c>
      <c r="E108" s="82">
        <f t="shared" si="8"/>
        <v>0</v>
      </c>
      <c r="F108" s="82">
        <f t="shared" si="10"/>
        <v>2926.37</v>
      </c>
      <c r="G108" s="82">
        <f t="shared" si="9"/>
        <v>595194.64</v>
      </c>
    </row>
    <row r="109" spans="1:7" x14ac:dyDescent="0.25">
      <c r="A109" s="81">
        <f t="shared" si="11"/>
        <v>48458</v>
      </c>
      <c r="B109" s="73">
        <v>93</v>
      </c>
      <c r="C109" s="71">
        <f t="shared" si="6"/>
        <v>595194.64</v>
      </c>
      <c r="D109" s="82">
        <f t="shared" si="7"/>
        <v>2926.37</v>
      </c>
      <c r="E109" s="82">
        <f t="shared" si="8"/>
        <v>0</v>
      </c>
      <c r="F109" s="82">
        <f t="shared" si="10"/>
        <v>2926.37</v>
      </c>
      <c r="G109" s="82">
        <f t="shared" si="9"/>
        <v>595194.64</v>
      </c>
    </row>
    <row r="110" spans="1:7" x14ac:dyDescent="0.25">
      <c r="A110" s="81">
        <f t="shared" si="11"/>
        <v>48488</v>
      </c>
      <c r="B110" s="73">
        <v>94</v>
      </c>
      <c r="C110" s="71">
        <f t="shared" si="6"/>
        <v>595194.64</v>
      </c>
      <c r="D110" s="82">
        <f t="shared" si="7"/>
        <v>2926.37</v>
      </c>
      <c r="E110" s="82">
        <f t="shared" si="8"/>
        <v>0</v>
      </c>
      <c r="F110" s="82">
        <f t="shared" si="10"/>
        <v>2926.37</v>
      </c>
      <c r="G110" s="82">
        <f t="shared" si="9"/>
        <v>595194.64</v>
      </c>
    </row>
    <row r="111" spans="1:7" x14ac:dyDescent="0.25">
      <c r="A111" s="81">
        <f t="shared" si="11"/>
        <v>48519</v>
      </c>
      <c r="B111" s="73">
        <v>95</v>
      </c>
      <c r="C111" s="71">
        <f t="shared" si="6"/>
        <v>595194.64</v>
      </c>
      <c r="D111" s="82">
        <f t="shared" si="7"/>
        <v>2926.37</v>
      </c>
      <c r="E111" s="82">
        <f t="shared" si="8"/>
        <v>0</v>
      </c>
      <c r="F111" s="82">
        <f t="shared" si="10"/>
        <v>2926.37</v>
      </c>
      <c r="G111" s="82">
        <f t="shared" si="9"/>
        <v>595194.64</v>
      </c>
    </row>
    <row r="112" spans="1:7" x14ac:dyDescent="0.25">
      <c r="A112" s="81">
        <f t="shared" si="11"/>
        <v>48549</v>
      </c>
      <c r="B112" s="73">
        <v>96</v>
      </c>
      <c r="C112" s="71">
        <f t="shared" si="6"/>
        <v>595194.64</v>
      </c>
      <c r="D112" s="82">
        <f t="shared" si="7"/>
        <v>2926.37</v>
      </c>
      <c r="E112" s="82">
        <f t="shared" si="8"/>
        <v>0</v>
      </c>
      <c r="F112" s="82">
        <f t="shared" si="10"/>
        <v>2926.37</v>
      </c>
      <c r="G112" s="82">
        <f t="shared" si="9"/>
        <v>595194.64</v>
      </c>
    </row>
    <row r="113" spans="1:7" x14ac:dyDescent="0.25">
      <c r="A113" s="81">
        <f t="shared" si="11"/>
        <v>48580</v>
      </c>
      <c r="B113" s="73">
        <v>97</v>
      </c>
      <c r="C113" s="71">
        <f t="shared" si="6"/>
        <v>595194.64</v>
      </c>
      <c r="D113" s="82">
        <f t="shared" si="7"/>
        <v>2926.37</v>
      </c>
      <c r="E113" s="82">
        <f t="shared" si="8"/>
        <v>0</v>
      </c>
      <c r="F113" s="82">
        <f t="shared" si="10"/>
        <v>2926.37</v>
      </c>
      <c r="G113" s="82">
        <f t="shared" si="9"/>
        <v>595194.64</v>
      </c>
    </row>
    <row r="114" spans="1:7" x14ac:dyDescent="0.25">
      <c r="A114" s="81">
        <f t="shared" si="11"/>
        <v>48611</v>
      </c>
      <c r="B114" s="73">
        <v>98</v>
      </c>
      <c r="C114" s="71">
        <f t="shared" si="6"/>
        <v>595194.64</v>
      </c>
      <c r="D114" s="82">
        <f t="shared" si="7"/>
        <v>2926.37</v>
      </c>
      <c r="E114" s="82">
        <f t="shared" si="8"/>
        <v>0</v>
      </c>
      <c r="F114" s="82">
        <f t="shared" si="10"/>
        <v>2926.37</v>
      </c>
      <c r="G114" s="82">
        <f t="shared" si="9"/>
        <v>595194.64</v>
      </c>
    </row>
    <row r="115" spans="1:7" x14ac:dyDescent="0.25">
      <c r="A115" s="81">
        <f t="shared" si="11"/>
        <v>48639</v>
      </c>
      <c r="B115" s="73">
        <v>99</v>
      </c>
      <c r="C115" s="71">
        <f t="shared" si="6"/>
        <v>595194.64</v>
      </c>
      <c r="D115" s="82">
        <f t="shared" si="7"/>
        <v>2926.37</v>
      </c>
      <c r="E115" s="82">
        <f t="shared" si="8"/>
        <v>0</v>
      </c>
      <c r="F115" s="82">
        <f t="shared" si="10"/>
        <v>2926.37</v>
      </c>
      <c r="G115" s="82">
        <f t="shared" si="9"/>
        <v>595194.64</v>
      </c>
    </row>
    <row r="116" spans="1:7" x14ac:dyDescent="0.25">
      <c r="A116" s="81">
        <f t="shared" si="11"/>
        <v>48670</v>
      </c>
      <c r="B116" s="73">
        <v>100</v>
      </c>
      <c r="C116" s="71">
        <f t="shared" si="6"/>
        <v>595194.64</v>
      </c>
      <c r="D116" s="82">
        <f t="shared" si="7"/>
        <v>2926.37</v>
      </c>
      <c r="E116" s="82">
        <f t="shared" si="8"/>
        <v>0</v>
      </c>
      <c r="F116" s="82">
        <f t="shared" si="10"/>
        <v>2926.37</v>
      </c>
      <c r="G116" s="82">
        <f t="shared" si="9"/>
        <v>595194.64</v>
      </c>
    </row>
    <row r="117" spans="1:7" x14ac:dyDescent="0.25">
      <c r="A117" s="81"/>
      <c r="B117" s="73"/>
      <c r="C117" s="71"/>
      <c r="D117" s="82"/>
      <c r="E117" s="82"/>
      <c r="F117" s="82"/>
      <c r="G117" s="82"/>
    </row>
    <row r="118" spans="1:7" x14ac:dyDescent="0.25">
      <c r="A118" s="81"/>
      <c r="B118" s="73"/>
      <c r="C118" s="71"/>
      <c r="D118" s="82"/>
      <c r="E118" s="82"/>
      <c r="F118" s="82"/>
      <c r="G118" s="82"/>
    </row>
    <row r="119" spans="1:7" x14ac:dyDescent="0.25">
      <c r="A119" s="81"/>
      <c r="B119" s="73"/>
      <c r="C119" s="71"/>
      <c r="D119" s="82"/>
      <c r="E119" s="82"/>
      <c r="F119" s="82"/>
      <c r="G119" s="82"/>
    </row>
    <row r="120" spans="1:7" x14ac:dyDescent="0.25">
      <c r="A120" s="81"/>
      <c r="B120" s="73"/>
      <c r="C120" s="71"/>
      <c r="D120" s="82"/>
      <c r="E120" s="82"/>
      <c r="F120" s="82"/>
      <c r="G120" s="82"/>
    </row>
    <row r="121" spans="1:7" x14ac:dyDescent="0.25">
      <c r="A121" s="81"/>
      <c r="B121" s="73"/>
      <c r="C121" s="71"/>
      <c r="D121" s="82"/>
      <c r="E121" s="82"/>
      <c r="F121" s="82"/>
      <c r="G121" s="82"/>
    </row>
    <row r="122" spans="1:7" x14ac:dyDescent="0.25">
      <c r="A122" s="81"/>
      <c r="B122" s="73"/>
      <c r="C122" s="71"/>
      <c r="D122" s="82"/>
      <c r="E122" s="82"/>
      <c r="F122" s="82"/>
      <c r="G122" s="82"/>
    </row>
    <row r="123" spans="1:7" x14ac:dyDescent="0.25">
      <c r="A123" s="81"/>
      <c r="B123" s="73"/>
      <c r="C123" s="71"/>
      <c r="D123" s="82"/>
      <c r="E123" s="82"/>
      <c r="F123" s="82"/>
      <c r="G123" s="82"/>
    </row>
    <row r="124" spans="1:7" x14ac:dyDescent="0.25">
      <c r="A124" s="81"/>
      <c r="B124" s="73"/>
      <c r="C124" s="71"/>
      <c r="D124" s="82"/>
      <c r="E124" s="82"/>
      <c r="F124" s="82"/>
      <c r="G124" s="82"/>
    </row>
    <row r="125" spans="1:7" x14ac:dyDescent="0.25">
      <c r="A125" s="81"/>
      <c r="B125" s="73"/>
      <c r="C125" s="71"/>
      <c r="D125" s="82"/>
      <c r="E125" s="82"/>
      <c r="F125" s="82"/>
      <c r="G125" s="82"/>
    </row>
    <row r="126" spans="1:7" x14ac:dyDescent="0.25">
      <c r="A126" s="81"/>
      <c r="B126" s="73"/>
      <c r="C126" s="71"/>
      <c r="D126" s="82"/>
      <c r="E126" s="82"/>
      <c r="F126" s="82"/>
      <c r="G126" s="82"/>
    </row>
    <row r="127" spans="1:7" x14ac:dyDescent="0.25">
      <c r="A127" s="81"/>
      <c r="B127" s="73"/>
      <c r="C127" s="71"/>
      <c r="D127" s="82"/>
      <c r="E127" s="82"/>
      <c r="F127" s="82"/>
      <c r="G127" s="82"/>
    </row>
    <row r="128" spans="1:7" x14ac:dyDescent="0.25">
      <c r="A128" s="81"/>
      <c r="B128" s="73"/>
      <c r="C128" s="71"/>
      <c r="D128" s="82"/>
      <c r="E128" s="82"/>
      <c r="F128" s="82"/>
      <c r="G128" s="82"/>
    </row>
    <row r="129" spans="1:7" x14ac:dyDescent="0.25">
      <c r="A129" s="81"/>
      <c r="B129" s="73"/>
      <c r="C129" s="71"/>
      <c r="D129" s="82"/>
      <c r="E129" s="82"/>
      <c r="F129" s="82"/>
      <c r="G129" s="82"/>
    </row>
    <row r="130" spans="1:7" x14ac:dyDescent="0.25">
      <c r="A130" s="81"/>
      <c r="B130" s="73"/>
      <c r="C130" s="71"/>
      <c r="D130" s="82"/>
      <c r="E130" s="82"/>
      <c r="F130" s="82"/>
      <c r="G130" s="82"/>
    </row>
    <row r="131" spans="1:7" x14ac:dyDescent="0.25">
      <c r="A131" s="81"/>
      <c r="B131" s="73"/>
      <c r="C131" s="71"/>
      <c r="D131" s="82"/>
      <c r="E131" s="82"/>
      <c r="F131" s="82"/>
      <c r="G131" s="82"/>
    </row>
    <row r="132" spans="1:7" x14ac:dyDescent="0.25">
      <c r="A132" s="81"/>
      <c r="B132" s="73"/>
      <c r="C132" s="71"/>
      <c r="D132" s="82"/>
      <c r="E132" s="82"/>
      <c r="F132" s="82"/>
      <c r="G132" s="82"/>
    </row>
    <row r="133" spans="1:7" x14ac:dyDescent="0.25">
      <c r="A133" s="81"/>
      <c r="B133" s="73"/>
      <c r="C133" s="71"/>
      <c r="D133" s="82"/>
      <c r="E133" s="82"/>
      <c r="F133" s="82"/>
      <c r="G133" s="82"/>
    </row>
    <row r="134" spans="1:7" x14ac:dyDescent="0.25">
      <c r="A134" s="81"/>
      <c r="B134" s="73"/>
      <c r="C134" s="71"/>
      <c r="D134" s="82"/>
      <c r="E134" s="82"/>
      <c r="F134" s="82"/>
      <c r="G134" s="82"/>
    </row>
    <row r="135" spans="1:7" x14ac:dyDescent="0.25">
      <c r="A135" s="81"/>
      <c r="B135" s="73"/>
      <c r="C135" s="71"/>
      <c r="D135" s="82"/>
      <c r="E135" s="82"/>
      <c r="F135" s="82"/>
      <c r="G135" s="82"/>
    </row>
    <row r="136" spans="1:7" x14ac:dyDescent="0.25">
      <c r="A136" s="81"/>
      <c r="B136" s="73"/>
      <c r="C136" s="71"/>
      <c r="D136" s="82"/>
      <c r="E136" s="82"/>
      <c r="F136" s="82"/>
      <c r="G136" s="82"/>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7014C3-E0EF-4341-97AA-62D641E6D7F9}">
  <dimension ref="A1:P134"/>
  <sheetViews>
    <sheetView workbookViewId="0">
      <selection activeCell="L15" sqref="L15"/>
    </sheetView>
  </sheetViews>
  <sheetFormatPr defaultRowHeight="15" x14ac:dyDescent="0.25"/>
  <cols>
    <col min="1" max="1" width="9.140625" style="74" customWidth="1"/>
    <col min="2" max="2" width="7.85546875" style="74" customWidth="1"/>
    <col min="3" max="3" width="14.7109375" style="74" customWidth="1"/>
    <col min="4" max="4" width="14.28515625" style="74" customWidth="1"/>
    <col min="5" max="6" width="14.7109375" style="74" customWidth="1"/>
    <col min="7" max="7" width="14.7109375" style="96" customWidth="1"/>
    <col min="8" max="257" width="8.7109375" style="74"/>
    <col min="258" max="258" width="7.85546875" style="74" customWidth="1"/>
    <col min="259" max="259" width="14.7109375" style="74" customWidth="1"/>
    <col min="260" max="260" width="14.28515625" style="74" customWidth="1"/>
    <col min="261" max="263" width="14.7109375" style="74" customWidth="1"/>
    <col min="264" max="513" width="8.7109375" style="74"/>
    <col min="514" max="514" width="7.85546875" style="74" customWidth="1"/>
    <col min="515" max="515" width="14.7109375" style="74" customWidth="1"/>
    <col min="516" max="516" width="14.28515625" style="74" customWidth="1"/>
    <col min="517" max="519" width="14.7109375" style="74" customWidth="1"/>
    <col min="520" max="769" width="8.7109375" style="74"/>
    <col min="770" max="770" width="7.85546875" style="74" customWidth="1"/>
    <col min="771" max="771" width="14.7109375" style="74" customWidth="1"/>
    <col min="772" max="772" width="14.28515625" style="74" customWidth="1"/>
    <col min="773" max="775" width="14.7109375" style="74" customWidth="1"/>
    <col min="776" max="1025" width="8.7109375" style="74"/>
    <col min="1026" max="1026" width="7.85546875" style="74" customWidth="1"/>
    <col min="1027" max="1027" width="14.7109375" style="74" customWidth="1"/>
    <col min="1028" max="1028" width="14.28515625" style="74" customWidth="1"/>
    <col min="1029" max="1031" width="14.7109375" style="74" customWidth="1"/>
    <col min="1032" max="1281" width="8.7109375" style="74"/>
    <col min="1282" max="1282" width="7.85546875" style="74" customWidth="1"/>
    <col min="1283" max="1283" width="14.7109375" style="74" customWidth="1"/>
    <col min="1284" max="1284" width="14.28515625" style="74" customWidth="1"/>
    <col min="1285" max="1287" width="14.7109375" style="74" customWidth="1"/>
    <col min="1288" max="1537" width="8.7109375" style="74"/>
    <col min="1538" max="1538" width="7.85546875" style="74" customWidth="1"/>
    <col min="1539" max="1539" width="14.7109375" style="74" customWidth="1"/>
    <col min="1540" max="1540" width="14.28515625" style="74" customWidth="1"/>
    <col min="1541" max="1543" width="14.7109375" style="74" customWidth="1"/>
    <col min="1544" max="1793" width="8.7109375" style="74"/>
    <col min="1794" max="1794" width="7.85546875" style="74" customWidth="1"/>
    <col min="1795" max="1795" width="14.7109375" style="74" customWidth="1"/>
    <col min="1796" max="1796" width="14.28515625" style="74" customWidth="1"/>
    <col min="1797" max="1799" width="14.7109375" style="74" customWidth="1"/>
    <col min="1800" max="2049" width="8.7109375" style="74"/>
    <col min="2050" max="2050" width="7.85546875" style="74" customWidth="1"/>
    <col min="2051" max="2051" width="14.7109375" style="74" customWidth="1"/>
    <col min="2052" max="2052" width="14.28515625" style="74" customWidth="1"/>
    <col min="2053" max="2055" width="14.7109375" style="74" customWidth="1"/>
    <col min="2056" max="2305" width="8.7109375" style="74"/>
    <col min="2306" max="2306" width="7.85546875" style="74" customWidth="1"/>
    <col min="2307" max="2307" width="14.7109375" style="74" customWidth="1"/>
    <col min="2308" max="2308" width="14.28515625" style="74" customWidth="1"/>
    <col min="2309" max="2311" width="14.7109375" style="74" customWidth="1"/>
    <col min="2312" max="2561" width="8.7109375" style="74"/>
    <col min="2562" max="2562" width="7.85546875" style="74" customWidth="1"/>
    <col min="2563" max="2563" width="14.7109375" style="74" customWidth="1"/>
    <col min="2564" max="2564" width="14.28515625" style="74" customWidth="1"/>
    <col min="2565" max="2567" width="14.7109375" style="74" customWidth="1"/>
    <col min="2568" max="2817" width="8.7109375" style="74"/>
    <col min="2818" max="2818" width="7.85546875" style="74" customWidth="1"/>
    <col min="2819" max="2819" width="14.7109375" style="74" customWidth="1"/>
    <col min="2820" max="2820" width="14.28515625" style="74" customWidth="1"/>
    <col min="2821" max="2823" width="14.7109375" style="74" customWidth="1"/>
    <col min="2824" max="3073" width="8.7109375" style="74"/>
    <col min="3074" max="3074" width="7.85546875" style="74" customWidth="1"/>
    <col min="3075" max="3075" width="14.7109375" style="74" customWidth="1"/>
    <col min="3076" max="3076" width="14.28515625" style="74" customWidth="1"/>
    <col min="3077" max="3079" width="14.7109375" style="74" customWidth="1"/>
    <col min="3080" max="3329" width="8.7109375" style="74"/>
    <col min="3330" max="3330" width="7.85546875" style="74" customWidth="1"/>
    <col min="3331" max="3331" width="14.7109375" style="74" customWidth="1"/>
    <col min="3332" max="3332" width="14.28515625" style="74" customWidth="1"/>
    <col min="3333" max="3335" width="14.7109375" style="74" customWidth="1"/>
    <col min="3336" max="3585" width="8.7109375" style="74"/>
    <col min="3586" max="3586" width="7.85546875" style="74" customWidth="1"/>
    <col min="3587" max="3587" width="14.7109375" style="74" customWidth="1"/>
    <col min="3588" max="3588" width="14.28515625" style="74" customWidth="1"/>
    <col min="3589" max="3591" width="14.7109375" style="74" customWidth="1"/>
    <col min="3592" max="3841" width="8.7109375" style="74"/>
    <col min="3842" max="3842" width="7.85546875" style="74" customWidth="1"/>
    <col min="3843" max="3843" width="14.7109375" style="74" customWidth="1"/>
    <col min="3844" max="3844" width="14.28515625" style="74" customWidth="1"/>
    <col min="3845" max="3847" width="14.7109375" style="74" customWidth="1"/>
    <col min="3848" max="4097" width="8.7109375" style="74"/>
    <col min="4098" max="4098" width="7.85546875" style="74" customWidth="1"/>
    <col min="4099" max="4099" width="14.7109375" style="74" customWidth="1"/>
    <col min="4100" max="4100" width="14.28515625" style="74" customWidth="1"/>
    <col min="4101" max="4103" width="14.7109375" style="74" customWidth="1"/>
    <col min="4104" max="4353" width="8.7109375" style="74"/>
    <col min="4354" max="4354" width="7.85546875" style="74" customWidth="1"/>
    <col min="4355" max="4355" width="14.7109375" style="74" customWidth="1"/>
    <col min="4356" max="4356" width="14.28515625" style="74" customWidth="1"/>
    <col min="4357" max="4359" width="14.7109375" style="74" customWidth="1"/>
    <col min="4360" max="4609" width="8.7109375" style="74"/>
    <col min="4610" max="4610" width="7.85546875" style="74" customWidth="1"/>
    <col min="4611" max="4611" width="14.7109375" style="74" customWidth="1"/>
    <col min="4612" max="4612" width="14.28515625" style="74" customWidth="1"/>
    <col min="4613" max="4615" width="14.7109375" style="74" customWidth="1"/>
    <col min="4616" max="4865" width="8.7109375" style="74"/>
    <col min="4866" max="4866" width="7.85546875" style="74" customWidth="1"/>
    <col min="4867" max="4867" width="14.7109375" style="74" customWidth="1"/>
    <col min="4868" max="4868" width="14.28515625" style="74" customWidth="1"/>
    <col min="4869" max="4871" width="14.7109375" style="74" customWidth="1"/>
    <col min="4872" max="5121" width="8.7109375" style="74"/>
    <col min="5122" max="5122" width="7.85546875" style="74" customWidth="1"/>
    <col min="5123" max="5123" width="14.7109375" style="74" customWidth="1"/>
    <col min="5124" max="5124" width="14.28515625" style="74" customWidth="1"/>
    <col min="5125" max="5127" width="14.7109375" style="74" customWidth="1"/>
    <col min="5128" max="5377" width="8.7109375" style="74"/>
    <col min="5378" max="5378" width="7.85546875" style="74" customWidth="1"/>
    <col min="5379" max="5379" width="14.7109375" style="74" customWidth="1"/>
    <col min="5380" max="5380" width="14.28515625" style="74" customWidth="1"/>
    <col min="5381" max="5383" width="14.7109375" style="74" customWidth="1"/>
    <col min="5384" max="5633" width="8.7109375" style="74"/>
    <col min="5634" max="5634" width="7.85546875" style="74" customWidth="1"/>
    <col min="5635" max="5635" width="14.7109375" style="74" customWidth="1"/>
    <col min="5636" max="5636" width="14.28515625" style="74" customWidth="1"/>
    <col min="5637" max="5639" width="14.7109375" style="74" customWidth="1"/>
    <col min="5640" max="5889" width="8.7109375" style="74"/>
    <col min="5890" max="5890" width="7.85546875" style="74" customWidth="1"/>
    <col min="5891" max="5891" width="14.7109375" style="74" customWidth="1"/>
    <col min="5892" max="5892" width="14.28515625" style="74" customWidth="1"/>
    <col min="5893" max="5895" width="14.7109375" style="74" customWidth="1"/>
    <col min="5896" max="6145" width="8.7109375" style="74"/>
    <col min="6146" max="6146" width="7.85546875" style="74" customWidth="1"/>
    <col min="6147" max="6147" width="14.7109375" style="74" customWidth="1"/>
    <col min="6148" max="6148" width="14.28515625" style="74" customWidth="1"/>
    <col min="6149" max="6151" width="14.7109375" style="74" customWidth="1"/>
    <col min="6152" max="6401" width="8.7109375" style="74"/>
    <col min="6402" max="6402" width="7.85546875" style="74" customWidth="1"/>
    <col min="6403" max="6403" width="14.7109375" style="74" customWidth="1"/>
    <col min="6404" max="6404" width="14.28515625" style="74" customWidth="1"/>
    <col min="6405" max="6407" width="14.7109375" style="74" customWidth="1"/>
    <col min="6408" max="6657" width="8.7109375" style="74"/>
    <col min="6658" max="6658" width="7.85546875" style="74" customWidth="1"/>
    <col min="6659" max="6659" width="14.7109375" style="74" customWidth="1"/>
    <col min="6660" max="6660" width="14.28515625" style="74" customWidth="1"/>
    <col min="6661" max="6663" width="14.7109375" style="74" customWidth="1"/>
    <col min="6664" max="6913" width="8.7109375" style="74"/>
    <col min="6914" max="6914" width="7.85546875" style="74" customWidth="1"/>
    <col min="6915" max="6915" width="14.7109375" style="74" customWidth="1"/>
    <col min="6916" max="6916" width="14.28515625" style="74" customWidth="1"/>
    <col min="6917" max="6919" width="14.7109375" style="74" customWidth="1"/>
    <col min="6920" max="7169" width="8.7109375" style="74"/>
    <col min="7170" max="7170" width="7.85546875" style="74" customWidth="1"/>
    <col min="7171" max="7171" width="14.7109375" style="74" customWidth="1"/>
    <col min="7172" max="7172" width="14.28515625" style="74" customWidth="1"/>
    <col min="7173" max="7175" width="14.7109375" style="74" customWidth="1"/>
    <col min="7176" max="7425" width="8.7109375" style="74"/>
    <col min="7426" max="7426" width="7.85546875" style="74" customWidth="1"/>
    <col min="7427" max="7427" width="14.7109375" style="74" customWidth="1"/>
    <col min="7428" max="7428" width="14.28515625" style="74" customWidth="1"/>
    <col min="7429" max="7431" width="14.7109375" style="74" customWidth="1"/>
    <col min="7432" max="7681" width="8.7109375" style="74"/>
    <col min="7682" max="7682" width="7.85546875" style="74" customWidth="1"/>
    <col min="7683" max="7683" width="14.7109375" style="74" customWidth="1"/>
    <col min="7684" max="7684" width="14.28515625" style="74" customWidth="1"/>
    <col min="7685" max="7687" width="14.7109375" style="74" customWidth="1"/>
    <col min="7688" max="7937" width="8.7109375" style="74"/>
    <col min="7938" max="7938" width="7.85546875" style="74" customWidth="1"/>
    <col min="7939" max="7939" width="14.7109375" style="74" customWidth="1"/>
    <col min="7940" max="7940" width="14.28515625" style="74" customWidth="1"/>
    <col min="7941" max="7943" width="14.7109375" style="74" customWidth="1"/>
    <col min="7944" max="8193" width="8.7109375" style="74"/>
    <col min="8194" max="8194" width="7.85546875" style="74" customWidth="1"/>
    <col min="8195" max="8195" width="14.7109375" style="74" customWidth="1"/>
    <col min="8196" max="8196" width="14.28515625" style="74" customWidth="1"/>
    <col min="8197" max="8199" width="14.7109375" style="74" customWidth="1"/>
    <col min="8200" max="8449" width="8.7109375" style="74"/>
    <col min="8450" max="8450" width="7.85546875" style="74" customWidth="1"/>
    <col min="8451" max="8451" width="14.7109375" style="74" customWidth="1"/>
    <col min="8452" max="8452" width="14.28515625" style="74" customWidth="1"/>
    <col min="8453" max="8455" width="14.7109375" style="74" customWidth="1"/>
    <col min="8456" max="8705" width="8.7109375" style="74"/>
    <col min="8706" max="8706" width="7.85546875" style="74" customWidth="1"/>
    <col min="8707" max="8707" width="14.7109375" style="74" customWidth="1"/>
    <col min="8708" max="8708" width="14.28515625" style="74" customWidth="1"/>
    <col min="8709" max="8711" width="14.7109375" style="74" customWidth="1"/>
    <col min="8712" max="8961" width="8.7109375" style="74"/>
    <col min="8962" max="8962" width="7.85546875" style="74" customWidth="1"/>
    <col min="8963" max="8963" width="14.7109375" style="74" customWidth="1"/>
    <col min="8964" max="8964" width="14.28515625" style="74" customWidth="1"/>
    <col min="8965" max="8967" width="14.7109375" style="74" customWidth="1"/>
    <col min="8968" max="9217" width="8.7109375" style="74"/>
    <col min="9218" max="9218" width="7.85546875" style="74" customWidth="1"/>
    <col min="9219" max="9219" width="14.7109375" style="74" customWidth="1"/>
    <col min="9220" max="9220" width="14.28515625" style="74" customWidth="1"/>
    <col min="9221" max="9223" width="14.7109375" style="74" customWidth="1"/>
    <col min="9224" max="9473" width="8.7109375" style="74"/>
    <col min="9474" max="9474" width="7.85546875" style="74" customWidth="1"/>
    <col min="9475" max="9475" width="14.7109375" style="74" customWidth="1"/>
    <col min="9476" max="9476" width="14.28515625" style="74" customWidth="1"/>
    <col min="9477" max="9479" width="14.7109375" style="74" customWidth="1"/>
    <col min="9480" max="9729" width="8.7109375" style="74"/>
    <col min="9730" max="9730" width="7.85546875" style="74" customWidth="1"/>
    <col min="9731" max="9731" width="14.7109375" style="74" customWidth="1"/>
    <col min="9732" max="9732" width="14.28515625" style="74" customWidth="1"/>
    <col min="9733" max="9735" width="14.7109375" style="74" customWidth="1"/>
    <col min="9736" max="9985" width="8.7109375" style="74"/>
    <col min="9986" max="9986" width="7.85546875" style="74" customWidth="1"/>
    <col min="9987" max="9987" width="14.7109375" style="74" customWidth="1"/>
    <col min="9988" max="9988" width="14.28515625" style="74" customWidth="1"/>
    <col min="9989" max="9991" width="14.7109375" style="74" customWidth="1"/>
    <col min="9992" max="10241" width="8.7109375" style="74"/>
    <col min="10242" max="10242" width="7.85546875" style="74" customWidth="1"/>
    <col min="10243" max="10243" width="14.7109375" style="74" customWidth="1"/>
    <col min="10244" max="10244" width="14.28515625" style="74" customWidth="1"/>
    <col min="10245" max="10247" width="14.7109375" style="74" customWidth="1"/>
    <col min="10248" max="10497" width="8.7109375" style="74"/>
    <col min="10498" max="10498" width="7.85546875" style="74" customWidth="1"/>
    <col min="10499" max="10499" width="14.7109375" style="74" customWidth="1"/>
    <col min="10500" max="10500" width="14.28515625" style="74" customWidth="1"/>
    <col min="10501" max="10503" width="14.7109375" style="74" customWidth="1"/>
    <col min="10504" max="10753" width="8.7109375" style="74"/>
    <col min="10754" max="10754" width="7.85546875" style="74" customWidth="1"/>
    <col min="10755" max="10755" width="14.7109375" style="74" customWidth="1"/>
    <col min="10756" max="10756" width="14.28515625" style="74" customWidth="1"/>
    <col min="10757" max="10759" width="14.7109375" style="74" customWidth="1"/>
    <col min="10760" max="11009" width="8.7109375" style="74"/>
    <col min="11010" max="11010" width="7.85546875" style="74" customWidth="1"/>
    <col min="11011" max="11011" width="14.7109375" style="74" customWidth="1"/>
    <col min="11012" max="11012" width="14.28515625" style="74" customWidth="1"/>
    <col min="11013" max="11015" width="14.7109375" style="74" customWidth="1"/>
    <col min="11016" max="11265" width="8.7109375" style="74"/>
    <col min="11266" max="11266" width="7.85546875" style="74" customWidth="1"/>
    <col min="11267" max="11267" width="14.7109375" style="74" customWidth="1"/>
    <col min="11268" max="11268" width="14.28515625" style="74" customWidth="1"/>
    <col min="11269" max="11271" width="14.7109375" style="74" customWidth="1"/>
    <col min="11272" max="11521" width="8.7109375" style="74"/>
    <col min="11522" max="11522" width="7.85546875" style="74" customWidth="1"/>
    <col min="11523" max="11523" width="14.7109375" style="74" customWidth="1"/>
    <col min="11524" max="11524" width="14.28515625" style="74" customWidth="1"/>
    <col min="11525" max="11527" width="14.7109375" style="74" customWidth="1"/>
    <col min="11528" max="11777" width="8.7109375" style="74"/>
    <col min="11778" max="11778" width="7.85546875" style="74" customWidth="1"/>
    <col min="11779" max="11779" width="14.7109375" style="74" customWidth="1"/>
    <col min="11780" max="11780" width="14.28515625" style="74" customWidth="1"/>
    <col min="11781" max="11783" width="14.7109375" style="74" customWidth="1"/>
    <col min="11784" max="12033" width="8.7109375" style="74"/>
    <col min="12034" max="12034" width="7.85546875" style="74" customWidth="1"/>
    <col min="12035" max="12035" width="14.7109375" style="74" customWidth="1"/>
    <col min="12036" max="12036" width="14.28515625" style="74" customWidth="1"/>
    <col min="12037" max="12039" width="14.7109375" style="74" customWidth="1"/>
    <col min="12040" max="12289" width="8.7109375" style="74"/>
    <col min="12290" max="12290" width="7.85546875" style="74" customWidth="1"/>
    <col min="12291" max="12291" width="14.7109375" style="74" customWidth="1"/>
    <col min="12292" max="12292" width="14.28515625" style="74" customWidth="1"/>
    <col min="12293" max="12295" width="14.7109375" style="74" customWidth="1"/>
    <col min="12296" max="12545" width="8.7109375" style="74"/>
    <col min="12546" max="12546" width="7.85546875" style="74" customWidth="1"/>
    <col min="12547" max="12547" width="14.7109375" style="74" customWidth="1"/>
    <col min="12548" max="12548" width="14.28515625" style="74" customWidth="1"/>
    <col min="12549" max="12551" width="14.7109375" style="74" customWidth="1"/>
    <col min="12552" max="12801" width="8.7109375" style="74"/>
    <col min="12802" max="12802" width="7.85546875" style="74" customWidth="1"/>
    <col min="12803" max="12803" width="14.7109375" style="74" customWidth="1"/>
    <col min="12804" max="12804" width="14.28515625" style="74" customWidth="1"/>
    <col min="12805" max="12807" width="14.7109375" style="74" customWidth="1"/>
    <col min="12808" max="13057" width="8.7109375" style="74"/>
    <col min="13058" max="13058" width="7.85546875" style="74" customWidth="1"/>
    <col min="13059" max="13059" width="14.7109375" style="74" customWidth="1"/>
    <col min="13060" max="13060" width="14.28515625" style="74" customWidth="1"/>
    <col min="13061" max="13063" width="14.7109375" style="74" customWidth="1"/>
    <col min="13064" max="13313" width="8.7109375" style="74"/>
    <col min="13314" max="13314" width="7.85546875" style="74" customWidth="1"/>
    <col min="13315" max="13315" width="14.7109375" style="74" customWidth="1"/>
    <col min="13316" max="13316" width="14.28515625" style="74" customWidth="1"/>
    <col min="13317" max="13319" width="14.7109375" style="74" customWidth="1"/>
    <col min="13320" max="13569" width="8.7109375" style="74"/>
    <col min="13570" max="13570" width="7.85546875" style="74" customWidth="1"/>
    <col min="13571" max="13571" width="14.7109375" style="74" customWidth="1"/>
    <col min="13572" max="13572" width="14.28515625" style="74" customWidth="1"/>
    <col min="13573" max="13575" width="14.7109375" style="74" customWidth="1"/>
    <col min="13576" max="13825" width="8.7109375" style="74"/>
    <col min="13826" max="13826" width="7.85546875" style="74" customWidth="1"/>
    <col min="13827" max="13827" width="14.7109375" style="74" customWidth="1"/>
    <col min="13828" max="13828" width="14.28515625" style="74" customWidth="1"/>
    <col min="13829" max="13831" width="14.7109375" style="74" customWidth="1"/>
    <col min="13832" max="14081" width="8.7109375" style="74"/>
    <col min="14082" max="14082" width="7.85546875" style="74" customWidth="1"/>
    <col min="14083" max="14083" width="14.7109375" style="74" customWidth="1"/>
    <col min="14084" max="14084" width="14.28515625" style="74" customWidth="1"/>
    <col min="14085" max="14087" width="14.7109375" style="74" customWidth="1"/>
    <col min="14088" max="14337" width="8.7109375" style="74"/>
    <col min="14338" max="14338" width="7.85546875" style="74" customWidth="1"/>
    <col min="14339" max="14339" width="14.7109375" style="74" customWidth="1"/>
    <col min="14340" max="14340" width="14.28515625" style="74" customWidth="1"/>
    <col min="14341" max="14343" width="14.7109375" style="74" customWidth="1"/>
    <col min="14344" max="14593" width="8.7109375" style="74"/>
    <col min="14594" max="14594" width="7.85546875" style="74" customWidth="1"/>
    <col min="14595" max="14595" width="14.7109375" style="74" customWidth="1"/>
    <col min="14596" max="14596" width="14.28515625" style="74" customWidth="1"/>
    <col min="14597" max="14599" width="14.7109375" style="74" customWidth="1"/>
    <col min="14600" max="14849" width="8.7109375" style="74"/>
    <col min="14850" max="14850" width="7.85546875" style="74" customWidth="1"/>
    <col min="14851" max="14851" width="14.7109375" style="74" customWidth="1"/>
    <col min="14852" max="14852" width="14.28515625" style="74" customWidth="1"/>
    <col min="14853" max="14855" width="14.7109375" style="74" customWidth="1"/>
    <col min="14856" max="15105" width="8.7109375" style="74"/>
    <col min="15106" max="15106" width="7.85546875" style="74" customWidth="1"/>
    <col min="15107" max="15107" width="14.7109375" style="74" customWidth="1"/>
    <col min="15108" max="15108" width="14.28515625" style="74" customWidth="1"/>
    <col min="15109" max="15111" width="14.7109375" style="74" customWidth="1"/>
    <col min="15112" max="15361" width="8.7109375" style="74"/>
    <col min="15362" max="15362" width="7.85546875" style="74" customWidth="1"/>
    <col min="15363" max="15363" width="14.7109375" style="74" customWidth="1"/>
    <col min="15364" max="15364" width="14.28515625" style="74" customWidth="1"/>
    <col min="15365" max="15367" width="14.7109375" style="74" customWidth="1"/>
    <col min="15368" max="15617" width="8.7109375" style="74"/>
    <col min="15618" max="15618" width="7.85546875" style="74" customWidth="1"/>
    <col min="15619" max="15619" width="14.7109375" style="74" customWidth="1"/>
    <col min="15620" max="15620" width="14.28515625" style="74" customWidth="1"/>
    <col min="15621" max="15623" width="14.7109375" style="74" customWidth="1"/>
    <col min="15624" max="15873" width="8.7109375" style="74"/>
    <col min="15874" max="15874" width="7.85546875" style="74" customWidth="1"/>
    <col min="15875" max="15875" width="14.7109375" style="74" customWidth="1"/>
    <col min="15876" max="15876" width="14.28515625" style="74" customWidth="1"/>
    <col min="15877" max="15879" width="14.7109375" style="74" customWidth="1"/>
    <col min="15880" max="16129" width="8.7109375" style="74"/>
    <col min="16130" max="16130" width="7.85546875" style="74" customWidth="1"/>
    <col min="16131" max="16131" width="14.7109375" style="74" customWidth="1"/>
    <col min="16132" max="16132" width="14.28515625" style="74" customWidth="1"/>
    <col min="16133" max="16135" width="14.7109375" style="74" customWidth="1"/>
    <col min="16136" max="16384" width="8.7109375" style="74"/>
  </cols>
  <sheetData>
    <row r="1" spans="1:16" x14ac:dyDescent="0.25">
      <c r="A1" s="66"/>
      <c r="B1" s="66"/>
      <c r="C1" s="66"/>
      <c r="D1" s="66"/>
      <c r="E1" s="66"/>
      <c r="F1" s="66"/>
      <c r="G1" s="138"/>
    </row>
    <row r="2" spans="1:16" x14ac:dyDescent="0.25">
      <c r="A2" s="66"/>
      <c r="B2" s="66"/>
      <c r="C2" s="66"/>
      <c r="D2" s="66"/>
      <c r="E2" s="66"/>
      <c r="F2" s="68"/>
      <c r="G2" s="139"/>
    </row>
    <row r="3" spans="1:16" x14ac:dyDescent="0.25">
      <c r="A3" s="66"/>
      <c r="B3" s="66"/>
      <c r="C3" s="66"/>
      <c r="D3" s="66"/>
      <c r="E3" s="66"/>
      <c r="F3" s="68"/>
      <c r="G3" s="139"/>
    </row>
    <row r="4" spans="1:16" ht="21" x14ac:dyDescent="0.35">
      <c r="A4" s="66"/>
      <c r="B4" s="127" t="s">
        <v>66</v>
      </c>
      <c r="C4" s="66"/>
      <c r="D4" s="66"/>
      <c r="E4" s="70"/>
      <c r="F4" s="71"/>
      <c r="G4" s="140"/>
      <c r="K4" s="96"/>
      <c r="L4" s="95"/>
    </row>
    <row r="5" spans="1:16" x14ac:dyDescent="0.25">
      <c r="A5" s="66"/>
      <c r="B5" s="66"/>
      <c r="C5" s="66"/>
      <c r="D5" s="66"/>
      <c r="E5" s="66"/>
      <c r="F5" s="71"/>
      <c r="G5" s="141"/>
      <c r="K5" s="94"/>
      <c r="L5" s="95"/>
    </row>
    <row r="6" spans="1:16" x14ac:dyDescent="0.25">
      <c r="A6" s="66"/>
      <c r="B6" s="128" t="s">
        <v>47</v>
      </c>
      <c r="C6" s="129"/>
      <c r="D6" s="130"/>
      <c r="E6" s="131">
        <v>45292</v>
      </c>
      <c r="F6" s="72"/>
      <c r="G6" s="141"/>
      <c r="K6" s="83"/>
      <c r="L6" s="83"/>
    </row>
    <row r="7" spans="1:16" x14ac:dyDescent="0.25">
      <c r="A7" s="66"/>
      <c r="B7" s="132" t="s">
        <v>49</v>
      </c>
      <c r="C7" s="73"/>
      <c r="E7" s="75">
        <v>60</v>
      </c>
      <c r="F7" s="76" t="s">
        <v>50</v>
      </c>
      <c r="G7" s="141"/>
      <c r="J7" s="146"/>
      <c r="K7" s="85"/>
      <c r="L7" s="85"/>
    </row>
    <row r="8" spans="1:16" x14ac:dyDescent="0.25">
      <c r="A8" s="66"/>
      <c r="B8" s="132" t="s">
        <v>57</v>
      </c>
      <c r="C8" s="73"/>
      <c r="D8" s="133">
        <f>E6-1</f>
        <v>45291</v>
      </c>
      <c r="E8" s="148">
        <v>5080.3</v>
      </c>
      <c r="F8" s="76" t="s">
        <v>53</v>
      </c>
      <c r="G8" s="141"/>
      <c r="J8" s="146"/>
      <c r="K8" s="85"/>
      <c r="L8" s="85"/>
    </row>
    <row r="9" spans="1:16" x14ac:dyDescent="0.25">
      <c r="A9" s="66"/>
      <c r="B9" s="132" t="s">
        <v>58</v>
      </c>
      <c r="C9" s="73"/>
      <c r="D9" s="133">
        <f>EOMONTH(D8,E7)</f>
        <v>47118</v>
      </c>
      <c r="E9" s="144">
        <v>0</v>
      </c>
      <c r="F9" s="76" t="s">
        <v>53</v>
      </c>
      <c r="G9" s="141"/>
      <c r="J9" s="146"/>
      <c r="K9" s="85"/>
      <c r="L9" s="85"/>
    </row>
    <row r="10" spans="1:16" x14ac:dyDescent="0.25">
      <c r="A10" s="66"/>
      <c r="B10" s="132" t="s">
        <v>56</v>
      </c>
      <c r="C10" s="73"/>
      <c r="E10" s="134">
        <v>1</v>
      </c>
      <c r="F10" s="76"/>
      <c r="G10" s="141"/>
      <c r="J10" s="146"/>
      <c r="K10" s="86"/>
      <c r="L10" s="86"/>
    </row>
    <row r="11" spans="1:16" x14ac:dyDescent="0.25">
      <c r="A11" s="66"/>
      <c r="B11" s="135" t="s">
        <v>67</v>
      </c>
      <c r="C11" s="136"/>
      <c r="D11" s="137"/>
      <c r="E11" s="145">
        <v>5.6000000000000001E-2</v>
      </c>
      <c r="F11" s="77"/>
      <c r="G11" s="142"/>
      <c r="K11" s="85"/>
      <c r="L11" s="85"/>
      <c r="M11" s="86"/>
      <c r="P11" s="147"/>
    </row>
    <row r="12" spans="1:16" x14ac:dyDescent="0.25">
      <c r="A12" s="66"/>
      <c r="B12" s="75"/>
      <c r="C12" s="73"/>
      <c r="E12" s="79"/>
      <c r="F12" s="75"/>
      <c r="G12" s="142"/>
      <c r="K12" s="85"/>
      <c r="L12" s="85"/>
      <c r="M12" s="86"/>
    </row>
    <row r="13" spans="1:16" x14ac:dyDescent="0.25">
      <c r="G13" s="95"/>
      <c r="L13" s="85"/>
      <c r="M13" s="86"/>
    </row>
    <row r="14" spans="1:16" ht="15.75" thickBot="1" x14ac:dyDescent="0.3">
      <c r="A14" s="80" t="s">
        <v>59</v>
      </c>
      <c r="B14" s="80" t="s">
        <v>60</v>
      </c>
      <c r="C14" s="80" t="s">
        <v>61</v>
      </c>
      <c r="D14" s="80" t="s">
        <v>62</v>
      </c>
      <c r="E14" s="80" t="s">
        <v>63</v>
      </c>
      <c r="F14" s="80" t="s">
        <v>64</v>
      </c>
      <c r="G14" s="143" t="s">
        <v>65</v>
      </c>
      <c r="K14" s="85"/>
      <c r="L14" s="85"/>
      <c r="M14" s="86"/>
    </row>
    <row r="15" spans="1:16" x14ac:dyDescent="0.25">
      <c r="A15" s="81">
        <f>IF(B15="","",E6)</f>
        <v>45292</v>
      </c>
      <c r="B15" s="73">
        <f>IF(E7&gt;0,1,"")</f>
        <v>1</v>
      </c>
      <c r="C15" s="71">
        <f>IF(B15="","",E8)</f>
        <v>5080.3</v>
      </c>
      <c r="D15" s="82">
        <f>IF(B15="","",IPMT($E$11/12,B15,$E$7,-$E$8,$E$9,0))</f>
        <v>23.708066666666671</v>
      </c>
      <c r="E15" s="82">
        <f>IF(B15="","",PPMT($E$11/12,B15,$E$7,-$E$8,$E$9,0))</f>
        <v>73.566232231967632</v>
      </c>
      <c r="F15" s="82">
        <f>IF(B15="","",SUM(D15:E15))</f>
        <v>97.274298898634299</v>
      </c>
      <c r="G15" s="71">
        <f>IF(B15="","",SUM(C15)-SUM(E15))</f>
        <v>5006.7337677680325</v>
      </c>
      <c r="K15" s="85"/>
      <c r="L15" s="85"/>
      <c r="M15" s="86"/>
    </row>
    <row r="16" spans="1:16" x14ac:dyDescent="0.25">
      <c r="A16" s="81">
        <f>IF(B16="","",EDATE(A15,1))</f>
        <v>45323</v>
      </c>
      <c r="B16" s="73">
        <f>IF(B15="","",IF(SUM(B15)+1&lt;=$E$7,SUM(B15)+1,""))</f>
        <v>2</v>
      </c>
      <c r="C16" s="71">
        <f>IF(B16="","",G15)</f>
        <v>5006.7337677680325</v>
      </c>
      <c r="D16" s="82">
        <f>IF(B16="","",IPMT($E$11/12,B16,$E$7,-$E$8,$E$9,0))</f>
        <v>23.364757582917491</v>
      </c>
      <c r="E16" s="82">
        <f>IF(B16="","",PPMT($E$11/12,B16,$E$7,-$E$8,$E$9,0))</f>
        <v>73.909541315716808</v>
      </c>
      <c r="F16" s="82">
        <f t="shared" ref="F16" si="0">IF(B16="","",SUM(D16:E16))</f>
        <v>97.274298898634299</v>
      </c>
      <c r="G16" s="71">
        <f t="shared" ref="G16:G74" si="1">IF(B16="","",SUM(C16)-SUM(E16))</f>
        <v>4932.824226452316</v>
      </c>
      <c r="K16" s="85"/>
      <c r="L16" s="85"/>
      <c r="M16" s="86"/>
    </row>
    <row r="17" spans="1:13" x14ac:dyDescent="0.25">
      <c r="A17" s="81">
        <f t="shared" ref="A17:A74" si="2">IF(B17="","",EDATE(A16,1))</f>
        <v>45352</v>
      </c>
      <c r="B17" s="73">
        <f t="shared" ref="B17:B74" si="3">IF(B16="","",IF(SUM(B16)+1&lt;=$E$7,SUM(B16)+1,""))</f>
        <v>3</v>
      </c>
      <c r="C17" s="71">
        <f t="shared" ref="C17:C74" si="4">IF(B17="","",G16)</f>
        <v>4932.824226452316</v>
      </c>
      <c r="D17" s="82">
        <f t="shared" ref="D17:D74" si="5">IF(B17="","",IPMT($E$11/12,B17,$E$7,-$E$8,$E$9,0))</f>
        <v>23.019846390110814</v>
      </c>
      <c r="E17" s="82">
        <f t="shared" ref="E17:E74" si="6">IF(B17="","",PPMT($E$11/12,B17,$E$7,-$E$8,$E$9,0))</f>
        <v>74.254452508523485</v>
      </c>
      <c r="F17" s="82">
        <f t="shared" ref="F17:F74" si="7">IF(B17="","",SUM(D17:E17))</f>
        <v>97.274298898634299</v>
      </c>
      <c r="G17" s="71">
        <f t="shared" si="1"/>
        <v>4858.5697739437928</v>
      </c>
      <c r="K17" s="85"/>
      <c r="L17" s="85"/>
      <c r="M17" s="86"/>
    </row>
    <row r="18" spans="1:13" x14ac:dyDescent="0.25">
      <c r="A18" s="81">
        <f t="shared" si="2"/>
        <v>45383</v>
      </c>
      <c r="B18" s="73">
        <f t="shared" si="3"/>
        <v>4</v>
      </c>
      <c r="C18" s="71">
        <f t="shared" si="4"/>
        <v>4858.5697739437928</v>
      </c>
      <c r="D18" s="82">
        <f t="shared" si="5"/>
        <v>22.673325611737702</v>
      </c>
      <c r="E18" s="82">
        <f t="shared" si="6"/>
        <v>74.600973286896604</v>
      </c>
      <c r="F18" s="82">
        <f t="shared" si="7"/>
        <v>97.274298898634299</v>
      </c>
      <c r="G18" s="71">
        <f t="shared" si="1"/>
        <v>4783.9688006568958</v>
      </c>
      <c r="K18" s="85"/>
      <c r="L18" s="85"/>
      <c r="M18" s="86"/>
    </row>
    <row r="19" spans="1:13" x14ac:dyDescent="0.25">
      <c r="A19" s="81">
        <f t="shared" si="2"/>
        <v>45413</v>
      </c>
      <c r="B19" s="73">
        <f t="shared" si="3"/>
        <v>5</v>
      </c>
      <c r="C19" s="71">
        <f t="shared" si="4"/>
        <v>4783.9688006568958</v>
      </c>
      <c r="D19" s="82">
        <f t="shared" si="5"/>
        <v>22.325187736398849</v>
      </c>
      <c r="E19" s="82">
        <f t="shared" si="6"/>
        <v>74.949111162235454</v>
      </c>
      <c r="F19" s="82">
        <f t="shared" si="7"/>
        <v>97.274298898634299</v>
      </c>
      <c r="G19" s="71">
        <f t="shared" si="1"/>
        <v>4709.0196894946603</v>
      </c>
      <c r="K19" s="85"/>
      <c r="L19" s="85"/>
      <c r="M19" s="86"/>
    </row>
    <row r="20" spans="1:13" x14ac:dyDescent="0.25">
      <c r="A20" s="81">
        <f t="shared" si="2"/>
        <v>45444</v>
      </c>
      <c r="B20" s="73">
        <f t="shared" si="3"/>
        <v>6</v>
      </c>
      <c r="C20" s="71">
        <f t="shared" si="4"/>
        <v>4709.0196894946603</v>
      </c>
      <c r="D20" s="82">
        <f t="shared" si="5"/>
        <v>21.975425217641753</v>
      </c>
      <c r="E20" s="82">
        <f t="shared" si="6"/>
        <v>75.298873680992543</v>
      </c>
      <c r="F20" s="82">
        <f t="shared" si="7"/>
        <v>97.274298898634299</v>
      </c>
      <c r="G20" s="71">
        <f t="shared" si="1"/>
        <v>4633.7208158136673</v>
      </c>
      <c r="K20" s="85"/>
      <c r="L20" s="85"/>
      <c r="M20" s="86"/>
    </row>
    <row r="21" spans="1:13" x14ac:dyDescent="0.25">
      <c r="A21" s="81">
        <f t="shared" si="2"/>
        <v>45474</v>
      </c>
      <c r="B21" s="73">
        <f t="shared" si="3"/>
        <v>7</v>
      </c>
      <c r="C21" s="71">
        <f t="shared" si="4"/>
        <v>4633.7208158136673</v>
      </c>
      <c r="D21" s="82">
        <f t="shared" si="5"/>
        <v>21.62403047379712</v>
      </c>
      <c r="E21" s="82">
        <f t="shared" si="6"/>
        <v>75.650268424837179</v>
      </c>
      <c r="F21" s="82">
        <f t="shared" si="7"/>
        <v>97.274298898634299</v>
      </c>
      <c r="G21" s="71">
        <f t="shared" si="1"/>
        <v>4558.0705473888302</v>
      </c>
      <c r="K21" s="85"/>
      <c r="L21" s="85"/>
      <c r="M21" s="86"/>
    </row>
    <row r="22" spans="1:13" x14ac:dyDescent="0.25">
      <c r="A22" s="81">
        <f t="shared" si="2"/>
        <v>45505</v>
      </c>
      <c r="B22" s="73">
        <f t="shared" si="3"/>
        <v>8</v>
      </c>
      <c r="C22" s="71">
        <f t="shared" si="4"/>
        <v>4558.0705473888302</v>
      </c>
      <c r="D22" s="82">
        <f t="shared" si="5"/>
        <v>21.270995887814546</v>
      </c>
      <c r="E22" s="82">
        <f t="shared" si="6"/>
        <v>76.003303010819749</v>
      </c>
      <c r="F22" s="82">
        <f t="shared" si="7"/>
        <v>97.274298898634299</v>
      </c>
      <c r="G22" s="71">
        <f t="shared" si="1"/>
        <v>4482.0672443780104</v>
      </c>
      <c r="K22" s="85"/>
      <c r="L22" s="85"/>
      <c r="M22" s="86"/>
    </row>
    <row r="23" spans="1:13" x14ac:dyDescent="0.25">
      <c r="A23" s="81">
        <f t="shared" si="2"/>
        <v>45536</v>
      </c>
      <c r="B23" s="73">
        <f t="shared" si="3"/>
        <v>9</v>
      </c>
      <c r="C23" s="71">
        <f t="shared" si="4"/>
        <v>4482.0672443780104</v>
      </c>
      <c r="D23" s="82">
        <f t="shared" si="5"/>
        <v>20.916313807097389</v>
      </c>
      <c r="E23" s="82">
        <f t="shared" si="6"/>
        <v>76.357985091536918</v>
      </c>
      <c r="F23" s="82">
        <f t="shared" si="7"/>
        <v>97.274298898634299</v>
      </c>
      <c r="G23" s="71">
        <f t="shared" si="1"/>
        <v>4405.7092592864738</v>
      </c>
      <c r="K23" s="85"/>
      <c r="L23" s="85"/>
      <c r="M23" s="86"/>
    </row>
    <row r="24" spans="1:13" x14ac:dyDescent="0.25">
      <c r="A24" s="81">
        <f t="shared" si="2"/>
        <v>45566</v>
      </c>
      <c r="B24" s="73">
        <f t="shared" si="3"/>
        <v>10</v>
      </c>
      <c r="C24" s="71">
        <f t="shared" si="4"/>
        <v>4405.7092592864738</v>
      </c>
      <c r="D24" s="82">
        <f t="shared" si="5"/>
        <v>20.559976543336884</v>
      </c>
      <c r="E24" s="82">
        <f t="shared" si="6"/>
        <v>76.714322355297426</v>
      </c>
      <c r="F24" s="82">
        <f t="shared" si="7"/>
        <v>97.274298898634314</v>
      </c>
      <c r="G24" s="71">
        <f t="shared" si="1"/>
        <v>4328.9949369311762</v>
      </c>
      <c r="K24" s="85"/>
      <c r="L24" s="85"/>
      <c r="M24" s="86"/>
    </row>
    <row r="25" spans="1:13" x14ac:dyDescent="0.25">
      <c r="A25" s="81">
        <f t="shared" si="2"/>
        <v>45597</v>
      </c>
      <c r="B25" s="73">
        <f t="shared" si="3"/>
        <v>11</v>
      </c>
      <c r="C25" s="71">
        <f t="shared" si="4"/>
        <v>4328.9949369311762</v>
      </c>
      <c r="D25" s="82">
        <f t="shared" si="5"/>
        <v>20.201976372345495</v>
      </c>
      <c r="E25" s="82">
        <f t="shared" si="6"/>
        <v>77.072322526288815</v>
      </c>
      <c r="F25" s="82">
        <f t="shared" si="7"/>
        <v>97.274298898634314</v>
      </c>
      <c r="G25" s="71">
        <f t="shared" si="1"/>
        <v>4251.9226144048871</v>
      </c>
    </row>
    <row r="26" spans="1:13" x14ac:dyDescent="0.25">
      <c r="A26" s="81">
        <f t="shared" si="2"/>
        <v>45627</v>
      </c>
      <c r="B26" s="73">
        <f t="shared" si="3"/>
        <v>12</v>
      </c>
      <c r="C26" s="71">
        <f t="shared" si="4"/>
        <v>4251.9226144048871</v>
      </c>
      <c r="D26" s="82">
        <f t="shared" si="5"/>
        <v>19.84230553388948</v>
      </c>
      <c r="E26" s="82">
        <f t="shared" si="6"/>
        <v>77.431993364744827</v>
      </c>
      <c r="F26" s="82">
        <f t="shared" si="7"/>
        <v>97.274298898634299</v>
      </c>
      <c r="G26" s="71">
        <f t="shared" si="1"/>
        <v>4174.4906210401423</v>
      </c>
    </row>
    <row r="27" spans="1:13" x14ac:dyDescent="0.25">
      <c r="A27" s="81">
        <f t="shared" si="2"/>
        <v>45658</v>
      </c>
      <c r="B27" s="73">
        <f t="shared" si="3"/>
        <v>13</v>
      </c>
      <c r="C27" s="71">
        <f t="shared" si="4"/>
        <v>4174.4906210401423</v>
      </c>
      <c r="D27" s="82">
        <f t="shared" si="5"/>
        <v>19.480956231520668</v>
      </c>
      <c r="E27" s="82">
        <f t="shared" si="6"/>
        <v>77.793342667113635</v>
      </c>
      <c r="F27" s="82">
        <f t="shared" si="7"/>
        <v>97.274298898634299</v>
      </c>
      <c r="G27" s="71">
        <f t="shared" si="1"/>
        <v>4096.6972783730289</v>
      </c>
    </row>
    <row r="28" spans="1:13" x14ac:dyDescent="0.25">
      <c r="A28" s="81">
        <f t="shared" si="2"/>
        <v>45689</v>
      </c>
      <c r="B28" s="73">
        <f t="shared" si="3"/>
        <v>14</v>
      </c>
      <c r="C28" s="71">
        <f t="shared" si="4"/>
        <v>4096.6972783730289</v>
      </c>
      <c r="D28" s="82">
        <f t="shared" si="5"/>
        <v>19.117920632407476</v>
      </c>
      <c r="E28" s="82">
        <f t="shared" si="6"/>
        <v>78.156378266226824</v>
      </c>
      <c r="F28" s="82">
        <f t="shared" si="7"/>
        <v>97.274298898634299</v>
      </c>
      <c r="G28" s="71">
        <f t="shared" si="1"/>
        <v>4018.5409001068019</v>
      </c>
    </row>
    <row r="29" spans="1:13" x14ac:dyDescent="0.25">
      <c r="A29" s="81">
        <f t="shared" si="2"/>
        <v>45717</v>
      </c>
      <c r="B29" s="73">
        <f t="shared" si="3"/>
        <v>15</v>
      </c>
      <c r="C29" s="71">
        <f t="shared" si="4"/>
        <v>4018.5409001068019</v>
      </c>
      <c r="D29" s="82">
        <f t="shared" si="5"/>
        <v>18.753190867165081</v>
      </c>
      <c r="E29" s="82">
        <f t="shared" si="6"/>
        <v>78.521108031469225</v>
      </c>
      <c r="F29" s="82">
        <f t="shared" si="7"/>
        <v>97.274298898634299</v>
      </c>
      <c r="G29" s="71">
        <f t="shared" si="1"/>
        <v>3940.0197920753326</v>
      </c>
    </row>
    <row r="30" spans="1:13" x14ac:dyDescent="0.25">
      <c r="A30" s="81">
        <f t="shared" si="2"/>
        <v>45748</v>
      </c>
      <c r="B30" s="73">
        <f t="shared" si="3"/>
        <v>16</v>
      </c>
      <c r="C30" s="71">
        <f t="shared" si="4"/>
        <v>3940.0197920753326</v>
      </c>
      <c r="D30" s="82">
        <f t="shared" si="5"/>
        <v>18.386759029684892</v>
      </c>
      <c r="E30" s="82">
        <f t="shared" si="6"/>
        <v>78.887539868949403</v>
      </c>
      <c r="F30" s="82">
        <f t="shared" si="7"/>
        <v>97.274298898634299</v>
      </c>
      <c r="G30" s="71">
        <f t="shared" si="1"/>
        <v>3861.1322522063833</v>
      </c>
    </row>
    <row r="31" spans="1:13" x14ac:dyDescent="0.25">
      <c r="A31" s="81">
        <f t="shared" si="2"/>
        <v>45778</v>
      </c>
      <c r="B31" s="73">
        <f t="shared" si="3"/>
        <v>17</v>
      </c>
      <c r="C31" s="71">
        <f t="shared" si="4"/>
        <v>3861.1322522063833</v>
      </c>
      <c r="D31" s="82">
        <f t="shared" si="5"/>
        <v>18.018617176963126</v>
      </c>
      <c r="E31" s="82">
        <f t="shared" si="6"/>
        <v>79.255681721671166</v>
      </c>
      <c r="F31" s="82">
        <f t="shared" si="7"/>
        <v>97.274298898634299</v>
      </c>
      <c r="G31" s="71">
        <f t="shared" si="1"/>
        <v>3781.8765704847124</v>
      </c>
    </row>
    <row r="32" spans="1:13" x14ac:dyDescent="0.25">
      <c r="A32" s="81">
        <f t="shared" si="2"/>
        <v>45809</v>
      </c>
      <c r="B32" s="73">
        <f t="shared" si="3"/>
        <v>18</v>
      </c>
      <c r="C32" s="71">
        <f t="shared" si="4"/>
        <v>3781.8765704847124</v>
      </c>
      <c r="D32" s="82">
        <f t="shared" si="5"/>
        <v>17.648757328928664</v>
      </c>
      <c r="E32" s="82">
        <f t="shared" si="6"/>
        <v>79.625541569705632</v>
      </c>
      <c r="F32" s="82">
        <f t="shared" si="7"/>
        <v>97.274298898634299</v>
      </c>
      <c r="G32" s="71">
        <f t="shared" si="1"/>
        <v>3702.2510289150068</v>
      </c>
    </row>
    <row r="33" spans="1:7" x14ac:dyDescent="0.25">
      <c r="A33" s="81">
        <f t="shared" si="2"/>
        <v>45839</v>
      </c>
      <c r="B33" s="73">
        <f t="shared" si="3"/>
        <v>19</v>
      </c>
      <c r="C33" s="71">
        <f t="shared" si="4"/>
        <v>3702.2510289150068</v>
      </c>
      <c r="D33" s="82">
        <f t="shared" si="5"/>
        <v>17.277171468270037</v>
      </c>
      <c r="E33" s="82">
        <f t="shared" si="6"/>
        <v>79.997127430364259</v>
      </c>
      <c r="F33" s="82">
        <f t="shared" si="7"/>
        <v>97.274298898634299</v>
      </c>
      <c r="G33" s="71">
        <f t="shared" si="1"/>
        <v>3622.2539014846425</v>
      </c>
    </row>
    <row r="34" spans="1:7" x14ac:dyDescent="0.25">
      <c r="A34" s="81">
        <f t="shared" si="2"/>
        <v>45870</v>
      </c>
      <c r="B34" s="73">
        <f t="shared" si="3"/>
        <v>20</v>
      </c>
      <c r="C34" s="71">
        <f t="shared" si="4"/>
        <v>3622.2539014846425</v>
      </c>
      <c r="D34" s="82">
        <f t="shared" si="5"/>
        <v>16.90385154026167</v>
      </c>
      <c r="E34" s="82">
        <f t="shared" si="6"/>
        <v>80.37044735837263</v>
      </c>
      <c r="F34" s="82">
        <f t="shared" si="7"/>
        <v>97.274298898634299</v>
      </c>
      <c r="G34" s="71">
        <f t="shared" si="1"/>
        <v>3541.88345412627</v>
      </c>
    </row>
    <row r="35" spans="1:7" x14ac:dyDescent="0.25">
      <c r="A35" s="81">
        <f t="shared" si="2"/>
        <v>45901</v>
      </c>
      <c r="B35" s="73">
        <f t="shared" si="3"/>
        <v>21</v>
      </c>
      <c r="C35" s="71">
        <f t="shared" si="4"/>
        <v>3541.88345412627</v>
      </c>
      <c r="D35" s="82">
        <f t="shared" si="5"/>
        <v>16.528789452589265</v>
      </c>
      <c r="E35" s="82">
        <f t="shared" si="6"/>
        <v>80.74550944604502</v>
      </c>
      <c r="F35" s="82">
        <f t="shared" si="7"/>
        <v>97.274298898634285</v>
      </c>
      <c r="G35" s="71">
        <f t="shared" si="1"/>
        <v>3461.1379446802248</v>
      </c>
    </row>
    <row r="36" spans="1:7" x14ac:dyDescent="0.25">
      <c r="A36" s="81">
        <f t="shared" si="2"/>
        <v>45931</v>
      </c>
      <c r="B36" s="73">
        <f t="shared" si="3"/>
        <v>22</v>
      </c>
      <c r="C36" s="71">
        <f t="shared" si="4"/>
        <v>3461.1379446802248</v>
      </c>
      <c r="D36" s="82">
        <f t="shared" si="5"/>
        <v>16.151977075174386</v>
      </c>
      <c r="E36" s="82">
        <f t="shared" si="6"/>
        <v>81.122321823459899</v>
      </c>
      <c r="F36" s="82">
        <f t="shared" si="7"/>
        <v>97.274298898634285</v>
      </c>
      <c r="G36" s="71">
        <f t="shared" si="1"/>
        <v>3380.0156228567648</v>
      </c>
    </row>
    <row r="37" spans="1:7" x14ac:dyDescent="0.25">
      <c r="A37" s="81">
        <f t="shared" si="2"/>
        <v>45962</v>
      </c>
      <c r="B37" s="73">
        <f t="shared" si="3"/>
        <v>23</v>
      </c>
      <c r="C37" s="71">
        <f t="shared" si="4"/>
        <v>3380.0156228567648</v>
      </c>
      <c r="D37" s="82">
        <f t="shared" si="5"/>
        <v>15.77340623999824</v>
      </c>
      <c r="E37" s="82">
        <f t="shared" si="6"/>
        <v>81.500892658636062</v>
      </c>
      <c r="F37" s="82">
        <f t="shared" si="7"/>
        <v>97.274298898634299</v>
      </c>
      <c r="G37" s="71">
        <f t="shared" si="1"/>
        <v>3298.5147301981287</v>
      </c>
    </row>
    <row r="38" spans="1:7" x14ac:dyDescent="0.25">
      <c r="A38" s="81">
        <f t="shared" si="2"/>
        <v>45992</v>
      </c>
      <c r="B38" s="73">
        <f t="shared" si="3"/>
        <v>24</v>
      </c>
      <c r="C38" s="71">
        <f t="shared" si="4"/>
        <v>3298.5147301981287</v>
      </c>
      <c r="D38" s="82">
        <f t="shared" si="5"/>
        <v>15.393068740924605</v>
      </c>
      <c r="E38" s="82">
        <f t="shared" si="6"/>
        <v>81.881230157709695</v>
      </c>
      <c r="F38" s="82">
        <f t="shared" si="7"/>
        <v>97.274298898634299</v>
      </c>
      <c r="G38" s="71">
        <f t="shared" si="1"/>
        <v>3216.6335000404192</v>
      </c>
    </row>
    <row r="39" spans="1:7" x14ac:dyDescent="0.25">
      <c r="A39" s="81">
        <f t="shared" si="2"/>
        <v>46023</v>
      </c>
      <c r="B39" s="73">
        <f t="shared" si="3"/>
        <v>25</v>
      </c>
      <c r="C39" s="71">
        <f t="shared" si="4"/>
        <v>3216.6335000404192</v>
      </c>
      <c r="D39" s="82">
        <f t="shared" si="5"/>
        <v>15.01095633352196</v>
      </c>
      <c r="E39" s="82">
        <f t="shared" si="6"/>
        <v>82.263342565112353</v>
      </c>
      <c r="F39" s="82">
        <f t="shared" si="7"/>
        <v>97.274298898634314</v>
      </c>
      <c r="G39" s="71">
        <f t="shared" si="1"/>
        <v>3134.3701574753068</v>
      </c>
    </row>
    <row r="40" spans="1:7" x14ac:dyDescent="0.25">
      <c r="A40" s="81">
        <f t="shared" si="2"/>
        <v>46054</v>
      </c>
      <c r="B40" s="73">
        <f t="shared" si="3"/>
        <v>26</v>
      </c>
      <c r="C40" s="71">
        <f t="shared" si="4"/>
        <v>3134.3701574753068</v>
      </c>
      <c r="D40" s="82">
        <f t="shared" si="5"/>
        <v>14.627060734884768</v>
      </c>
      <c r="E40" s="82">
        <f t="shared" si="6"/>
        <v>82.647238163749535</v>
      </c>
      <c r="F40" s="82">
        <f t="shared" si="7"/>
        <v>97.274298898634299</v>
      </c>
      <c r="G40" s="71">
        <f t="shared" si="1"/>
        <v>3051.7229193115572</v>
      </c>
    </row>
    <row r="41" spans="1:7" x14ac:dyDescent="0.25">
      <c r="A41" s="81">
        <f t="shared" si="2"/>
        <v>46082</v>
      </c>
      <c r="B41" s="73">
        <f t="shared" si="3"/>
        <v>27</v>
      </c>
      <c r="C41" s="71">
        <f t="shared" si="4"/>
        <v>3051.7229193115572</v>
      </c>
      <c r="D41" s="82">
        <f t="shared" si="5"/>
        <v>14.241373623453939</v>
      </c>
      <c r="E41" s="82">
        <f t="shared" si="6"/>
        <v>83.032925275180375</v>
      </c>
      <c r="F41" s="82">
        <f t="shared" si="7"/>
        <v>97.274298898634314</v>
      </c>
      <c r="G41" s="71">
        <f t="shared" si="1"/>
        <v>2968.6899940363769</v>
      </c>
    </row>
    <row r="42" spans="1:7" x14ac:dyDescent="0.25">
      <c r="A42" s="81">
        <f t="shared" si="2"/>
        <v>46113</v>
      </c>
      <c r="B42" s="73">
        <f t="shared" si="3"/>
        <v>28</v>
      </c>
      <c r="C42" s="71">
        <f t="shared" si="4"/>
        <v>2968.6899940363769</v>
      </c>
      <c r="D42" s="82">
        <f t="shared" si="5"/>
        <v>13.853886638836428</v>
      </c>
      <c r="E42" s="82">
        <f t="shared" si="6"/>
        <v>83.420412259797871</v>
      </c>
      <c r="F42" s="82">
        <f t="shared" si="7"/>
        <v>97.274298898634299</v>
      </c>
      <c r="G42" s="71">
        <f t="shared" si="1"/>
        <v>2885.2695817765789</v>
      </c>
    </row>
    <row r="43" spans="1:7" x14ac:dyDescent="0.25">
      <c r="A43" s="81">
        <f t="shared" si="2"/>
        <v>46143</v>
      </c>
      <c r="B43" s="73">
        <f t="shared" si="3"/>
        <v>29</v>
      </c>
      <c r="C43" s="71">
        <f t="shared" si="4"/>
        <v>2885.2695817765789</v>
      </c>
      <c r="D43" s="82">
        <f t="shared" si="5"/>
        <v>13.464591381624038</v>
      </c>
      <c r="E43" s="82">
        <f t="shared" si="6"/>
        <v>83.809707517010253</v>
      </c>
      <c r="F43" s="82">
        <f t="shared" si="7"/>
        <v>97.274298898634285</v>
      </c>
      <c r="G43" s="71">
        <f t="shared" si="1"/>
        <v>2801.4598742595686</v>
      </c>
    </row>
    <row r="44" spans="1:7" x14ac:dyDescent="0.25">
      <c r="A44" s="81">
        <f t="shared" si="2"/>
        <v>46174</v>
      </c>
      <c r="B44" s="73">
        <f t="shared" si="3"/>
        <v>30</v>
      </c>
      <c r="C44" s="71">
        <f t="shared" si="4"/>
        <v>2801.4598742595686</v>
      </c>
      <c r="D44" s="82">
        <f t="shared" si="5"/>
        <v>13.073479413211325</v>
      </c>
      <c r="E44" s="82">
        <f t="shared" si="6"/>
        <v>84.200819485422969</v>
      </c>
      <c r="F44" s="82">
        <f t="shared" si="7"/>
        <v>97.274298898634299</v>
      </c>
      <c r="G44" s="71">
        <f t="shared" si="1"/>
        <v>2717.2590547741456</v>
      </c>
    </row>
    <row r="45" spans="1:7" x14ac:dyDescent="0.25">
      <c r="A45" s="81">
        <f t="shared" si="2"/>
        <v>46204</v>
      </c>
      <c r="B45" s="73">
        <f t="shared" si="3"/>
        <v>31</v>
      </c>
      <c r="C45" s="71">
        <f t="shared" si="4"/>
        <v>2717.2590547741456</v>
      </c>
      <c r="D45" s="82">
        <f t="shared" si="5"/>
        <v>12.680542255612686</v>
      </c>
      <c r="E45" s="82">
        <f t="shared" si="6"/>
        <v>84.593756643021621</v>
      </c>
      <c r="F45" s="82">
        <f t="shared" si="7"/>
        <v>97.274298898634299</v>
      </c>
      <c r="G45" s="71">
        <f t="shared" si="1"/>
        <v>2632.665298131124</v>
      </c>
    </row>
    <row r="46" spans="1:7" x14ac:dyDescent="0.25">
      <c r="A46" s="81">
        <f t="shared" si="2"/>
        <v>46235</v>
      </c>
      <c r="B46" s="73">
        <f t="shared" si="3"/>
        <v>32</v>
      </c>
      <c r="C46" s="71">
        <f t="shared" si="4"/>
        <v>2632.665298131124</v>
      </c>
      <c r="D46" s="82">
        <f t="shared" si="5"/>
        <v>12.285771391278583</v>
      </c>
      <c r="E46" s="82">
        <f t="shared" si="6"/>
        <v>84.988527507355727</v>
      </c>
      <c r="F46" s="82">
        <f t="shared" si="7"/>
        <v>97.274298898634314</v>
      </c>
      <c r="G46" s="71">
        <f t="shared" si="1"/>
        <v>2547.6767706237683</v>
      </c>
    </row>
    <row r="47" spans="1:7" x14ac:dyDescent="0.25">
      <c r="A47" s="81">
        <f t="shared" si="2"/>
        <v>46266</v>
      </c>
      <c r="B47" s="73">
        <f t="shared" si="3"/>
        <v>33</v>
      </c>
      <c r="C47" s="71">
        <f t="shared" si="4"/>
        <v>2547.6767706237683</v>
      </c>
      <c r="D47" s="82">
        <f t="shared" si="5"/>
        <v>11.889158262910922</v>
      </c>
      <c r="E47" s="82">
        <f t="shared" si="6"/>
        <v>85.385140635723374</v>
      </c>
      <c r="F47" s="82">
        <f t="shared" si="7"/>
        <v>97.274298898634299</v>
      </c>
      <c r="G47" s="71">
        <f t="shared" si="1"/>
        <v>2462.2916299880449</v>
      </c>
    </row>
    <row r="48" spans="1:7" x14ac:dyDescent="0.25">
      <c r="A48" s="81">
        <f t="shared" si="2"/>
        <v>46296</v>
      </c>
      <c r="B48" s="73">
        <f t="shared" si="3"/>
        <v>34</v>
      </c>
      <c r="C48" s="71">
        <f t="shared" si="4"/>
        <v>2462.2916299880449</v>
      </c>
      <c r="D48" s="82">
        <f t="shared" si="5"/>
        <v>11.490694273277548</v>
      </c>
      <c r="E48" s="82">
        <f t="shared" si="6"/>
        <v>85.783604625356759</v>
      </c>
      <c r="F48" s="82">
        <f t="shared" si="7"/>
        <v>97.274298898634299</v>
      </c>
      <c r="G48" s="71">
        <f t="shared" si="1"/>
        <v>2376.5080253626879</v>
      </c>
    </row>
    <row r="49" spans="1:7" x14ac:dyDescent="0.25">
      <c r="A49" s="81">
        <f t="shared" si="2"/>
        <v>46327</v>
      </c>
      <c r="B49" s="73">
        <f t="shared" si="3"/>
        <v>35</v>
      </c>
      <c r="C49" s="71">
        <f t="shared" si="4"/>
        <v>2376.5080253626879</v>
      </c>
      <c r="D49" s="82">
        <f t="shared" si="5"/>
        <v>11.090370785025884</v>
      </c>
      <c r="E49" s="82">
        <f t="shared" si="6"/>
        <v>86.183928113608403</v>
      </c>
      <c r="F49" s="82">
        <f t="shared" si="7"/>
        <v>97.274298898634285</v>
      </c>
      <c r="G49" s="71">
        <f t="shared" si="1"/>
        <v>2290.3240972490794</v>
      </c>
    </row>
    <row r="50" spans="1:7" x14ac:dyDescent="0.25">
      <c r="A50" s="81">
        <f t="shared" si="2"/>
        <v>46357</v>
      </c>
      <c r="B50" s="73">
        <f t="shared" si="3"/>
        <v>36</v>
      </c>
      <c r="C50" s="71">
        <f t="shared" si="4"/>
        <v>2290.3240972490794</v>
      </c>
      <c r="D50" s="82">
        <f t="shared" si="5"/>
        <v>10.688179120495711</v>
      </c>
      <c r="E50" s="82">
        <f t="shared" si="6"/>
        <v>86.586119778138581</v>
      </c>
      <c r="F50" s="82">
        <f t="shared" si="7"/>
        <v>97.274298898634299</v>
      </c>
      <c r="G50" s="71">
        <f t="shared" si="1"/>
        <v>2203.7379774709407</v>
      </c>
    </row>
    <row r="51" spans="1:7" x14ac:dyDescent="0.25">
      <c r="A51" s="81">
        <f t="shared" si="2"/>
        <v>46388</v>
      </c>
      <c r="B51" s="73">
        <f t="shared" si="3"/>
        <v>37</v>
      </c>
      <c r="C51" s="71">
        <f t="shared" si="4"/>
        <v>2203.7379774709407</v>
      </c>
      <c r="D51" s="82">
        <f t="shared" si="5"/>
        <v>10.284110561531064</v>
      </c>
      <c r="E51" s="82">
        <f t="shared" si="6"/>
        <v>86.990188337103248</v>
      </c>
      <c r="F51" s="82">
        <f t="shared" si="7"/>
        <v>97.274298898634314</v>
      </c>
      <c r="G51" s="71">
        <f t="shared" si="1"/>
        <v>2116.7477891338376</v>
      </c>
    </row>
    <row r="52" spans="1:7" x14ac:dyDescent="0.25">
      <c r="A52" s="81">
        <f t="shared" si="2"/>
        <v>46419</v>
      </c>
      <c r="B52" s="73">
        <f t="shared" si="3"/>
        <v>38</v>
      </c>
      <c r="C52" s="71">
        <f t="shared" si="4"/>
        <v>2116.7477891338376</v>
      </c>
      <c r="D52" s="82">
        <f t="shared" si="5"/>
        <v>9.8781563492912472</v>
      </c>
      <c r="E52" s="82">
        <f t="shared" si="6"/>
        <v>87.396142549343054</v>
      </c>
      <c r="F52" s="82">
        <f t="shared" si="7"/>
        <v>97.274298898634299</v>
      </c>
      <c r="G52" s="71">
        <f t="shared" si="1"/>
        <v>2029.3516465844946</v>
      </c>
    </row>
    <row r="53" spans="1:7" x14ac:dyDescent="0.25">
      <c r="A53" s="81">
        <f t="shared" si="2"/>
        <v>46447</v>
      </c>
      <c r="B53" s="73">
        <f t="shared" si="3"/>
        <v>39</v>
      </c>
      <c r="C53" s="71">
        <f t="shared" si="4"/>
        <v>2029.3516465844946</v>
      </c>
      <c r="D53" s="82">
        <f t="shared" si="5"/>
        <v>9.4703076840609803</v>
      </c>
      <c r="E53" s="82">
        <f t="shared" si="6"/>
        <v>87.80399121457333</v>
      </c>
      <c r="F53" s="82">
        <f t="shared" si="7"/>
        <v>97.274298898634314</v>
      </c>
      <c r="G53" s="71">
        <f t="shared" si="1"/>
        <v>1941.5476553699214</v>
      </c>
    </row>
    <row r="54" spans="1:7" x14ac:dyDescent="0.25">
      <c r="A54" s="81">
        <f t="shared" si="2"/>
        <v>46478</v>
      </c>
      <c r="B54" s="73">
        <f t="shared" si="3"/>
        <v>40</v>
      </c>
      <c r="C54" s="71">
        <f t="shared" si="4"/>
        <v>1941.5476553699214</v>
      </c>
      <c r="D54" s="82">
        <f t="shared" si="5"/>
        <v>9.0605557250596362</v>
      </c>
      <c r="E54" s="82">
        <f t="shared" si="6"/>
        <v>88.213743173574656</v>
      </c>
      <c r="F54" s="82">
        <f t="shared" si="7"/>
        <v>97.274298898634299</v>
      </c>
      <c r="G54" s="71">
        <f t="shared" si="1"/>
        <v>1853.3339121963468</v>
      </c>
    </row>
    <row r="55" spans="1:7" x14ac:dyDescent="0.25">
      <c r="A55" s="81">
        <f t="shared" si="2"/>
        <v>46508</v>
      </c>
      <c r="B55" s="73">
        <f t="shared" si="3"/>
        <v>41</v>
      </c>
      <c r="C55" s="71">
        <f t="shared" si="4"/>
        <v>1853.3339121963468</v>
      </c>
      <c r="D55" s="82">
        <f t="shared" si="5"/>
        <v>8.6488915902496224</v>
      </c>
      <c r="E55" s="82">
        <f t="shared" si="6"/>
        <v>88.625407308384681</v>
      </c>
      <c r="F55" s="82">
        <f t="shared" si="7"/>
        <v>97.274298898634299</v>
      </c>
      <c r="G55" s="71">
        <f t="shared" si="1"/>
        <v>1764.7085048879621</v>
      </c>
    </row>
    <row r="56" spans="1:7" x14ac:dyDescent="0.25">
      <c r="A56" s="81">
        <f t="shared" si="2"/>
        <v>46539</v>
      </c>
      <c r="B56" s="73">
        <f t="shared" si="3"/>
        <v>42</v>
      </c>
      <c r="C56" s="71">
        <f t="shared" si="4"/>
        <v>1764.7085048879621</v>
      </c>
      <c r="D56" s="82">
        <f t="shared" si="5"/>
        <v>8.2353063561438269</v>
      </c>
      <c r="E56" s="82">
        <f t="shared" si="6"/>
        <v>89.038992542490476</v>
      </c>
      <c r="F56" s="82">
        <f t="shared" si="7"/>
        <v>97.274298898634299</v>
      </c>
      <c r="G56" s="71">
        <f t="shared" si="1"/>
        <v>1675.6695123454717</v>
      </c>
    </row>
    <row r="57" spans="1:7" x14ac:dyDescent="0.25">
      <c r="A57" s="81">
        <f t="shared" si="2"/>
        <v>46569</v>
      </c>
      <c r="B57" s="73">
        <f t="shared" si="3"/>
        <v>43</v>
      </c>
      <c r="C57" s="71">
        <f t="shared" si="4"/>
        <v>1675.6695123454717</v>
      </c>
      <c r="D57" s="82">
        <f t="shared" si="5"/>
        <v>7.8197910576122061</v>
      </c>
      <c r="E57" s="82">
        <f t="shared" si="6"/>
        <v>89.454507841022092</v>
      </c>
      <c r="F57" s="82">
        <f t="shared" si="7"/>
        <v>97.274298898634299</v>
      </c>
      <c r="G57" s="71">
        <f t="shared" si="1"/>
        <v>1586.2150045044496</v>
      </c>
    </row>
    <row r="58" spans="1:7" x14ac:dyDescent="0.25">
      <c r="A58" s="81">
        <f t="shared" si="2"/>
        <v>46600</v>
      </c>
      <c r="B58" s="73">
        <f t="shared" si="3"/>
        <v>44</v>
      </c>
      <c r="C58" s="71">
        <f t="shared" si="4"/>
        <v>1586.2150045044496</v>
      </c>
      <c r="D58" s="82">
        <f t="shared" si="5"/>
        <v>7.4023366876874359</v>
      </c>
      <c r="E58" s="82">
        <f t="shared" si="6"/>
        <v>89.871962210946862</v>
      </c>
      <c r="F58" s="82">
        <f t="shared" si="7"/>
        <v>97.274298898634299</v>
      </c>
      <c r="G58" s="71">
        <f t="shared" si="1"/>
        <v>1496.3430422935028</v>
      </c>
    </row>
    <row r="59" spans="1:7" x14ac:dyDescent="0.25">
      <c r="A59" s="81">
        <f t="shared" si="2"/>
        <v>46631</v>
      </c>
      <c r="B59" s="73">
        <f t="shared" si="3"/>
        <v>45</v>
      </c>
      <c r="C59" s="71">
        <f t="shared" si="4"/>
        <v>1496.3430422935028</v>
      </c>
      <c r="D59" s="82">
        <f t="shared" si="5"/>
        <v>6.9829341973696835</v>
      </c>
      <c r="E59" s="82">
        <f t="shared" si="6"/>
        <v>90.291364701264627</v>
      </c>
      <c r="F59" s="82">
        <f t="shared" si="7"/>
        <v>97.274298898634314</v>
      </c>
      <c r="G59" s="71">
        <f t="shared" si="1"/>
        <v>1406.0516775922381</v>
      </c>
    </row>
    <row r="60" spans="1:7" x14ac:dyDescent="0.25">
      <c r="A60" s="81">
        <f t="shared" si="2"/>
        <v>46661</v>
      </c>
      <c r="B60" s="73">
        <f t="shared" si="3"/>
        <v>46</v>
      </c>
      <c r="C60" s="71">
        <f t="shared" si="4"/>
        <v>1406.0516775922381</v>
      </c>
      <c r="D60" s="82">
        <f t="shared" si="5"/>
        <v>6.561574495430448</v>
      </c>
      <c r="E60" s="82">
        <f t="shared" si="6"/>
        <v>90.712724403203865</v>
      </c>
      <c r="F60" s="82">
        <f t="shared" si="7"/>
        <v>97.274298898634314</v>
      </c>
      <c r="G60" s="71">
        <f t="shared" si="1"/>
        <v>1315.3389531890343</v>
      </c>
    </row>
    <row r="61" spans="1:7" x14ac:dyDescent="0.25">
      <c r="A61" s="81">
        <f t="shared" si="2"/>
        <v>46692</v>
      </c>
      <c r="B61" s="73">
        <f t="shared" si="3"/>
        <v>47</v>
      </c>
      <c r="C61" s="71">
        <f t="shared" si="4"/>
        <v>1315.3389531890343</v>
      </c>
      <c r="D61" s="82">
        <f t="shared" si="5"/>
        <v>6.1382484482154958</v>
      </c>
      <c r="E61" s="82">
        <f t="shared" si="6"/>
        <v>91.136050450418807</v>
      </c>
      <c r="F61" s="82">
        <f t="shared" si="7"/>
        <v>97.274298898634299</v>
      </c>
      <c r="G61" s="71">
        <f t="shared" si="1"/>
        <v>1224.2029027386154</v>
      </c>
    </row>
    <row r="62" spans="1:7" x14ac:dyDescent="0.25">
      <c r="A62" s="81">
        <f t="shared" si="2"/>
        <v>46722</v>
      </c>
      <c r="B62" s="73">
        <f t="shared" si="3"/>
        <v>48</v>
      </c>
      <c r="C62" s="71">
        <f t="shared" si="4"/>
        <v>1224.2029027386154</v>
      </c>
      <c r="D62" s="82">
        <f t="shared" si="5"/>
        <v>5.7129468794468767</v>
      </c>
      <c r="E62" s="82">
        <f t="shared" si="6"/>
        <v>91.561352019187424</v>
      </c>
      <c r="F62" s="82">
        <f t="shared" si="7"/>
        <v>97.274298898634299</v>
      </c>
      <c r="G62" s="71">
        <f t="shared" si="1"/>
        <v>1132.6415507194281</v>
      </c>
    </row>
    <row r="63" spans="1:7" x14ac:dyDescent="0.25">
      <c r="A63" s="81">
        <f t="shared" si="2"/>
        <v>46753</v>
      </c>
      <c r="B63" s="73">
        <f t="shared" si="3"/>
        <v>49</v>
      </c>
      <c r="C63" s="71">
        <f t="shared" si="4"/>
        <v>1132.6415507194281</v>
      </c>
      <c r="D63" s="82">
        <f t="shared" si="5"/>
        <v>5.2856605700240014</v>
      </c>
      <c r="E63" s="82">
        <f t="shared" si="6"/>
        <v>91.988638328610293</v>
      </c>
      <c r="F63" s="82">
        <f t="shared" si="7"/>
        <v>97.274298898634299</v>
      </c>
      <c r="G63" s="71">
        <f t="shared" si="1"/>
        <v>1040.6529123908178</v>
      </c>
    </row>
    <row r="64" spans="1:7" x14ac:dyDescent="0.25">
      <c r="A64" s="81">
        <f t="shared" si="2"/>
        <v>46784</v>
      </c>
      <c r="B64" s="73">
        <f t="shared" si="3"/>
        <v>50</v>
      </c>
      <c r="C64" s="71">
        <f t="shared" si="4"/>
        <v>1040.6529123908178</v>
      </c>
      <c r="D64" s="82">
        <f t="shared" si="5"/>
        <v>4.8563802578238189</v>
      </c>
      <c r="E64" s="82">
        <f t="shared" si="6"/>
        <v>92.417918640810484</v>
      </c>
      <c r="F64" s="82">
        <f t="shared" si="7"/>
        <v>97.274298898634299</v>
      </c>
      <c r="G64" s="71">
        <f t="shared" si="1"/>
        <v>948.23499375000733</v>
      </c>
    </row>
    <row r="65" spans="1:7" x14ac:dyDescent="0.25">
      <c r="A65" s="81">
        <f t="shared" si="2"/>
        <v>46813</v>
      </c>
      <c r="B65" s="73">
        <f t="shared" si="3"/>
        <v>51</v>
      </c>
      <c r="C65" s="71">
        <f t="shared" si="4"/>
        <v>948.23499375000733</v>
      </c>
      <c r="D65" s="82">
        <f t="shared" si="5"/>
        <v>4.4250966375000376</v>
      </c>
      <c r="E65" s="82">
        <f t="shared" si="6"/>
        <v>92.849202261134266</v>
      </c>
      <c r="F65" s="82">
        <f t="shared" si="7"/>
        <v>97.274298898634299</v>
      </c>
      <c r="G65" s="71">
        <f t="shared" si="1"/>
        <v>855.38579148887311</v>
      </c>
    </row>
    <row r="66" spans="1:7" x14ac:dyDescent="0.25">
      <c r="A66" s="81">
        <f t="shared" si="2"/>
        <v>46844</v>
      </c>
      <c r="B66" s="73">
        <f t="shared" si="3"/>
        <v>52</v>
      </c>
      <c r="C66" s="71">
        <f t="shared" si="4"/>
        <v>855.38579148887311</v>
      </c>
      <c r="D66" s="82">
        <f t="shared" si="5"/>
        <v>3.9918003602814114</v>
      </c>
      <c r="E66" s="82">
        <f t="shared" si="6"/>
        <v>93.282498538352883</v>
      </c>
      <c r="F66" s="82">
        <f t="shared" si="7"/>
        <v>97.274298898634299</v>
      </c>
      <c r="G66" s="71">
        <f t="shared" si="1"/>
        <v>762.1032929505202</v>
      </c>
    </row>
    <row r="67" spans="1:7" x14ac:dyDescent="0.25">
      <c r="A67" s="81">
        <f t="shared" si="2"/>
        <v>46874</v>
      </c>
      <c r="B67" s="73">
        <f t="shared" si="3"/>
        <v>53</v>
      </c>
      <c r="C67" s="71">
        <f t="shared" si="4"/>
        <v>762.1032929505202</v>
      </c>
      <c r="D67" s="82">
        <f t="shared" si="5"/>
        <v>3.5564820337690972</v>
      </c>
      <c r="E67" s="82">
        <f t="shared" si="6"/>
        <v>93.717816864865213</v>
      </c>
      <c r="F67" s="82">
        <f t="shared" si="7"/>
        <v>97.274298898634314</v>
      </c>
      <c r="G67" s="71">
        <f t="shared" si="1"/>
        <v>668.385476085655</v>
      </c>
    </row>
    <row r="68" spans="1:7" x14ac:dyDescent="0.25">
      <c r="A68" s="81">
        <f t="shared" si="2"/>
        <v>46905</v>
      </c>
      <c r="B68" s="73">
        <f t="shared" si="3"/>
        <v>54</v>
      </c>
      <c r="C68" s="71">
        <f t="shared" si="4"/>
        <v>668.385476085655</v>
      </c>
      <c r="D68" s="82">
        <f t="shared" si="5"/>
        <v>3.119132221733059</v>
      </c>
      <c r="E68" s="82">
        <f t="shared" si="6"/>
        <v>94.155166676901246</v>
      </c>
      <c r="F68" s="82">
        <f t="shared" si="7"/>
        <v>97.274298898634299</v>
      </c>
      <c r="G68" s="71">
        <f t="shared" si="1"/>
        <v>574.23030940875378</v>
      </c>
    </row>
    <row r="69" spans="1:7" x14ac:dyDescent="0.25">
      <c r="A69" s="81">
        <f t="shared" si="2"/>
        <v>46935</v>
      </c>
      <c r="B69" s="73">
        <f t="shared" si="3"/>
        <v>55</v>
      </c>
      <c r="C69" s="71">
        <f t="shared" si="4"/>
        <v>574.23030940875378</v>
      </c>
      <c r="D69" s="82">
        <f t="shared" si="5"/>
        <v>2.6797414439075204</v>
      </c>
      <c r="E69" s="82">
        <f t="shared" si="6"/>
        <v>94.594557454726782</v>
      </c>
      <c r="F69" s="82">
        <f t="shared" si="7"/>
        <v>97.274298898634299</v>
      </c>
      <c r="G69" s="71">
        <f t="shared" si="1"/>
        <v>479.635751954027</v>
      </c>
    </row>
    <row r="70" spans="1:7" x14ac:dyDescent="0.25">
      <c r="A70" s="81">
        <f t="shared" si="2"/>
        <v>46966</v>
      </c>
      <c r="B70" s="73">
        <f t="shared" si="3"/>
        <v>56</v>
      </c>
      <c r="C70" s="71">
        <f t="shared" si="4"/>
        <v>479.635751954027</v>
      </c>
      <c r="D70" s="82">
        <f t="shared" si="5"/>
        <v>2.2383001757854624</v>
      </c>
      <c r="E70" s="82">
        <f t="shared" si="6"/>
        <v>95.035998722848831</v>
      </c>
      <c r="F70" s="82">
        <f t="shared" si="7"/>
        <v>97.274298898634299</v>
      </c>
      <c r="G70" s="71">
        <f t="shared" si="1"/>
        <v>384.59975323117817</v>
      </c>
    </row>
    <row r="71" spans="1:7" x14ac:dyDescent="0.25">
      <c r="A71" s="81">
        <f t="shared" si="2"/>
        <v>46997</v>
      </c>
      <c r="B71" s="73">
        <f t="shared" si="3"/>
        <v>57</v>
      </c>
      <c r="C71" s="71">
        <f t="shared" si="4"/>
        <v>384.59975323117817</v>
      </c>
      <c r="D71" s="82">
        <f t="shared" si="5"/>
        <v>1.7947988484121675</v>
      </c>
      <c r="E71" s="82">
        <f t="shared" si="6"/>
        <v>95.479500050222143</v>
      </c>
      <c r="F71" s="82">
        <f t="shared" si="7"/>
        <v>97.274298898634314</v>
      </c>
      <c r="G71" s="71">
        <f t="shared" si="1"/>
        <v>289.12025318095601</v>
      </c>
    </row>
    <row r="72" spans="1:7" x14ac:dyDescent="0.25">
      <c r="A72" s="81">
        <f t="shared" si="2"/>
        <v>47027</v>
      </c>
      <c r="B72" s="73">
        <f t="shared" si="3"/>
        <v>58</v>
      </c>
      <c r="C72" s="71">
        <f t="shared" si="4"/>
        <v>289.12025318095601</v>
      </c>
      <c r="D72" s="82">
        <f t="shared" si="5"/>
        <v>1.3492278481777975</v>
      </c>
      <c r="E72" s="82">
        <f t="shared" si="6"/>
        <v>95.925071050456495</v>
      </c>
      <c r="F72" s="82">
        <f t="shared" si="7"/>
        <v>97.274298898634299</v>
      </c>
      <c r="G72" s="71">
        <f t="shared" si="1"/>
        <v>193.19518213049952</v>
      </c>
    </row>
    <row r="73" spans="1:7" x14ac:dyDescent="0.25">
      <c r="A73" s="81">
        <f t="shared" si="2"/>
        <v>47058</v>
      </c>
      <c r="B73" s="73">
        <f t="shared" si="3"/>
        <v>59</v>
      </c>
      <c r="C73" s="71">
        <f t="shared" si="4"/>
        <v>193.19518213049952</v>
      </c>
      <c r="D73" s="82">
        <f t="shared" si="5"/>
        <v>0.90157751660900032</v>
      </c>
      <c r="E73" s="82">
        <f t="shared" si="6"/>
        <v>96.37272138202529</v>
      </c>
      <c r="F73" s="82">
        <f t="shared" si="7"/>
        <v>97.274298898634285</v>
      </c>
      <c r="G73" s="71">
        <f t="shared" si="1"/>
        <v>96.822460748474228</v>
      </c>
    </row>
    <row r="74" spans="1:7" x14ac:dyDescent="0.25">
      <c r="A74" s="81">
        <f t="shared" si="2"/>
        <v>47088</v>
      </c>
      <c r="B74" s="73">
        <f t="shared" si="3"/>
        <v>60</v>
      </c>
      <c r="C74" s="71">
        <f t="shared" si="4"/>
        <v>96.822460748474228</v>
      </c>
      <c r="D74" s="82">
        <f t="shared" si="5"/>
        <v>0.45183815015954887</v>
      </c>
      <c r="E74" s="82">
        <f t="shared" si="6"/>
        <v>96.822460748474754</v>
      </c>
      <c r="F74" s="82">
        <f t="shared" si="7"/>
        <v>97.274298898634299</v>
      </c>
      <c r="G74" s="71">
        <f t="shared" si="1"/>
        <v>-5.2580162446247414E-13</v>
      </c>
    </row>
    <row r="75" spans="1:7" x14ac:dyDescent="0.25">
      <c r="A75" s="81"/>
      <c r="B75" s="73"/>
      <c r="C75" s="71"/>
      <c r="D75" s="82"/>
      <c r="E75" s="82"/>
      <c r="F75" s="82"/>
      <c r="G75" s="71"/>
    </row>
    <row r="76" spans="1:7" x14ac:dyDescent="0.25">
      <c r="A76" s="81"/>
      <c r="B76" s="73"/>
      <c r="C76" s="71"/>
      <c r="D76" s="82"/>
      <c r="E76" s="82"/>
      <c r="F76" s="82"/>
      <c r="G76" s="71"/>
    </row>
    <row r="77" spans="1:7" x14ac:dyDescent="0.25">
      <c r="A77" s="81"/>
      <c r="B77" s="73"/>
      <c r="C77" s="71"/>
      <c r="D77" s="82"/>
      <c r="E77" s="82"/>
      <c r="F77" s="82"/>
      <c r="G77" s="71"/>
    </row>
    <row r="78" spans="1:7" x14ac:dyDescent="0.25">
      <c r="A78" s="81"/>
      <c r="B78" s="73"/>
      <c r="C78" s="71"/>
      <c r="D78" s="82"/>
      <c r="E78" s="82"/>
      <c r="F78" s="82"/>
      <c r="G78" s="71"/>
    </row>
    <row r="79" spans="1:7" x14ac:dyDescent="0.25">
      <c r="A79" s="81"/>
      <c r="B79" s="73"/>
      <c r="C79" s="71"/>
      <c r="D79" s="82"/>
      <c r="E79" s="82"/>
      <c r="F79" s="82"/>
      <c r="G79" s="71"/>
    </row>
    <row r="80" spans="1:7" x14ac:dyDescent="0.25">
      <c r="A80" s="81"/>
      <c r="B80" s="73"/>
      <c r="C80" s="71"/>
      <c r="D80" s="82"/>
      <c r="E80" s="82"/>
      <c r="F80" s="82"/>
      <c r="G80" s="71"/>
    </row>
    <row r="81" spans="1:7" x14ac:dyDescent="0.25">
      <c r="A81" s="81"/>
      <c r="B81" s="73"/>
      <c r="C81" s="71"/>
      <c r="D81" s="82"/>
      <c r="E81" s="82"/>
      <c r="F81" s="82"/>
      <c r="G81" s="71"/>
    </row>
    <row r="82" spans="1:7" x14ac:dyDescent="0.25">
      <c r="A82" s="81"/>
      <c r="B82" s="73"/>
      <c r="C82" s="71"/>
      <c r="D82" s="82"/>
      <c r="E82" s="82"/>
      <c r="F82" s="82"/>
      <c r="G82" s="71"/>
    </row>
    <row r="83" spans="1:7" x14ac:dyDescent="0.25">
      <c r="A83" s="81"/>
      <c r="B83" s="73"/>
      <c r="C83" s="71"/>
      <c r="D83" s="82"/>
      <c r="E83" s="82"/>
      <c r="F83" s="82"/>
      <c r="G83" s="71"/>
    </row>
    <row r="84" spans="1:7" x14ac:dyDescent="0.25">
      <c r="A84" s="81"/>
      <c r="B84" s="73"/>
      <c r="C84" s="71"/>
      <c r="D84" s="82"/>
      <c r="E84" s="82"/>
      <c r="F84" s="82"/>
      <c r="G84" s="71"/>
    </row>
    <row r="85" spans="1:7" x14ac:dyDescent="0.25">
      <c r="A85" s="81"/>
      <c r="B85" s="73"/>
      <c r="C85" s="71"/>
      <c r="D85" s="82"/>
      <c r="E85" s="82"/>
      <c r="F85" s="82"/>
      <c r="G85" s="71"/>
    </row>
    <row r="86" spans="1:7" x14ac:dyDescent="0.25">
      <c r="A86" s="81"/>
      <c r="B86" s="73"/>
      <c r="C86" s="71"/>
      <c r="D86" s="82"/>
      <c r="E86" s="82"/>
      <c r="F86" s="82"/>
      <c r="G86" s="71"/>
    </row>
    <row r="87" spans="1:7" x14ac:dyDescent="0.25">
      <c r="A87" s="81"/>
      <c r="B87" s="73"/>
      <c r="C87" s="71"/>
      <c r="D87" s="82"/>
      <c r="E87" s="82"/>
      <c r="F87" s="82"/>
      <c r="G87" s="71"/>
    </row>
    <row r="88" spans="1:7" x14ac:dyDescent="0.25">
      <c r="A88" s="81"/>
      <c r="B88" s="73"/>
      <c r="C88" s="71"/>
      <c r="D88" s="82"/>
      <c r="E88" s="82"/>
      <c r="F88" s="82"/>
      <c r="G88" s="71"/>
    </row>
    <row r="89" spans="1:7" x14ac:dyDescent="0.25">
      <c r="A89" s="81"/>
      <c r="B89" s="73"/>
      <c r="C89" s="71"/>
      <c r="D89" s="82"/>
      <c r="E89" s="82"/>
      <c r="F89" s="82"/>
      <c r="G89" s="71"/>
    </row>
    <row r="90" spans="1:7" x14ac:dyDescent="0.25">
      <c r="A90" s="81"/>
      <c r="B90" s="73"/>
      <c r="C90" s="71"/>
      <c r="D90" s="82"/>
      <c r="E90" s="82"/>
      <c r="F90" s="82"/>
      <c r="G90" s="71"/>
    </row>
    <row r="91" spans="1:7" x14ac:dyDescent="0.25">
      <c r="A91" s="81"/>
      <c r="B91" s="73"/>
      <c r="C91" s="71"/>
      <c r="D91" s="82"/>
      <c r="E91" s="82"/>
      <c r="F91" s="82"/>
      <c r="G91" s="71"/>
    </row>
    <row r="92" spans="1:7" x14ac:dyDescent="0.25">
      <c r="A92" s="81"/>
      <c r="B92" s="73"/>
      <c r="C92" s="71"/>
      <c r="D92" s="82"/>
      <c r="E92" s="82"/>
      <c r="F92" s="82"/>
      <c r="G92" s="71"/>
    </row>
    <row r="93" spans="1:7" x14ac:dyDescent="0.25">
      <c r="A93" s="81"/>
      <c r="B93" s="73"/>
      <c r="C93" s="71"/>
      <c r="D93" s="82"/>
      <c r="E93" s="82"/>
      <c r="F93" s="82"/>
      <c r="G93" s="71"/>
    </row>
    <row r="94" spans="1:7" x14ac:dyDescent="0.25">
      <c r="A94" s="81"/>
      <c r="B94" s="73"/>
      <c r="C94" s="71"/>
      <c r="D94" s="82"/>
      <c r="E94" s="82"/>
      <c r="F94" s="82"/>
      <c r="G94" s="71"/>
    </row>
    <row r="95" spans="1:7" x14ac:dyDescent="0.25">
      <c r="A95" s="81"/>
      <c r="B95" s="73"/>
      <c r="C95" s="71"/>
      <c r="D95" s="82"/>
      <c r="E95" s="82"/>
      <c r="F95" s="82"/>
      <c r="G95" s="71"/>
    </row>
    <row r="96" spans="1:7" x14ac:dyDescent="0.25">
      <c r="A96" s="81"/>
      <c r="B96" s="73"/>
      <c r="C96" s="71"/>
      <c r="D96" s="82"/>
      <c r="E96" s="82"/>
      <c r="F96" s="82"/>
      <c r="G96" s="71"/>
    </row>
    <row r="97" spans="1:7" x14ac:dyDescent="0.25">
      <c r="A97" s="81"/>
      <c r="B97" s="73"/>
      <c r="C97" s="71"/>
      <c r="D97" s="82"/>
      <c r="E97" s="82"/>
      <c r="F97" s="82"/>
      <c r="G97" s="71"/>
    </row>
    <row r="98" spans="1:7" x14ac:dyDescent="0.25">
      <c r="A98" s="81"/>
      <c r="B98" s="73"/>
      <c r="C98" s="71"/>
      <c r="D98" s="82"/>
      <c r="E98" s="82"/>
      <c r="F98" s="82"/>
      <c r="G98" s="71"/>
    </row>
    <row r="99" spans="1:7" x14ac:dyDescent="0.25">
      <c r="A99" s="81"/>
      <c r="B99" s="73"/>
      <c r="C99" s="71"/>
      <c r="D99" s="82"/>
      <c r="E99" s="82"/>
      <c r="F99" s="82"/>
      <c r="G99" s="71"/>
    </row>
    <row r="100" spans="1:7" x14ac:dyDescent="0.25">
      <c r="A100" s="81"/>
      <c r="B100" s="73"/>
      <c r="C100" s="71"/>
      <c r="D100" s="82"/>
      <c r="E100" s="82"/>
      <c r="F100" s="82"/>
      <c r="G100" s="71"/>
    </row>
    <row r="101" spans="1:7" x14ac:dyDescent="0.25">
      <c r="A101" s="81"/>
      <c r="B101" s="73"/>
      <c r="C101" s="71"/>
      <c r="D101" s="82"/>
      <c r="E101" s="82"/>
      <c r="F101" s="82"/>
      <c r="G101" s="71"/>
    </row>
    <row r="102" spans="1:7" x14ac:dyDescent="0.25">
      <c r="A102" s="81"/>
      <c r="B102" s="73"/>
      <c r="C102" s="71"/>
      <c r="D102" s="82"/>
      <c r="E102" s="82"/>
      <c r="F102" s="82"/>
      <c r="G102" s="71"/>
    </row>
    <row r="103" spans="1:7" x14ac:dyDescent="0.25">
      <c r="A103" s="81"/>
      <c r="B103" s="73"/>
      <c r="C103" s="71"/>
      <c r="D103" s="82"/>
      <c r="E103" s="82"/>
      <c r="F103" s="82"/>
      <c r="G103" s="71"/>
    </row>
    <row r="104" spans="1:7" x14ac:dyDescent="0.25">
      <c r="A104" s="81"/>
      <c r="B104" s="73"/>
      <c r="C104" s="71"/>
      <c r="D104" s="82"/>
      <c r="E104" s="82"/>
      <c r="F104" s="82"/>
      <c r="G104" s="71"/>
    </row>
    <row r="105" spans="1:7" x14ac:dyDescent="0.25">
      <c r="A105" s="81"/>
      <c r="B105" s="73"/>
      <c r="C105" s="71"/>
      <c r="D105" s="82"/>
      <c r="E105" s="82"/>
      <c r="F105" s="82"/>
      <c r="G105" s="71"/>
    </row>
    <row r="106" spans="1:7" x14ac:dyDescent="0.25">
      <c r="A106" s="81"/>
      <c r="B106" s="73"/>
      <c r="C106" s="71"/>
      <c r="D106" s="82"/>
      <c r="E106" s="82"/>
      <c r="F106" s="82"/>
      <c r="G106" s="71"/>
    </row>
    <row r="107" spans="1:7" x14ac:dyDescent="0.25">
      <c r="A107" s="81"/>
      <c r="B107" s="73"/>
      <c r="C107" s="71"/>
      <c r="D107" s="82"/>
      <c r="E107" s="82"/>
      <c r="F107" s="82"/>
      <c r="G107" s="71"/>
    </row>
    <row r="108" spans="1:7" x14ac:dyDescent="0.25">
      <c r="A108" s="81"/>
      <c r="B108" s="73"/>
      <c r="C108" s="71"/>
      <c r="D108" s="82"/>
      <c r="E108" s="82"/>
      <c r="F108" s="82"/>
      <c r="G108" s="71"/>
    </row>
    <row r="109" spans="1:7" x14ac:dyDescent="0.25">
      <c r="A109" s="81"/>
      <c r="B109" s="73"/>
      <c r="C109" s="71"/>
      <c r="D109" s="82"/>
      <c r="E109" s="82"/>
      <c r="F109" s="82"/>
      <c r="G109" s="71"/>
    </row>
    <row r="110" spans="1:7" x14ac:dyDescent="0.25">
      <c r="A110" s="81"/>
      <c r="B110" s="73"/>
      <c r="C110" s="71"/>
      <c r="D110" s="82"/>
      <c r="E110" s="82"/>
      <c r="F110" s="82"/>
      <c r="G110" s="71"/>
    </row>
    <row r="111" spans="1:7" x14ac:dyDescent="0.25">
      <c r="A111" s="81"/>
      <c r="B111" s="73"/>
      <c r="C111" s="71"/>
      <c r="D111" s="82"/>
      <c r="E111" s="82"/>
      <c r="F111" s="82"/>
      <c r="G111" s="71"/>
    </row>
    <row r="112" spans="1:7" x14ac:dyDescent="0.25">
      <c r="A112" s="81"/>
      <c r="B112" s="73"/>
      <c r="C112" s="71"/>
      <c r="D112" s="82"/>
      <c r="E112" s="82"/>
      <c r="F112" s="82"/>
      <c r="G112" s="71"/>
    </row>
    <row r="113" spans="1:7" x14ac:dyDescent="0.25">
      <c r="A113" s="81"/>
      <c r="B113" s="73"/>
      <c r="C113" s="71"/>
      <c r="D113" s="82"/>
      <c r="E113" s="82"/>
      <c r="F113" s="82"/>
      <c r="G113" s="71"/>
    </row>
    <row r="114" spans="1:7" x14ac:dyDescent="0.25">
      <c r="A114" s="81"/>
      <c r="B114" s="73"/>
      <c r="C114" s="71"/>
      <c r="D114" s="82"/>
      <c r="E114" s="82"/>
      <c r="F114" s="82"/>
      <c r="G114" s="71"/>
    </row>
    <row r="115" spans="1:7" x14ac:dyDescent="0.25">
      <c r="A115" s="81"/>
      <c r="B115" s="73"/>
      <c r="C115" s="71"/>
      <c r="D115" s="82"/>
      <c r="E115" s="82"/>
      <c r="F115" s="82"/>
      <c r="G115" s="71"/>
    </row>
    <row r="116" spans="1:7" x14ac:dyDescent="0.25">
      <c r="A116" s="81"/>
      <c r="B116" s="73"/>
      <c r="C116" s="71"/>
      <c r="D116" s="82"/>
      <c r="E116" s="82"/>
      <c r="F116" s="82"/>
      <c r="G116" s="71"/>
    </row>
    <row r="117" spans="1:7" x14ac:dyDescent="0.25">
      <c r="A117" s="81"/>
      <c r="B117" s="73"/>
      <c r="C117" s="71"/>
      <c r="D117" s="82"/>
      <c r="E117" s="82"/>
      <c r="F117" s="82"/>
      <c r="G117" s="71"/>
    </row>
    <row r="118" spans="1:7" x14ac:dyDescent="0.25">
      <c r="A118" s="81"/>
      <c r="B118" s="73"/>
      <c r="C118" s="71"/>
      <c r="D118" s="82"/>
      <c r="E118" s="82"/>
      <c r="F118" s="82"/>
      <c r="G118" s="71"/>
    </row>
    <row r="119" spans="1:7" x14ac:dyDescent="0.25">
      <c r="A119" s="81"/>
      <c r="B119" s="73"/>
      <c r="C119" s="71"/>
      <c r="D119" s="82"/>
      <c r="E119" s="82"/>
      <c r="F119" s="82"/>
      <c r="G119" s="71"/>
    </row>
    <row r="120" spans="1:7" x14ac:dyDescent="0.25">
      <c r="A120" s="81"/>
      <c r="B120" s="73"/>
      <c r="C120" s="71"/>
      <c r="D120" s="82"/>
      <c r="E120" s="82"/>
      <c r="F120" s="82"/>
      <c r="G120" s="71"/>
    </row>
    <row r="121" spans="1:7" x14ac:dyDescent="0.25">
      <c r="A121" s="81"/>
      <c r="B121" s="73"/>
      <c r="C121" s="71"/>
      <c r="D121" s="82"/>
      <c r="E121" s="82"/>
      <c r="F121" s="82"/>
      <c r="G121" s="71"/>
    </row>
    <row r="122" spans="1:7" x14ac:dyDescent="0.25">
      <c r="A122" s="81"/>
      <c r="B122" s="73"/>
      <c r="C122" s="71"/>
      <c r="D122" s="82"/>
      <c r="E122" s="82"/>
      <c r="F122" s="82"/>
      <c r="G122" s="71"/>
    </row>
    <row r="123" spans="1:7" x14ac:dyDescent="0.25">
      <c r="A123" s="81"/>
      <c r="B123" s="73"/>
      <c r="C123" s="71"/>
      <c r="D123" s="82"/>
      <c r="E123" s="82"/>
      <c r="F123" s="82"/>
      <c r="G123" s="71"/>
    </row>
    <row r="124" spans="1:7" x14ac:dyDescent="0.25">
      <c r="A124" s="81"/>
      <c r="B124" s="73"/>
      <c r="C124" s="71"/>
      <c r="D124" s="82"/>
      <c r="E124" s="82"/>
      <c r="F124" s="82"/>
      <c r="G124" s="71"/>
    </row>
    <row r="125" spans="1:7" x14ac:dyDescent="0.25">
      <c r="A125" s="81"/>
      <c r="B125" s="73"/>
      <c r="C125" s="71"/>
      <c r="D125" s="82"/>
      <c r="E125" s="82"/>
      <c r="F125" s="82"/>
      <c r="G125" s="71"/>
    </row>
    <row r="126" spans="1:7" x14ac:dyDescent="0.25">
      <c r="A126" s="81"/>
      <c r="B126" s="73"/>
      <c r="C126" s="71"/>
      <c r="D126" s="82"/>
      <c r="E126" s="82"/>
      <c r="F126" s="82"/>
      <c r="G126" s="71"/>
    </row>
    <row r="127" spans="1:7" x14ac:dyDescent="0.25">
      <c r="A127" s="81"/>
      <c r="B127" s="73"/>
      <c r="C127" s="71"/>
      <c r="D127" s="82"/>
      <c r="E127" s="82"/>
      <c r="F127" s="82"/>
      <c r="G127" s="71"/>
    </row>
    <row r="128" spans="1:7" x14ac:dyDescent="0.25">
      <c r="A128" s="81"/>
      <c r="B128" s="73"/>
      <c r="C128" s="71"/>
      <c r="D128" s="82"/>
      <c r="E128" s="82"/>
      <c r="F128" s="82"/>
      <c r="G128" s="71"/>
    </row>
    <row r="129" spans="1:7" x14ac:dyDescent="0.25">
      <c r="A129" s="81"/>
      <c r="B129" s="73"/>
      <c r="C129" s="71"/>
      <c r="D129" s="82"/>
      <c r="E129" s="82"/>
      <c r="F129" s="82"/>
      <c r="G129" s="71"/>
    </row>
    <row r="130" spans="1:7" x14ac:dyDescent="0.25">
      <c r="A130" s="81"/>
      <c r="B130" s="73"/>
      <c r="C130" s="71"/>
      <c r="D130" s="82"/>
      <c r="E130" s="82"/>
      <c r="F130" s="82"/>
      <c r="G130" s="71"/>
    </row>
    <row r="131" spans="1:7" x14ac:dyDescent="0.25">
      <c r="A131" s="81"/>
      <c r="B131" s="73"/>
      <c r="C131" s="71"/>
      <c r="D131" s="82"/>
      <c r="E131" s="82"/>
      <c r="F131" s="82"/>
      <c r="G131" s="71"/>
    </row>
    <row r="132" spans="1:7" x14ac:dyDescent="0.25">
      <c r="A132" s="81"/>
      <c r="B132" s="73"/>
      <c r="C132" s="71"/>
      <c r="D132" s="82"/>
      <c r="E132" s="82"/>
      <c r="F132" s="82"/>
      <c r="G132" s="71"/>
    </row>
    <row r="133" spans="1:7" x14ac:dyDescent="0.25">
      <c r="A133" s="81"/>
      <c r="B133" s="73"/>
      <c r="C133" s="71"/>
      <c r="D133" s="82"/>
      <c r="E133" s="82"/>
      <c r="F133" s="82"/>
      <c r="G133" s="71"/>
    </row>
    <row r="134" spans="1:7" x14ac:dyDescent="0.25">
      <c r="A134" s="81"/>
      <c r="B134" s="73"/>
      <c r="C134" s="71"/>
      <c r="D134" s="82"/>
      <c r="E134" s="82"/>
      <c r="F134" s="82"/>
      <c r="G134" s="71"/>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LongProperties xmlns="http://schemas.microsoft.com/office/2006/metadata/longProperties"/>
</file>

<file path=customXml/item2.xml><?xml version="1.0" encoding="utf-8"?>
<p:properties xmlns:p="http://schemas.microsoft.com/office/2006/metadata/properties" xmlns:xsi="http://www.w3.org/2001/XMLSchema-instance" xmlns:pc="http://schemas.microsoft.com/office/infopath/2007/PartnerControls">
  <documentManagement>
    <TaxCatchAll xmlns="d65e48b5-f38d-431e-9b4f-47403bf4583f" xsi:nil="true"/>
    <lcf76f155ced4ddcb4097134ff3c332f xmlns="a4634551-c501-4e5e-ac96-dde1e0c9b252">
      <Terms xmlns="http://schemas.microsoft.com/office/infopath/2007/PartnerControls"/>
    </lcf76f155ced4ddcb4097134ff3c332f>
    <_dlc_DocId xmlns="d65e48b5-f38d-431e-9b4f-47403bf4583f">5F25KTUSNP4X-205032580-159103</_dlc_DocId>
    <_dlc_DocIdUrl xmlns="d65e48b5-f38d-431e-9b4f-47403bf4583f">
      <Url>https://rkas.sharepoint.com/Kliendisuhted/_layouts/15/DocIdRedir.aspx?ID=5F25KTUSNP4X-205032580-159103</Url>
      <Description>5F25KTUSNP4X-205032580-159103</Description>
    </_dlc_DocIdUrl>
  </documentManagement>
</p:properti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Document" ma:contentTypeID="0x01010040C1E66C1C12A5448E2DE15E59C4812C" ma:contentTypeVersion="17" ma:contentTypeDescription="Create a new document." ma:contentTypeScope="" ma:versionID="35d2e7d39c6b090f24196a98f6bc45b0">
  <xsd:schema xmlns:xsd="http://www.w3.org/2001/XMLSchema" xmlns:xs="http://www.w3.org/2001/XMLSchema" xmlns:p="http://schemas.microsoft.com/office/2006/metadata/properties" xmlns:ns2="a4634551-c501-4e5e-ac96-dde1e0c9b252" xmlns:ns3="4295b89e-2911-42f0-a767-8ca596d6842f" xmlns:ns4="d65e48b5-f38d-431e-9b4f-47403bf4583f" targetNamespace="http://schemas.microsoft.com/office/2006/metadata/properties" ma:root="true" ma:fieldsID="6d936b6efeb1809389162ea87e256d04" ns2:_="" ns3:_="" ns4:_="">
    <xsd:import namespace="a4634551-c501-4e5e-ac96-dde1e0c9b252"/>
    <xsd:import namespace="4295b89e-2911-42f0-a767-8ca596d6842f"/>
    <xsd:import namespace="d65e48b5-f38d-431e-9b4f-47403bf4583f"/>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DateTaken" minOccurs="0"/>
                <xsd:element ref="ns2:MediaServiceOCR" minOccurs="0"/>
                <xsd:element ref="ns2:MediaServiceLocation" minOccurs="0"/>
                <xsd:element ref="ns2:MediaServiceAutoKeyPoints" minOccurs="0"/>
                <xsd:element ref="ns2:MediaServiceKeyPoints" minOccurs="0"/>
                <xsd:element ref="ns2:lcf76f155ced4ddcb4097134ff3c332f" minOccurs="0"/>
                <xsd:element ref="ns4:TaxCatchAll" minOccurs="0"/>
                <xsd:element ref="ns2:MediaServiceObjectDetectorVersions" minOccurs="0"/>
                <xsd:element ref="ns2:MediaServiceSearchProperties" minOccurs="0"/>
                <xsd:element ref="ns4:_dlc_DocId" minOccurs="0"/>
                <xsd:element ref="ns4:_dlc_DocIdUrl" minOccurs="0"/>
                <xsd:element ref="ns4: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4634551-c501-4e5e-ac96-dde1e0c9b25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9152c253-cc97-469a-b060-6a654a5fa36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295b89e-2911-42f0-a767-8ca596d6842f"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65e48b5-f38d-431e-9b4f-47403bf4583f" elementFormDefault="qualified">
    <xsd:import namespace="http://schemas.microsoft.com/office/2006/documentManagement/types"/>
    <xsd:import namespace="http://schemas.microsoft.com/office/infopath/2007/PartnerControls"/>
    <xsd:element name="TaxCatchAll" ma:index="22" nillable="true" ma:displayName="Taxonomy Catch All Column" ma:hidden="true" ma:list="{39f0a335-b720-4e26-a4a7-a217cccbf65c}" ma:internalName="TaxCatchAll" ma:showField="CatchAllData" ma:web="d65e48b5-f38d-431e-9b4f-47403bf4583f">
      <xsd:complexType>
        <xsd:complexContent>
          <xsd:extension base="dms:MultiChoiceLookup">
            <xsd:sequence>
              <xsd:element name="Value" type="dms:Lookup" maxOccurs="unbounded" minOccurs="0" nillable="true"/>
            </xsd:sequence>
          </xsd:extension>
        </xsd:complexContent>
      </xsd:complexType>
    </xsd:element>
    <xsd:element name="_dlc_DocId" ma:index="25" nillable="true" ma:displayName="Document ID Value" ma:description="The value of the document ID assigned to this item." ma:indexed="true" ma:internalName="_dlc_DocId" ma:readOnly="true">
      <xsd:simpleType>
        <xsd:restriction base="dms:Text"/>
      </xsd:simpleType>
    </xsd:element>
    <xsd:element name="_dlc_DocIdUrl" ma:index="26"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7"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EF27AF7-96C8-468D-BDEC-BF4FBC6A3E85}">
  <ds:schemaRefs>
    <ds:schemaRef ds:uri="http://schemas.microsoft.com/office/2006/metadata/longProperties"/>
  </ds:schemaRefs>
</ds:datastoreItem>
</file>

<file path=customXml/itemProps2.xml><?xml version="1.0" encoding="utf-8"?>
<ds:datastoreItem xmlns:ds="http://schemas.openxmlformats.org/officeDocument/2006/customXml" ds:itemID="{59BBD20D-3BE7-444E-B5AE-0481F25A5315}">
  <ds:schemaRefs>
    <ds:schemaRef ds:uri="http://schemas.microsoft.com/office/2006/metadata/properties"/>
    <ds:schemaRef ds:uri="http://schemas.microsoft.com/office/infopath/2007/PartnerControls"/>
    <ds:schemaRef ds:uri="d65e48b5-f38d-431e-9b4f-47403bf4583f"/>
    <ds:schemaRef ds:uri="a4634551-c501-4e5e-ac96-dde1e0c9b252"/>
  </ds:schemaRefs>
</ds:datastoreItem>
</file>

<file path=customXml/itemProps3.xml><?xml version="1.0" encoding="utf-8"?>
<ds:datastoreItem xmlns:ds="http://schemas.openxmlformats.org/officeDocument/2006/customXml" ds:itemID="{382928E1-10F8-4C0E-99DD-96C4B0815DCE}">
  <ds:schemaRefs>
    <ds:schemaRef ds:uri="http://schemas.microsoft.com/sharepoint/events"/>
  </ds:schemaRefs>
</ds:datastoreItem>
</file>

<file path=customXml/itemProps4.xml><?xml version="1.0" encoding="utf-8"?>
<ds:datastoreItem xmlns:ds="http://schemas.openxmlformats.org/officeDocument/2006/customXml" ds:itemID="{5963B3A2-D234-4E8F-A141-4B1B932A33E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4634551-c501-4e5e-ac96-dde1e0c9b252"/>
    <ds:schemaRef ds:uri="4295b89e-2911-42f0-a767-8ca596d6842f"/>
    <ds:schemaRef ds:uri="d65e48b5-f38d-431e-9b4f-47403bf4583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5.xml><?xml version="1.0" encoding="utf-8"?>
<ds:datastoreItem xmlns:ds="http://schemas.openxmlformats.org/officeDocument/2006/customXml" ds:itemID="{91A83B65-561B-4064-902D-7F25125357D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Töölehed</vt:lpstr>
      </vt:variant>
      <vt:variant>
        <vt:i4>3</vt:i4>
      </vt:variant>
    </vt:vector>
  </HeadingPairs>
  <TitlesOfParts>
    <vt:vector size="3" baseType="lpstr">
      <vt:lpstr>Lisa 3</vt:lpstr>
      <vt:lpstr>Annuiteetgraafik BIL</vt:lpstr>
      <vt:lpstr>Annuiteetgraafik PP (Lisa 6.1)</vt:lpstr>
    </vt:vector>
  </TitlesOfParts>
  <Manager/>
  <Company>Riigi Kinnisvara AS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RKAS</dc:creator>
  <cp:keywords/>
  <dc:description/>
  <cp:lastModifiedBy>Kristel Marksalu</cp:lastModifiedBy>
  <cp:revision/>
  <dcterms:created xsi:type="dcterms:W3CDTF">2009-11-20T06:24:07Z</dcterms:created>
  <dcterms:modified xsi:type="dcterms:W3CDTF">2024-12-02T09:31:36Z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aldkond">
    <vt:lpwstr>Normdokumendid</vt:lpwstr>
  </property>
  <property fmtid="{D5CDD505-2E9C-101B-9397-08002B2CF9AE}" pid="3" name="ContentType">
    <vt:lpwstr>Dokument</vt:lpwstr>
  </property>
  <property fmtid="{D5CDD505-2E9C-101B-9397-08002B2CF9AE}" pid="4" name="PROOV">
    <vt:lpwstr/>
  </property>
  <property fmtid="{D5CDD505-2E9C-101B-9397-08002B2CF9AE}" pid="5" name="PROOV2">
    <vt:lpwstr/>
  </property>
  <property fmtid="{D5CDD505-2E9C-101B-9397-08002B2CF9AE}" pid="6" name="ContentTypeId">
    <vt:lpwstr>0x01010040C1E66C1C12A5448E2DE15E59C4812C</vt:lpwstr>
  </property>
  <property fmtid="{D5CDD505-2E9C-101B-9397-08002B2CF9AE}" pid="7" name="MediaServiceImageTags">
    <vt:lpwstr/>
  </property>
  <property fmtid="{D5CDD505-2E9C-101B-9397-08002B2CF9AE}" pid="8" name="_dlc_DocIdItemGuid">
    <vt:lpwstr>98fb8c67-3827-4360-bae2-f120def244f0</vt:lpwstr>
  </property>
</Properties>
</file>