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rkas.sharepoint.com/Kliendisuhted/ri ja halduslepingud/YLEP 2024/JUM/Pärnu Maakohus/Sauna tn 5, Rapla/"/>
    </mc:Choice>
  </mc:AlternateContent>
  <xr:revisionPtr revIDLastSave="290" documentId="13_ncr:1_{025472B3-45C6-4A69-A830-97EE4812FD4A}" xr6:coauthVersionLast="47" xr6:coauthVersionMax="47" xr10:uidLastSave="{05385636-979B-4E1D-AB04-3B89750632B3}"/>
  <bookViews>
    <workbookView xWindow="-30420" yWindow="1245" windowWidth="28770" windowHeight="17100" tabRatio="842" xr2:uid="{00000000-000D-0000-FFFF-FFFF00000000}"/>
  </bookViews>
  <sheets>
    <sheet name="Lisa 3" sheetId="4" r:id="rId1"/>
    <sheet name="Abitabel" sheetId="7" r:id="rId2"/>
    <sheet name="Annuiteetgraafik BIL" sheetId="5" r:id="rId3"/>
    <sheet name="Annuiteetgraafik BIL_lisanduv" sheetId="8" r:id="rId4"/>
    <sheet name="Annuiteetgraafik PP lisa 6.1"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7" l="1"/>
  <c r="E14" i="4"/>
  <c r="E15" i="4"/>
  <c r="E16" i="4"/>
  <c r="E17" i="4"/>
  <c r="E18" i="4"/>
  <c r="E19" i="4"/>
  <c r="I15" i="7"/>
  <c r="I16" i="7"/>
  <c r="I17" i="7"/>
  <c r="I18" i="7"/>
  <c r="I19" i="7"/>
  <c r="I20" i="7"/>
  <c r="F13" i="4"/>
  <c r="H14" i="7"/>
  <c r="A17" i="8"/>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M8" i="8"/>
  <c r="D8" i="8"/>
  <c r="D9" i="8" s="1"/>
  <c r="M7" i="8"/>
  <c r="M6" i="8"/>
  <c r="M5" i="8"/>
  <c r="M4" i="8"/>
  <c r="E10" i="8" s="1"/>
  <c r="F4" i="8"/>
  <c r="E12" i="8" l="1"/>
  <c r="E11" i="8"/>
  <c r="E17" i="8" l="1"/>
  <c r="D17" i="8"/>
  <c r="C17" i="8"/>
  <c r="F17" i="8"/>
  <c r="F18" i="8" s="1"/>
  <c r="F19" i="8" l="1"/>
  <c r="G17" i="8"/>
  <c r="C18" i="8" s="1"/>
  <c r="D18" i="8" l="1"/>
  <c r="E18" i="8" s="1"/>
  <c r="G18" i="8" s="1"/>
  <c r="C19" i="8" s="1"/>
  <c r="F20" i="8"/>
  <c r="D19" i="8" l="1"/>
  <c r="E19" i="8" s="1"/>
  <c r="G19" i="8" s="1"/>
  <c r="C20" i="8" s="1"/>
  <c r="F21" i="8"/>
  <c r="D20" i="8" l="1"/>
  <c r="E20" i="8" s="1"/>
  <c r="G20" i="8" s="1"/>
  <c r="C21" i="8" s="1"/>
  <c r="F22" i="8"/>
  <c r="D21" i="8" l="1"/>
  <c r="E21" i="8" s="1"/>
  <c r="G21" i="8" s="1"/>
  <c r="C22" i="8" s="1"/>
  <c r="F23" i="8"/>
  <c r="D22" i="8" l="1"/>
  <c r="E22" i="8" s="1"/>
  <c r="G22" i="8" s="1"/>
  <c r="C23" i="8" s="1"/>
  <c r="F24" i="8"/>
  <c r="D23" i="8" l="1"/>
  <c r="E23" i="8" s="1"/>
  <c r="G23" i="8" s="1"/>
  <c r="C24" i="8" s="1"/>
  <c r="F25" i="8"/>
  <c r="D24" i="8" l="1"/>
  <c r="E24" i="8" s="1"/>
  <c r="G24" i="8" s="1"/>
  <c r="C25" i="8" s="1"/>
  <c r="F26" i="8"/>
  <c r="D25" i="8" l="1"/>
  <c r="E25" i="8" s="1"/>
  <c r="G25" i="8" s="1"/>
  <c r="C26" i="8" s="1"/>
  <c r="F27" i="8"/>
  <c r="D26" i="8" l="1"/>
  <c r="E26" i="8" s="1"/>
  <c r="G26" i="8" s="1"/>
  <c r="C27" i="8" s="1"/>
  <c r="F28" i="8"/>
  <c r="F29" i="8" l="1"/>
  <c r="D27" i="8"/>
  <c r="E27" i="8" s="1"/>
  <c r="G27" i="8" s="1"/>
  <c r="C28" i="8" s="1"/>
  <c r="D28" i="8" l="1"/>
  <c r="E28" i="8" s="1"/>
  <c r="G28" i="8" s="1"/>
  <c r="C29" i="8" s="1"/>
  <c r="F30" i="8"/>
  <c r="D29" i="8" l="1"/>
  <c r="E29" i="8" s="1"/>
  <c r="G29" i="8" s="1"/>
  <c r="C30" i="8" s="1"/>
  <c r="F31" i="8"/>
  <c r="D30" i="8" l="1"/>
  <c r="E30" i="8" s="1"/>
  <c r="G30" i="8" s="1"/>
  <c r="C31" i="8" s="1"/>
  <c r="F32" i="8"/>
  <c r="D31" i="8" l="1"/>
  <c r="E31" i="8" s="1"/>
  <c r="G31" i="8" s="1"/>
  <c r="C32" i="8" s="1"/>
  <c r="F33" i="8"/>
  <c r="D32" i="8" l="1"/>
  <c r="E32" i="8" s="1"/>
  <c r="G32" i="8" s="1"/>
  <c r="C33" i="8" s="1"/>
  <c r="F34" i="8"/>
  <c r="D33" i="8" l="1"/>
  <c r="E33" i="8" s="1"/>
  <c r="G33" i="8" s="1"/>
  <c r="C34" i="8" s="1"/>
  <c r="F35" i="8"/>
  <c r="D34" i="8" l="1"/>
  <c r="E34" i="8" s="1"/>
  <c r="G34" i="8" s="1"/>
  <c r="C35" i="8" s="1"/>
  <c r="F36" i="8"/>
  <c r="D35" i="8" l="1"/>
  <c r="E35" i="8" s="1"/>
  <c r="G35" i="8" s="1"/>
  <c r="C36" i="8" s="1"/>
  <c r="F37" i="8"/>
  <c r="D36" i="8" l="1"/>
  <c r="E36" i="8" s="1"/>
  <c r="G36" i="8" s="1"/>
  <c r="C37" i="8" s="1"/>
  <c r="F38" i="8"/>
  <c r="D37" i="8" l="1"/>
  <c r="E37" i="8" s="1"/>
  <c r="G37" i="8" s="1"/>
  <c r="C38" i="8" s="1"/>
  <c r="F39" i="8"/>
  <c r="D38" i="8" l="1"/>
  <c r="E38" i="8" s="1"/>
  <c r="G38" i="8" s="1"/>
  <c r="C39" i="8" s="1"/>
  <c r="F40" i="8"/>
  <c r="D39" i="8" l="1"/>
  <c r="E39" i="8" s="1"/>
  <c r="G39" i="8" s="1"/>
  <c r="C40" i="8" s="1"/>
  <c r="F41" i="8"/>
  <c r="D40" i="8" l="1"/>
  <c r="E40" i="8" s="1"/>
  <c r="G40" i="8" s="1"/>
  <c r="C41" i="8" s="1"/>
  <c r="F42" i="8"/>
  <c r="D41" i="8" l="1"/>
  <c r="E41" i="8" s="1"/>
  <c r="G41" i="8" s="1"/>
  <c r="C42" i="8" s="1"/>
  <c r="F43" i="8"/>
  <c r="D42" i="8" l="1"/>
  <c r="E42" i="8" s="1"/>
  <c r="G42" i="8" s="1"/>
  <c r="C43" i="8" s="1"/>
  <c r="F44" i="8"/>
  <c r="D43" i="8" l="1"/>
  <c r="E43" i="8" s="1"/>
  <c r="G43" i="8" s="1"/>
  <c r="C44" i="8" s="1"/>
  <c r="F45" i="8"/>
  <c r="F46" i="8" l="1"/>
  <c r="D44" i="8"/>
  <c r="E44" i="8" s="1"/>
  <c r="G44" i="8" s="1"/>
  <c r="C45" i="8" s="1"/>
  <c r="D45" i="8" l="1"/>
  <c r="E45" i="8" s="1"/>
  <c r="G45" i="8" s="1"/>
  <c r="C46" i="8" s="1"/>
  <c r="F47" i="8"/>
  <c r="D46" i="8" l="1"/>
  <c r="E46" i="8" s="1"/>
  <c r="G46" i="8" s="1"/>
  <c r="C47" i="8" s="1"/>
  <c r="F48" i="8"/>
  <c r="D47" i="8" l="1"/>
  <c r="E47" i="8" s="1"/>
  <c r="G47" i="8" s="1"/>
  <c r="C48" i="8" s="1"/>
  <c r="F49" i="8"/>
  <c r="D48" i="8" l="1"/>
  <c r="E48" i="8" s="1"/>
  <c r="G48" i="8" s="1"/>
  <c r="C49" i="8" s="1"/>
  <c r="F50" i="8"/>
  <c r="D49" i="8" l="1"/>
  <c r="E49" i="8" s="1"/>
  <c r="G49" i="8" s="1"/>
  <c r="C50" i="8" s="1"/>
  <c r="F51" i="8"/>
  <c r="F52" i="8" l="1"/>
  <c r="D50" i="8"/>
  <c r="E50" i="8" s="1"/>
  <c r="G50" i="8" s="1"/>
  <c r="C51" i="8" s="1"/>
  <c r="D51" i="8" l="1"/>
  <c r="E51" i="8" s="1"/>
  <c r="G51" i="8" s="1"/>
  <c r="C52" i="8" s="1"/>
  <c r="F53" i="8"/>
  <c r="D52" i="8" l="1"/>
  <c r="E52" i="8" s="1"/>
  <c r="G52" i="8" s="1"/>
  <c r="C53" i="8" s="1"/>
  <c r="F54" i="8"/>
  <c r="D53" i="8" l="1"/>
  <c r="E53" i="8" s="1"/>
  <c r="G53" i="8" s="1"/>
  <c r="C54" i="8" s="1"/>
  <c r="F55" i="8"/>
  <c r="D54" i="8" l="1"/>
  <c r="E54" i="8" s="1"/>
  <c r="G54" i="8" s="1"/>
  <c r="C55" i="8" s="1"/>
  <c r="F56" i="8"/>
  <c r="D55" i="8" l="1"/>
  <c r="E55" i="8" s="1"/>
  <c r="G55" i="8" s="1"/>
  <c r="C56" i="8" s="1"/>
  <c r="F57" i="8"/>
  <c r="D56" i="8" l="1"/>
  <c r="E56" i="8" s="1"/>
  <c r="G56" i="8" s="1"/>
  <c r="C57" i="8" s="1"/>
  <c r="F58" i="8"/>
  <c r="F59" i="8" l="1"/>
  <c r="D57" i="8"/>
  <c r="E57" i="8" s="1"/>
  <c r="G57" i="8" s="1"/>
  <c r="C58" i="8" s="1"/>
  <c r="D58" i="8" l="1"/>
  <c r="E58" i="8" s="1"/>
  <c r="G58" i="8" s="1"/>
  <c r="C59" i="8" s="1"/>
  <c r="F60" i="8"/>
  <c r="D59" i="8" l="1"/>
  <c r="E59" i="8" s="1"/>
  <c r="G59" i="8" s="1"/>
  <c r="C60" i="8" s="1"/>
  <c r="F61" i="8"/>
  <c r="F62" i="8" l="1"/>
  <c r="D60" i="8"/>
  <c r="E60" i="8" s="1"/>
  <c r="G60" i="8" s="1"/>
  <c r="C61" i="8" s="1"/>
  <c r="D61" i="8" l="1"/>
  <c r="E61" i="8" s="1"/>
  <c r="G61" i="8" s="1"/>
  <c r="C62" i="8" s="1"/>
  <c r="F63" i="8"/>
  <c r="D62" i="8" l="1"/>
  <c r="E62" i="8" s="1"/>
  <c r="G62" i="8" s="1"/>
  <c r="C63" i="8" s="1"/>
  <c r="F64" i="8"/>
  <c r="D63" i="8" l="1"/>
  <c r="E63" i="8" s="1"/>
  <c r="G63" i="8" s="1"/>
  <c r="C64" i="8" s="1"/>
  <c r="F65" i="8"/>
  <c r="D64" i="8" l="1"/>
  <c r="E64" i="8" s="1"/>
  <c r="G64" i="8" s="1"/>
  <c r="C65" i="8" s="1"/>
  <c r="F66" i="8"/>
  <c r="D65" i="8" l="1"/>
  <c r="E65" i="8" s="1"/>
  <c r="G65" i="8" s="1"/>
  <c r="C66" i="8" s="1"/>
  <c r="F67" i="8"/>
  <c r="D66" i="8" l="1"/>
  <c r="E66" i="8" s="1"/>
  <c r="G66" i="8" s="1"/>
  <c r="C67" i="8" s="1"/>
  <c r="F68" i="8"/>
  <c r="D67" i="8" l="1"/>
  <c r="E67" i="8" s="1"/>
  <c r="G67" i="8" s="1"/>
  <c r="C68" i="8" s="1"/>
  <c r="F69" i="8"/>
  <c r="D68" i="8" l="1"/>
  <c r="E68" i="8" s="1"/>
  <c r="G68" i="8" s="1"/>
  <c r="C69" i="8" s="1"/>
  <c r="F70" i="8"/>
  <c r="D69" i="8" l="1"/>
  <c r="E69" i="8" s="1"/>
  <c r="G69" i="8" s="1"/>
  <c r="C70" i="8" s="1"/>
  <c r="F71" i="8"/>
  <c r="D70" i="8" l="1"/>
  <c r="E70" i="8" s="1"/>
  <c r="G70" i="8" s="1"/>
  <c r="C71" i="8" s="1"/>
  <c r="F72" i="8"/>
  <c r="D71" i="8" l="1"/>
  <c r="E71" i="8" s="1"/>
  <c r="G71" i="8" s="1"/>
  <c r="C72" i="8" s="1"/>
  <c r="F73" i="8"/>
  <c r="D72" i="8" l="1"/>
  <c r="E72" i="8" s="1"/>
  <c r="G72" i="8" s="1"/>
  <c r="C73" i="8" s="1"/>
  <c r="F74" i="8"/>
  <c r="D73" i="8" l="1"/>
  <c r="E73" i="8" s="1"/>
  <c r="G73" i="8" s="1"/>
  <c r="C74" i="8" s="1"/>
  <c r="F75" i="8"/>
  <c r="D74" i="8" l="1"/>
  <c r="E74" i="8" s="1"/>
  <c r="G74" i="8" s="1"/>
  <c r="C75" i="8" s="1"/>
  <c r="F76" i="8"/>
  <c r="D75" i="8" l="1"/>
  <c r="E75" i="8" s="1"/>
  <c r="G75" i="8" s="1"/>
  <c r="C76" i="8" s="1"/>
  <c r="F77" i="8"/>
  <c r="D76" i="8" l="1"/>
  <c r="E76" i="8" s="1"/>
  <c r="G76" i="8" s="1"/>
  <c r="C77" i="8" s="1"/>
  <c r="F78" i="8"/>
  <c r="D77" i="8" l="1"/>
  <c r="E77" i="8" s="1"/>
  <c r="G77" i="8" s="1"/>
  <c r="C78" i="8" s="1"/>
  <c r="F79" i="8"/>
  <c r="D78" i="8" l="1"/>
  <c r="E78" i="8" s="1"/>
  <c r="G78" i="8" s="1"/>
  <c r="C79" i="8" s="1"/>
  <c r="F80" i="8"/>
  <c r="D79" i="8" l="1"/>
  <c r="E79" i="8" s="1"/>
  <c r="G79" i="8" s="1"/>
  <c r="C80" i="8" s="1"/>
  <c r="F81" i="8"/>
  <c r="D80" i="8" l="1"/>
  <c r="E80" i="8" s="1"/>
  <c r="G80" i="8" s="1"/>
  <c r="C81" i="8" s="1"/>
  <c r="F82" i="8"/>
  <c r="D81" i="8" l="1"/>
  <c r="E81" i="8" s="1"/>
  <c r="G81" i="8" s="1"/>
  <c r="C82" i="8" s="1"/>
  <c r="F83" i="8"/>
  <c r="D82" i="8" l="1"/>
  <c r="E82" i="8" s="1"/>
  <c r="G82" i="8" s="1"/>
  <c r="C83" i="8" s="1"/>
  <c r="F84" i="8"/>
  <c r="D83" i="8" l="1"/>
  <c r="E83" i="8" s="1"/>
  <c r="G83" i="8" s="1"/>
  <c r="C84" i="8" s="1"/>
  <c r="F85" i="8"/>
  <c r="F86" i="8" l="1"/>
  <c r="D84" i="8"/>
  <c r="E84" i="8" s="1"/>
  <c r="G84" i="8" s="1"/>
  <c r="C85" i="8" s="1"/>
  <c r="D85" i="8" l="1"/>
  <c r="E85" i="8" s="1"/>
  <c r="G85" i="8" s="1"/>
  <c r="C86" i="8" s="1"/>
  <c r="F87" i="8"/>
  <c r="D86" i="8" l="1"/>
  <c r="E86" i="8" s="1"/>
  <c r="G86" i="8" s="1"/>
  <c r="C87" i="8" s="1"/>
  <c r="F88" i="8"/>
  <c r="D87" i="8" l="1"/>
  <c r="E87" i="8" s="1"/>
  <c r="G87" i="8" s="1"/>
  <c r="C88" i="8" s="1"/>
  <c r="D88" i="8" l="1"/>
  <c r="E88" i="8" s="1"/>
  <c r="G88" i="8" s="1"/>
  <c r="F14" i="4" l="1"/>
  <c r="I26" i="7"/>
  <c r="I27" i="7"/>
  <c r="I28" i="7"/>
  <c r="I29" i="7"/>
  <c r="I24" i="7"/>
  <c r="J26" i="7"/>
  <c r="J27" i="7"/>
  <c r="J28" i="7"/>
  <c r="J29" i="7"/>
  <c r="J24" i="7"/>
  <c r="J19" i="7"/>
  <c r="J20" i="7"/>
  <c r="J18" i="7"/>
  <c r="J17" i="7"/>
  <c r="J15" i="7"/>
  <c r="H26" i="7"/>
  <c r="H27" i="7"/>
  <c r="H28" i="7"/>
  <c r="H29" i="7"/>
  <c r="H24" i="7"/>
  <c r="G26" i="7"/>
  <c r="G27" i="7"/>
  <c r="G28" i="7"/>
  <c r="G29" i="7"/>
  <c r="G24" i="7"/>
  <c r="H19" i="7"/>
  <c r="H20" i="7"/>
  <c r="H18" i="7"/>
  <c r="G19" i="7"/>
  <c r="G20" i="7"/>
  <c r="G18" i="7"/>
  <c r="H16" i="7"/>
  <c r="G14" i="7" l="1"/>
  <c r="F15" i="7"/>
  <c r="J30" i="7" l="1"/>
  <c r="H30" i="7"/>
  <c r="F30" i="7"/>
  <c r="E29" i="7"/>
  <c r="E28" i="7"/>
  <c r="E27" i="7"/>
  <c r="E26" i="7"/>
  <c r="E24" i="7"/>
  <c r="E20" i="7"/>
  <c r="E19" i="7"/>
  <c r="E18" i="7"/>
  <c r="E15" i="7"/>
  <c r="H21" i="7"/>
  <c r="E25" i="4"/>
  <c r="E26" i="4"/>
  <c r="E27" i="4"/>
  <c r="E28" i="4"/>
  <c r="E23" i="4"/>
  <c r="B15" i="6"/>
  <c r="B16" i="6" s="1"/>
  <c r="D8" i="6"/>
  <c r="D9" i="6" s="1"/>
  <c r="I30" i="7" l="1"/>
  <c r="E30" i="7"/>
  <c r="G21" i="7"/>
  <c r="G30" i="7"/>
  <c r="H32" i="7"/>
  <c r="H35" i="7" s="1"/>
  <c r="E16" i="6"/>
  <c r="D16" i="6"/>
  <c r="F16" i="6" s="1"/>
  <c r="B17" i="6"/>
  <c r="D15" i="6"/>
  <c r="C15" i="6"/>
  <c r="E15" i="6"/>
  <c r="G15" i="6" s="1"/>
  <c r="C16" i="6" s="1"/>
  <c r="G16" i="6" s="1"/>
  <c r="A15" i="6"/>
  <c r="A16" i="6" s="1"/>
  <c r="A77" i="5"/>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G32" i="7" l="1"/>
  <c r="G33" i="7" s="1"/>
  <c r="G34" i="7" s="1"/>
  <c r="H33" i="7"/>
  <c r="H34" i="7" s="1"/>
  <c r="H36" i="7" s="1"/>
  <c r="F15" i="6"/>
  <c r="B18" i="6"/>
  <c r="D17" i="6"/>
  <c r="E17" i="6"/>
  <c r="C17" i="6"/>
  <c r="A17" i="6"/>
  <c r="G17" i="6" l="1"/>
  <c r="F17" i="6"/>
  <c r="C18" i="6"/>
  <c r="A18" i="6"/>
  <c r="D18" i="6"/>
  <c r="E18" i="6"/>
  <c r="G18" i="6" s="1"/>
  <c r="B19" i="6"/>
  <c r="F18" i="6" l="1"/>
  <c r="B20" i="6"/>
  <c r="E19" i="6"/>
  <c r="C19" i="6"/>
  <c r="D19" i="6"/>
  <c r="F19" i="6" s="1"/>
  <c r="A19" i="6"/>
  <c r="F4" i="5"/>
  <c r="M7" i="5"/>
  <c r="E29" i="4"/>
  <c r="D8" i="5"/>
  <c r="D9" i="5" s="1"/>
  <c r="A17"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G19" i="6" l="1"/>
  <c r="A20" i="6"/>
  <c r="C20" i="6"/>
  <c r="E20" i="6"/>
  <c r="G20" i="6" s="1"/>
  <c r="D20" i="6"/>
  <c r="F20" i="6" s="1"/>
  <c r="B21" i="6"/>
  <c r="M8" i="5"/>
  <c r="F29" i="4"/>
  <c r="M4" i="5"/>
  <c r="E10" i="5" s="1"/>
  <c r="M6" i="5"/>
  <c r="M5" i="5"/>
  <c r="E21" i="6" l="1"/>
  <c r="D21" i="6"/>
  <c r="F21" i="6" s="1"/>
  <c r="C21" i="6"/>
  <c r="G21" i="6" s="1"/>
  <c r="A21" i="6"/>
  <c r="B22" i="6"/>
  <c r="E12" i="5"/>
  <c r="E11" i="5"/>
  <c r="B23" i="6" l="1"/>
  <c r="E22" i="6"/>
  <c r="D22" i="6"/>
  <c r="A22" i="6"/>
  <c r="C22" i="6"/>
  <c r="C17" i="5"/>
  <c r="E17" i="5"/>
  <c r="D17" i="5"/>
  <c r="F17" i="5"/>
  <c r="F14" i="7" s="1"/>
  <c r="E14" i="7" l="1"/>
  <c r="E21" i="7" s="1"/>
  <c r="E32" i="7" s="1"/>
  <c r="E33" i="7" s="1"/>
  <c r="E34" i="7" s="1"/>
  <c r="J14" i="7"/>
  <c r="F21" i="7"/>
  <c r="F32" i="7" s="1"/>
  <c r="G22" i="6"/>
  <c r="F22" i="6"/>
  <c r="D23" i="6"/>
  <c r="C23" i="6"/>
  <c r="A23" i="6"/>
  <c r="E23" i="6"/>
  <c r="F23" i="6" s="1"/>
  <c r="B24" i="6"/>
  <c r="F18" i="5"/>
  <c r="E13" i="4"/>
  <c r="G17" i="5"/>
  <c r="C18" i="5" s="1"/>
  <c r="F35" i="7" l="1"/>
  <c r="F33" i="7"/>
  <c r="F34" i="7" s="1"/>
  <c r="F36" i="7" s="1"/>
  <c r="I14" i="7"/>
  <c r="I21" i="7" s="1"/>
  <c r="I32" i="7" s="1"/>
  <c r="I33" i="7" s="1"/>
  <c r="I34" i="7" s="1"/>
  <c r="J21" i="7"/>
  <c r="J32" i="7" s="1"/>
  <c r="G23" i="6"/>
  <c r="B25" i="6"/>
  <c r="E24" i="6"/>
  <c r="C24" i="6"/>
  <c r="D24" i="6"/>
  <c r="A24" i="6"/>
  <c r="F19" i="5"/>
  <c r="E20" i="4"/>
  <c r="E31" i="4" s="1"/>
  <c r="E32" i="4" s="1"/>
  <c r="E33" i="4" s="1"/>
  <c r="D18" i="5"/>
  <c r="E18" i="5" s="1"/>
  <c r="G18" i="5" s="1"/>
  <c r="C19" i="5" s="1"/>
  <c r="J33" i="7" l="1"/>
  <c r="J34" i="7" s="1"/>
  <c r="J36" i="7" s="1"/>
  <c r="J35" i="7"/>
  <c r="G24" i="6"/>
  <c r="F24" i="6"/>
  <c r="A25" i="6"/>
  <c r="E25" i="6"/>
  <c r="G25" i="6" s="1"/>
  <c r="D25" i="6"/>
  <c r="C25" i="6"/>
  <c r="B26" i="6"/>
  <c r="D19" i="5"/>
  <c r="E19" i="5" s="1"/>
  <c r="G19" i="5" s="1"/>
  <c r="C20" i="5" s="1"/>
  <c r="F20" i="5"/>
  <c r="F25" i="6" l="1"/>
  <c r="E26" i="6"/>
  <c r="C26" i="6"/>
  <c r="B27" i="6"/>
  <c r="D26" i="6"/>
  <c r="F26" i="6" s="1"/>
  <c r="A26" i="6"/>
  <c r="D20" i="5"/>
  <c r="E20" i="5" s="1"/>
  <c r="G20" i="5" s="1"/>
  <c r="C21" i="5" s="1"/>
  <c r="F21" i="5"/>
  <c r="G26" i="6" l="1"/>
  <c r="E27" i="6"/>
  <c r="A27" i="6"/>
  <c r="D27" i="6"/>
  <c r="C27" i="6"/>
  <c r="B28" i="6"/>
  <c r="D21" i="5"/>
  <c r="E21" i="5" s="1"/>
  <c r="G21" i="5" s="1"/>
  <c r="C22" i="5" s="1"/>
  <c r="F22" i="5"/>
  <c r="F27" i="6" l="1"/>
  <c r="G27" i="6"/>
  <c r="E28" i="6"/>
  <c r="G28" i="6" s="1"/>
  <c r="D28" i="6"/>
  <c r="C28" i="6"/>
  <c r="B29" i="6"/>
  <c r="A28" i="6"/>
  <c r="D22" i="5"/>
  <c r="E22" i="5" s="1"/>
  <c r="G22" i="5" s="1"/>
  <c r="C23" i="5" s="1"/>
  <c r="F23" i="5"/>
  <c r="F28" i="6" l="1"/>
  <c r="B30" i="6"/>
  <c r="A29" i="6"/>
  <c r="E29" i="6"/>
  <c r="D29" i="6"/>
  <c r="F29" i="6" s="1"/>
  <c r="C29" i="6"/>
  <c r="D23" i="5"/>
  <c r="E23" i="5" s="1"/>
  <c r="G23" i="5" s="1"/>
  <c r="C24" i="5" s="1"/>
  <c r="F24" i="5"/>
  <c r="G29" i="6" l="1"/>
  <c r="C30" i="6"/>
  <c r="A30" i="6"/>
  <c r="D30" i="6"/>
  <c r="B31" i="6"/>
  <c r="E30" i="6"/>
  <c r="G30" i="6" s="1"/>
  <c r="D24" i="5"/>
  <c r="E24" i="5" s="1"/>
  <c r="G24" i="5" s="1"/>
  <c r="C25" i="5" s="1"/>
  <c r="F25" i="5"/>
  <c r="F30" i="6" l="1"/>
  <c r="E31" i="6"/>
  <c r="D31" i="6"/>
  <c r="F31" i="6" s="1"/>
  <c r="B32" i="6"/>
  <c r="A31" i="6"/>
  <c r="C31" i="6"/>
  <c r="G31" i="6" s="1"/>
  <c r="D25" i="5"/>
  <c r="E25" i="5" s="1"/>
  <c r="G25" i="5" s="1"/>
  <c r="C26" i="5" s="1"/>
  <c r="F26" i="5"/>
  <c r="A32" i="6" l="1"/>
  <c r="D32" i="6"/>
  <c r="C32" i="6"/>
  <c r="B33" i="6"/>
  <c r="E32" i="6"/>
  <c r="G32" i="6" s="1"/>
  <c r="D26" i="5"/>
  <c r="E26" i="5" s="1"/>
  <c r="G26" i="5" s="1"/>
  <c r="C27" i="5" s="1"/>
  <c r="F27" i="5"/>
  <c r="F32" i="6" l="1"/>
  <c r="E33" i="6"/>
  <c r="D33" i="6"/>
  <c r="F33" i="6" s="1"/>
  <c r="C33" i="6"/>
  <c r="B34" i="6"/>
  <c r="A33" i="6"/>
  <c r="D27" i="5"/>
  <c r="E27" i="5" s="1"/>
  <c r="G27" i="5" s="1"/>
  <c r="C28" i="5" s="1"/>
  <c r="F28" i="5"/>
  <c r="G33" i="6" l="1"/>
  <c r="B35" i="6"/>
  <c r="E34" i="6"/>
  <c r="G34" i="6" s="1"/>
  <c r="D34" i="6"/>
  <c r="C34" i="6"/>
  <c r="A34" i="6"/>
  <c r="D28" i="5"/>
  <c r="E28" i="5" s="1"/>
  <c r="G28" i="5" s="1"/>
  <c r="C29" i="5" s="1"/>
  <c r="F29" i="5"/>
  <c r="F34" i="6" l="1"/>
  <c r="D35" i="6"/>
  <c r="C35" i="6"/>
  <c r="B36" i="6"/>
  <c r="A35" i="6"/>
  <c r="E35" i="6"/>
  <c r="G35" i="6" s="1"/>
  <c r="D29" i="5"/>
  <c r="E29" i="5" s="1"/>
  <c r="G29" i="5" s="1"/>
  <c r="C30" i="5" s="1"/>
  <c r="F30" i="5"/>
  <c r="F35" i="6" l="1"/>
  <c r="B37" i="6"/>
  <c r="E36" i="6"/>
  <c r="C36" i="6"/>
  <c r="D36" i="6"/>
  <c r="A36" i="6"/>
  <c r="D30" i="5"/>
  <c r="E30" i="5" s="1"/>
  <c r="G30" i="5" s="1"/>
  <c r="C31" i="5" s="1"/>
  <c r="F31" i="5"/>
  <c r="G36" i="6" l="1"/>
  <c r="F36" i="6"/>
  <c r="A37" i="6"/>
  <c r="B38" i="6"/>
  <c r="E37" i="6"/>
  <c r="D37" i="6"/>
  <c r="F37" i="6" s="1"/>
  <c r="C37" i="6"/>
  <c r="G37" i="6" s="1"/>
  <c r="D31" i="5"/>
  <c r="E31" i="5" s="1"/>
  <c r="G31" i="5" s="1"/>
  <c r="C32" i="5" s="1"/>
  <c r="F32" i="5"/>
  <c r="E38" i="6" l="1"/>
  <c r="B39" i="6"/>
  <c r="C38" i="6"/>
  <c r="D38" i="6"/>
  <c r="F38" i="6" s="1"/>
  <c r="A38" i="6"/>
  <c r="D32" i="5"/>
  <c r="E32" i="5" s="1"/>
  <c r="G32" i="5" s="1"/>
  <c r="C33" i="5" s="1"/>
  <c r="F33" i="5"/>
  <c r="G38" i="6" l="1"/>
  <c r="C39" i="6"/>
  <c r="A39" i="6"/>
  <c r="D39" i="6"/>
  <c r="B40" i="6"/>
  <c r="E39" i="6"/>
  <c r="G39" i="6" s="1"/>
  <c r="D33" i="5"/>
  <c r="E33" i="5" s="1"/>
  <c r="G33" i="5" s="1"/>
  <c r="C34" i="5" s="1"/>
  <c r="F34" i="5"/>
  <c r="F39" i="6" l="1"/>
  <c r="E40" i="6"/>
  <c r="D40" i="6"/>
  <c r="F40" i="6" s="1"/>
  <c r="C40" i="6"/>
  <c r="B41" i="6"/>
  <c r="G40" i="6"/>
  <c r="A40" i="6"/>
  <c r="D34" i="5"/>
  <c r="E34" i="5" s="1"/>
  <c r="G34" i="5" s="1"/>
  <c r="C35" i="5" s="1"/>
  <c r="F35" i="5"/>
  <c r="B42" i="6" l="1"/>
  <c r="D41" i="6"/>
  <c r="E41" i="6"/>
  <c r="C41" i="6"/>
  <c r="A41" i="6"/>
  <c r="D35" i="5"/>
  <c r="E35" i="5" s="1"/>
  <c r="G35" i="5" s="1"/>
  <c r="C36" i="5" s="1"/>
  <c r="F36" i="5"/>
  <c r="F41" i="6" l="1"/>
  <c r="G41" i="6"/>
  <c r="C42" i="6" s="1"/>
  <c r="A42" i="6"/>
  <c r="E42" i="6"/>
  <c r="B43" i="6"/>
  <c r="D42" i="6"/>
  <c r="F42" i="6" s="1"/>
  <c r="D36" i="5"/>
  <c r="E36" i="5" s="1"/>
  <c r="G36" i="5" s="1"/>
  <c r="C37" i="5" s="1"/>
  <c r="F37" i="5"/>
  <c r="G42" i="6" l="1"/>
  <c r="E43" i="6"/>
  <c r="A43" i="6"/>
  <c r="D43" i="6"/>
  <c r="F43" i="6" s="1"/>
  <c r="C43" i="6"/>
  <c r="G43" i="6" s="1"/>
  <c r="B44" i="6"/>
  <c r="D37" i="5"/>
  <c r="E37" i="5" s="1"/>
  <c r="G37" i="5" s="1"/>
  <c r="C38" i="5" s="1"/>
  <c r="F38" i="5"/>
  <c r="A44" i="6" l="1"/>
  <c r="B45" i="6"/>
  <c r="D44" i="6"/>
  <c r="E44" i="6"/>
  <c r="C44" i="6"/>
  <c r="D38" i="5"/>
  <c r="E38" i="5" s="1"/>
  <c r="G38" i="5" s="1"/>
  <c r="C39" i="5" s="1"/>
  <c r="F39" i="5"/>
  <c r="G44" i="6" l="1"/>
  <c r="F44" i="6"/>
  <c r="D45" i="6"/>
  <c r="E45" i="6"/>
  <c r="B46" i="6"/>
  <c r="C45" i="6"/>
  <c r="A45" i="6"/>
  <c r="D39" i="5"/>
  <c r="E39" i="5" s="1"/>
  <c r="G39" i="5" s="1"/>
  <c r="C40" i="5" s="1"/>
  <c r="F40" i="5"/>
  <c r="G45" i="6" l="1"/>
  <c r="F45" i="6"/>
  <c r="B47" i="6"/>
  <c r="A46" i="6"/>
  <c r="C46" i="6"/>
  <c r="E46" i="6"/>
  <c r="G46" i="6" s="1"/>
  <c r="D46" i="6"/>
  <c r="F46" i="6" s="1"/>
  <c r="D40" i="5"/>
  <c r="E40" i="5" s="1"/>
  <c r="G40" i="5" s="1"/>
  <c r="C41" i="5" s="1"/>
  <c r="F41" i="5"/>
  <c r="D47" i="6" l="1"/>
  <c r="C47" i="6"/>
  <c r="B48" i="6"/>
  <c r="E47" i="6"/>
  <c r="G47" i="6" s="1"/>
  <c r="A47" i="6"/>
  <c r="D41" i="5"/>
  <c r="E41" i="5" s="1"/>
  <c r="G41" i="5" s="1"/>
  <c r="C42" i="5" s="1"/>
  <c r="F42" i="5"/>
  <c r="F47" i="6" l="1"/>
  <c r="B49" i="6"/>
  <c r="C48" i="6"/>
  <c r="A48" i="6"/>
  <c r="D48" i="6"/>
  <c r="E48" i="6"/>
  <c r="G48" i="6" s="1"/>
  <c r="D42" i="5"/>
  <c r="E42" i="5" s="1"/>
  <c r="G42" i="5" s="1"/>
  <c r="C43" i="5" s="1"/>
  <c r="F43" i="5"/>
  <c r="F48" i="6" l="1"/>
  <c r="A49" i="6"/>
  <c r="B50" i="6"/>
  <c r="D49" i="6"/>
  <c r="E49" i="6"/>
  <c r="C49" i="6"/>
  <c r="G49" i="6" s="1"/>
  <c r="D43" i="5"/>
  <c r="E43" i="5" s="1"/>
  <c r="G43" i="5" s="1"/>
  <c r="C44" i="5" s="1"/>
  <c r="F44" i="5"/>
  <c r="F49" i="6" l="1"/>
  <c r="E50" i="6"/>
  <c r="D50" i="6"/>
  <c r="F50" i="6" s="1"/>
  <c r="C50" i="6"/>
  <c r="G50" i="6" s="1"/>
  <c r="A50" i="6"/>
  <c r="B51" i="6"/>
  <c r="F45" i="5"/>
  <c r="D44" i="5"/>
  <c r="E44" i="5" s="1"/>
  <c r="G44" i="5" s="1"/>
  <c r="C45" i="5" s="1"/>
  <c r="E51" i="6" l="1"/>
  <c r="A51" i="6"/>
  <c r="B52" i="6"/>
  <c r="C51" i="6"/>
  <c r="G51" i="6" s="1"/>
  <c r="D51" i="6"/>
  <c r="F51" i="6" s="1"/>
  <c r="D45" i="5"/>
  <c r="E45" i="5" s="1"/>
  <c r="G45" i="5" s="1"/>
  <c r="C46" i="5" s="1"/>
  <c r="F46" i="5"/>
  <c r="E52" i="6" l="1"/>
  <c r="G52" i="6" s="1"/>
  <c r="C52" i="6"/>
  <c r="D52" i="6"/>
  <c r="F52" i="6" s="1"/>
  <c r="A52" i="6"/>
  <c r="B53" i="6"/>
  <c r="D46" i="5"/>
  <c r="E46" i="5" s="1"/>
  <c r="G46" i="5" s="1"/>
  <c r="C47" i="5" s="1"/>
  <c r="F47" i="5"/>
  <c r="B54" i="6" l="1"/>
  <c r="A53" i="6"/>
  <c r="D53" i="6"/>
  <c r="F53" i="6" s="1"/>
  <c r="E53" i="6"/>
  <c r="C53" i="6"/>
  <c r="G53" i="6" s="1"/>
  <c r="D47" i="5"/>
  <c r="E47" i="5" s="1"/>
  <c r="G47" i="5" s="1"/>
  <c r="C48" i="5" s="1"/>
  <c r="F48" i="5"/>
  <c r="C54" i="6" l="1"/>
  <c r="A54" i="6"/>
  <c r="B55" i="6"/>
  <c r="E54" i="6"/>
  <c r="G54" i="6" s="1"/>
  <c r="D54" i="6"/>
  <c r="F54" i="6" s="1"/>
  <c r="D48" i="5"/>
  <c r="E48" i="5" s="1"/>
  <c r="G48" i="5" s="1"/>
  <c r="C49" i="5" s="1"/>
  <c r="F49" i="5"/>
  <c r="A55" i="6" l="1"/>
  <c r="C55" i="6"/>
  <c r="E55" i="6"/>
  <c r="B56" i="6"/>
  <c r="D55" i="6"/>
  <c r="F55" i="6" s="1"/>
  <c r="D49" i="5"/>
  <c r="E49" i="5" s="1"/>
  <c r="G49" i="5" s="1"/>
  <c r="C50" i="5" s="1"/>
  <c r="F50" i="5"/>
  <c r="G55" i="6" l="1"/>
  <c r="A56" i="6"/>
  <c r="B57" i="6"/>
  <c r="C56" i="6"/>
  <c r="E56" i="6"/>
  <c r="D56" i="6"/>
  <c r="F56" i="6" s="1"/>
  <c r="D50" i="5"/>
  <c r="E50" i="5" s="1"/>
  <c r="G50" i="5" s="1"/>
  <c r="C51" i="5" s="1"/>
  <c r="F51" i="5"/>
  <c r="G56" i="6" l="1"/>
  <c r="D57" i="6"/>
  <c r="F57" i="6" s="1"/>
  <c r="E57" i="6"/>
  <c r="G57" i="6" s="1"/>
  <c r="C57" i="6"/>
  <c r="A57" i="6"/>
  <c r="B58" i="6"/>
  <c r="D51" i="5"/>
  <c r="E51" i="5" s="1"/>
  <c r="G51" i="5" s="1"/>
  <c r="C52" i="5" s="1"/>
  <c r="F52" i="5"/>
  <c r="B59" i="6" l="1"/>
  <c r="D58" i="6"/>
  <c r="E58" i="6"/>
  <c r="C58" i="6"/>
  <c r="A58" i="6"/>
  <c r="D52" i="5"/>
  <c r="E52" i="5" s="1"/>
  <c r="G52" i="5" s="1"/>
  <c r="C53" i="5" s="1"/>
  <c r="F53" i="5"/>
  <c r="F58" i="6" l="1"/>
  <c r="G58" i="6"/>
  <c r="C59" i="6" s="1"/>
  <c r="D59" i="6"/>
  <c r="E59" i="6"/>
  <c r="A59" i="6"/>
  <c r="B60" i="6"/>
  <c r="D53" i="5"/>
  <c r="E53" i="5" s="1"/>
  <c r="G53" i="5" s="1"/>
  <c r="C54" i="5" s="1"/>
  <c r="F54" i="5"/>
  <c r="G59" i="6" l="1"/>
  <c r="B61" i="6"/>
  <c r="E60" i="6"/>
  <c r="A60" i="6"/>
  <c r="D60" i="6"/>
  <c r="F60" i="6" s="1"/>
  <c r="C60" i="6"/>
  <c r="F59" i="6"/>
  <c r="D54" i="5"/>
  <c r="E54" i="5" s="1"/>
  <c r="G54" i="5" s="1"/>
  <c r="C55" i="5" s="1"/>
  <c r="F55" i="5"/>
  <c r="G60" i="6" l="1"/>
  <c r="A61" i="6"/>
  <c r="E61" i="6"/>
  <c r="D61" i="6"/>
  <c r="F61" i="6" s="1"/>
  <c r="C61" i="6"/>
  <c r="B62" i="6"/>
  <c r="D55" i="5"/>
  <c r="E55" i="5" s="1"/>
  <c r="G55" i="5" s="1"/>
  <c r="C56" i="5" s="1"/>
  <c r="F56" i="5"/>
  <c r="G61" i="6" l="1"/>
  <c r="E62" i="6"/>
  <c r="A62" i="6"/>
  <c r="D62" i="6"/>
  <c r="F62" i="6" s="1"/>
  <c r="B63" i="6"/>
  <c r="C62" i="6"/>
  <c r="G62" i="6" s="1"/>
  <c r="D56" i="5"/>
  <c r="E56" i="5" s="1"/>
  <c r="G56" i="5" s="1"/>
  <c r="C57" i="5" s="1"/>
  <c r="F57" i="5"/>
  <c r="B64" i="6" l="1"/>
  <c r="E63" i="6"/>
  <c r="D63" i="6"/>
  <c r="F63" i="6" s="1"/>
  <c r="C63" i="6"/>
  <c r="G63" i="6" s="1"/>
  <c r="A63" i="6"/>
  <c r="D57" i="5"/>
  <c r="E57" i="5" s="1"/>
  <c r="G57" i="5" s="1"/>
  <c r="C58" i="5" s="1"/>
  <c r="F58" i="5"/>
  <c r="E64" i="6" l="1"/>
  <c r="C64" i="6"/>
  <c r="D64" i="6"/>
  <c r="F64" i="6" s="1"/>
  <c r="A64" i="6"/>
  <c r="B65" i="6"/>
  <c r="G64" i="6"/>
  <c r="D58" i="5"/>
  <c r="E58" i="5" s="1"/>
  <c r="G58" i="5" s="1"/>
  <c r="C59" i="5" s="1"/>
  <c r="F59" i="5"/>
  <c r="B66" i="6" l="1"/>
  <c r="C65" i="6"/>
  <c r="A65" i="6"/>
  <c r="E65" i="6"/>
  <c r="G65" i="6" s="1"/>
  <c r="D65" i="6"/>
  <c r="F65" i="6" s="1"/>
  <c r="D59" i="5"/>
  <c r="E59" i="5" s="1"/>
  <c r="G59" i="5" s="1"/>
  <c r="C60" i="5" s="1"/>
  <c r="F60" i="5"/>
  <c r="C66" i="6" l="1"/>
  <c r="A66" i="6"/>
  <c r="E66" i="6"/>
  <c r="G66" i="6" s="1"/>
  <c r="D66" i="6"/>
  <c r="F66" i="6" s="1"/>
  <c r="B67" i="6"/>
  <c r="D60" i="5"/>
  <c r="E60" i="5" s="1"/>
  <c r="G60" i="5" s="1"/>
  <c r="C61" i="5" s="1"/>
  <c r="F61" i="5"/>
  <c r="B68" i="6" l="1"/>
  <c r="D67" i="6"/>
  <c r="E67" i="6"/>
  <c r="C67" i="6"/>
  <c r="A67" i="6"/>
  <c r="D61" i="5"/>
  <c r="E61" i="5" s="1"/>
  <c r="G61" i="5" s="1"/>
  <c r="C62" i="5" s="1"/>
  <c r="F62" i="5"/>
  <c r="G67" i="6" l="1"/>
  <c r="F67" i="6"/>
  <c r="A68" i="6"/>
  <c r="C68" i="6"/>
  <c r="E68" i="6"/>
  <c r="D68" i="6"/>
  <c r="F68" i="6" s="1"/>
  <c r="B69" i="6"/>
  <c r="D62" i="5"/>
  <c r="E62" i="5" s="1"/>
  <c r="G62" i="5" s="1"/>
  <c r="C63" i="5" s="1"/>
  <c r="F63" i="5"/>
  <c r="G68" i="6" l="1"/>
  <c r="D69" i="6"/>
  <c r="E69" i="6"/>
  <c r="G69" i="6" s="1"/>
  <c r="A69" i="6"/>
  <c r="C69" i="6"/>
  <c r="B70" i="6"/>
  <c r="D63" i="5"/>
  <c r="E63" i="5" s="1"/>
  <c r="G63" i="5" s="1"/>
  <c r="C64" i="5" s="1"/>
  <c r="F64" i="5"/>
  <c r="F69" i="6" l="1"/>
  <c r="B71" i="6"/>
  <c r="C70" i="6"/>
  <c r="E70" i="6"/>
  <c r="G70" i="6" s="1"/>
  <c r="D70" i="6"/>
  <c r="F70" i="6" s="1"/>
  <c r="A70" i="6"/>
  <c r="D64" i="5"/>
  <c r="E64" i="5" s="1"/>
  <c r="G64" i="5" s="1"/>
  <c r="C65" i="5" s="1"/>
  <c r="F65" i="5"/>
  <c r="D71" i="6" l="1"/>
  <c r="A71" i="6"/>
  <c r="C71" i="6"/>
  <c r="E71" i="6"/>
  <c r="G71" i="6" s="1"/>
  <c r="B72" i="6"/>
  <c r="D65" i="5"/>
  <c r="E65" i="5" s="1"/>
  <c r="G65" i="5" s="1"/>
  <c r="C66" i="5" s="1"/>
  <c r="F66" i="5"/>
  <c r="F71" i="6" l="1"/>
  <c r="B73" i="6"/>
  <c r="E72" i="6"/>
  <c r="D72" i="6"/>
  <c r="F72" i="6" s="1"/>
  <c r="A72" i="6"/>
  <c r="C72" i="6"/>
  <c r="G72" i="6" s="1"/>
  <c r="D66" i="5"/>
  <c r="E66" i="5" s="1"/>
  <c r="G66" i="5" s="1"/>
  <c r="C67" i="5" s="1"/>
  <c r="F67" i="5"/>
  <c r="A73" i="6" l="1"/>
  <c r="E73" i="6"/>
  <c r="G73" i="6" s="1"/>
  <c r="D73" i="6"/>
  <c r="C73" i="6"/>
  <c r="B74" i="6"/>
  <c r="D67" i="5"/>
  <c r="E67" i="5" s="1"/>
  <c r="G67" i="5" s="1"/>
  <c r="C68" i="5" s="1"/>
  <c r="F68" i="5"/>
  <c r="F73" i="6" l="1"/>
  <c r="D74" i="6"/>
  <c r="F74" i="6" s="1"/>
  <c r="E74" i="6"/>
  <c r="C74" i="6"/>
  <c r="A74" i="6"/>
  <c r="D68" i="5"/>
  <c r="E68" i="5" s="1"/>
  <c r="G68" i="5" s="1"/>
  <c r="C69" i="5" s="1"/>
  <c r="F69" i="5"/>
  <c r="G74" i="6" l="1"/>
  <c r="D69" i="5"/>
  <c r="E69" i="5" s="1"/>
  <c r="G69" i="5" s="1"/>
  <c r="C70" i="5" s="1"/>
  <c r="F70" i="5"/>
  <c r="D70" i="5" l="1"/>
  <c r="E70" i="5" s="1"/>
  <c r="G70" i="5" s="1"/>
  <c r="C71" i="5" s="1"/>
  <c r="F71" i="5"/>
  <c r="D71" i="5" l="1"/>
  <c r="E71" i="5" s="1"/>
  <c r="G71" i="5" s="1"/>
  <c r="C72" i="5" s="1"/>
  <c r="F72" i="5"/>
  <c r="D72" i="5" l="1"/>
  <c r="E72" i="5" s="1"/>
  <c r="G72" i="5" s="1"/>
  <c r="C73" i="5" s="1"/>
  <c r="F73" i="5"/>
  <c r="D73" i="5" l="1"/>
  <c r="E73" i="5" s="1"/>
  <c r="G73" i="5" s="1"/>
  <c r="C74" i="5" s="1"/>
  <c r="F74" i="5"/>
  <c r="D74" i="5" l="1"/>
  <c r="E74" i="5" s="1"/>
  <c r="G74" i="5" s="1"/>
  <c r="C75" i="5" s="1"/>
  <c r="F75" i="5"/>
  <c r="D75" i="5" l="1"/>
  <c r="E75" i="5" s="1"/>
  <c r="G75" i="5" s="1"/>
  <c r="C76" i="5" s="1"/>
  <c r="F76" i="5"/>
  <c r="F77" i="5" s="1"/>
  <c r="F78" i="5" s="1"/>
  <c r="F79" i="5" l="1"/>
  <c r="F80" i="5" s="1"/>
  <c r="D76" i="5"/>
  <c r="E76" i="5" s="1"/>
  <c r="G76" i="5" s="1"/>
  <c r="C77" i="5" s="1"/>
  <c r="D77" i="5" s="1"/>
  <c r="E77" i="5" s="1"/>
  <c r="G77" i="5" s="1"/>
  <c r="C78" i="5" s="1"/>
  <c r="D78" i="5" s="1"/>
  <c r="E78" i="5" s="1"/>
  <c r="G78" i="5" s="1"/>
  <c r="C79" i="5" s="1"/>
  <c r="D79" i="5" s="1"/>
  <c r="E79" i="5" s="1"/>
  <c r="G79" i="5" s="1"/>
  <c r="C80" i="5" s="1"/>
  <c r="D80" i="5" s="1"/>
  <c r="F81" i="5" l="1"/>
  <c r="E80" i="5"/>
  <c r="G80" i="5" s="1"/>
  <c r="C81" i="5" s="1"/>
  <c r="D81" i="5" s="1"/>
  <c r="E81" i="5" l="1"/>
  <c r="G81" i="5" s="1"/>
  <c r="C82" i="5" s="1"/>
  <c r="D82" i="5" s="1"/>
  <c r="F82" i="5"/>
  <c r="F20" i="4"/>
  <c r="F31" i="4" s="1"/>
  <c r="F34" i="4" s="1"/>
  <c r="F32" i="4" l="1"/>
  <c r="F83" i="5"/>
  <c r="E82" i="5"/>
  <c r="G82" i="5" s="1"/>
  <c r="C83" i="5" s="1"/>
  <c r="D83" i="5" s="1"/>
  <c r="F33" i="4" l="1"/>
  <c r="F35" i="4" s="1"/>
  <c r="F84" i="5"/>
  <c r="E83" i="5"/>
  <c r="G83" i="5" s="1"/>
  <c r="C84" i="5" s="1"/>
  <c r="D84" i="5" s="1"/>
  <c r="F85" i="5" l="1"/>
  <c r="E84" i="5"/>
  <c r="G84" i="5" s="1"/>
  <c r="C85" i="5" s="1"/>
  <c r="D85" i="5" s="1"/>
  <c r="F86" i="5" l="1"/>
  <c r="F87" i="5" s="1"/>
  <c r="F88" i="5" s="1"/>
  <c r="E85" i="5"/>
  <c r="G85" i="5" s="1"/>
  <c r="C86" i="5" s="1"/>
  <c r="D86" i="5" s="1"/>
  <c r="E86" i="5" s="1"/>
  <c r="G86" i="5" s="1"/>
  <c r="C87" i="5" s="1"/>
  <c r="D87" i="5" s="1"/>
  <c r="E87" i="5" s="1"/>
  <c r="G87" i="5" s="1"/>
  <c r="C88" i="5" s="1"/>
  <c r="D88" i="5" s="1"/>
  <c r="F89" i="5" l="1"/>
  <c r="E88" i="5"/>
  <c r="G88" i="5" s="1"/>
  <c r="C89" i="5" s="1"/>
  <c r="D89" i="5" s="1"/>
  <c r="F90" i="5" l="1"/>
  <c r="E89" i="5"/>
  <c r="G89" i="5" s="1"/>
  <c r="C90" i="5" s="1"/>
  <c r="D90" i="5" s="1"/>
  <c r="F91" i="5" l="1"/>
  <c r="F92" i="5" s="1"/>
  <c r="F93" i="5" s="1"/>
  <c r="F94" i="5" s="1"/>
  <c r="F95" i="5" s="1"/>
  <c r="F96" i="5" s="1"/>
  <c r="F97" i="5" s="1"/>
  <c r="E90" i="5"/>
  <c r="G90" i="5" s="1"/>
  <c r="C91" i="5" s="1"/>
  <c r="D91" i="5" s="1"/>
  <c r="E91" i="5" l="1"/>
  <c r="G91" i="5" s="1"/>
  <c r="C92" i="5" s="1"/>
  <c r="D92" i="5" s="1"/>
  <c r="E92" i="5" s="1"/>
  <c r="G92" i="5" s="1"/>
  <c r="C93" i="5" s="1"/>
  <c r="D93" i="5" s="1"/>
  <c r="E93" i="5" s="1"/>
  <c r="G93" i="5" s="1"/>
  <c r="C94" i="5" s="1"/>
  <c r="D94" i="5" s="1"/>
  <c r="E94" i="5" s="1"/>
  <c r="G94" i="5" s="1"/>
  <c r="C95" i="5" s="1"/>
  <c r="D95" i="5" s="1"/>
  <c r="E95" i="5" s="1"/>
  <c r="G95" i="5" s="1"/>
  <c r="C96" i="5" s="1"/>
  <c r="D96" i="5" s="1"/>
  <c r="E96" i="5" s="1"/>
  <c r="G96" i="5" s="1"/>
  <c r="C97" i="5" s="1"/>
  <c r="D97" i="5" s="1"/>
  <c r="E97" i="5" s="1"/>
  <c r="G97" i="5" s="1"/>
  <c r="C98" i="5" s="1"/>
  <c r="D98" i="5" s="1"/>
  <c r="F98" i="5"/>
  <c r="F99" i="5" l="1"/>
  <c r="E98" i="5"/>
  <c r="G98" i="5" s="1"/>
  <c r="C99" i="5" s="1"/>
  <c r="D99" i="5" s="1"/>
  <c r="F100" i="5" l="1"/>
  <c r="F101" i="5" s="1"/>
  <c r="F102" i="5" s="1"/>
  <c r="F103" i="5" s="1"/>
  <c r="E99" i="5"/>
  <c r="G99" i="5" s="1"/>
  <c r="C100" i="5" s="1"/>
  <c r="D100" i="5" s="1"/>
  <c r="E100" i="5" s="1"/>
  <c r="G100" i="5" s="1"/>
  <c r="C101" i="5" s="1"/>
  <c r="D101" i="5" s="1"/>
  <c r="E101" i="5" s="1"/>
  <c r="G101" i="5" s="1"/>
  <c r="C102" i="5" s="1"/>
  <c r="D102" i="5" s="1"/>
  <c r="E102" i="5" s="1"/>
  <c r="G102" i="5" s="1"/>
  <c r="C103" i="5" s="1"/>
  <c r="D103" i="5" s="1"/>
  <c r="F104" i="5" l="1"/>
  <c r="E103" i="5"/>
  <c r="G103" i="5" s="1"/>
  <c r="C104" i="5" s="1"/>
  <c r="D104" i="5" s="1"/>
  <c r="E104" i="5" l="1"/>
  <c r="G104" i="5" s="1"/>
  <c r="C105" i="5" s="1"/>
  <c r="D105" i="5" s="1"/>
  <c r="F105" i="5"/>
  <c r="F106" i="5" s="1"/>
  <c r="E105" i="5" l="1"/>
  <c r="G105" i="5" s="1"/>
  <c r="C106" i="5" s="1"/>
  <c r="D106" i="5" s="1"/>
  <c r="E106" i="5" s="1"/>
  <c r="G106" i="5" s="1"/>
  <c r="C107" i="5" s="1"/>
  <c r="D107" i="5" s="1"/>
  <c r="E107" i="5" s="1"/>
  <c r="G107" i="5" s="1"/>
  <c r="C108" i="5" s="1"/>
  <c r="D108" i="5" s="1"/>
  <c r="F107" i="5"/>
  <c r="F108" i="5" s="1"/>
  <c r="E108" i="5" l="1"/>
  <c r="G108" i="5" s="1"/>
  <c r="C109" i="5" s="1"/>
  <c r="D109" i="5" s="1"/>
  <c r="F109" i="5"/>
  <c r="F110" i="5" s="1"/>
  <c r="F111" i="5" s="1"/>
  <c r="F112" i="5" s="1"/>
  <c r="E109" i="5" l="1"/>
  <c r="G109" i="5" s="1"/>
  <c r="C110" i="5" s="1"/>
  <c r="D110" i="5" s="1"/>
  <c r="E110" i="5" s="1"/>
  <c r="G110" i="5" s="1"/>
  <c r="C111" i="5" s="1"/>
  <c r="D111" i="5" s="1"/>
  <c r="E111" i="5" s="1"/>
  <c r="G111" i="5" s="1"/>
  <c r="C112" i="5" s="1"/>
  <c r="D112" i="5" s="1"/>
  <c r="E112" i="5" s="1"/>
  <c r="G112" i="5" s="1"/>
  <c r="C113" i="5" s="1"/>
  <c r="D113" i="5" s="1"/>
  <c r="F113" i="5"/>
  <c r="F114" i="5" l="1"/>
  <c r="E113" i="5"/>
  <c r="G113" i="5" s="1"/>
  <c r="C114" i="5" s="1"/>
  <c r="D114" i="5" s="1"/>
  <c r="E114" i="5" l="1"/>
  <c r="G114" i="5" s="1"/>
  <c r="C115" i="5" s="1"/>
  <c r="D115" i="5" s="1"/>
  <c r="F115" i="5"/>
  <c r="F116" i="5" s="1"/>
  <c r="F117" i="5" s="1"/>
  <c r="F118" i="5" s="1"/>
  <c r="E115" i="5" l="1"/>
  <c r="G115" i="5" s="1"/>
  <c r="C116" i="5" s="1"/>
  <c r="D116" i="5" s="1"/>
  <c r="E116" i="5" s="1"/>
  <c r="G116" i="5" s="1"/>
  <c r="C117" i="5" s="1"/>
  <c r="D117" i="5" s="1"/>
  <c r="E117" i="5" s="1"/>
  <c r="G117" i="5" s="1"/>
  <c r="C118" i="5" s="1"/>
  <c r="D118" i="5" s="1"/>
  <c r="E118" i="5" s="1"/>
  <c r="G118" i="5" s="1"/>
  <c r="C119" i="5" s="1"/>
  <c r="D119" i="5" s="1"/>
  <c r="F119" i="5"/>
  <c r="E119" i="5" l="1"/>
  <c r="G119" i="5" s="1"/>
  <c r="C120" i="5" s="1"/>
  <c r="D120" i="5" s="1"/>
  <c r="F120" i="5"/>
  <c r="E120" i="5" l="1"/>
  <c r="G120" i="5" s="1"/>
  <c r="C121" i="5" s="1"/>
  <c r="D121" i="5" s="1"/>
  <c r="F121" i="5"/>
  <c r="E121" i="5" l="1"/>
  <c r="G121" i="5" s="1"/>
  <c r="C122" i="5" s="1"/>
  <c r="D122" i="5" s="1"/>
  <c r="F122" i="5"/>
  <c r="E122" i="5" l="1"/>
  <c r="G122" i="5" s="1"/>
  <c r="C123" i="5" s="1"/>
  <c r="D123" i="5" s="1"/>
  <c r="F123" i="5"/>
  <c r="E123" i="5" l="1"/>
  <c r="G123" i="5" s="1"/>
  <c r="C124" i="5" s="1"/>
  <c r="D124" i="5" s="1"/>
  <c r="F124" i="5"/>
  <c r="E124" i="5" l="1"/>
  <c r="G124" i="5" s="1"/>
  <c r="C125" i="5" s="1"/>
  <c r="D125" i="5" s="1"/>
  <c r="F125" i="5"/>
  <c r="F126" i="5" s="1"/>
  <c r="E125" i="5" l="1"/>
  <c r="G125" i="5" s="1"/>
  <c r="C126" i="5" s="1"/>
  <c r="D126" i="5" s="1"/>
  <c r="E126" i="5" s="1"/>
  <c r="G126" i="5" s="1"/>
  <c r="C127" i="5" s="1"/>
  <c r="D127" i="5" s="1"/>
  <c r="F127" i="5"/>
  <c r="E127" i="5" l="1"/>
  <c r="G127" i="5" s="1"/>
  <c r="C128" i="5" s="1"/>
  <c r="D128" i="5" s="1"/>
  <c r="F128" i="5"/>
  <c r="E128" i="5" l="1"/>
  <c r="G128" i="5" s="1"/>
  <c r="C129" i="5" s="1"/>
  <c r="D129" i="5" s="1"/>
  <c r="F129" i="5"/>
  <c r="F130" i="5" l="1"/>
  <c r="E129" i="5"/>
  <c r="G129" i="5" s="1"/>
  <c r="C130" i="5" s="1"/>
  <c r="D130" i="5" s="1"/>
  <c r="E130" i="5" l="1"/>
  <c r="G130" i="5" s="1"/>
  <c r="C131" i="5" s="1"/>
  <c r="D131" i="5" s="1"/>
  <c r="F131" i="5"/>
  <c r="F132" i="5" s="1"/>
  <c r="E131" i="5" l="1"/>
  <c r="G131" i="5" s="1"/>
  <c r="C132" i="5" s="1"/>
  <c r="D132" i="5" s="1"/>
  <c r="E132" i="5" s="1"/>
  <c r="G132" i="5" s="1"/>
  <c r="C133" i="5" s="1"/>
  <c r="D133" i="5" s="1"/>
  <c r="F133" i="5"/>
  <c r="F134" i="5" l="1"/>
  <c r="E133" i="5"/>
  <c r="G133" i="5" s="1"/>
  <c r="C134" i="5" s="1"/>
  <c r="D134" i="5" s="1"/>
  <c r="E134" i="5" l="1"/>
  <c r="G134" i="5" s="1"/>
  <c r="C135" i="5" s="1"/>
  <c r="D135" i="5" s="1"/>
  <c r="F135" i="5"/>
  <c r="E135" i="5" l="1"/>
  <c r="G135" i="5" s="1"/>
  <c r="C136" i="5" s="1"/>
  <c r="D136" i="5" s="1"/>
  <c r="F136" i="5"/>
  <c r="E136" i="5" l="1"/>
  <c r="G136" i="5" s="1"/>
</calcChain>
</file>

<file path=xl/sharedStrings.xml><?xml version="1.0" encoding="utf-8"?>
<sst xmlns="http://schemas.openxmlformats.org/spreadsheetml/2006/main" count="212" uniqueCount="81">
  <si>
    <t>Tehnohooldus</t>
  </si>
  <si>
    <t>Omanikukohustused</t>
  </si>
  <si>
    <t>Elektrienergia</t>
  </si>
  <si>
    <t>Küte (soojusenergia)</t>
  </si>
  <si>
    <t>Vesi ja kanalisatsioon</t>
  </si>
  <si>
    <t>Üürileandja:</t>
  </si>
  <si>
    <t>(allkirjastatud digitaalselt)</t>
  </si>
  <si>
    <t>Üürnik:</t>
  </si>
  <si>
    <t>summa kuus</t>
  </si>
  <si>
    <t>Üürnik</t>
  </si>
  <si>
    <t>Üüripinna aadress</t>
  </si>
  <si>
    <t>Märkused</t>
  </si>
  <si>
    <t>ÜÜR KOKKU</t>
  </si>
  <si>
    <t>Kinnisvara haldamine (haldusteenus)</t>
  </si>
  <si>
    <t>Territoorium</t>
  </si>
  <si>
    <t>KÕRVALTEENUSTE TASUD KOKKU</t>
  </si>
  <si>
    <t>ÜÜR JA KÕRVALTEENUSTE TASUD KOOS KÄIBEMAKSUGA (kuus)</t>
  </si>
  <si>
    <t xml:space="preserve">Üüriteenused ja üür  </t>
  </si>
  <si>
    <t>Kõrvalteenused ja kõrvalteenuste tasud</t>
  </si>
  <si>
    <t>Üür ja kõrvalteenuste tasud kokku ilma käibemaksuta (kuus)</t>
  </si>
  <si>
    <t>kuud</t>
  </si>
  <si>
    <t>Üüripind (hooned)</t>
  </si>
  <si>
    <t xml:space="preserve">Muutmise alus </t>
  </si>
  <si>
    <t>Tarbimisteenused</t>
  </si>
  <si>
    <t>ÜÜR JA KÕRVALTEENUSTE TASUD KÄIBEMAKSUTA (perioodil)</t>
  </si>
  <si>
    <t>ÜÜR JA KÕRVALTEENUSTE TASUD KOOS KÄIBEMAKSUGA (perioodil)</t>
  </si>
  <si>
    <r>
      <t>m</t>
    </r>
    <r>
      <rPr>
        <b/>
        <vertAlign val="superscript"/>
        <sz val="11"/>
        <color indexed="8"/>
        <rFont val="Times New Roman"/>
        <family val="1"/>
      </rPr>
      <t>2</t>
    </r>
  </si>
  <si>
    <r>
      <t>EUR/m</t>
    </r>
    <r>
      <rPr>
        <b/>
        <vertAlign val="superscript"/>
        <sz val="11"/>
        <color indexed="8"/>
        <rFont val="Times New Roman"/>
        <family val="1"/>
      </rPr>
      <t>2</t>
    </r>
  </si>
  <si>
    <t>Tugiteenused (710-720, 740)</t>
  </si>
  <si>
    <t>Maksete algus</t>
  </si>
  <si>
    <t>Maksete arv</t>
  </si>
  <si>
    <t>Kinnistu jääkmaksumus</t>
  </si>
  <si>
    <t>EUR (km-ta)</t>
  </si>
  <si>
    <t>Üürniku osakaal</t>
  </si>
  <si>
    <t>Kapitali algväärtus</t>
  </si>
  <si>
    <t>Kapitali lõppväärtus</t>
  </si>
  <si>
    <t>Kuupäev</t>
  </si>
  <si>
    <t>Jrk nr</t>
  </si>
  <si>
    <t>Algjääk</t>
  </si>
  <si>
    <t>Intress</t>
  </si>
  <si>
    <t>Põhiosa</t>
  </si>
  <si>
    <t>Kap.komponent</t>
  </si>
  <si>
    <t>Lõppjääk</t>
  </si>
  <si>
    <t>Üüripind</t>
  </si>
  <si>
    <t>Kokku:</t>
  </si>
  <si>
    <t>üürnik 1</t>
  </si>
  <si>
    <t>üürnik 2</t>
  </si>
  <si>
    <t>üürnik 3</t>
  </si>
  <si>
    <t>üürnik 4</t>
  </si>
  <si>
    <t>üürnik 5</t>
  </si>
  <si>
    <t>Remonttööd</t>
  </si>
  <si>
    <t>Kapitalikomponent (bilansiline)</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</si>
  <si>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</si>
  <si>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Teenuse hinna muutus</t>
  </si>
  <si>
    <t>Teenuse hinna, tarbimise muutus</t>
  </si>
  <si>
    <t>Kõrvalteenuste eest tasumine tegelike kulude alusel, esitatud kulude prognoos</t>
  </si>
  <si>
    <t>Heakord (310-360)</t>
  </si>
  <si>
    <t xml:space="preserve">Kapitalikomponendi annuiteetmaksegraafik - </t>
  </si>
  <si>
    <t>Ei indekseerita</t>
  </si>
  <si>
    <t>Lisa 3</t>
  </si>
  <si>
    <t xml:space="preserve"> Indekseerimine* alates 01.01.2022.a, 31.dets THI, max 3% aastas</t>
  </si>
  <si>
    <t>Kapitali tulumäär 2020 II pa</t>
  </si>
  <si>
    <t>Pärnu Maakohus</t>
  </si>
  <si>
    <t>Sauna tn 5, Rapla</t>
  </si>
  <si>
    <t>üürilepingule nr KPJ-4/2020-301</t>
  </si>
  <si>
    <t>Kapitalikomponendi annuiteetmaksegraafik - Sauna tn 5, Rapla</t>
  </si>
  <si>
    <t>Kapitali tulumäär 2023 I pa</t>
  </si>
  <si>
    <t>Kapitalikomponent (pisiparendus lisa 6.1 alusel)</t>
  </si>
  <si>
    <t>Tasutakse kuni 30.09.2028</t>
  </si>
  <si>
    <t>12 kuud</t>
  </si>
  <si>
    <t>Remonttööd (tavasisustus lisa 6.1 alusel)</t>
  </si>
  <si>
    <t>Lisa nr 2</t>
  </si>
  <si>
    <t>Üürilepingu nr KPJ-4/2020-301 muudatusele nr 2</t>
  </si>
  <si>
    <t>Olemasolev pind</t>
  </si>
  <si>
    <t>Lisanduv pind</t>
  </si>
  <si>
    <t>Üür ja kõrvalteenuste tasu 01.01.2025 - 31.12.2025</t>
  </si>
  <si>
    <t>Käibemaks</t>
  </si>
  <si>
    <t>Pind kokku</t>
  </si>
  <si>
    <r>
      <t>EUR/m</t>
    </r>
    <r>
      <rPr>
        <b/>
        <vertAlign val="superscript"/>
        <sz val="11"/>
        <color theme="0" tint="-0.499984740745262"/>
        <rFont val="Times New Roman"/>
        <family val="1"/>
      </rPr>
      <t>2</t>
    </r>
  </si>
  <si>
    <t>-</t>
  </si>
  <si>
    <t>Kapitali tulumäär 2023 II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</si>
</sst>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000"/>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sz val="11"/>
      <color rgb="FF000000"/>
      <name val="Calibri"/>
      <family val="2"/>
      <charset val="186"/>
      <scheme val="minor"/>
    </font>
    <font>
      <b/>
      <sz val="16"/>
      <color rgb="FF000000"/>
      <name val="Calibri"/>
      <family val="2"/>
    </font>
    <font>
      <b/>
      <vertAlign val="superscript"/>
      <sz val="11"/>
      <color theme="0" tint="-0.499984740745262"/>
      <name val="Times New Roman"/>
      <family val="1"/>
    </font>
    <font>
      <sz val="1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6" fillId="0" borderId="0"/>
    <xf numFmtId="9" fontId="5" fillId="0" borderId="0" applyFont="0" applyFill="0" applyBorder="0" applyAlignment="0" applyProtection="0"/>
  </cellStyleXfs>
  <cellXfs count="202">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9" fillId="0" borderId="0" xfId="0" applyFont="1" applyAlignment="1">
      <alignment horizontal="left" wrapText="1"/>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6" borderId="29" xfId="1" applyFill="1" applyBorder="1"/>
    <xf numFmtId="0" fontId="6" fillId="5" borderId="0" xfId="1" applyFill="1"/>
    <xf numFmtId="0" fontId="0" fillId="3" borderId="0" xfId="0" applyFill="1"/>
    <xf numFmtId="0" fontId="6" fillId="6" borderId="0" xfId="1" applyFill="1"/>
    <xf numFmtId="0" fontId="6" fillId="6" borderId="31" xfId="1" applyFill="1" applyBorder="1"/>
    <xf numFmtId="0" fontId="6" fillId="6" borderId="26" xfId="1" applyFill="1" applyBorder="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9" fillId="7" borderId="0" xfId="0" applyFont="1" applyFill="1" applyProtection="1">
      <protection hidden="1"/>
    </xf>
    <xf numFmtId="0" fontId="0" fillId="7" borderId="0" xfId="0" applyFill="1"/>
    <xf numFmtId="0" fontId="19" fillId="7" borderId="0" xfId="0" applyFont="1" applyFill="1" applyProtection="1">
      <protection locked="0" hidden="1"/>
    </xf>
    <xf numFmtId="164" fontId="19"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0" fillId="0" borderId="0" xfId="0" applyFont="1"/>
    <xf numFmtId="4" fontId="8" fillId="0" borderId="33" xfId="0" applyNumberFormat="1" applyFont="1" applyBorder="1" applyAlignment="1">
      <alignment horizontal="center" vertical="center" wrapText="1"/>
    </xf>
    <xf numFmtId="4" fontId="8" fillId="0" borderId="6" xfId="0" applyNumberFormat="1" applyFont="1" applyBorder="1" applyAlignment="1">
      <alignment vertical="center" wrapText="1"/>
    </xf>
    <xf numFmtId="4" fontId="21" fillId="3" borderId="21" xfId="0" applyNumberFormat="1" applyFont="1" applyFill="1" applyBorder="1" applyAlignment="1">
      <alignment vertical="center" wrapText="1"/>
    </xf>
    <xf numFmtId="4" fontId="22" fillId="4" borderId="14" xfId="0" applyNumberFormat="1" applyFont="1" applyFill="1" applyBorder="1" applyAlignment="1">
      <alignment horizontal="right"/>
    </xf>
    <xf numFmtId="4" fontId="22" fillId="4" borderId="15" xfId="0" applyNumberFormat="1" applyFont="1" applyFill="1" applyBorder="1" applyAlignment="1">
      <alignment horizontal="right"/>
    </xf>
    <xf numFmtId="3" fontId="2" fillId="0" borderId="1" xfId="0" applyNumberFormat="1" applyFont="1" applyBorder="1" applyAlignment="1">
      <alignment horizontal="right"/>
    </xf>
    <xf numFmtId="0" fontId="23" fillId="5" borderId="0" xfId="1" applyFont="1" applyFill="1"/>
    <xf numFmtId="4" fontId="24" fillId="5" borderId="0" xfId="1" applyNumberFormat="1" applyFont="1" applyFill="1"/>
    <xf numFmtId="0" fontId="27" fillId="0" borderId="0" xfId="0" applyFont="1" applyAlignment="1">
      <alignment horizontal="right"/>
    </xf>
    <xf numFmtId="4" fontId="21" fillId="3" borderId="6" xfId="0" applyNumberFormat="1" applyFont="1" applyFill="1" applyBorder="1" applyAlignment="1">
      <alignment horizontal="right" wrapText="1"/>
    </xf>
    <xf numFmtId="0" fontId="4" fillId="6" borderId="27" xfId="1" applyFont="1" applyFill="1" applyBorder="1"/>
    <xf numFmtId="0" fontId="4" fillId="5" borderId="28" xfId="1" applyFont="1" applyFill="1" applyBorder="1"/>
    <xf numFmtId="0" fontId="28" fillId="3" borderId="28" xfId="0" applyFont="1" applyFill="1" applyBorder="1"/>
    <xf numFmtId="167" fontId="4" fillId="6" borderId="28" xfId="1" applyNumberFormat="1" applyFont="1" applyFill="1" applyBorder="1"/>
    <xf numFmtId="0" fontId="4" fillId="6" borderId="30" xfId="1" applyFont="1" applyFill="1" applyBorder="1"/>
    <xf numFmtId="0" fontId="28" fillId="3" borderId="0" xfId="0" applyFont="1" applyFill="1"/>
    <xf numFmtId="0" fontId="4" fillId="6" borderId="0" xfId="1" applyFont="1" applyFill="1"/>
    <xf numFmtId="167" fontId="28"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8" fillId="3" borderId="32" xfId="0" applyFont="1" applyFill="1" applyBorder="1"/>
    <xf numFmtId="166" fontId="4" fillId="6" borderId="32" xfId="1" applyNumberFormat="1" applyFont="1" applyFill="1" applyBorder="1"/>
    <xf numFmtId="2" fontId="4" fillId="5" borderId="0" xfId="1" applyNumberFormat="1" applyFont="1" applyFill="1" applyAlignment="1">
      <alignment horizontal="right"/>
    </xf>
    <xf numFmtId="0" fontId="30" fillId="5" borderId="0" xfId="1" applyFont="1" applyFill="1"/>
    <xf numFmtId="2" fontId="30"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30"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2" fontId="16" fillId="3" borderId="0" xfId="1" applyNumberFormat="1" applyFont="1" applyFill="1"/>
    <xf numFmtId="170" fontId="0" fillId="3" borderId="0" xfId="0" applyNumberFormat="1" applyFill="1" applyProtection="1">
      <protection hidden="1"/>
    </xf>
    <xf numFmtId="2" fontId="17" fillId="5" borderId="38" xfId="1" applyNumberFormat="1" applyFont="1" applyFill="1" applyBorder="1" applyAlignment="1">
      <alignment horizontal="right"/>
    </xf>
    <xf numFmtId="0" fontId="8" fillId="0" borderId="36" xfId="0" applyFont="1" applyBorder="1" applyAlignment="1">
      <alignment vertical="center" wrapText="1"/>
    </xf>
    <xf numFmtId="0" fontId="8" fillId="0" borderId="21" xfId="0" applyFont="1" applyBorder="1" applyAlignment="1">
      <alignment horizontal="center" vertical="center" wrapText="1"/>
    </xf>
    <xf numFmtId="0" fontId="10" fillId="0" borderId="0" xfId="0" applyFont="1" applyAlignment="1">
      <alignment horizontal="right"/>
    </xf>
    <xf numFmtId="3" fontId="2" fillId="0" borderId="0" xfId="0" applyNumberFormat="1" applyFont="1" applyAlignment="1">
      <alignment horizontal="right"/>
    </xf>
    <xf numFmtId="0" fontId="29" fillId="3" borderId="0" xfId="1" applyFont="1" applyFill="1" applyAlignment="1">
      <alignment horizontal="left"/>
    </xf>
    <xf numFmtId="4" fontId="8" fillId="3" borderId="6" xfId="0" applyNumberFormat="1" applyFont="1" applyFill="1" applyBorder="1" applyAlignment="1">
      <alignment horizontal="right" wrapText="1"/>
    </xf>
    <xf numFmtId="4" fontId="8" fillId="3" borderId="21" xfId="0" applyNumberFormat="1" applyFont="1" applyFill="1" applyBorder="1" applyAlignment="1">
      <alignment wrapText="1"/>
    </xf>
    <xf numFmtId="4" fontId="10" fillId="0" borderId="41" xfId="0" applyNumberFormat="1" applyFont="1" applyBorder="1" applyAlignment="1">
      <alignment horizontal="right"/>
    </xf>
    <xf numFmtId="4" fontId="10" fillId="0" borderId="42" xfId="0" applyNumberFormat="1" applyFont="1" applyBorder="1" applyAlignment="1">
      <alignment horizontal="right"/>
    </xf>
    <xf numFmtId="0" fontId="22" fillId="2" borderId="3" xfId="0" applyFont="1" applyFill="1" applyBorder="1" applyAlignment="1">
      <alignment horizontal="center"/>
    </xf>
    <xf numFmtId="0" fontId="22" fillId="2" borderId="20" xfId="0" applyFont="1" applyFill="1" applyBorder="1" applyAlignment="1">
      <alignment horizontal="center"/>
    </xf>
    <xf numFmtId="4" fontId="21" fillId="0" borderId="6" xfId="0" applyNumberFormat="1" applyFont="1" applyBorder="1" applyAlignment="1">
      <alignment horizontal="right" wrapText="1"/>
    </xf>
    <xf numFmtId="4" fontId="21" fillId="0" borderId="21" xfId="0" applyNumberFormat="1" applyFont="1" applyBorder="1" applyAlignment="1">
      <alignment wrapText="1"/>
    </xf>
    <xf numFmtId="4" fontId="21" fillId="3" borderId="21" xfId="0" applyNumberFormat="1" applyFont="1" applyFill="1" applyBorder="1" applyAlignment="1">
      <alignment wrapText="1"/>
    </xf>
    <xf numFmtId="4" fontId="22" fillId="2" borderId="7" xfId="0" applyNumberFormat="1" applyFont="1" applyFill="1" applyBorder="1" applyAlignment="1">
      <alignment horizontal="right"/>
    </xf>
    <xf numFmtId="4" fontId="22" fillId="2" borderId="5" xfId="0" applyNumberFormat="1" applyFont="1" applyFill="1" applyBorder="1" applyAlignment="1">
      <alignment horizontal="right"/>
    </xf>
    <xf numFmtId="4" fontId="22" fillId="3" borderId="9" xfId="0" applyNumberFormat="1" applyFont="1" applyFill="1" applyBorder="1" applyAlignment="1">
      <alignment horizontal="right"/>
    </xf>
    <xf numFmtId="4" fontId="22" fillId="3" borderId="5" xfId="0" applyNumberFormat="1" applyFont="1" applyFill="1" applyBorder="1" applyAlignment="1">
      <alignment horizontal="right"/>
    </xf>
    <xf numFmtId="4" fontId="22" fillId="2" borderId="6" xfId="0" applyNumberFormat="1" applyFont="1" applyFill="1" applyBorder="1" applyAlignment="1">
      <alignment horizontal="center"/>
    </xf>
    <xf numFmtId="0" fontId="22" fillId="2" borderId="25" xfId="0" applyFont="1" applyFill="1" applyBorder="1" applyAlignment="1">
      <alignment horizontal="center"/>
    </xf>
    <xf numFmtId="4" fontId="22" fillId="0" borderId="9" xfId="0" applyNumberFormat="1" applyFont="1" applyBorder="1" applyAlignment="1">
      <alignment horizontal="right"/>
    </xf>
    <xf numFmtId="4" fontId="22" fillId="0" borderId="10" xfId="0" applyNumberFormat="1" applyFont="1" applyBorder="1" applyAlignment="1">
      <alignment horizontal="right"/>
    </xf>
    <xf numFmtId="4" fontId="21" fillId="0" borderId="9" xfId="0" applyNumberFormat="1" applyFont="1" applyBorder="1" applyAlignment="1">
      <alignment horizontal="right"/>
    </xf>
    <xf numFmtId="4" fontId="22" fillId="0" borderId="9" xfId="0" applyNumberFormat="1" applyFont="1" applyBorder="1"/>
    <xf numFmtId="4" fontId="22" fillId="0" borderId="14" xfId="0" applyNumberFormat="1" applyFont="1" applyBorder="1"/>
    <xf numFmtId="4" fontId="22" fillId="0" borderId="15" xfId="0" applyNumberFormat="1" applyFont="1" applyBorder="1"/>
    <xf numFmtId="4" fontId="8" fillId="3" borderId="21" xfId="0" applyNumberFormat="1" applyFont="1" applyFill="1" applyBorder="1" applyAlignment="1">
      <alignment horizontal="right" wrapText="1"/>
    </xf>
    <xf numFmtId="4" fontId="32" fillId="3" borderId="21" xfId="0" applyNumberFormat="1" applyFont="1" applyFill="1" applyBorder="1" applyAlignment="1">
      <alignment wrapText="1"/>
    </xf>
    <xf numFmtId="169" fontId="4" fillId="6" borderId="32" xfId="1" applyNumberFormat="1" applyFont="1" applyFill="1" applyBorder="1"/>
    <xf numFmtId="4" fontId="8" fillId="0" borderId="21" xfId="0" applyNumberFormat="1" applyFont="1" applyBorder="1" applyAlignment="1">
      <alignment horizontal="right" wrapText="1"/>
    </xf>
    <xf numFmtId="0" fontId="26" fillId="0" borderId="0" xfId="0" applyFont="1" applyAlignment="1">
      <alignment horizontal="left" vertic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10" fillId="0" borderId="0" xfId="0" applyFont="1" applyAlignment="1">
      <alignment horizontal="left" wrapText="1"/>
    </xf>
    <xf numFmtId="0" fontId="25" fillId="0" borderId="0" xfId="0" applyFont="1" applyAlignment="1">
      <alignment horizont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9" xfId="0" applyFont="1" applyBorder="1" applyAlignment="1">
      <alignment horizontal="center"/>
    </xf>
    <xf numFmtId="0" fontId="8" fillId="0" borderId="40" xfId="0" applyFont="1" applyBorder="1" applyAlignment="1">
      <alignment horizontal="center"/>
    </xf>
    <xf numFmtId="0" fontId="21" fillId="0" borderId="39" xfId="0" applyFont="1" applyBorder="1" applyAlignment="1">
      <alignment horizontal="center"/>
    </xf>
    <xf numFmtId="0" fontId="21" fillId="0" borderId="40" xfId="0" applyFont="1" applyBorder="1" applyAlignment="1">
      <alignment horizontal="center"/>
    </xf>
  </cellXfs>
  <cellStyles count="3">
    <cellStyle name="Normaallaad 4" xfId="1"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zoomScale="80" zoomScaleNormal="80" workbookViewId="0"/>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6" width="16.140625" style="1" customWidth="1"/>
    <col min="7" max="7" width="30.85546875" style="1" customWidth="1"/>
    <col min="8" max="8" width="31.28515625" style="1" customWidth="1"/>
    <col min="9" max="9" width="9.140625" style="1" customWidth="1"/>
    <col min="10" max="10" width="8.5703125" style="1" customWidth="1"/>
    <col min="11" max="11" width="9.140625" style="1"/>
    <col min="12" max="12" width="11.28515625" style="1" bestFit="1" customWidth="1"/>
    <col min="13" max="13" width="10.140625" style="1" bestFit="1" customWidth="1"/>
    <col min="14" max="16384" width="9.140625" style="1"/>
  </cols>
  <sheetData>
    <row r="1" spans="1:15" x14ac:dyDescent="0.25">
      <c r="B1" s="152" t="s">
        <v>71</v>
      </c>
      <c r="H1" s="111" t="s">
        <v>59</v>
      </c>
    </row>
    <row r="2" spans="1:15" ht="15" customHeight="1" x14ac:dyDescent="0.25">
      <c r="B2" s="152" t="s">
        <v>72</v>
      </c>
      <c r="H2" s="111" t="s">
        <v>64</v>
      </c>
    </row>
    <row r="3" spans="1:15" ht="15" customHeight="1" x14ac:dyDescent="0.25"/>
    <row r="4" spans="1:15" ht="17.45" customHeight="1" x14ac:dyDescent="0.3">
      <c r="A4" s="191" t="s">
        <v>75</v>
      </c>
      <c r="B4" s="191"/>
      <c r="C4" s="191"/>
      <c r="D4" s="191"/>
      <c r="E4" s="191"/>
      <c r="F4" s="191"/>
      <c r="G4" s="191"/>
      <c r="H4" s="191"/>
    </row>
    <row r="5" spans="1:15" ht="16.5" customHeight="1" x14ac:dyDescent="0.25"/>
    <row r="6" spans="1:15" x14ac:dyDescent="0.25">
      <c r="C6" s="3" t="s">
        <v>9</v>
      </c>
      <c r="D6" s="7" t="s">
        <v>62</v>
      </c>
      <c r="I6" s="57"/>
      <c r="J6" s="58"/>
    </row>
    <row r="7" spans="1:15" x14ac:dyDescent="0.25">
      <c r="C7" s="3" t="s">
        <v>10</v>
      </c>
      <c r="D7" s="4" t="s">
        <v>63</v>
      </c>
      <c r="I7" s="57"/>
      <c r="J7" s="58"/>
      <c r="L7" s="60"/>
    </row>
    <row r="8" spans="1:15" x14ac:dyDescent="0.25">
      <c r="G8" s="8"/>
      <c r="H8" s="8"/>
      <c r="I8" s="57"/>
      <c r="J8" s="58"/>
      <c r="K8" s="3"/>
      <c r="L8" s="60"/>
    </row>
    <row r="9" spans="1:15" ht="17.25" x14ac:dyDescent="0.25">
      <c r="D9" s="5" t="s">
        <v>21</v>
      </c>
      <c r="E9" s="6">
        <v>636.9</v>
      </c>
      <c r="F9" s="7" t="s">
        <v>26</v>
      </c>
      <c r="H9" s="61"/>
    </row>
    <row r="10" spans="1:15" ht="17.25" x14ac:dyDescent="0.25">
      <c r="D10" s="5" t="s">
        <v>14</v>
      </c>
      <c r="E10" s="108">
        <v>3416</v>
      </c>
      <c r="F10" s="7" t="s">
        <v>26</v>
      </c>
      <c r="G10" s="8"/>
      <c r="H10" s="62"/>
      <c r="K10" s="8"/>
    </row>
    <row r="11" spans="1:15" ht="15.75" thickBot="1" x14ac:dyDescent="0.3">
      <c r="D11" s="150"/>
      <c r="E11" s="151"/>
      <c r="F11" s="8"/>
      <c r="G11" s="8"/>
      <c r="H11" s="62"/>
      <c r="K11" s="8"/>
    </row>
    <row r="12" spans="1:15" ht="17.25" x14ac:dyDescent="0.25">
      <c r="B12" s="9" t="s">
        <v>17</v>
      </c>
      <c r="C12" s="48"/>
      <c r="D12" s="48"/>
      <c r="E12" s="10" t="s">
        <v>27</v>
      </c>
      <c r="F12" s="44" t="s">
        <v>8</v>
      </c>
      <c r="G12" s="41" t="s">
        <v>22</v>
      </c>
      <c r="H12" s="11" t="s">
        <v>11</v>
      </c>
    </row>
    <row r="13" spans="1:15" ht="15" customHeight="1" x14ac:dyDescent="0.25">
      <c r="B13" s="47"/>
      <c r="C13" s="65" t="s">
        <v>51</v>
      </c>
      <c r="D13" s="66"/>
      <c r="E13" s="101">
        <f>F13/$E$9</f>
        <v>4.3474799811587372</v>
      </c>
      <c r="F13" s="45">
        <f>'Annuiteetgraafik BIL'!F17+'Annuiteetgraafik BIL_lisanduv'!F17</f>
        <v>2768.91</v>
      </c>
      <c r="G13" s="195" t="s">
        <v>58</v>
      </c>
      <c r="H13" s="148"/>
      <c r="I13" s="67"/>
      <c r="M13" s="3"/>
      <c r="N13" s="67"/>
      <c r="O13" s="68"/>
    </row>
    <row r="14" spans="1:15" ht="15" customHeight="1" x14ac:dyDescent="0.25">
      <c r="B14" s="47"/>
      <c r="C14" s="65" t="s">
        <v>67</v>
      </c>
      <c r="D14" s="66"/>
      <c r="E14" s="101">
        <f t="shared" ref="E14:E19" si="0">F14/$E$9</f>
        <v>0.15753871697066868</v>
      </c>
      <c r="F14" s="154">
        <f>'Annuiteetgraafik PP lisa 6.1'!F30</f>
        <v>100.33640883861888</v>
      </c>
      <c r="G14" s="196"/>
      <c r="H14" s="149" t="s">
        <v>68</v>
      </c>
      <c r="I14" s="67"/>
      <c r="M14" s="3"/>
      <c r="N14" s="67"/>
      <c r="O14" s="68"/>
    </row>
    <row r="15" spans="1:15" ht="15" customHeight="1" x14ac:dyDescent="0.25">
      <c r="B15" s="13">
        <v>400</v>
      </c>
      <c r="C15" s="179" t="s">
        <v>50</v>
      </c>
      <c r="D15" s="180"/>
      <c r="E15" s="101">
        <f t="shared" si="0"/>
        <v>5.0575126393468359</v>
      </c>
      <c r="F15" s="45">
        <v>3221.1297999999997</v>
      </c>
      <c r="G15" s="196"/>
      <c r="H15" s="187"/>
      <c r="M15" s="3"/>
      <c r="N15" s="67"/>
      <c r="O15" s="68"/>
    </row>
    <row r="16" spans="1:15" ht="15" customHeight="1" x14ac:dyDescent="0.25">
      <c r="B16" s="13">
        <v>400</v>
      </c>
      <c r="C16" s="49" t="s">
        <v>70</v>
      </c>
      <c r="D16" s="50"/>
      <c r="E16" s="101">
        <f t="shared" si="0"/>
        <v>5.1897883898658806E-2</v>
      </c>
      <c r="F16" s="175">
        <v>33.053762255055794</v>
      </c>
      <c r="G16" s="197"/>
      <c r="H16" s="188"/>
      <c r="M16" s="3"/>
      <c r="N16" s="67"/>
      <c r="O16" s="68"/>
    </row>
    <row r="17" spans="2:15" ht="15" customHeight="1" x14ac:dyDescent="0.25">
      <c r="B17" s="13">
        <v>100</v>
      </c>
      <c r="C17" s="49" t="s">
        <v>13</v>
      </c>
      <c r="D17" s="50"/>
      <c r="E17" s="101">
        <f t="shared" si="0"/>
        <v>0.40109969922239536</v>
      </c>
      <c r="F17" s="45">
        <v>255.46039843474358</v>
      </c>
      <c r="G17" s="181" t="s">
        <v>60</v>
      </c>
      <c r="H17" s="188"/>
      <c r="I17" s="67"/>
      <c r="M17" s="3"/>
      <c r="N17" s="67"/>
      <c r="O17" s="68"/>
    </row>
    <row r="18" spans="2:15" ht="15" customHeight="1" x14ac:dyDescent="0.25">
      <c r="B18" s="13">
        <v>200</v>
      </c>
      <c r="C18" s="12" t="s">
        <v>0</v>
      </c>
      <c r="D18" s="40"/>
      <c r="E18" s="101">
        <f t="shared" si="0"/>
        <v>0.65625332437431128</v>
      </c>
      <c r="F18" s="45">
        <v>417.96774229399881</v>
      </c>
      <c r="G18" s="182"/>
      <c r="H18" s="188"/>
      <c r="I18" s="67"/>
      <c r="M18" s="3"/>
      <c r="N18" s="67"/>
      <c r="O18" s="68"/>
    </row>
    <row r="19" spans="2:15" ht="15" customHeight="1" x14ac:dyDescent="0.25">
      <c r="B19" s="13">
        <v>500</v>
      </c>
      <c r="C19" s="12" t="s">
        <v>1</v>
      </c>
      <c r="D19" s="40"/>
      <c r="E19" s="101">
        <f t="shared" si="0"/>
        <v>1.0840562754468831E-2</v>
      </c>
      <c r="F19" s="45">
        <v>6.9043544183211987</v>
      </c>
      <c r="G19" s="183"/>
      <c r="H19" s="189"/>
      <c r="I19" s="67"/>
      <c r="M19" s="3"/>
      <c r="N19" s="67"/>
      <c r="O19" s="68"/>
    </row>
    <row r="20" spans="2:15" x14ac:dyDescent="0.25">
      <c r="B20" s="14"/>
      <c r="C20" s="15" t="s">
        <v>12</v>
      </c>
      <c r="D20" s="15"/>
      <c r="E20" s="16">
        <f>SUM(E13:E19)</f>
        <v>10.682622807726077</v>
      </c>
      <c r="F20" s="46">
        <f>SUM(F13:F19)</f>
        <v>6803.762466240737</v>
      </c>
      <c r="G20" s="42"/>
      <c r="H20" s="17"/>
      <c r="I20" s="67"/>
      <c r="N20" s="67"/>
      <c r="O20" s="68"/>
    </row>
    <row r="21" spans="2:15" x14ac:dyDescent="0.25">
      <c r="B21" s="18"/>
      <c r="C21" s="19"/>
      <c r="D21" s="19"/>
      <c r="E21" s="20"/>
      <c r="F21" s="52"/>
      <c r="G21" s="55"/>
      <c r="H21" s="21"/>
      <c r="I21" s="67"/>
      <c r="N21" s="67"/>
      <c r="O21" s="68"/>
    </row>
    <row r="22" spans="2:15" ht="17.25" x14ac:dyDescent="0.25">
      <c r="B22" s="22" t="s">
        <v>18</v>
      </c>
      <c r="C22" s="15"/>
      <c r="D22" s="15"/>
      <c r="E22" s="23" t="s">
        <v>27</v>
      </c>
      <c r="F22" s="51" t="s">
        <v>8</v>
      </c>
      <c r="G22" s="53" t="s">
        <v>22</v>
      </c>
      <c r="H22" s="24" t="s">
        <v>11</v>
      </c>
      <c r="I22" s="67"/>
      <c r="N22" s="67"/>
      <c r="O22" s="68"/>
    </row>
    <row r="23" spans="2:15" ht="15.75" customHeight="1" x14ac:dyDescent="0.25">
      <c r="B23" s="13">
        <v>300</v>
      </c>
      <c r="C23" s="180" t="s">
        <v>56</v>
      </c>
      <c r="D23" s="184"/>
      <c r="E23" s="112">
        <f>F23/$E$9</f>
        <v>2.3274619749574543</v>
      </c>
      <c r="F23" s="105">
        <v>1482.3605318504026</v>
      </c>
      <c r="G23" s="103" t="s">
        <v>53</v>
      </c>
      <c r="H23" s="192" t="s">
        <v>55</v>
      </c>
      <c r="M23" s="3"/>
      <c r="N23" s="67"/>
      <c r="O23" s="68"/>
    </row>
    <row r="24" spans="2:15" ht="15" customHeight="1" x14ac:dyDescent="0.25">
      <c r="B24" s="13">
        <v>600</v>
      </c>
      <c r="C24" s="12" t="s">
        <v>23</v>
      </c>
      <c r="D24" s="40"/>
      <c r="E24" s="112"/>
      <c r="F24" s="105"/>
      <c r="G24" s="104"/>
      <c r="H24" s="193"/>
      <c r="I24" s="67"/>
      <c r="M24" s="3"/>
      <c r="N24" s="67"/>
      <c r="O24" s="68"/>
    </row>
    <row r="25" spans="2:15" ht="15" customHeight="1" x14ac:dyDescent="0.25">
      <c r="B25" s="13"/>
      <c r="C25" s="12">
        <v>610</v>
      </c>
      <c r="D25" s="40" t="s">
        <v>2</v>
      </c>
      <c r="E25" s="112">
        <f t="shared" ref="E25:E28" si="1">F25/$E$9</f>
        <v>0.83847364066190622</v>
      </c>
      <c r="F25" s="105">
        <v>534.02386173756804</v>
      </c>
      <c r="G25" s="185" t="s">
        <v>54</v>
      </c>
      <c r="H25" s="193"/>
      <c r="I25" s="67"/>
      <c r="M25" s="3"/>
      <c r="N25" s="67"/>
      <c r="O25" s="68"/>
    </row>
    <row r="26" spans="2:15" x14ac:dyDescent="0.25">
      <c r="B26" s="13"/>
      <c r="C26" s="12">
        <v>620</v>
      </c>
      <c r="D26" s="40" t="s">
        <v>3</v>
      </c>
      <c r="E26" s="112">
        <f t="shared" si="1"/>
        <v>0.80556259990876311</v>
      </c>
      <c r="F26" s="105">
        <v>513.06281988189119</v>
      </c>
      <c r="G26" s="186"/>
      <c r="H26" s="193"/>
      <c r="I26" s="67"/>
      <c r="M26" s="3"/>
      <c r="N26" s="67"/>
      <c r="O26" s="68"/>
    </row>
    <row r="27" spans="2:15" x14ac:dyDescent="0.25">
      <c r="B27" s="13"/>
      <c r="C27" s="12">
        <v>630</v>
      </c>
      <c r="D27" s="40" t="s">
        <v>4</v>
      </c>
      <c r="E27" s="112">
        <f t="shared" si="1"/>
        <v>3.8900286955081048E-2</v>
      </c>
      <c r="F27" s="105">
        <v>24.775592761691119</v>
      </c>
      <c r="G27" s="186"/>
      <c r="H27" s="193"/>
      <c r="I27" s="67"/>
      <c r="M27" s="3"/>
      <c r="N27" s="67"/>
      <c r="O27" s="68"/>
    </row>
    <row r="28" spans="2:15" x14ac:dyDescent="0.25">
      <c r="B28" s="13">
        <v>700</v>
      </c>
      <c r="C28" s="180" t="s">
        <v>28</v>
      </c>
      <c r="D28" s="184"/>
      <c r="E28" s="112">
        <f t="shared" si="1"/>
        <v>1.5106635585261636E-2</v>
      </c>
      <c r="F28" s="105">
        <v>9.6214162042531353</v>
      </c>
      <c r="G28" s="103" t="s">
        <v>53</v>
      </c>
      <c r="H28" s="193"/>
      <c r="I28" s="67"/>
      <c r="M28" s="3"/>
      <c r="N28" s="67"/>
      <c r="O28" s="68"/>
    </row>
    <row r="29" spans="2:15" ht="15.75" thickBot="1" x14ac:dyDescent="0.3">
      <c r="B29" s="25"/>
      <c r="C29" s="26" t="s">
        <v>15</v>
      </c>
      <c r="D29" s="26"/>
      <c r="E29" s="106">
        <f>SUM(E23:E28)</f>
        <v>4.0255051380684668</v>
      </c>
      <c r="F29" s="107">
        <f>SUM(F23:F28)</f>
        <v>2563.8442224358059</v>
      </c>
      <c r="G29" s="43"/>
      <c r="H29" s="27"/>
      <c r="I29" s="67"/>
      <c r="N29" s="67"/>
      <c r="O29" s="68"/>
    </row>
    <row r="30" spans="2:15" ht="17.25" customHeight="1" x14ac:dyDescent="0.25">
      <c r="B30" s="28"/>
      <c r="C30" s="8"/>
      <c r="D30" s="8"/>
      <c r="E30" s="29"/>
      <c r="F30" s="30"/>
      <c r="G30" s="31"/>
      <c r="I30" s="67"/>
    </row>
    <row r="31" spans="2:15" x14ac:dyDescent="0.25">
      <c r="B31" s="190" t="s">
        <v>19</v>
      </c>
      <c r="C31" s="190"/>
      <c r="D31" s="190"/>
      <c r="E31" s="29">
        <f>E29+E20</f>
        <v>14.708127945794544</v>
      </c>
      <c r="F31" s="30">
        <f>F29+F20</f>
        <v>9367.6066886765439</v>
      </c>
      <c r="G31" s="31"/>
    </row>
    <row r="32" spans="2:15" ht="17.45" customHeight="1" x14ac:dyDescent="0.25">
      <c r="B32" s="190" t="s">
        <v>76</v>
      </c>
      <c r="C32" s="190"/>
      <c r="D32" s="32">
        <v>0.22</v>
      </c>
      <c r="E32" s="100">
        <f>E31*D32</f>
        <v>3.2357881480747999</v>
      </c>
      <c r="F32" s="30">
        <f>F31*D32</f>
        <v>2060.8734715088399</v>
      </c>
    </row>
    <row r="33" spans="2:8" x14ac:dyDescent="0.25">
      <c r="B33" s="8" t="s">
        <v>16</v>
      </c>
      <c r="C33" s="8"/>
      <c r="D33" s="8"/>
      <c r="E33" s="29">
        <f>E32+E31</f>
        <v>17.943916093869344</v>
      </c>
      <c r="F33" s="30">
        <f>F32+F31</f>
        <v>11428.480160185383</v>
      </c>
      <c r="G33" s="31"/>
    </row>
    <row r="34" spans="2:8" x14ac:dyDescent="0.25">
      <c r="B34" s="8" t="s">
        <v>24</v>
      </c>
      <c r="C34" s="8"/>
      <c r="D34" s="8"/>
      <c r="E34" s="33" t="s">
        <v>69</v>
      </c>
      <c r="F34" s="30">
        <f>F31*12</f>
        <v>112411.28026411853</v>
      </c>
      <c r="G34" s="34"/>
      <c r="H34" s="35"/>
    </row>
    <row r="35" spans="2:8" ht="15.75" thickBot="1" x14ac:dyDescent="0.3">
      <c r="B35" s="8" t="s">
        <v>25</v>
      </c>
      <c r="C35" s="8"/>
      <c r="D35" s="8"/>
      <c r="E35" s="36" t="s">
        <v>69</v>
      </c>
      <c r="F35" s="37">
        <f>F33*12</f>
        <v>137141.7619222246</v>
      </c>
      <c r="G35" s="38"/>
      <c r="H35" s="39"/>
    </row>
    <row r="36" spans="2:8" ht="15.75" x14ac:dyDescent="0.25">
      <c r="B36" s="194"/>
      <c r="C36" s="194"/>
      <c r="D36" s="194"/>
      <c r="E36" s="194"/>
      <c r="F36" s="194"/>
    </row>
    <row r="37" spans="2:8" ht="60" customHeight="1" x14ac:dyDescent="0.25">
      <c r="B37" s="178" t="s">
        <v>52</v>
      </c>
      <c r="C37" s="178"/>
      <c r="D37" s="178"/>
      <c r="E37" s="178"/>
      <c r="F37" s="178"/>
      <c r="G37" s="178"/>
      <c r="H37" s="178"/>
    </row>
    <row r="38" spans="2:8" ht="15.75" x14ac:dyDescent="0.25">
      <c r="B38" s="102"/>
      <c r="C38" s="2"/>
      <c r="D38" s="2"/>
      <c r="E38" s="2"/>
      <c r="F38" s="2"/>
    </row>
    <row r="39" spans="2:8" ht="15.75" x14ac:dyDescent="0.25">
      <c r="B39" s="2"/>
      <c r="C39" s="2"/>
      <c r="D39" s="2"/>
      <c r="E39" s="2"/>
      <c r="F39" s="2"/>
    </row>
    <row r="40" spans="2:8" x14ac:dyDescent="0.25">
      <c r="B40" s="8" t="s">
        <v>5</v>
      </c>
      <c r="C40" s="8"/>
      <c r="D40" s="8"/>
      <c r="E40" s="8" t="s">
        <v>7</v>
      </c>
    </row>
    <row r="42" spans="2:8" x14ac:dyDescent="0.25">
      <c r="B42" s="54" t="s">
        <v>6</v>
      </c>
      <c r="C42" s="54"/>
      <c r="D42" s="54"/>
      <c r="E42" s="54" t="s">
        <v>6</v>
      </c>
      <c r="F42" s="54"/>
    </row>
    <row r="43" spans="2:8" ht="15.75" x14ac:dyDescent="0.25">
      <c r="B43" s="2"/>
      <c r="C43" s="2"/>
      <c r="D43" s="2"/>
      <c r="E43" s="2"/>
      <c r="F43" s="2"/>
    </row>
  </sheetData>
  <mergeCells count="13">
    <mergeCell ref="A4:H4"/>
    <mergeCell ref="H23:H28"/>
    <mergeCell ref="B31:D31"/>
    <mergeCell ref="B36:F36"/>
    <mergeCell ref="G13:G16"/>
    <mergeCell ref="B37:H37"/>
    <mergeCell ref="C15:D15"/>
    <mergeCell ref="G17:G19"/>
    <mergeCell ref="C23:D23"/>
    <mergeCell ref="C28:D28"/>
    <mergeCell ref="G25:G27"/>
    <mergeCell ref="H15:H19"/>
    <mergeCell ref="B32:C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93B3-FE1F-4966-AEE4-4A96B616077E}">
  <dimension ref="A1:S44"/>
  <sheetViews>
    <sheetView topLeftCell="A4" workbookViewId="0">
      <selection activeCell="M8" sqref="M8"/>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10" width="15.85546875" style="1" customWidth="1"/>
    <col min="11" max="11" width="25.42578125" style="1" customWidth="1"/>
    <col min="12" max="12" width="27" style="1" customWidth="1"/>
    <col min="13" max="13" width="9.140625" style="1"/>
    <col min="14" max="14" width="11.28515625" style="1" bestFit="1" customWidth="1"/>
    <col min="15" max="15" width="10.140625" style="1" bestFit="1" customWidth="1"/>
    <col min="16" max="16384" width="9.140625" style="1"/>
  </cols>
  <sheetData>
    <row r="1" spans="1:19" x14ac:dyDescent="0.25">
      <c r="B1" s="152" t="s">
        <v>71</v>
      </c>
      <c r="L1" s="111" t="s">
        <v>59</v>
      </c>
    </row>
    <row r="2" spans="1:19" ht="15" customHeight="1" x14ac:dyDescent="0.25">
      <c r="B2" s="152" t="s">
        <v>72</v>
      </c>
      <c r="L2" s="111" t="s">
        <v>64</v>
      </c>
    </row>
    <row r="3" spans="1:19" ht="15" customHeight="1" x14ac:dyDescent="0.25">
      <c r="H3" s="111"/>
    </row>
    <row r="4" spans="1:19" ht="17.45" customHeight="1" x14ac:dyDescent="0.3">
      <c r="A4" s="191" t="s">
        <v>75</v>
      </c>
      <c r="B4" s="191"/>
      <c r="C4" s="191"/>
      <c r="D4" s="191"/>
      <c r="E4" s="191"/>
      <c r="F4" s="191"/>
      <c r="G4" s="191"/>
      <c r="H4" s="191"/>
      <c r="I4" s="191"/>
      <c r="J4" s="191"/>
      <c r="K4" s="191"/>
      <c r="L4" s="191"/>
    </row>
    <row r="5" spans="1:19" ht="16.5" customHeight="1" x14ac:dyDescent="0.25"/>
    <row r="6" spans="1:19" x14ac:dyDescent="0.25">
      <c r="C6" s="3" t="s">
        <v>9</v>
      </c>
      <c r="D6" s="7" t="s">
        <v>62</v>
      </c>
      <c r="K6" s="57"/>
      <c r="L6" s="58"/>
    </row>
    <row r="7" spans="1:19" x14ac:dyDescent="0.25">
      <c r="C7" s="3" t="s">
        <v>10</v>
      </c>
      <c r="D7" s="4" t="s">
        <v>63</v>
      </c>
      <c r="H7" s="59"/>
      <c r="K7" s="57"/>
      <c r="L7" s="58"/>
      <c r="N7" s="60"/>
    </row>
    <row r="8" spans="1:19" ht="15.75" x14ac:dyDescent="0.25">
      <c r="H8" s="2"/>
      <c r="I8" s="8"/>
      <c r="J8" s="8"/>
      <c r="K8" s="57"/>
      <c r="L8" s="58"/>
      <c r="M8" s="3"/>
      <c r="N8" s="60"/>
    </row>
    <row r="9" spans="1:19" ht="17.25" x14ac:dyDescent="0.25">
      <c r="D9" s="5" t="s">
        <v>21</v>
      </c>
      <c r="E9" s="6">
        <v>623.54</v>
      </c>
      <c r="F9" s="7" t="s">
        <v>26</v>
      </c>
      <c r="G9" s="6">
        <v>13.4</v>
      </c>
      <c r="H9" s="7" t="s">
        <v>26</v>
      </c>
      <c r="I9" s="6">
        <v>636.9</v>
      </c>
      <c r="J9" s="7" t="s">
        <v>26</v>
      </c>
    </row>
    <row r="10" spans="1:19" ht="17.25" x14ac:dyDescent="0.25">
      <c r="D10" s="5" t="s">
        <v>14</v>
      </c>
      <c r="E10" s="108">
        <v>3416</v>
      </c>
      <c r="F10" s="7" t="s">
        <v>26</v>
      </c>
      <c r="G10" s="108">
        <v>3416</v>
      </c>
      <c r="H10" s="7" t="s">
        <v>26</v>
      </c>
      <c r="I10" s="108">
        <v>3416</v>
      </c>
      <c r="J10" s="7" t="s">
        <v>26</v>
      </c>
      <c r="M10" s="8"/>
    </row>
    <row r="11" spans="1:19" ht="15.75" thickBot="1" x14ac:dyDescent="0.3">
      <c r="D11" s="150"/>
      <c r="E11" s="151"/>
      <c r="F11" s="8"/>
      <c r="G11" s="8"/>
      <c r="I11" s="8"/>
      <c r="J11" s="62"/>
      <c r="M11" s="8"/>
    </row>
    <row r="12" spans="1:19" ht="15.75" thickBot="1" x14ac:dyDescent="0.3">
      <c r="D12" s="8"/>
      <c r="E12" s="200" t="s">
        <v>73</v>
      </c>
      <c r="F12" s="201"/>
      <c r="G12" s="198" t="s">
        <v>74</v>
      </c>
      <c r="H12" s="199"/>
      <c r="I12" s="198" t="s">
        <v>77</v>
      </c>
      <c r="J12" s="199"/>
      <c r="O12" s="63"/>
      <c r="P12" s="64"/>
    </row>
    <row r="13" spans="1:19" ht="17.25" x14ac:dyDescent="0.25">
      <c r="B13" s="9" t="s">
        <v>17</v>
      </c>
      <c r="C13" s="48"/>
      <c r="D13" s="48"/>
      <c r="E13" s="157" t="s">
        <v>78</v>
      </c>
      <c r="F13" s="158" t="s">
        <v>8</v>
      </c>
      <c r="G13" s="10" t="s">
        <v>27</v>
      </c>
      <c r="H13" s="44" t="s">
        <v>8</v>
      </c>
      <c r="I13" s="10" t="s">
        <v>27</v>
      </c>
      <c r="J13" s="44" t="s">
        <v>8</v>
      </c>
      <c r="K13" s="41" t="s">
        <v>22</v>
      </c>
      <c r="L13" s="11" t="s">
        <v>11</v>
      </c>
    </row>
    <row r="14" spans="1:19" ht="15" customHeight="1" x14ac:dyDescent="0.25">
      <c r="B14" s="47"/>
      <c r="C14" s="65" t="s">
        <v>51</v>
      </c>
      <c r="D14" s="66"/>
      <c r="E14" s="159">
        <f>F14/$E$9</f>
        <v>4.3388395291400714</v>
      </c>
      <c r="F14" s="160">
        <f>'Annuiteetgraafik BIL'!F17</f>
        <v>2705.44</v>
      </c>
      <c r="G14" s="101">
        <f>H14/$G$9</f>
        <v>4.7365671641791041</v>
      </c>
      <c r="H14" s="45">
        <f>'Annuiteetgraafik BIL_lisanduv'!F17</f>
        <v>63.47</v>
      </c>
      <c r="I14" s="101">
        <f>J14/$I$9</f>
        <v>4.3474799811587372</v>
      </c>
      <c r="J14" s="45">
        <f>F14+H14</f>
        <v>2768.91</v>
      </c>
      <c r="K14" s="195" t="s">
        <v>58</v>
      </c>
      <c r="L14" s="148"/>
      <c r="M14" s="67"/>
      <c r="Q14" s="3"/>
      <c r="R14" s="67"/>
      <c r="S14" s="68"/>
    </row>
    <row r="15" spans="1:19" ht="15" customHeight="1" x14ac:dyDescent="0.25">
      <c r="B15" s="47"/>
      <c r="C15" s="65" t="s">
        <v>67</v>
      </c>
      <c r="D15" s="66"/>
      <c r="E15" s="112">
        <f>F15/$E$9</f>
        <v>0.16091414959524472</v>
      </c>
      <c r="F15" s="161">
        <f>'Annuiteetgraafik PP lisa 6.1'!F30</f>
        <v>100.33640883861888</v>
      </c>
      <c r="G15" s="101" t="s">
        <v>79</v>
      </c>
      <c r="H15" s="177" t="s">
        <v>79</v>
      </c>
      <c r="I15" s="101">
        <f t="shared" ref="I15:I20" si="0">J15/$I$9</f>
        <v>0.15753871697066868</v>
      </c>
      <c r="J15" s="45">
        <f>F15</f>
        <v>100.33640883861888</v>
      </c>
      <c r="K15" s="196"/>
      <c r="L15" s="149" t="s">
        <v>68</v>
      </c>
      <c r="M15" s="67"/>
      <c r="Q15" s="3"/>
      <c r="R15" s="67"/>
      <c r="S15" s="68"/>
    </row>
    <row r="16" spans="1:19" ht="15" customHeight="1" x14ac:dyDescent="0.25">
      <c r="B16" s="13">
        <v>400</v>
      </c>
      <c r="C16" s="179" t="s">
        <v>50</v>
      </c>
      <c r="D16" s="180"/>
      <c r="E16" s="159">
        <v>1.67</v>
      </c>
      <c r="F16" s="160">
        <v>1041.3117999999999</v>
      </c>
      <c r="G16" s="101">
        <v>1.67</v>
      </c>
      <c r="H16" s="45">
        <f>G16*G9</f>
        <v>22.378</v>
      </c>
      <c r="I16" s="101">
        <f t="shared" si="0"/>
        <v>5.0575126393468359</v>
      </c>
      <c r="J16" s="45">
        <f>F16+H16+2157.44</f>
        <v>3221.1297999999997</v>
      </c>
      <c r="K16" s="196"/>
      <c r="L16" s="187"/>
      <c r="Q16" s="3"/>
      <c r="R16" s="67"/>
      <c r="S16" s="68"/>
    </row>
    <row r="17" spans="2:19" ht="15" customHeight="1" x14ac:dyDescent="0.25">
      <c r="B17" s="13">
        <v>400</v>
      </c>
      <c r="C17" s="49" t="s">
        <v>70</v>
      </c>
      <c r="D17" s="50"/>
      <c r="E17" s="159">
        <v>0</v>
      </c>
      <c r="F17" s="161">
        <v>33.053762255055794</v>
      </c>
      <c r="G17" s="153" t="s">
        <v>79</v>
      </c>
      <c r="H17" s="174" t="s">
        <v>79</v>
      </c>
      <c r="I17" s="101">
        <f t="shared" si="0"/>
        <v>5.1897883898658806E-2</v>
      </c>
      <c r="J17" s="154">
        <f>F17</f>
        <v>33.053762255055794</v>
      </c>
      <c r="K17" s="197"/>
      <c r="L17" s="188"/>
      <c r="Q17" s="3"/>
      <c r="R17" s="67"/>
      <c r="S17" s="68"/>
    </row>
    <row r="18" spans="2:19" ht="15" customHeight="1" x14ac:dyDescent="0.25">
      <c r="B18" s="13">
        <v>100</v>
      </c>
      <c r="C18" s="49" t="s">
        <v>13</v>
      </c>
      <c r="D18" s="50"/>
      <c r="E18" s="159">
        <f>F18/$E$9</f>
        <v>0.40107451005548966</v>
      </c>
      <c r="F18" s="160">
        <v>250.08600000000001</v>
      </c>
      <c r="G18" s="101">
        <f>E18</f>
        <v>0.40107451005548966</v>
      </c>
      <c r="H18" s="45">
        <f>G18*$G$9</f>
        <v>5.3743984347435614</v>
      </c>
      <c r="I18" s="101">
        <f t="shared" si="0"/>
        <v>0.40109969922239536</v>
      </c>
      <c r="J18" s="45">
        <f>F18+H18</f>
        <v>255.46039843474358</v>
      </c>
      <c r="K18" s="181" t="s">
        <v>60</v>
      </c>
      <c r="L18" s="188"/>
      <c r="M18" s="67"/>
      <c r="Q18" s="3"/>
      <c r="R18" s="67"/>
      <c r="S18" s="68"/>
    </row>
    <row r="19" spans="2:19" ht="15" customHeight="1" x14ac:dyDescent="0.25">
      <c r="B19" s="13">
        <v>200</v>
      </c>
      <c r="C19" s="12" t="s">
        <v>0</v>
      </c>
      <c r="D19" s="40"/>
      <c r="E19" s="159">
        <f t="shared" ref="E19:E20" si="1">F19/$E$9</f>
        <v>0.6562121114924464</v>
      </c>
      <c r="F19" s="160">
        <v>409.17450000000002</v>
      </c>
      <c r="G19" s="101">
        <f t="shared" ref="G19:G20" si="2">E19</f>
        <v>0.6562121114924464</v>
      </c>
      <c r="H19" s="45">
        <f t="shared" ref="H19:H20" si="3">G19*$G$9</f>
        <v>8.793242293998782</v>
      </c>
      <c r="I19" s="101">
        <f t="shared" si="0"/>
        <v>0.65625332437431128</v>
      </c>
      <c r="J19" s="45">
        <f t="shared" ref="J19:J20" si="4">F19+H19</f>
        <v>417.96774229399881</v>
      </c>
      <c r="K19" s="182"/>
      <c r="L19" s="188"/>
      <c r="M19" s="67"/>
      <c r="Q19" s="3"/>
      <c r="R19" s="67"/>
      <c r="S19" s="68"/>
    </row>
    <row r="20" spans="2:19" ht="15" customHeight="1" x14ac:dyDescent="0.25">
      <c r="B20" s="13">
        <v>500</v>
      </c>
      <c r="C20" s="12" t="s">
        <v>1</v>
      </c>
      <c r="D20" s="40"/>
      <c r="E20" s="159">
        <f t="shared" si="1"/>
        <v>1.0839881964268532E-2</v>
      </c>
      <c r="F20" s="160">
        <v>6.7591000000000001</v>
      </c>
      <c r="G20" s="101">
        <f t="shared" si="2"/>
        <v>1.0839881964268532E-2</v>
      </c>
      <c r="H20" s="45">
        <f t="shared" si="3"/>
        <v>0.14525441832119834</v>
      </c>
      <c r="I20" s="101">
        <f t="shared" si="0"/>
        <v>1.0840562754468831E-2</v>
      </c>
      <c r="J20" s="45">
        <f t="shared" si="4"/>
        <v>6.9043544183211987</v>
      </c>
      <c r="K20" s="183"/>
      <c r="L20" s="189"/>
      <c r="M20" s="67"/>
      <c r="Q20" s="3"/>
      <c r="R20" s="67"/>
      <c r="S20" s="68"/>
    </row>
    <row r="21" spans="2:19" x14ac:dyDescent="0.25">
      <c r="B21" s="14"/>
      <c r="C21" s="15" t="s">
        <v>12</v>
      </c>
      <c r="D21" s="15"/>
      <c r="E21" s="162">
        <f t="shared" ref="E21:J21" si="5">SUM(E14:E20)</f>
        <v>7.2378801822475207</v>
      </c>
      <c r="F21" s="163">
        <f t="shared" si="5"/>
        <v>4546.1615710936749</v>
      </c>
      <c r="G21" s="16">
        <f t="shared" si="5"/>
        <v>7.4746936676913087</v>
      </c>
      <c r="H21" s="46">
        <f t="shared" si="5"/>
        <v>100.16089514706354</v>
      </c>
      <c r="I21" s="16">
        <f t="shared" si="5"/>
        <v>10.682622807726077</v>
      </c>
      <c r="J21" s="46">
        <f t="shared" si="5"/>
        <v>6803.762466240737</v>
      </c>
      <c r="K21" s="42"/>
      <c r="L21" s="17"/>
      <c r="M21" s="67"/>
      <c r="R21" s="67"/>
      <c r="S21" s="68"/>
    </row>
    <row r="22" spans="2:19" x14ac:dyDescent="0.25">
      <c r="B22" s="18"/>
      <c r="C22" s="19"/>
      <c r="D22" s="19"/>
      <c r="E22" s="164"/>
      <c r="F22" s="165"/>
      <c r="G22" s="20"/>
      <c r="H22" s="52"/>
      <c r="I22" s="20"/>
      <c r="J22" s="52"/>
      <c r="K22" s="55"/>
      <c r="L22" s="21"/>
      <c r="M22" s="67"/>
      <c r="R22" s="67"/>
      <c r="S22" s="68"/>
    </row>
    <row r="23" spans="2:19" ht="17.25" x14ac:dyDescent="0.25">
      <c r="B23" s="22" t="s">
        <v>18</v>
      </c>
      <c r="C23" s="15"/>
      <c r="D23" s="15"/>
      <c r="E23" s="166" t="s">
        <v>78</v>
      </c>
      <c r="F23" s="167" t="s">
        <v>8</v>
      </c>
      <c r="G23" s="23" t="s">
        <v>27</v>
      </c>
      <c r="H23" s="51" t="s">
        <v>8</v>
      </c>
      <c r="I23" s="23" t="s">
        <v>27</v>
      </c>
      <c r="J23" s="51" t="s">
        <v>8</v>
      </c>
      <c r="K23" s="53" t="s">
        <v>22</v>
      </c>
      <c r="L23" s="24" t="s">
        <v>11</v>
      </c>
      <c r="M23" s="67"/>
      <c r="R23" s="67"/>
      <c r="S23" s="68"/>
    </row>
    <row r="24" spans="2:19" ht="15.75" customHeight="1" x14ac:dyDescent="0.25">
      <c r="B24" s="13">
        <v>300</v>
      </c>
      <c r="C24" s="180" t="s">
        <v>56</v>
      </c>
      <c r="D24" s="184"/>
      <c r="E24" s="112">
        <f>F24/$E$9</f>
        <v>2.327315809731533</v>
      </c>
      <c r="F24" s="105">
        <v>1451.1745000000001</v>
      </c>
      <c r="G24" s="112">
        <f>E24</f>
        <v>2.327315809731533</v>
      </c>
      <c r="H24" s="105">
        <f>G24*$G$9</f>
        <v>31.186031850402543</v>
      </c>
      <c r="I24" s="112">
        <f>J24/$I$9</f>
        <v>2.3274619749574543</v>
      </c>
      <c r="J24" s="105">
        <f>F24+H24</f>
        <v>1482.3605318504026</v>
      </c>
      <c r="K24" s="103" t="s">
        <v>53</v>
      </c>
      <c r="L24" s="192" t="s">
        <v>55</v>
      </c>
      <c r="Q24" s="3"/>
      <c r="R24" s="67"/>
      <c r="S24" s="68"/>
    </row>
    <row r="25" spans="2:19" ht="15" customHeight="1" x14ac:dyDescent="0.25">
      <c r="B25" s="13">
        <v>600</v>
      </c>
      <c r="C25" s="12" t="s">
        <v>23</v>
      </c>
      <c r="D25" s="40"/>
      <c r="E25" s="112"/>
      <c r="F25" s="105"/>
      <c r="G25" s="112"/>
      <c r="H25" s="105"/>
      <c r="I25" s="112"/>
      <c r="J25" s="105"/>
      <c r="K25" s="104"/>
      <c r="L25" s="193"/>
      <c r="M25" s="67"/>
      <c r="Q25" s="3"/>
      <c r="R25" s="67"/>
      <c r="S25" s="68"/>
    </row>
    <row r="26" spans="2:19" ht="15" customHeight="1" x14ac:dyDescent="0.25">
      <c r="B26" s="13"/>
      <c r="C26" s="12">
        <v>610</v>
      </c>
      <c r="D26" s="40" t="s">
        <v>2</v>
      </c>
      <c r="E26" s="112">
        <f t="shared" ref="E26:E29" si="6">F26/$E$9</f>
        <v>0.83842098429611589</v>
      </c>
      <c r="F26" s="105">
        <v>522.78902054800005</v>
      </c>
      <c r="G26" s="112">
        <f t="shared" ref="G26:G29" si="7">E26</f>
        <v>0.83842098429611589</v>
      </c>
      <c r="H26" s="105">
        <f t="shared" ref="H26:H29" si="8">G26*$G$9</f>
        <v>11.234841189567954</v>
      </c>
      <c r="I26" s="112">
        <f t="shared" ref="I26:I29" si="9">J26/$I$9</f>
        <v>0.83847364066190622</v>
      </c>
      <c r="J26" s="105">
        <f t="shared" ref="J26:J29" si="10">F26+H26</f>
        <v>534.02386173756804</v>
      </c>
      <c r="K26" s="185" t="s">
        <v>54</v>
      </c>
      <c r="L26" s="193"/>
      <c r="M26" s="67"/>
      <c r="Q26" s="3"/>
      <c r="R26" s="67"/>
      <c r="S26" s="68"/>
    </row>
    <row r="27" spans="2:19" x14ac:dyDescent="0.25">
      <c r="B27" s="13"/>
      <c r="C27" s="12">
        <v>620</v>
      </c>
      <c r="D27" s="40" t="s">
        <v>3</v>
      </c>
      <c r="E27" s="112">
        <f t="shared" si="6"/>
        <v>0.80551201036501263</v>
      </c>
      <c r="F27" s="105">
        <v>502.26895894299997</v>
      </c>
      <c r="G27" s="112">
        <f t="shared" si="7"/>
        <v>0.80551201036501263</v>
      </c>
      <c r="H27" s="105">
        <f t="shared" si="8"/>
        <v>10.79386093889117</v>
      </c>
      <c r="I27" s="112">
        <f t="shared" si="9"/>
        <v>0.80556259990876311</v>
      </c>
      <c r="J27" s="105">
        <f t="shared" si="10"/>
        <v>513.06281988189119</v>
      </c>
      <c r="K27" s="186"/>
      <c r="L27" s="193"/>
      <c r="M27" s="67"/>
      <c r="Q27" s="3"/>
      <c r="R27" s="67"/>
      <c r="S27" s="68"/>
    </row>
    <row r="28" spans="2:19" x14ac:dyDescent="0.25">
      <c r="B28" s="13"/>
      <c r="C28" s="12">
        <v>630</v>
      </c>
      <c r="D28" s="40" t="s">
        <v>4</v>
      </c>
      <c r="E28" s="112">
        <f t="shared" si="6"/>
        <v>3.8897844006799888E-2</v>
      </c>
      <c r="F28" s="105">
        <v>24.254361652</v>
      </c>
      <c r="G28" s="112">
        <f t="shared" si="7"/>
        <v>3.8897844006799888E-2</v>
      </c>
      <c r="H28" s="105">
        <f t="shared" si="8"/>
        <v>0.52123110969111852</v>
      </c>
      <c r="I28" s="112">
        <f t="shared" si="9"/>
        <v>3.8900286955081048E-2</v>
      </c>
      <c r="J28" s="105">
        <f t="shared" si="10"/>
        <v>24.775592761691119</v>
      </c>
      <c r="K28" s="186"/>
      <c r="L28" s="193"/>
      <c r="M28" s="67"/>
      <c r="Q28" s="3"/>
      <c r="R28" s="67"/>
      <c r="S28" s="68"/>
    </row>
    <row r="29" spans="2:19" x14ac:dyDescent="0.25">
      <c r="B29" s="13">
        <v>700</v>
      </c>
      <c r="C29" s="180" t="s">
        <v>28</v>
      </c>
      <c r="D29" s="184"/>
      <c r="E29" s="112">
        <f t="shared" si="6"/>
        <v>1.5105686884562338E-2</v>
      </c>
      <c r="F29" s="105">
        <v>9.4190000000000005</v>
      </c>
      <c r="G29" s="112">
        <f t="shared" si="7"/>
        <v>1.5105686884562338E-2</v>
      </c>
      <c r="H29" s="105">
        <f t="shared" si="8"/>
        <v>0.20241620425313533</v>
      </c>
      <c r="I29" s="112">
        <f t="shared" si="9"/>
        <v>1.5106635585261636E-2</v>
      </c>
      <c r="J29" s="105">
        <f t="shared" si="10"/>
        <v>9.6214162042531353</v>
      </c>
      <c r="K29" s="103" t="s">
        <v>53</v>
      </c>
      <c r="L29" s="193"/>
      <c r="M29" s="67"/>
      <c r="Q29" s="3"/>
      <c r="R29" s="67"/>
      <c r="S29" s="68"/>
    </row>
    <row r="30" spans="2:19" ht="15.75" thickBot="1" x14ac:dyDescent="0.3">
      <c r="B30" s="25"/>
      <c r="C30" s="26" t="s">
        <v>15</v>
      </c>
      <c r="D30" s="26"/>
      <c r="E30" s="106">
        <f t="shared" ref="E30:J30" si="11">SUM(E24:E29)</f>
        <v>4.0252523352840237</v>
      </c>
      <c r="F30" s="107">
        <f t="shared" si="11"/>
        <v>2509.9058411430001</v>
      </c>
      <c r="G30" s="106">
        <f t="shared" si="11"/>
        <v>4.0252523352840237</v>
      </c>
      <c r="H30" s="107">
        <f t="shared" si="11"/>
        <v>53.938381292805914</v>
      </c>
      <c r="I30" s="106">
        <f t="shared" si="11"/>
        <v>4.0255051380684668</v>
      </c>
      <c r="J30" s="107">
        <f t="shared" si="11"/>
        <v>2563.8442224358059</v>
      </c>
      <c r="K30" s="43"/>
      <c r="L30" s="27"/>
      <c r="M30" s="67"/>
      <c r="R30" s="67"/>
      <c r="S30" s="68"/>
    </row>
    <row r="31" spans="2:19" ht="17.25" customHeight="1" x14ac:dyDescent="0.25">
      <c r="B31" s="28"/>
      <c r="C31" s="8"/>
      <c r="D31" s="8"/>
      <c r="E31" s="168"/>
      <c r="F31" s="169"/>
      <c r="G31" s="155"/>
      <c r="H31" s="156"/>
      <c r="I31" s="155"/>
      <c r="J31" s="156"/>
      <c r="K31" s="31"/>
      <c r="M31" s="67"/>
    </row>
    <row r="32" spans="2:19" x14ac:dyDescent="0.25">
      <c r="B32" s="190" t="s">
        <v>19</v>
      </c>
      <c r="C32" s="190"/>
      <c r="D32" s="190"/>
      <c r="E32" s="168">
        <f t="shared" ref="E32:J32" si="12">E30+E21</f>
        <v>11.263132517531545</v>
      </c>
      <c r="F32" s="169">
        <f t="shared" si="12"/>
        <v>7056.0674122366745</v>
      </c>
      <c r="G32" s="29">
        <f t="shared" si="12"/>
        <v>11.499946002975332</v>
      </c>
      <c r="H32" s="30">
        <f t="shared" si="12"/>
        <v>154.09927643986947</v>
      </c>
      <c r="I32" s="29">
        <f t="shared" si="12"/>
        <v>14.708127945794544</v>
      </c>
      <c r="J32" s="30">
        <f t="shared" si="12"/>
        <v>9367.6066886765439</v>
      </c>
      <c r="K32" s="31"/>
    </row>
    <row r="33" spans="2:12" ht="12.95" customHeight="1" x14ac:dyDescent="0.25">
      <c r="B33" s="190" t="s">
        <v>76</v>
      </c>
      <c r="C33" s="190"/>
      <c r="D33" s="32">
        <v>0.22</v>
      </c>
      <c r="E33" s="170">
        <f>E32*D33</f>
        <v>2.4778891538569399</v>
      </c>
      <c r="F33" s="169">
        <f>F32*D33</f>
        <v>1552.3348306920684</v>
      </c>
      <c r="G33" s="100">
        <f>G32*D33</f>
        <v>2.5299881206545729</v>
      </c>
      <c r="H33" s="30">
        <f>H32*D33</f>
        <v>33.901840816771283</v>
      </c>
      <c r="I33" s="100">
        <f>I32*D33</f>
        <v>3.2357881480747999</v>
      </c>
      <c r="J33" s="30">
        <f>J32*D33</f>
        <v>2060.8734715088399</v>
      </c>
      <c r="K33" s="31"/>
    </row>
    <row r="34" spans="2:12" x14ac:dyDescent="0.25">
      <c r="B34" s="8" t="s">
        <v>16</v>
      </c>
      <c r="C34" s="8"/>
      <c r="D34" s="8"/>
      <c r="E34" s="168">
        <f>E32+E33</f>
        <v>13.741021671388484</v>
      </c>
      <c r="F34" s="169">
        <f>F32+F33</f>
        <v>8608.4022429287434</v>
      </c>
      <c r="G34" s="29">
        <f>G33+G32</f>
        <v>14.029934123629904</v>
      </c>
      <c r="H34" s="30">
        <f>H33+H32</f>
        <v>188.00111725664075</v>
      </c>
      <c r="I34" s="29">
        <f>I33+I32</f>
        <v>17.943916093869344</v>
      </c>
      <c r="J34" s="30">
        <f>J33+J32</f>
        <v>11428.480160185383</v>
      </c>
      <c r="K34" s="31"/>
    </row>
    <row r="35" spans="2:12" x14ac:dyDescent="0.25">
      <c r="B35" s="8" t="s">
        <v>24</v>
      </c>
      <c r="C35" s="8"/>
      <c r="D35" s="8"/>
      <c r="E35" s="171" t="s">
        <v>69</v>
      </c>
      <c r="F35" s="169">
        <f>F32*12</f>
        <v>84672.808946840087</v>
      </c>
      <c r="G35" s="33" t="s">
        <v>69</v>
      </c>
      <c r="H35" s="30">
        <f>H32*12</f>
        <v>1849.1913172784336</v>
      </c>
      <c r="I35" s="33" t="s">
        <v>69</v>
      </c>
      <c r="J35" s="30">
        <f>J32*12</f>
        <v>112411.28026411853</v>
      </c>
      <c r="K35" s="31"/>
      <c r="L35" s="35"/>
    </row>
    <row r="36" spans="2:12" ht="15.75" thickBot="1" x14ac:dyDescent="0.3">
      <c r="B36" s="8" t="s">
        <v>25</v>
      </c>
      <c r="C36" s="8"/>
      <c r="D36" s="8"/>
      <c r="E36" s="172" t="s">
        <v>69</v>
      </c>
      <c r="F36" s="173">
        <f>F34*12</f>
        <v>103300.82691514492</v>
      </c>
      <c r="G36" s="36" t="s">
        <v>69</v>
      </c>
      <c r="H36" s="37">
        <f>H34*12</f>
        <v>2256.0134070796889</v>
      </c>
      <c r="I36" s="36" t="s">
        <v>69</v>
      </c>
      <c r="J36" s="37">
        <f>J34*12</f>
        <v>137141.7619222246</v>
      </c>
      <c r="K36" s="31"/>
      <c r="L36" s="39"/>
    </row>
    <row r="37" spans="2:12" ht="15.75" x14ac:dyDescent="0.25">
      <c r="B37" s="194"/>
      <c r="C37" s="194"/>
      <c r="D37" s="194"/>
      <c r="E37" s="194"/>
      <c r="F37" s="194"/>
      <c r="G37" s="56"/>
      <c r="H37" s="2"/>
    </row>
    <row r="38" spans="2:12" ht="60" customHeight="1" x14ac:dyDescent="0.25">
      <c r="B38" s="178" t="s">
        <v>52</v>
      </c>
      <c r="C38" s="178"/>
      <c r="D38" s="178"/>
      <c r="E38" s="178"/>
      <c r="F38" s="178"/>
      <c r="G38" s="178"/>
      <c r="H38" s="178"/>
      <c r="I38" s="178"/>
      <c r="J38" s="178"/>
    </row>
    <row r="39" spans="2:12" ht="15.75" x14ac:dyDescent="0.25">
      <c r="B39" s="102"/>
      <c r="C39" s="2"/>
      <c r="D39" s="2"/>
      <c r="E39" s="2"/>
      <c r="F39" s="2"/>
      <c r="G39" s="2"/>
      <c r="H39" s="2"/>
    </row>
    <row r="40" spans="2:12" ht="15.75" x14ac:dyDescent="0.25">
      <c r="B40" s="2"/>
      <c r="C40" s="2"/>
      <c r="D40" s="2"/>
      <c r="E40" s="2"/>
      <c r="F40" s="2"/>
      <c r="G40" s="2"/>
      <c r="H40" s="2"/>
    </row>
    <row r="41" spans="2:12" x14ac:dyDescent="0.25">
      <c r="B41" s="8" t="s">
        <v>5</v>
      </c>
      <c r="C41" s="8"/>
      <c r="D41" s="8"/>
      <c r="E41" s="8" t="s">
        <v>7</v>
      </c>
    </row>
    <row r="43" spans="2:12" x14ac:dyDescent="0.25">
      <c r="B43" s="54" t="s">
        <v>6</v>
      </c>
      <c r="C43" s="54"/>
      <c r="D43" s="54"/>
      <c r="E43" s="54" t="s">
        <v>6</v>
      </c>
      <c r="F43" s="54"/>
      <c r="G43" s="54"/>
    </row>
    <row r="44" spans="2:12" ht="15.75" x14ac:dyDescent="0.25">
      <c r="B44" s="2"/>
      <c r="C44" s="2"/>
      <c r="D44" s="2"/>
      <c r="E44" s="2"/>
      <c r="F44" s="2"/>
      <c r="G44" s="2"/>
      <c r="H44" s="2"/>
    </row>
  </sheetData>
  <mergeCells count="16">
    <mergeCell ref="B33:C33"/>
    <mergeCell ref="B37:F37"/>
    <mergeCell ref="B38:J38"/>
    <mergeCell ref="I12:J12"/>
    <mergeCell ref="A4:L4"/>
    <mergeCell ref="C24:D24"/>
    <mergeCell ref="L24:L29"/>
    <mergeCell ref="K26:K28"/>
    <mergeCell ref="C29:D29"/>
    <mergeCell ref="B32:D32"/>
    <mergeCell ref="E12:F12"/>
    <mergeCell ref="G12:H12"/>
    <mergeCell ref="K14:K17"/>
    <mergeCell ref="C16:D16"/>
    <mergeCell ref="L16:L20"/>
    <mergeCell ref="K18:K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6"/>
  <sheetViews>
    <sheetView zoomScaleNormal="100" workbookViewId="0">
      <selection activeCell="L4" sqref="L4"/>
    </sheetView>
  </sheetViews>
  <sheetFormatPr defaultColWidth="9.140625" defaultRowHeight="15" x14ac:dyDescent="0.25"/>
  <cols>
    <col min="1" max="1" width="9.140625" style="77" customWidth="1"/>
    <col min="2" max="2" width="7.85546875" style="77" customWidth="1"/>
    <col min="3" max="3" width="14.7109375" style="77" customWidth="1"/>
    <col min="4" max="4" width="14.28515625" style="77" customWidth="1"/>
    <col min="5" max="7" width="14.7109375" style="77" customWidth="1"/>
    <col min="8" max="10" width="9.140625" style="77"/>
    <col min="11" max="11" width="11" style="77" customWidth="1"/>
    <col min="12" max="16384" width="9.140625" style="77"/>
  </cols>
  <sheetData>
    <row r="1" spans="1:16" x14ac:dyDescent="0.25">
      <c r="A1" s="69"/>
      <c r="B1" s="69"/>
      <c r="C1" s="69"/>
      <c r="D1" s="69"/>
      <c r="E1" s="69"/>
      <c r="F1" s="69"/>
      <c r="G1" s="70"/>
    </row>
    <row r="2" spans="1:16" x14ac:dyDescent="0.25">
      <c r="A2" s="69"/>
      <c r="B2" s="69"/>
      <c r="C2" s="69"/>
      <c r="D2" s="69"/>
      <c r="E2" s="69"/>
      <c r="F2" s="71"/>
      <c r="G2" s="72"/>
    </row>
    <row r="3" spans="1:16" x14ac:dyDescent="0.25">
      <c r="A3" s="69"/>
      <c r="B3" s="69"/>
      <c r="C3" s="69"/>
      <c r="D3" s="69"/>
      <c r="E3" s="69"/>
      <c r="F3" s="71"/>
      <c r="G3" s="72"/>
      <c r="K3" s="90" t="s">
        <v>9</v>
      </c>
      <c r="L3" s="90" t="s">
        <v>43</v>
      </c>
      <c r="M3" s="91"/>
    </row>
    <row r="4" spans="1:16" ht="18.75" x14ac:dyDescent="0.3">
      <c r="A4" s="69"/>
      <c r="B4" s="109" t="s">
        <v>57</v>
      </c>
      <c r="C4" s="69"/>
      <c r="D4" s="69"/>
      <c r="E4" s="73"/>
      <c r="F4" s="110" t="str">
        <f>'Lisa 3'!D7</f>
        <v>Sauna tn 5, Rapla</v>
      </c>
      <c r="G4" s="69"/>
      <c r="K4" s="92" t="s">
        <v>45</v>
      </c>
      <c r="L4" s="93">
        <v>623.54</v>
      </c>
      <c r="M4" s="94">
        <f>L4/$L$9</f>
        <v>0.57671106178320375</v>
      </c>
      <c r="N4" s="99"/>
      <c r="O4" s="98"/>
    </row>
    <row r="5" spans="1:16" x14ac:dyDescent="0.25">
      <c r="A5" s="69"/>
      <c r="B5" s="69"/>
      <c r="C5" s="69"/>
      <c r="D5" s="69"/>
      <c r="E5" s="69"/>
      <c r="F5" s="74"/>
      <c r="G5" s="69"/>
      <c r="K5" s="92" t="s">
        <v>46</v>
      </c>
      <c r="L5" s="93"/>
      <c r="M5" s="94">
        <f>L5/$L$9</f>
        <v>0</v>
      </c>
      <c r="N5" s="97"/>
      <c r="O5" s="98"/>
    </row>
    <row r="6" spans="1:16" x14ac:dyDescent="0.25">
      <c r="A6" s="69"/>
      <c r="B6" s="113" t="s">
        <v>29</v>
      </c>
      <c r="C6" s="114"/>
      <c r="D6" s="115"/>
      <c r="E6" s="116">
        <v>44197</v>
      </c>
      <c r="F6" s="75"/>
      <c r="G6" s="69"/>
      <c r="K6" s="92" t="s">
        <v>47</v>
      </c>
      <c r="L6" s="93"/>
      <c r="M6" s="94">
        <f>L6/$L$9</f>
        <v>0</v>
      </c>
      <c r="N6" s="86"/>
      <c r="O6" s="86"/>
    </row>
    <row r="7" spans="1:16" x14ac:dyDescent="0.25">
      <c r="A7" s="69"/>
      <c r="B7" s="117" t="s">
        <v>30</v>
      </c>
      <c r="C7" s="71"/>
      <c r="D7" s="118"/>
      <c r="E7" s="119">
        <v>120</v>
      </c>
      <c r="F7" s="79" t="s">
        <v>20</v>
      </c>
      <c r="G7" s="69"/>
      <c r="K7" s="92" t="s">
        <v>48</v>
      </c>
      <c r="L7" s="93"/>
      <c r="M7" s="94">
        <f>L7/$L$9</f>
        <v>0</v>
      </c>
      <c r="N7" s="88"/>
      <c r="O7" s="88"/>
    </row>
    <row r="8" spans="1:16" x14ac:dyDescent="0.25">
      <c r="A8" s="69"/>
      <c r="B8" s="117" t="s">
        <v>31</v>
      </c>
      <c r="C8" s="71"/>
      <c r="D8" s="120">
        <f>E6-1</f>
        <v>44196</v>
      </c>
      <c r="E8" s="121">
        <v>597676.61999999755</v>
      </c>
      <c r="F8" s="79" t="s">
        <v>32</v>
      </c>
      <c r="G8" s="69"/>
      <c r="K8" s="92" t="s">
        <v>49</v>
      </c>
      <c r="L8" s="93"/>
      <c r="M8" s="94">
        <f>L8/$L$9</f>
        <v>0</v>
      </c>
      <c r="N8" s="88"/>
      <c r="O8" s="88"/>
    </row>
    <row r="9" spans="1:16" x14ac:dyDescent="0.25">
      <c r="A9" s="69"/>
      <c r="B9" s="117" t="s">
        <v>31</v>
      </c>
      <c r="C9" s="71"/>
      <c r="D9" s="120">
        <f>EDATE(D8,E7)</f>
        <v>47848</v>
      </c>
      <c r="E9" s="121">
        <v>150929.8199999975</v>
      </c>
      <c r="F9" s="79" t="s">
        <v>32</v>
      </c>
      <c r="G9" s="69"/>
      <c r="K9" s="95" t="s">
        <v>44</v>
      </c>
      <c r="L9" s="96">
        <v>1081.2</v>
      </c>
      <c r="M9" s="95"/>
      <c r="N9" s="88"/>
      <c r="O9" s="88"/>
    </row>
    <row r="10" spans="1:16" x14ac:dyDescent="0.25">
      <c r="A10" s="69"/>
      <c r="B10" s="117" t="s">
        <v>33</v>
      </c>
      <c r="C10" s="71"/>
      <c r="D10" s="118"/>
      <c r="E10" s="122">
        <f>M4</f>
        <v>0.57671106178320375</v>
      </c>
      <c r="F10" s="79"/>
      <c r="G10" s="69"/>
      <c r="M10" s="89"/>
      <c r="N10" s="89"/>
      <c r="O10" s="89"/>
    </row>
    <row r="11" spans="1:16" x14ac:dyDescent="0.25">
      <c r="A11" s="69"/>
      <c r="B11" s="117" t="s">
        <v>34</v>
      </c>
      <c r="C11" s="71"/>
      <c r="D11" s="118"/>
      <c r="E11" s="123">
        <f>ROUND(E8*E10,2)</f>
        <v>344686.72</v>
      </c>
      <c r="F11" s="79" t="s">
        <v>32</v>
      </c>
      <c r="G11" s="69"/>
      <c r="M11" s="89"/>
      <c r="N11" s="89"/>
      <c r="O11" s="89"/>
    </row>
    <row r="12" spans="1:16" x14ac:dyDescent="0.25">
      <c r="A12" s="69"/>
      <c r="B12" s="117" t="s">
        <v>35</v>
      </c>
      <c r="C12" s="71"/>
      <c r="D12" s="118"/>
      <c r="E12" s="123">
        <f>ROUND(E9*E10,2)</f>
        <v>87042.9</v>
      </c>
      <c r="F12" s="79" t="s">
        <v>32</v>
      </c>
      <c r="G12" s="69"/>
      <c r="K12" s="87"/>
      <c r="L12" s="87"/>
      <c r="M12" s="88"/>
      <c r="N12" s="88"/>
      <c r="O12" s="88"/>
      <c r="P12" s="89"/>
    </row>
    <row r="13" spans="1:16" x14ac:dyDescent="0.25">
      <c r="A13" s="69"/>
      <c r="B13" s="124" t="s">
        <v>61</v>
      </c>
      <c r="C13" s="125"/>
      <c r="D13" s="126"/>
      <c r="E13" s="127">
        <v>0.03</v>
      </c>
      <c r="F13" s="80"/>
      <c r="G13" s="81"/>
      <c r="K13" s="87"/>
      <c r="L13" s="87"/>
      <c r="M13" s="88"/>
      <c r="N13" s="88"/>
      <c r="O13" s="88"/>
      <c r="P13" s="89"/>
    </row>
    <row r="14" spans="1:16" x14ac:dyDescent="0.25">
      <c r="A14" s="69"/>
      <c r="B14" s="78"/>
      <c r="C14" s="76"/>
      <c r="E14" s="82"/>
      <c r="F14" s="78"/>
      <c r="G14" s="81"/>
      <c r="K14" s="87"/>
      <c r="L14" s="87"/>
      <c r="M14" s="88"/>
      <c r="N14" s="88"/>
      <c r="O14" s="88"/>
      <c r="P14" s="89"/>
    </row>
    <row r="15" spans="1:16" x14ac:dyDescent="0.25">
      <c r="K15" s="87"/>
      <c r="L15" s="87"/>
      <c r="M15" s="88"/>
      <c r="N15" s="88"/>
      <c r="O15" s="88"/>
      <c r="P15" s="89"/>
    </row>
    <row r="16" spans="1:16" ht="15.75" thickBot="1" x14ac:dyDescent="0.3">
      <c r="A16" s="83" t="s">
        <v>36</v>
      </c>
      <c r="B16" s="83" t="s">
        <v>37</v>
      </c>
      <c r="C16" s="83" t="s">
        <v>38</v>
      </c>
      <c r="D16" s="83" t="s">
        <v>39</v>
      </c>
      <c r="E16" s="83" t="s">
        <v>40</v>
      </c>
      <c r="F16" s="83" t="s">
        <v>41</v>
      </c>
      <c r="G16" s="83" t="s">
        <v>42</v>
      </c>
      <c r="K16" s="87"/>
      <c r="L16" s="87"/>
      <c r="M16" s="88"/>
      <c r="N16" s="88"/>
      <c r="O16" s="88"/>
      <c r="P16" s="89"/>
    </row>
    <row r="17" spans="1:16" x14ac:dyDescent="0.25">
      <c r="A17" s="84">
        <f>E6</f>
        <v>44197</v>
      </c>
      <c r="B17" s="76">
        <v>1</v>
      </c>
      <c r="C17" s="74">
        <f>E11</f>
        <v>344686.72</v>
      </c>
      <c r="D17" s="85">
        <f>ROUND(IPMT($E$13/12,B17,$E$7,-$E$11,$E$12,0),2)</f>
        <v>861.72</v>
      </c>
      <c r="E17" s="85">
        <f>ROUND(PPMT($E$13/12,B17,$E$7,-$E$11,$E$12,0),2)</f>
        <v>1843.72</v>
      </c>
      <c r="F17" s="85">
        <f>ROUND(PMT($E$13/12,E7,-E11,E12),2)</f>
        <v>2705.44</v>
      </c>
      <c r="G17" s="85">
        <f>C17-E17</f>
        <v>342843</v>
      </c>
      <c r="K17" s="87"/>
      <c r="L17" s="87"/>
      <c r="M17" s="88"/>
      <c r="N17" s="88"/>
      <c r="O17" s="88"/>
      <c r="P17" s="89"/>
    </row>
    <row r="18" spans="1:16" x14ac:dyDescent="0.25">
      <c r="A18" s="84">
        <f>EDATE(A17,1)</f>
        <v>44228</v>
      </c>
      <c r="B18" s="76">
        <v>2</v>
      </c>
      <c r="C18" s="74">
        <f>G17</f>
        <v>342843</v>
      </c>
      <c r="D18" s="85">
        <f t="shared" ref="D18:D75" si="0">ROUND(C18*$E$13/12,2)</f>
        <v>857.11</v>
      </c>
      <c r="E18" s="85">
        <f>F18-D18</f>
        <v>1848.33</v>
      </c>
      <c r="F18" s="85">
        <f>F17</f>
        <v>2705.44</v>
      </c>
      <c r="G18" s="85">
        <f t="shared" ref="G18:G75" si="1">C18-E18</f>
        <v>340994.67</v>
      </c>
      <c r="K18" s="87"/>
      <c r="L18" s="87"/>
      <c r="M18" s="88"/>
      <c r="N18" s="88"/>
      <c r="O18" s="88"/>
      <c r="P18" s="89"/>
    </row>
    <row r="19" spans="1:16" x14ac:dyDescent="0.25">
      <c r="A19" s="84">
        <f>EDATE(A18,1)</f>
        <v>44256</v>
      </c>
      <c r="B19" s="76">
        <v>3</v>
      </c>
      <c r="C19" s="74">
        <f>G18</f>
        <v>340994.67</v>
      </c>
      <c r="D19" s="85">
        <f t="shared" si="0"/>
        <v>852.49</v>
      </c>
      <c r="E19" s="85">
        <f>F19-D19</f>
        <v>1852.95</v>
      </c>
      <c r="F19" s="85">
        <f t="shared" ref="F19:F82" si="2">F18</f>
        <v>2705.44</v>
      </c>
      <c r="G19" s="85">
        <f t="shared" si="1"/>
        <v>339141.72</v>
      </c>
      <c r="K19" s="87"/>
      <c r="L19" s="87"/>
      <c r="M19" s="88"/>
      <c r="N19" s="88"/>
      <c r="O19" s="88"/>
      <c r="P19" s="89"/>
    </row>
    <row r="20" spans="1:16" x14ac:dyDescent="0.25">
      <c r="A20" s="84">
        <f t="shared" ref="A20:A83" si="3">EDATE(A19,1)</f>
        <v>44287</v>
      </c>
      <c r="B20" s="76">
        <v>4</v>
      </c>
      <c r="C20" s="74">
        <f t="shared" ref="C20:C75" si="4">G19</f>
        <v>339141.72</v>
      </c>
      <c r="D20" s="85">
        <f t="shared" si="0"/>
        <v>847.85</v>
      </c>
      <c r="E20" s="85">
        <f t="shared" ref="E20:E75" si="5">F20-D20</f>
        <v>1857.5900000000001</v>
      </c>
      <c r="F20" s="85">
        <f t="shared" si="2"/>
        <v>2705.44</v>
      </c>
      <c r="G20" s="85">
        <f t="shared" si="1"/>
        <v>337284.12999999995</v>
      </c>
      <c r="K20" s="87"/>
      <c r="L20" s="87"/>
      <c r="M20" s="88"/>
      <c r="N20" s="88"/>
      <c r="O20" s="88"/>
      <c r="P20" s="89"/>
    </row>
    <row r="21" spans="1:16" x14ac:dyDescent="0.25">
      <c r="A21" s="84">
        <f t="shared" si="3"/>
        <v>44317</v>
      </c>
      <c r="B21" s="76">
        <v>5</v>
      </c>
      <c r="C21" s="74">
        <f t="shared" si="4"/>
        <v>337284.12999999995</v>
      </c>
      <c r="D21" s="85">
        <f t="shared" si="0"/>
        <v>843.21</v>
      </c>
      <c r="E21" s="85">
        <f t="shared" si="5"/>
        <v>1862.23</v>
      </c>
      <c r="F21" s="85">
        <f t="shared" si="2"/>
        <v>2705.44</v>
      </c>
      <c r="G21" s="85">
        <f t="shared" si="1"/>
        <v>335421.89999999997</v>
      </c>
      <c r="K21" s="87"/>
      <c r="L21" s="87"/>
      <c r="M21" s="88"/>
      <c r="N21" s="88"/>
      <c r="O21" s="88"/>
      <c r="P21" s="89"/>
    </row>
    <row r="22" spans="1:16" x14ac:dyDescent="0.25">
      <c r="A22" s="84">
        <f t="shared" si="3"/>
        <v>44348</v>
      </c>
      <c r="B22" s="76">
        <v>6</v>
      </c>
      <c r="C22" s="74">
        <f t="shared" si="4"/>
        <v>335421.89999999997</v>
      </c>
      <c r="D22" s="85">
        <f t="shared" si="0"/>
        <v>838.55</v>
      </c>
      <c r="E22" s="85">
        <f t="shared" si="5"/>
        <v>1866.89</v>
      </c>
      <c r="F22" s="85">
        <f t="shared" si="2"/>
        <v>2705.44</v>
      </c>
      <c r="G22" s="85">
        <f t="shared" si="1"/>
        <v>333555.00999999995</v>
      </c>
      <c r="K22" s="87"/>
      <c r="L22" s="87"/>
      <c r="M22" s="88"/>
      <c r="N22" s="88"/>
      <c r="O22" s="88"/>
      <c r="P22" s="89"/>
    </row>
    <row r="23" spans="1:16" x14ac:dyDescent="0.25">
      <c r="A23" s="84">
        <f t="shared" si="3"/>
        <v>44378</v>
      </c>
      <c r="B23" s="76">
        <v>7</v>
      </c>
      <c r="C23" s="74">
        <f t="shared" si="4"/>
        <v>333555.00999999995</v>
      </c>
      <c r="D23" s="85">
        <f t="shared" si="0"/>
        <v>833.89</v>
      </c>
      <c r="E23" s="85">
        <f t="shared" si="5"/>
        <v>1871.5500000000002</v>
      </c>
      <c r="F23" s="85">
        <f t="shared" si="2"/>
        <v>2705.44</v>
      </c>
      <c r="G23" s="85">
        <f t="shared" si="1"/>
        <v>331683.45999999996</v>
      </c>
      <c r="K23" s="87"/>
      <c r="L23" s="87"/>
      <c r="M23" s="88"/>
      <c r="N23" s="88"/>
      <c r="O23" s="88"/>
      <c r="P23" s="89"/>
    </row>
    <row r="24" spans="1:16" x14ac:dyDescent="0.25">
      <c r="A24" s="84">
        <f>EDATE(A23,1)</f>
        <v>44409</v>
      </c>
      <c r="B24" s="76">
        <v>8</v>
      </c>
      <c r="C24" s="74">
        <f t="shared" si="4"/>
        <v>331683.45999999996</v>
      </c>
      <c r="D24" s="85">
        <f t="shared" si="0"/>
        <v>829.21</v>
      </c>
      <c r="E24" s="85">
        <f t="shared" si="5"/>
        <v>1876.23</v>
      </c>
      <c r="F24" s="85">
        <f t="shared" si="2"/>
        <v>2705.44</v>
      </c>
      <c r="G24" s="85">
        <f t="shared" si="1"/>
        <v>329807.23</v>
      </c>
      <c r="K24" s="87"/>
      <c r="L24" s="87"/>
      <c r="M24" s="88"/>
      <c r="N24" s="88"/>
      <c r="O24" s="88"/>
      <c r="P24" s="89"/>
    </row>
    <row r="25" spans="1:16" x14ac:dyDescent="0.25">
      <c r="A25" s="84">
        <f t="shared" si="3"/>
        <v>44440</v>
      </c>
      <c r="B25" s="76">
        <v>9</v>
      </c>
      <c r="C25" s="74">
        <f t="shared" si="4"/>
        <v>329807.23</v>
      </c>
      <c r="D25" s="85">
        <f t="shared" si="0"/>
        <v>824.52</v>
      </c>
      <c r="E25" s="85">
        <f t="shared" si="5"/>
        <v>1880.92</v>
      </c>
      <c r="F25" s="85">
        <f t="shared" si="2"/>
        <v>2705.44</v>
      </c>
      <c r="G25" s="85">
        <f t="shared" si="1"/>
        <v>327926.31</v>
      </c>
      <c r="K25" s="87"/>
      <c r="L25" s="87"/>
      <c r="M25" s="88"/>
      <c r="N25" s="88"/>
      <c r="O25" s="88"/>
      <c r="P25" s="89"/>
    </row>
    <row r="26" spans="1:16" x14ac:dyDescent="0.25">
      <c r="A26" s="84">
        <f t="shared" si="3"/>
        <v>44470</v>
      </c>
      <c r="B26" s="76">
        <v>10</v>
      </c>
      <c r="C26" s="74">
        <f t="shared" si="4"/>
        <v>327926.31</v>
      </c>
      <c r="D26" s="85">
        <f t="shared" si="0"/>
        <v>819.82</v>
      </c>
      <c r="E26" s="85">
        <f t="shared" si="5"/>
        <v>1885.62</v>
      </c>
      <c r="F26" s="85">
        <f t="shared" si="2"/>
        <v>2705.44</v>
      </c>
      <c r="G26" s="85">
        <f t="shared" si="1"/>
        <v>326040.69</v>
      </c>
      <c r="K26" s="87"/>
      <c r="L26" s="87"/>
      <c r="M26" s="88"/>
      <c r="N26" s="88"/>
      <c r="O26" s="88"/>
      <c r="P26" s="89"/>
    </row>
    <row r="27" spans="1:16" x14ac:dyDescent="0.25">
      <c r="A27" s="84">
        <f t="shared" si="3"/>
        <v>44501</v>
      </c>
      <c r="B27" s="76">
        <v>11</v>
      </c>
      <c r="C27" s="74">
        <f t="shared" si="4"/>
        <v>326040.69</v>
      </c>
      <c r="D27" s="85">
        <f t="shared" si="0"/>
        <v>815.1</v>
      </c>
      <c r="E27" s="85">
        <f t="shared" si="5"/>
        <v>1890.3400000000001</v>
      </c>
      <c r="F27" s="85">
        <f t="shared" si="2"/>
        <v>2705.44</v>
      </c>
      <c r="G27" s="85">
        <f t="shared" si="1"/>
        <v>324150.34999999998</v>
      </c>
    </row>
    <row r="28" spans="1:16" x14ac:dyDescent="0.25">
      <c r="A28" s="84">
        <f t="shared" si="3"/>
        <v>44531</v>
      </c>
      <c r="B28" s="76">
        <v>12</v>
      </c>
      <c r="C28" s="74">
        <f t="shared" si="4"/>
        <v>324150.34999999998</v>
      </c>
      <c r="D28" s="85">
        <f t="shared" si="0"/>
        <v>810.38</v>
      </c>
      <c r="E28" s="85">
        <f t="shared" si="5"/>
        <v>1895.06</v>
      </c>
      <c r="F28" s="85">
        <f t="shared" si="2"/>
        <v>2705.44</v>
      </c>
      <c r="G28" s="85">
        <f t="shared" si="1"/>
        <v>322255.28999999998</v>
      </c>
    </row>
    <row r="29" spans="1:16" x14ac:dyDescent="0.25">
      <c r="A29" s="84">
        <f t="shared" si="3"/>
        <v>44562</v>
      </c>
      <c r="B29" s="76">
        <v>13</v>
      </c>
      <c r="C29" s="74">
        <f t="shared" si="4"/>
        <v>322255.28999999998</v>
      </c>
      <c r="D29" s="85">
        <f t="shared" si="0"/>
        <v>805.64</v>
      </c>
      <c r="E29" s="85">
        <f t="shared" si="5"/>
        <v>1899.8000000000002</v>
      </c>
      <c r="F29" s="85">
        <f t="shared" si="2"/>
        <v>2705.44</v>
      </c>
      <c r="G29" s="85">
        <f t="shared" si="1"/>
        <v>320355.49</v>
      </c>
    </row>
    <row r="30" spans="1:16" x14ac:dyDescent="0.25">
      <c r="A30" s="84">
        <f t="shared" si="3"/>
        <v>44593</v>
      </c>
      <c r="B30" s="76">
        <v>14</v>
      </c>
      <c r="C30" s="74">
        <f t="shared" si="4"/>
        <v>320355.49</v>
      </c>
      <c r="D30" s="85">
        <f t="shared" si="0"/>
        <v>800.89</v>
      </c>
      <c r="E30" s="85">
        <f t="shared" si="5"/>
        <v>1904.5500000000002</v>
      </c>
      <c r="F30" s="85">
        <f t="shared" si="2"/>
        <v>2705.44</v>
      </c>
      <c r="G30" s="85">
        <f t="shared" si="1"/>
        <v>318450.94</v>
      </c>
    </row>
    <row r="31" spans="1:16" x14ac:dyDescent="0.25">
      <c r="A31" s="84">
        <f t="shared" si="3"/>
        <v>44621</v>
      </c>
      <c r="B31" s="76">
        <v>15</v>
      </c>
      <c r="C31" s="74">
        <f t="shared" si="4"/>
        <v>318450.94</v>
      </c>
      <c r="D31" s="85">
        <f t="shared" si="0"/>
        <v>796.13</v>
      </c>
      <c r="E31" s="85">
        <f t="shared" si="5"/>
        <v>1909.31</v>
      </c>
      <c r="F31" s="85">
        <f t="shared" si="2"/>
        <v>2705.44</v>
      </c>
      <c r="G31" s="85">
        <f t="shared" si="1"/>
        <v>316541.63</v>
      </c>
    </row>
    <row r="32" spans="1:16" x14ac:dyDescent="0.25">
      <c r="A32" s="84">
        <f t="shared" si="3"/>
        <v>44652</v>
      </c>
      <c r="B32" s="76">
        <v>16</v>
      </c>
      <c r="C32" s="74">
        <f t="shared" si="4"/>
        <v>316541.63</v>
      </c>
      <c r="D32" s="85">
        <f t="shared" si="0"/>
        <v>791.35</v>
      </c>
      <c r="E32" s="85">
        <f t="shared" si="5"/>
        <v>1914.0900000000001</v>
      </c>
      <c r="F32" s="85">
        <f t="shared" si="2"/>
        <v>2705.44</v>
      </c>
      <c r="G32" s="85">
        <f t="shared" si="1"/>
        <v>314627.53999999998</v>
      </c>
    </row>
    <row r="33" spans="1:7" x14ac:dyDescent="0.25">
      <c r="A33" s="84">
        <f t="shared" si="3"/>
        <v>44682</v>
      </c>
      <c r="B33" s="76">
        <v>17</v>
      </c>
      <c r="C33" s="74">
        <f t="shared" si="4"/>
        <v>314627.53999999998</v>
      </c>
      <c r="D33" s="85">
        <f t="shared" si="0"/>
        <v>786.57</v>
      </c>
      <c r="E33" s="85">
        <f t="shared" si="5"/>
        <v>1918.87</v>
      </c>
      <c r="F33" s="85">
        <f t="shared" si="2"/>
        <v>2705.44</v>
      </c>
      <c r="G33" s="85">
        <f t="shared" si="1"/>
        <v>312708.67</v>
      </c>
    </row>
    <row r="34" spans="1:7" x14ac:dyDescent="0.25">
      <c r="A34" s="84">
        <f t="shared" si="3"/>
        <v>44713</v>
      </c>
      <c r="B34" s="76">
        <v>18</v>
      </c>
      <c r="C34" s="74">
        <f t="shared" si="4"/>
        <v>312708.67</v>
      </c>
      <c r="D34" s="85">
        <f t="shared" si="0"/>
        <v>781.77</v>
      </c>
      <c r="E34" s="85">
        <f t="shared" si="5"/>
        <v>1923.67</v>
      </c>
      <c r="F34" s="85">
        <f t="shared" si="2"/>
        <v>2705.44</v>
      </c>
      <c r="G34" s="85">
        <f t="shared" si="1"/>
        <v>310785</v>
      </c>
    </row>
    <row r="35" spans="1:7" x14ac:dyDescent="0.25">
      <c r="A35" s="84">
        <f t="shared" si="3"/>
        <v>44743</v>
      </c>
      <c r="B35" s="76">
        <v>19</v>
      </c>
      <c r="C35" s="74">
        <f t="shared" si="4"/>
        <v>310785</v>
      </c>
      <c r="D35" s="85">
        <f t="shared" si="0"/>
        <v>776.96</v>
      </c>
      <c r="E35" s="85">
        <f t="shared" si="5"/>
        <v>1928.48</v>
      </c>
      <c r="F35" s="85">
        <f t="shared" si="2"/>
        <v>2705.44</v>
      </c>
      <c r="G35" s="85">
        <f t="shared" si="1"/>
        <v>308856.52</v>
      </c>
    </row>
    <row r="36" spans="1:7" x14ac:dyDescent="0.25">
      <c r="A36" s="84">
        <f t="shared" si="3"/>
        <v>44774</v>
      </c>
      <c r="B36" s="76">
        <v>20</v>
      </c>
      <c r="C36" s="74">
        <f t="shared" si="4"/>
        <v>308856.52</v>
      </c>
      <c r="D36" s="85">
        <f t="shared" si="0"/>
        <v>772.14</v>
      </c>
      <c r="E36" s="85">
        <f t="shared" si="5"/>
        <v>1933.3000000000002</v>
      </c>
      <c r="F36" s="85">
        <f t="shared" si="2"/>
        <v>2705.44</v>
      </c>
      <c r="G36" s="85">
        <f t="shared" si="1"/>
        <v>306923.22000000003</v>
      </c>
    </row>
    <row r="37" spans="1:7" x14ac:dyDescent="0.25">
      <c r="A37" s="84">
        <f t="shared" si="3"/>
        <v>44805</v>
      </c>
      <c r="B37" s="76">
        <v>21</v>
      </c>
      <c r="C37" s="74">
        <f t="shared" si="4"/>
        <v>306923.22000000003</v>
      </c>
      <c r="D37" s="85">
        <f t="shared" si="0"/>
        <v>767.31</v>
      </c>
      <c r="E37" s="85">
        <f t="shared" si="5"/>
        <v>1938.13</v>
      </c>
      <c r="F37" s="85">
        <f t="shared" si="2"/>
        <v>2705.44</v>
      </c>
      <c r="G37" s="85">
        <f t="shared" si="1"/>
        <v>304985.09000000003</v>
      </c>
    </row>
    <row r="38" spans="1:7" x14ac:dyDescent="0.25">
      <c r="A38" s="84">
        <f t="shared" si="3"/>
        <v>44835</v>
      </c>
      <c r="B38" s="76">
        <v>22</v>
      </c>
      <c r="C38" s="74">
        <f t="shared" si="4"/>
        <v>304985.09000000003</v>
      </c>
      <c r="D38" s="85">
        <f t="shared" si="0"/>
        <v>762.46</v>
      </c>
      <c r="E38" s="85">
        <f t="shared" si="5"/>
        <v>1942.98</v>
      </c>
      <c r="F38" s="85">
        <f t="shared" si="2"/>
        <v>2705.44</v>
      </c>
      <c r="G38" s="85">
        <f t="shared" si="1"/>
        <v>303042.11000000004</v>
      </c>
    </row>
    <row r="39" spans="1:7" x14ac:dyDescent="0.25">
      <c r="A39" s="84">
        <f t="shared" si="3"/>
        <v>44866</v>
      </c>
      <c r="B39" s="76">
        <v>23</v>
      </c>
      <c r="C39" s="74">
        <f t="shared" si="4"/>
        <v>303042.11000000004</v>
      </c>
      <c r="D39" s="85">
        <f t="shared" si="0"/>
        <v>757.61</v>
      </c>
      <c r="E39" s="85">
        <f t="shared" si="5"/>
        <v>1947.83</v>
      </c>
      <c r="F39" s="85">
        <f t="shared" si="2"/>
        <v>2705.44</v>
      </c>
      <c r="G39" s="85">
        <f t="shared" si="1"/>
        <v>301094.28000000003</v>
      </c>
    </row>
    <row r="40" spans="1:7" x14ac:dyDescent="0.25">
      <c r="A40" s="84">
        <f t="shared" si="3"/>
        <v>44896</v>
      </c>
      <c r="B40" s="76">
        <v>24</v>
      </c>
      <c r="C40" s="74">
        <f t="shared" si="4"/>
        <v>301094.28000000003</v>
      </c>
      <c r="D40" s="85">
        <f t="shared" si="0"/>
        <v>752.74</v>
      </c>
      <c r="E40" s="85">
        <f t="shared" si="5"/>
        <v>1952.7</v>
      </c>
      <c r="F40" s="85">
        <f t="shared" si="2"/>
        <v>2705.44</v>
      </c>
      <c r="G40" s="85">
        <f t="shared" si="1"/>
        <v>299141.58</v>
      </c>
    </row>
    <row r="41" spans="1:7" x14ac:dyDescent="0.25">
      <c r="A41" s="84">
        <f t="shared" si="3"/>
        <v>44927</v>
      </c>
      <c r="B41" s="76">
        <v>25</v>
      </c>
      <c r="C41" s="74">
        <f t="shared" si="4"/>
        <v>299141.58</v>
      </c>
      <c r="D41" s="85">
        <f t="shared" si="0"/>
        <v>747.85</v>
      </c>
      <c r="E41" s="85">
        <f t="shared" si="5"/>
        <v>1957.5900000000001</v>
      </c>
      <c r="F41" s="85">
        <f t="shared" si="2"/>
        <v>2705.44</v>
      </c>
      <c r="G41" s="85">
        <f t="shared" si="1"/>
        <v>297183.99</v>
      </c>
    </row>
    <row r="42" spans="1:7" x14ac:dyDescent="0.25">
      <c r="A42" s="84">
        <f t="shared" si="3"/>
        <v>44958</v>
      </c>
      <c r="B42" s="76">
        <v>26</v>
      </c>
      <c r="C42" s="74">
        <f t="shared" si="4"/>
        <v>297183.99</v>
      </c>
      <c r="D42" s="85">
        <f t="shared" si="0"/>
        <v>742.96</v>
      </c>
      <c r="E42" s="85">
        <f t="shared" si="5"/>
        <v>1962.48</v>
      </c>
      <c r="F42" s="85">
        <f t="shared" si="2"/>
        <v>2705.44</v>
      </c>
      <c r="G42" s="85">
        <f t="shared" si="1"/>
        <v>295221.51</v>
      </c>
    </row>
    <row r="43" spans="1:7" x14ac:dyDescent="0.25">
      <c r="A43" s="84">
        <f t="shared" si="3"/>
        <v>44986</v>
      </c>
      <c r="B43" s="76">
        <v>27</v>
      </c>
      <c r="C43" s="74">
        <f t="shared" si="4"/>
        <v>295221.51</v>
      </c>
      <c r="D43" s="85">
        <f t="shared" si="0"/>
        <v>738.05</v>
      </c>
      <c r="E43" s="85">
        <f t="shared" si="5"/>
        <v>1967.39</v>
      </c>
      <c r="F43" s="85">
        <f t="shared" si="2"/>
        <v>2705.44</v>
      </c>
      <c r="G43" s="85">
        <f t="shared" si="1"/>
        <v>293254.12</v>
      </c>
    </row>
    <row r="44" spans="1:7" x14ac:dyDescent="0.25">
      <c r="A44" s="84">
        <f t="shared" si="3"/>
        <v>45017</v>
      </c>
      <c r="B44" s="76">
        <v>28</v>
      </c>
      <c r="C44" s="74">
        <f t="shared" si="4"/>
        <v>293254.12</v>
      </c>
      <c r="D44" s="85">
        <f t="shared" si="0"/>
        <v>733.14</v>
      </c>
      <c r="E44" s="85">
        <f t="shared" si="5"/>
        <v>1972.3000000000002</v>
      </c>
      <c r="F44" s="85">
        <f t="shared" si="2"/>
        <v>2705.44</v>
      </c>
      <c r="G44" s="85">
        <f t="shared" si="1"/>
        <v>291281.82</v>
      </c>
    </row>
    <row r="45" spans="1:7" x14ac:dyDescent="0.25">
      <c r="A45" s="84">
        <f t="shared" si="3"/>
        <v>45047</v>
      </c>
      <c r="B45" s="76">
        <v>29</v>
      </c>
      <c r="C45" s="74">
        <f t="shared" si="4"/>
        <v>291281.82</v>
      </c>
      <c r="D45" s="85">
        <f t="shared" si="0"/>
        <v>728.2</v>
      </c>
      <c r="E45" s="85">
        <f t="shared" si="5"/>
        <v>1977.24</v>
      </c>
      <c r="F45" s="85">
        <f t="shared" si="2"/>
        <v>2705.44</v>
      </c>
      <c r="G45" s="85">
        <f t="shared" si="1"/>
        <v>289304.58</v>
      </c>
    </row>
    <row r="46" spans="1:7" x14ac:dyDescent="0.25">
      <c r="A46" s="84">
        <f t="shared" si="3"/>
        <v>45078</v>
      </c>
      <c r="B46" s="76">
        <v>30</v>
      </c>
      <c r="C46" s="74">
        <f t="shared" si="4"/>
        <v>289304.58</v>
      </c>
      <c r="D46" s="85">
        <f t="shared" si="0"/>
        <v>723.26</v>
      </c>
      <c r="E46" s="85">
        <f t="shared" si="5"/>
        <v>1982.18</v>
      </c>
      <c r="F46" s="85">
        <f t="shared" si="2"/>
        <v>2705.44</v>
      </c>
      <c r="G46" s="85">
        <f t="shared" si="1"/>
        <v>287322.40000000002</v>
      </c>
    </row>
    <row r="47" spans="1:7" x14ac:dyDescent="0.25">
      <c r="A47" s="84">
        <f t="shared" si="3"/>
        <v>45108</v>
      </c>
      <c r="B47" s="76">
        <v>31</v>
      </c>
      <c r="C47" s="74">
        <f t="shared" si="4"/>
        <v>287322.40000000002</v>
      </c>
      <c r="D47" s="85">
        <f t="shared" si="0"/>
        <v>718.31</v>
      </c>
      <c r="E47" s="85">
        <f t="shared" si="5"/>
        <v>1987.13</v>
      </c>
      <c r="F47" s="85">
        <f t="shared" si="2"/>
        <v>2705.44</v>
      </c>
      <c r="G47" s="85">
        <f t="shared" si="1"/>
        <v>285335.27</v>
      </c>
    </row>
    <row r="48" spans="1:7" x14ac:dyDescent="0.25">
      <c r="A48" s="84">
        <f t="shared" si="3"/>
        <v>45139</v>
      </c>
      <c r="B48" s="76">
        <v>32</v>
      </c>
      <c r="C48" s="74">
        <f t="shared" si="4"/>
        <v>285335.27</v>
      </c>
      <c r="D48" s="85">
        <f t="shared" si="0"/>
        <v>713.34</v>
      </c>
      <c r="E48" s="85">
        <f t="shared" si="5"/>
        <v>1992.1</v>
      </c>
      <c r="F48" s="85">
        <f t="shared" si="2"/>
        <v>2705.44</v>
      </c>
      <c r="G48" s="85">
        <f t="shared" si="1"/>
        <v>283343.17000000004</v>
      </c>
    </row>
    <row r="49" spans="1:7" x14ac:dyDescent="0.25">
      <c r="A49" s="84">
        <f t="shared" si="3"/>
        <v>45170</v>
      </c>
      <c r="B49" s="76">
        <v>33</v>
      </c>
      <c r="C49" s="74">
        <f t="shared" si="4"/>
        <v>283343.17000000004</v>
      </c>
      <c r="D49" s="85">
        <f t="shared" si="0"/>
        <v>708.36</v>
      </c>
      <c r="E49" s="85">
        <f t="shared" si="5"/>
        <v>1997.08</v>
      </c>
      <c r="F49" s="85">
        <f t="shared" si="2"/>
        <v>2705.44</v>
      </c>
      <c r="G49" s="85">
        <f t="shared" si="1"/>
        <v>281346.09000000003</v>
      </c>
    </row>
    <row r="50" spans="1:7" x14ac:dyDescent="0.25">
      <c r="A50" s="84">
        <f t="shared" si="3"/>
        <v>45200</v>
      </c>
      <c r="B50" s="76">
        <v>34</v>
      </c>
      <c r="C50" s="74">
        <f t="shared" si="4"/>
        <v>281346.09000000003</v>
      </c>
      <c r="D50" s="85">
        <f t="shared" si="0"/>
        <v>703.37</v>
      </c>
      <c r="E50" s="85">
        <f t="shared" si="5"/>
        <v>2002.0700000000002</v>
      </c>
      <c r="F50" s="85">
        <f t="shared" si="2"/>
        <v>2705.44</v>
      </c>
      <c r="G50" s="85">
        <f t="shared" si="1"/>
        <v>279344.02</v>
      </c>
    </row>
    <row r="51" spans="1:7" x14ac:dyDescent="0.25">
      <c r="A51" s="84">
        <f t="shared" si="3"/>
        <v>45231</v>
      </c>
      <c r="B51" s="76">
        <v>35</v>
      </c>
      <c r="C51" s="74">
        <f t="shared" si="4"/>
        <v>279344.02</v>
      </c>
      <c r="D51" s="85">
        <f t="shared" si="0"/>
        <v>698.36</v>
      </c>
      <c r="E51" s="85">
        <f t="shared" si="5"/>
        <v>2007.08</v>
      </c>
      <c r="F51" s="85">
        <f t="shared" si="2"/>
        <v>2705.44</v>
      </c>
      <c r="G51" s="85">
        <f t="shared" si="1"/>
        <v>277336.94</v>
      </c>
    </row>
    <row r="52" spans="1:7" x14ac:dyDescent="0.25">
      <c r="A52" s="84">
        <f t="shared" si="3"/>
        <v>45261</v>
      </c>
      <c r="B52" s="76">
        <v>36</v>
      </c>
      <c r="C52" s="74">
        <f t="shared" si="4"/>
        <v>277336.94</v>
      </c>
      <c r="D52" s="85">
        <f t="shared" si="0"/>
        <v>693.34</v>
      </c>
      <c r="E52" s="85">
        <f t="shared" si="5"/>
        <v>2012.1</v>
      </c>
      <c r="F52" s="85">
        <f t="shared" si="2"/>
        <v>2705.44</v>
      </c>
      <c r="G52" s="85">
        <f t="shared" si="1"/>
        <v>275324.84000000003</v>
      </c>
    </row>
    <row r="53" spans="1:7" x14ac:dyDescent="0.25">
      <c r="A53" s="84">
        <f t="shared" si="3"/>
        <v>45292</v>
      </c>
      <c r="B53" s="76">
        <v>37</v>
      </c>
      <c r="C53" s="74">
        <f t="shared" si="4"/>
        <v>275324.84000000003</v>
      </c>
      <c r="D53" s="85">
        <f t="shared" si="0"/>
        <v>688.31</v>
      </c>
      <c r="E53" s="85">
        <f t="shared" si="5"/>
        <v>2017.13</v>
      </c>
      <c r="F53" s="85">
        <f t="shared" si="2"/>
        <v>2705.44</v>
      </c>
      <c r="G53" s="85">
        <f t="shared" si="1"/>
        <v>273307.71000000002</v>
      </c>
    </row>
    <row r="54" spans="1:7" x14ac:dyDescent="0.25">
      <c r="A54" s="84">
        <f t="shared" si="3"/>
        <v>45323</v>
      </c>
      <c r="B54" s="76">
        <v>38</v>
      </c>
      <c r="C54" s="74">
        <f t="shared" si="4"/>
        <v>273307.71000000002</v>
      </c>
      <c r="D54" s="85">
        <f t="shared" si="0"/>
        <v>683.27</v>
      </c>
      <c r="E54" s="85">
        <f t="shared" si="5"/>
        <v>2022.17</v>
      </c>
      <c r="F54" s="85">
        <f t="shared" si="2"/>
        <v>2705.44</v>
      </c>
      <c r="G54" s="85">
        <f t="shared" si="1"/>
        <v>271285.54000000004</v>
      </c>
    </row>
    <row r="55" spans="1:7" x14ac:dyDescent="0.25">
      <c r="A55" s="84">
        <f t="shared" si="3"/>
        <v>45352</v>
      </c>
      <c r="B55" s="76">
        <v>39</v>
      </c>
      <c r="C55" s="74">
        <f t="shared" si="4"/>
        <v>271285.54000000004</v>
      </c>
      <c r="D55" s="85">
        <f t="shared" si="0"/>
        <v>678.21</v>
      </c>
      <c r="E55" s="85">
        <f t="shared" si="5"/>
        <v>2027.23</v>
      </c>
      <c r="F55" s="85">
        <f t="shared" si="2"/>
        <v>2705.44</v>
      </c>
      <c r="G55" s="85">
        <f t="shared" si="1"/>
        <v>269258.31000000006</v>
      </c>
    </row>
    <row r="56" spans="1:7" x14ac:dyDescent="0.25">
      <c r="A56" s="84">
        <f t="shared" si="3"/>
        <v>45383</v>
      </c>
      <c r="B56" s="76">
        <v>40</v>
      </c>
      <c r="C56" s="74">
        <f t="shared" si="4"/>
        <v>269258.31000000006</v>
      </c>
      <c r="D56" s="85">
        <f t="shared" si="0"/>
        <v>673.15</v>
      </c>
      <c r="E56" s="85">
        <f t="shared" si="5"/>
        <v>2032.29</v>
      </c>
      <c r="F56" s="85">
        <f t="shared" si="2"/>
        <v>2705.44</v>
      </c>
      <c r="G56" s="85">
        <f t="shared" si="1"/>
        <v>267226.02000000008</v>
      </c>
    </row>
    <row r="57" spans="1:7" x14ac:dyDescent="0.25">
      <c r="A57" s="84">
        <f t="shared" si="3"/>
        <v>45413</v>
      </c>
      <c r="B57" s="76">
        <v>41</v>
      </c>
      <c r="C57" s="74">
        <f t="shared" si="4"/>
        <v>267226.02000000008</v>
      </c>
      <c r="D57" s="85">
        <f t="shared" si="0"/>
        <v>668.07</v>
      </c>
      <c r="E57" s="85">
        <f t="shared" si="5"/>
        <v>2037.37</v>
      </c>
      <c r="F57" s="85">
        <f t="shared" si="2"/>
        <v>2705.44</v>
      </c>
      <c r="G57" s="85">
        <f t="shared" si="1"/>
        <v>265188.65000000008</v>
      </c>
    </row>
    <row r="58" spans="1:7" x14ac:dyDescent="0.25">
      <c r="A58" s="84">
        <f t="shared" si="3"/>
        <v>45444</v>
      </c>
      <c r="B58" s="76">
        <v>42</v>
      </c>
      <c r="C58" s="74">
        <f t="shared" si="4"/>
        <v>265188.65000000008</v>
      </c>
      <c r="D58" s="85">
        <f t="shared" si="0"/>
        <v>662.97</v>
      </c>
      <c r="E58" s="85">
        <f t="shared" si="5"/>
        <v>2042.47</v>
      </c>
      <c r="F58" s="85">
        <f t="shared" si="2"/>
        <v>2705.44</v>
      </c>
      <c r="G58" s="85">
        <f t="shared" si="1"/>
        <v>263146.18000000011</v>
      </c>
    </row>
    <row r="59" spans="1:7" x14ac:dyDescent="0.25">
      <c r="A59" s="84">
        <f t="shared" si="3"/>
        <v>45474</v>
      </c>
      <c r="B59" s="76">
        <v>43</v>
      </c>
      <c r="C59" s="74">
        <f t="shared" si="4"/>
        <v>263146.18000000011</v>
      </c>
      <c r="D59" s="85">
        <f t="shared" si="0"/>
        <v>657.87</v>
      </c>
      <c r="E59" s="85">
        <f t="shared" si="5"/>
        <v>2047.5700000000002</v>
      </c>
      <c r="F59" s="85">
        <f t="shared" si="2"/>
        <v>2705.44</v>
      </c>
      <c r="G59" s="85">
        <f t="shared" si="1"/>
        <v>261098.6100000001</v>
      </c>
    </row>
    <row r="60" spans="1:7" x14ac:dyDescent="0.25">
      <c r="A60" s="84">
        <f t="shared" si="3"/>
        <v>45505</v>
      </c>
      <c r="B60" s="76">
        <v>44</v>
      </c>
      <c r="C60" s="74">
        <f t="shared" si="4"/>
        <v>261098.6100000001</v>
      </c>
      <c r="D60" s="85">
        <f t="shared" si="0"/>
        <v>652.75</v>
      </c>
      <c r="E60" s="85">
        <f t="shared" si="5"/>
        <v>2052.69</v>
      </c>
      <c r="F60" s="85">
        <f t="shared" si="2"/>
        <v>2705.44</v>
      </c>
      <c r="G60" s="85">
        <f t="shared" si="1"/>
        <v>259045.9200000001</v>
      </c>
    </row>
    <row r="61" spans="1:7" x14ac:dyDescent="0.25">
      <c r="A61" s="84">
        <f t="shared" si="3"/>
        <v>45536</v>
      </c>
      <c r="B61" s="76">
        <v>45</v>
      </c>
      <c r="C61" s="74">
        <f t="shared" si="4"/>
        <v>259045.9200000001</v>
      </c>
      <c r="D61" s="85">
        <f t="shared" si="0"/>
        <v>647.61</v>
      </c>
      <c r="E61" s="85">
        <f t="shared" si="5"/>
        <v>2057.83</v>
      </c>
      <c r="F61" s="85">
        <f t="shared" si="2"/>
        <v>2705.44</v>
      </c>
      <c r="G61" s="85">
        <f t="shared" si="1"/>
        <v>256988.09000000011</v>
      </c>
    </row>
    <row r="62" spans="1:7" x14ac:dyDescent="0.25">
      <c r="A62" s="84">
        <f t="shared" si="3"/>
        <v>45566</v>
      </c>
      <c r="B62" s="76">
        <v>46</v>
      </c>
      <c r="C62" s="74">
        <f t="shared" si="4"/>
        <v>256988.09000000011</v>
      </c>
      <c r="D62" s="85">
        <f t="shared" si="0"/>
        <v>642.47</v>
      </c>
      <c r="E62" s="85">
        <f t="shared" si="5"/>
        <v>2062.9700000000003</v>
      </c>
      <c r="F62" s="85">
        <f t="shared" si="2"/>
        <v>2705.44</v>
      </c>
      <c r="G62" s="85">
        <f t="shared" si="1"/>
        <v>254925.12000000011</v>
      </c>
    </row>
    <row r="63" spans="1:7" x14ac:dyDescent="0.25">
      <c r="A63" s="84">
        <f t="shared" si="3"/>
        <v>45597</v>
      </c>
      <c r="B63" s="76">
        <v>47</v>
      </c>
      <c r="C63" s="74">
        <f t="shared" si="4"/>
        <v>254925.12000000011</v>
      </c>
      <c r="D63" s="85">
        <f t="shared" si="0"/>
        <v>637.30999999999995</v>
      </c>
      <c r="E63" s="85">
        <f t="shared" si="5"/>
        <v>2068.13</v>
      </c>
      <c r="F63" s="85">
        <f t="shared" si="2"/>
        <v>2705.44</v>
      </c>
      <c r="G63" s="85">
        <f t="shared" si="1"/>
        <v>252856.99000000011</v>
      </c>
    </row>
    <row r="64" spans="1:7" x14ac:dyDescent="0.25">
      <c r="A64" s="84">
        <f t="shared" si="3"/>
        <v>45627</v>
      </c>
      <c r="B64" s="76">
        <v>48</v>
      </c>
      <c r="C64" s="74">
        <f t="shared" si="4"/>
        <v>252856.99000000011</v>
      </c>
      <c r="D64" s="85">
        <f t="shared" si="0"/>
        <v>632.14</v>
      </c>
      <c r="E64" s="85">
        <f t="shared" si="5"/>
        <v>2073.3000000000002</v>
      </c>
      <c r="F64" s="85">
        <f t="shared" si="2"/>
        <v>2705.44</v>
      </c>
      <c r="G64" s="85">
        <f t="shared" si="1"/>
        <v>250783.69000000012</v>
      </c>
    </row>
    <row r="65" spans="1:7" x14ac:dyDescent="0.25">
      <c r="A65" s="84">
        <f t="shared" si="3"/>
        <v>45658</v>
      </c>
      <c r="B65" s="76">
        <v>49</v>
      </c>
      <c r="C65" s="74">
        <f t="shared" si="4"/>
        <v>250783.69000000012</v>
      </c>
      <c r="D65" s="85">
        <f t="shared" si="0"/>
        <v>626.96</v>
      </c>
      <c r="E65" s="85">
        <f t="shared" si="5"/>
        <v>2078.48</v>
      </c>
      <c r="F65" s="85">
        <f t="shared" si="2"/>
        <v>2705.44</v>
      </c>
      <c r="G65" s="85">
        <f t="shared" si="1"/>
        <v>248705.21000000011</v>
      </c>
    </row>
    <row r="66" spans="1:7" x14ac:dyDescent="0.25">
      <c r="A66" s="84">
        <f t="shared" si="3"/>
        <v>45689</v>
      </c>
      <c r="B66" s="76">
        <v>50</v>
      </c>
      <c r="C66" s="74">
        <f t="shared" si="4"/>
        <v>248705.21000000011</v>
      </c>
      <c r="D66" s="85">
        <f t="shared" si="0"/>
        <v>621.76</v>
      </c>
      <c r="E66" s="85">
        <f t="shared" si="5"/>
        <v>2083.6800000000003</v>
      </c>
      <c r="F66" s="85">
        <f t="shared" si="2"/>
        <v>2705.44</v>
      </c>
      <c r="G66" s="85">
        <f t="shared" si="1"/>
        <v>246621.53000000012</v>
      </c>
    </row>
    <row r="67" spans="1:7" x14ac:dyDescent="0.25">
      <c r="A67" s="84">
        <f t="shared" si="3"/>
        <v>45717</v>
      </c>
      <c r="B67" s="76">
        <v>51</v>
      </c>
      <c r="C67" s="74">
        <f t="shared" si="4"/>
        <v>246621.53000000012</v>
      </c>
      <c r="D67" s="85">
        <f t="shared" si="0"/>
        <v>616.54999999999995</v>
      </c>
      <c r="E67" s="85">
        <f t="shared" si="5"/>
        <v>2088.8900000000003</v>
      </c>
      <c r="F67" s="85">
        <f t="shared" si="2"/>
        <v>2705.44</v>
      </c>
      <c r="G67" s="85">
        <f t="shared" si="1"/>
        <v>244532.6400000001</v>
      </c>
    </row>
    <row r="68" spans="1:7" x14ac:dyDescent="0.25">
      <c r="A68" s="84">
        <f t="shared" si="3"/>
        <v>45748</v>
      </c>
      <c r="B68" s="76">
        <v>52</v>
      </c>
      <c r="C68" s="74">
        <f t="shared" si="4"/>
        <v>244532.6400000001</v>
      </c>
      <c r="D68" s="85">
        <f t="shared" si="0"/>
        <v>611.33000000000004</v>
      </c>
      <c r="E68" s="85">
        <f t="shared" si="5"/>
        <v>2094.11</v>
      </c>
      <c r="F68" s="85">
        <f t="shared" si="2"/>
        <v>2705.44</v>
      </c>
      <c r="G68" s="85">
        <f t="shared" si="1"/>
        <v>242438.53000000012</v>
      </c>
    </row>
    <row r="69" spans="1:7" x14ac:dyDescent="0.25">
      <c r="A69" s="84">
        <f t="shared" si="3"/>
        <v>45778</v>
      </c>
      <c r="B69" s="76">
        <v>53</v>
      </c>
      <c r="C69" s="74">
        <f t="shared" si="4"/>
        <v>242438.53000000012</v>
      </c>
      <c r="D69" s="85">
        <f t="shared" si="0"/>
        <v>606.1</v>
      </c>
      <c r="E69" s="85">
        <f t="shared" si="5"/>
        <v>2099.34</v>
      </c>
      <c r="F69" s="85">
        <f t="shared" si="2"/>
        <v>2705.44</v>
      </c>
      <c r="G69" s="85">
        <f t="shared" si="1"/>
        <v>240339.19000000012</v>
      </c>
    </row>
    <row r="70" spans="1:7" x14ac:dyDescent="0.25">
      <c r="A70" s="84">
        <f t="shared" si="3"/>
        <v>45809</v>
      </c>
      <c r="B70" s="76">
        <v>54</v>
      </c>
      <c r="C70" s="74">
        <f t="shared" si="4"/>
        <v>240339.19000000012</v>
      </c>
      <c r="D70" s="85">
        <f t="shared" si="0"/>
        <v>600.85</v>
      </c>
      <c r="E70" s="85">
        <f t="shared" si="5"/>
        <v>2104.59</v>
      </c>
      <c r="F70" s="85">
        <f t="shared" si="2"/>
        <v>2705.44</v>
      </c>
      <c r="G70" s="85">
        <f t="shared" si="1"/>
        <v>238234.60000000012</v>
      </c>
    </row>
    <row r="71" spans="1:7" x14ac:dyDescent="0.25">
      <c r="A71" s="84">
        <f t="shared" si="3"/>
        <v>45839</v>
      </c>
      <c r="B71" s="76">
        <v>55</v>
      </c>
      <c r="C71" s="74">
        <f t="shared" si="4"/>
        <v>238234.60000000012</v>
      </c>
      <c r="D71" s="85">
        <f t="shared" si="0"/>
        <v>595.59</v>
      </c>
      <c r="E71" s="85">
        <f t="shared" si="5"/>
        <v>2109.85</v>
      </c>
      <c r="F71" s="85">
        <f t="shared" si="2"/>
        <v>2705.44</v>
      </c>
      <c r="G71" s="85">
        <f t="shared" si="1"/>
        <v>236124.75000000012</v>
      </c>
    </row>
    <row r="72" spans="1:7" x14ac:dyDescent="0.25">
      <c r="A72" s="84">
        <f t="shared" si="3"/>
        <v>45870</v>
      </c>
      <c r="B72" s="76">
        <v>56</v>
      </c>
      <c r="C72" s="74">
        <f t="shared" si="4"/>
        <v>236124.75000000012</v>
      </c>
      <c r="D72" s="85">
        <f t="shared" si="0"/>
        <v>590.30999999999995</v>
      </c>
      <c r="E72" s="85">
        <f t="shared" si="5"/>
        <v>2115.13</v>
      </c>
      <c r="F72" s="85">
        <f t="shared" si="2"/>
        <v>2705.44</v>
      </c>
      <c r="G72" s="85">
        <f t="shared" si="1"/>
        <v>234009.62000000011</v>
      </c>
    </row>
    <row r="73" spans="1:7" x14ac:dyDescent="0.25">
      <c r="A73" s="84">
        <f t="shared" si="3"/>
        <v>45901</v>
      </c>
      <c r="B73" s="76">
        <v>57</v>
      </c>
      <c r="C73" s="74">
        <f t="shared" si="4"/>
        <v>234009.62000000011</v>
      </c>
      <c r="D73" s="85">
        <f t="shared" si="0"/>
        <v>585.02</v>
      </c>
      <c r="E73" s="85">
        <f t="shared" si="5"/>
        <v>2120.42</v>
      </c>
      <c r="F73" s="85">
        <f t="shared" si="2"/>
        <v>2705.44</v>
      </c>
      <c r="G73" s="85">
        <f t="shared" si="1"/>
        <v>231889.2000000001</v>
      </c>
    </row>
    <row r="74" spans="1:7" x14ac:dyDescent="0.25">
      <c r="A74" s="84">
        <f t="shared" si="3"/>
        <v>45931</v>
      </c>
      <c r="B74" s="76">
        <v>58</v>
      </c>
      <c r="C74" s="74">
        <f t="shared" si="4"/>
        <v>231889.2000000001</v>
      </c>
      <c r="D74" s="85">
        <f t="shared" si="0"/>
        <v>579.72</v>
      </c>
      <c r="E74" s="85">
        <f t="shared" si="5"/>
        <v>2125.7200000000003</v>
      </c>
      <c r="F74" s="85">
        <f t="shared" si="2"/>
        <v>2705.44</v>
      </c>
      <c r="G74" s="85">
        <f t="shared" si="1"/>
        <v>229763.4800000001</v>
      </c>
    </row>
    <row r="75" spans="1:7" x14ac:dyDescent="0.25">
      <c r="A75" s="84">
        <f t="shared" si="3"/>
        <v>45962</v>
      </c>
      <c r="B75" s="76">
        <v>59</v>
      </c>
      <c r="C75" s="74">
        <f t="shared" si="4"/>
        <v>229763.4800000001</v>
      </c>
      <c r="D75" s="85">
        <f t="shared" si="0"/>
        <v>574.41</v>
      </c>
      <c r="E75" s="85">
        <f t="shared" si="5"/>
        <v>2131.0300000000002</v>
      </c>
      <c r="F75" s="85">
        <f t="shared" si="2"/>
        <v>2705.44</v>
      </c>
      <c r="G75" s="85">
        <f t="shared" si="1"/>
        <v>227632.4500000001</v>
      </c>
    </row>
    <row r="76" spans="1:7" x14ac:dyDescent="0.25">
      <c r="A76" s="84">
        <f t="shared" si="3"/>
        <v>45992</v>
      </c>
      <c r="B76" s="76">
        <v>60</v>
      </c>
      <c r="C76" s="74">
        <f>G75</f>
        <v>227632.4500000001</v>
      </c>
      <c r="D76" s="85">
        <f>ROUND(C76*$E$13/12,2)</f>
        <v>569.08000000000004</v>
      </c>
      <c r="E76" s="85">
        <f>F76-D76</f>
        <v>2136.36</v>
      </c>
      <c r="F76" s="85">
        <f t="shared" si="2"/>
        <v>2705.44</v>
      </c>
      <c r="G76" s="85">
        <f>C76-E76</f>
        <v>225496.09000000011</v>
      </c>
    </row>
    <row r="77" spans="1:7" x14ac:dyDescent="0.25">
      <c r="A77" s="84">
        <f t="shared" si="3"/>
        <v>46023</v>
      </c>
      <c r="B77" s="76">
        <v>61</v>
      </c>
      <c r="C77" s="74">
        <f t="shared" ref="C77:C136" si="6">G76</f>
        <v>225496.09000000011</v>
      </c>
      <c r="D77" s="85">
        <f t="shared" ref="D77:D136" si="7">ROUND(C77*$E$13/12,2)</f>
        <v>563.74</v>
      </c>
      <c r="E77" s="85">
        <f t="shared" ref="E77:E136" si="8">F77-D77</f>
        <v>2141.6999999999998</v>
      </c>
      <c r="F77" s="85">
        <f t="shared" si="2"/>
        <v>2705.44</v>
      </c>
      <c r="G77" s="85">
        <f t="shared" ref="G77:G136" si="9">C77-E77</f>
        <v>223354.3900000001</v>
      </c>
    </row>
    <row r="78" spans="1:7" x14ac:dyDescent="0.25">
      <c r="A78" s="84">
        <f t="shared" si="3"/>
        <v>46054</v>
      </c>
      <c r="B78" s="76">
        <v>62</v>
      </c>
      <c r="C78" s="74">
        <f t="shared" si="6"/>
        <v>223354.3900000001</v>
      </c>
      <c r="D78" s="85">
        <f t="shared" si="7"/>
        <v>558.39</v>
      </c>
      <c r="E78" s="85">
        <f t="shared" si="8"/>
        <v>2147.0500000000002</v>
      </c>
      <c r="F78" s="85">
        <f t="shared" si="2"/>
        <v>2705.44</v>
      </c>
      <c r="G78" s="85">
        <f t="shared" si="9"/>
        <v>221207.34000000011</v>
      </c>
    </row>
    <row r="79" spans="1:7" x14ac:dyDescent="0.25">
      <c r="A79" s="84">
        <f t="shared" si="3"/>
        <v>46082</v>
      </c>
      <c r="B79" s="76">
        <v>63</v>
      </c>
      <c r="C79" s="74">
        <f t="shared" si="6"/>
        <v>221207.34000000011</v>
      </c>
      <c r="D79" s="85">
        <f t="shared" si="7"/>
        <v>553.02</v>
      </c>
      <c r="E79" s="85">
        <f t="shared" si="8"/>
        <v>2152.42</v>
      </c>
      <c r="F79" s="85">
        <f t="shared" si="2"/>
        <v>2705.44</v>
      </c>
      <c r="G79" s="85">
        <f t="shared" si="9"/>
        <v>219054.9200000001</v>
      </c>
    </row>
    <row r="80" spans="1:7" x14ac:dyDescent="0.25">
      <c r="A80" s="84">
        <f t="shared" si="3"/>
        <v>46113</v>
      </c>
      <c r="B80" s="76">
        <v>64</v>
      </c>
      <c r="C80" s="74">
        <f t="shared" si="6"/>
        <v>219054.9200000001</v>
      </c>
      <c r="D80" s="85">
        <f t="shared" si="7"/>
        <v>547.64</v>
      </c>
      <c r="E80" s="85">
        <f t="shared" si="8"/>
        <v>2157.8000000000002</v>
      </c>
      <c r="F80" s="85">
        <f t="shared" si="2"/>
        <v>2705.44</v>
      </c>
      <c r="G80" s="85">
        <f t="shared" si="9"/>
        <v>216897.12000000011</v>
      </c>
    </row>
    <row r="81" spans="1:7" x14ac:dyDescent="0.25">
      <c r="A81" s="84">
        <f t="shared" si="3"/>
        <v>46143</v>
      </c>
      <c r="B81" s="76">
        <v>65</v>
      </c>
      <c r="C81" s="74">
        <f t="shared" si="6"/>
        <v>216897.12000000011</v>
      </c>
      <c r="D81" s="85">
        <f t="shared" si="7"/>
        <v>542.24</v>
      </c>
      <c r="E81" s="85">
        <f t="shared" si="8"/>
        <v>2163.1999999999998</v>
      </c>
      <c r="F81" s="85">
        <f t="shared" si="2"/>
        <v>2705.44</v>
      </c>
      <c r="G81" s="85">
        <f t="shared" si="9"/>
        <v>214733.9200000001</v>
      </c>
    </row>
    <row r="82" spans="1:7" x14ac:dyDescent="0.25">
      <c r="A82" s="84">
        <f t="shared" si="3"/>
        <v>46174</v>
      </c>
      <c r="B82" s="76">
        <v>66</v>
      </c>
      <c r="C82" s="74">
        <f t="shared" si="6"/>
        <v>214733.9200000001</v>
      </c>
      <c r="D82" s="85">
        <f t="shared" si="7"/>
        <v>536.83000000000004</v>
      </c>
      <c r="E82" s="85">
        <f t="shared" si="8"/>
        <v>2168.61</v>
      </c>
      <c r="F82" s="85">
        <f t="shared" si="2"/>
        <v>2705.44</v>
      </c>
      <c r="G82" s="85">
        <f t="shared" si="9"/>
        <v>212565.31000000011</v>
      </c>
    </row>
    <row r="83" spans="1:7" x14ac:dyDescent="0.25">
      <c r="A83" s="84">
        <f t="shared" si="3"/>
        <v>46204</v>
      </c>
      <c r="B83" s="76">
        <v>67</v>
      </c>
      <c r="C83" s="74">
        <f t="shared" si="6"/>
        <v>212565.31000000011</v>
      </c>
      <c r="D83" s="85">
        <f t="shared" si="7"/>
        <v>531.41</v>
      </c>
      <c r="E83" s="85">
        <f t="shared" si="8"/>
        <v>2174.0300000000002</v>
      </c>
      <c r="F83" s="85">
        <f t="shared" ref="F83:F136" si="10">F82</f>
        <v>2705.44</v>
      </c>
      <c r="G83" s="85">
        <f t="shared" si="9"/>
        <v>210391.28000000012</v>
      </c>
    </row>
    <row r="84" spans="1:7" x14ac:dyDescent="0.25">
      <c r="A84" s="84">
        <f t="shared" ref="A84:A136" si="11">EDATE(A83,1)</f>
        <v>46235</v>
      </c>
      <c r="B84" s="76">
        <v>68</v>
      </c>
      <c r="C84" s="74">
        <f t="shared" si="6"/>
        <v>210391.28000000012</v>
      </c>
      <c r="D84" s="85">
        <f t="shared" si="7"/>
        <v>525.98</v>
      </c>
      <c r="E84" s="85">
        <f t="shared" si="8"/>
        <v>2179.46</v>
      </c>
      <c r="F84" s="85">
        <f t="shared" si="10"/>
        <v>2705.44</v>
      </c>
      <c r="G84" s="85">
        <f t="shared" si="9"/>
        <v>208211.82000000012</v>
      </c>
    </row>
    <row r="85" spans="1:7" x14ac:dyDescent="0.25">
      <c r="A85" s="84">
        <f t="shared" si="11"/>
        <v>46266</v>
      </c>
      <c r="B85" s="76">
        <v>69</v>
      </c>
      <c r="C85" s="74">
        <f t="shared" si="6"/>
        <v>208211.82000000012</v>
      </c>
      <c r="D85" s="85">
        <f t="shared" si="7"/>
        <v>520.53</v>
      </c>
      <c r="E85" s="85">
        <f t="shared" si="8"/>
        <v>2184.91</v>
      </c>
      <c r="F85" s="85">
        <f t="shared" si="10"/>
        <v>2705.44</v>
      </c>
      <c r="G85" s="85">
        <f t="shared" si="9"/>
        <v>206026.91000000012</v>
      </c>
    </row>
    <row r="86" spans="1:7" x14ac:dyDescent="0.25">
      <c r="A86" s="84">
        <f t="shared" si="11"/>
        <v>46296</v>
      </c>
      <c r="B86" s="76">
        <v>70</v>
      </c>
      <c r="C86" s="74">
        <f t="shared" si="6"/>
        <v>206026.91000000012</v>
      </c>
      <c r="D86" s="85">
        <f t="shared" si="7"/>
        <v>515.07000000000005</v>
      </c>
      <c r="E86" s="85">
        <f t="shared" si="8"/>
        <v>2190.37</v>
      </c>
      <c r="F86" s="85">
        <f t="shared" si="10"/>
        <v>2705.44</v>
      </c>
      <c r="G86" s="85">
        <f t="shared" si="9"/>
        <v>203836.54000000012</v>
      </c>
    </row>
    <row r="87" spans="1:7" x14ac:dyDescent="0.25">
      <c r="A87" s="84">
        <f t="shared" si="11"/>
        <v>46327</v>
      </c>
      <c r="B87" s="76">
        <v>71</v>
      </c>
      <c r="C87" s="74">
        <f t="shared" si="6"/>
        <v>203836.54000000012</v>
      </c>
      <c r="D87" s="85">
        <f t="shared" si="7"/>
        <v>509.59</v>
      </c>
      <c r="E87" s="85">
        <f t="shared" si="8"/>
        <v>2195.85</v>
      </c>
      <c r="F87" s="85">
        <f t="shared" si="10"/>
        <v>2705.44</v>
      </c>
      <c r="G87" s="85">
        <f t="shared" si="9"/>
        <v>201640.69000000012</v>
      </c>
    </row>
    <row r="88" spans="1:7" x14ac:dyDescent="0.25">
      <c r="A88" s="84">
        <f t="shared" si="11"/>
        <v>46357</v>
      </c>
      <c r="B88" s="76">
        <v>72</v>
      </c>
      <c r="C88" s="74">
        <f t="shared" si="6"/>
        <v>201640.69000000012</v>
      </c>
      <c r="D88" s="85">
        <f t="shared" si="7"/>
        <v>504.1</v>
      </c>
      <c r="E88" s="85">
        <f t="shared" si="8"/>
        <v>2201.34</v>
      </c>
      <c r="F88" s="85">
        <f t="shared" si="10"/>
        <v>2705.44</v>
      </c>
      <c r="G88" s="85">
        <f t="shared" si="9"/>
        <v>199439.35000000012</v>
      </c>
    </row>
    <row r="89" spans="1:7" x14ac:dyDescent="0.25">
      <c r="A89" s="84">
        <f t="shared" si="11"/>
        <v>46388</v>
      </c>
      <c r="B89" s="76">
        <v>73</v>
      </c>
      <c r="C89" s="74">
        <f t="shared" si="6"/>
        <v>199439.35000000012</v>
      </c>
      <c r="D89" s="85">
        <f t="shared" si="7"/>
        <v>498.6</v>
      </c>
      <c r="E89" s="85">
        <f t="shared" si="8"/>
        <v>2206.84</v>
      </c>
      <c r="F89" s="85">
        <f t="shared" si="10"/>
        <v>2705.44</v>
      </c>
      <c r="G89" s="85">
        <f t="shared" si="9"/>
        <v>197232.51000000013</v>
      </c>
    </row>
    <row r="90" spans="1:7" x14ac:dyDescent="0.25">
      <c r="A90" s="84">
        <f t="shared" si="11"/>
        <v>46419</v>
      </c>
      <c r="B90" s="76">
        <v>74</v>
      </c>
      <c r="C90" s="74">
        <f t="shared" si="6"/>
        <v>197232.51000000013</v>
      </c>
      <c r="D90" s="85">
        <f t="shared" si="7"/>
        <v>493.08</v>
      </c>
      <c r="E90" s="85">
        <f t="shared" si="8"/>
        <v>2212.36</v>
      </c>
      <c r="F90" s="85">
        <f t="shared" si="10"/>
        <v>2705.44</v>
      </c>
      <c r="G90" s="85">
        <f t="shared" si="9"/>
        <v>195020.15000000014</v>
      </c>
    </row>
    <row r="91" spans="1:7" x14ac:dyDescent="0.25">
      <c r="A91" s="84">
        <f t="shared" si="11"/>
        <v>46447</v>
      </c>
      <c r="B91" s="76">
        <v>75</v>
      </c>
      <c r="C91" s="74">
        <f t="shared" si="6"/>
        <v>195020.15000000014</v>
      </c>
      <c r="D91" s="85">
        <f t="shared" si="7"/>
        <v>487.55</v>
      </c>
      <c r="E91" s="85">
        <f t="shared" si="8"/>
        <v>2217.89</v>
      </c>
      <c r="F91" s="85">
        <f t="shared" si="10"/>
        <v>2705.44</v>
      </c>
      <c r="G91" s="85">
        <f t="shared" si="9"/>
        <v>192802.26000000013</v>
      </c>
    </row>
    <row r="92" spans="1:7" x14ac:dyDescent="0.25">
      <c r="A92" s="84">
        <f t="shared" si="11"/>
        <v>46478</v>
      </c>
      <c r="B92" s="76">
        <v>76</v>
      </c>
      <c r="C92" s="74">
        <f t="shared" si="6"/>
        <v>192802.26000000013</v>
      </c>
      <c r="D92" s="85">
        <f t="shared" si="7"/>
        <v>482.01</v>
      </c>
      <c r="E92" s="85">
        <f t="shared" si="8"/>
        <v>2223.4300000000003</v>
      </c>
      <c r="F92" s="85">
        <f t="shared" si="10"/>
        <v>2705.44</v>
      </c>
      <c r="G92" s="85">
        <f t="shared" si="9"/>
        <v>190578.83000000013</v>
      </c>
    </row>
    <row r="93" spans="1:7" x14ac:dyDescent="0.25">
      <c r="A93" s="84">
        <f t="shared" si="11"/>
        <v>46508</v>
      </c>
      <c r="B93" s="76">
        <v>77</v>
      </c>
      <c r="C93" s="74">
        <f t="shared" si="6"/>
        <v>190578.83000000013</v>
      </c>
      <c r="D93" s="85">
        <f t="shared" si="7"/>
        <v>476.45</v>
      </c>
      <c r="E93" s="85">
        <f t="shared" si="8"/>
        <v>2228.9900000000002</v>
      </c>
      <c r="F93" s="85">
        <f t="shared" si="10"/>
        <v>2705.44</v>
      </c>
      <c r="G93" s="85">
        <f t="shared" si="9"/>
        <v>188349.84000000014</v>
      </c>
    </row>
    <row r="94" spans="1:7" x14ac:dyDescent="0.25">
      <c r="A94" s="84">
        <f t="shared" si="11"/>
        <v>46539</v>
      </c>
      <c r="B94" s="76">
        <v>78</v>
      </c>
      <c r="C94" s="74">
        <f t="shared" si="6"/>
        <v>188349.84000000014</v>
      </c>
      <c r="D94" s="85">
        <f t="shared" si="7"/>
        <v>470.87</v>
      </c>
      <c r="E94" s="85">
        <f t="shared" si="8"/>
        <v>2234.5700000000002</v>
      </c>
      <c r="F94" s="85">
        <f t="shared" si="10"/>
        <v>2705.44</v>
      </c>
      <c r="G94" s="85">
        <f t="shared" si="9"/>
        <v>186115.27000000014</v>
      </c>
    </row>
    <row r="95" spans="1:7" x14ac:dyDescent="0.25">
      <c r="A95" s="84">
        <f t="shared" si="11"/>
        <v>46569</v>
      </c>
      <c r="B95" s="76">
        <v>79</v>
      </c>
      <c r="C95" s="74">
        <f t="shared" si="6"/>
        <v>186115.27000000014</v>
      </c>
      <c r="D95" s="85">
        <f t="shared" si="7"/>
        <v>465.29</v>
      </c>
      <c r="E95" s="85">
        <f t="shared" si="8"/>
        <v>2240.15</v>
      </c>
      <c r="F95" s="85">
        <f t="shared" si="10"/>
        <v>2705.44</v>
      </c>
      <c r="G95" s="85">
        <f t="shared" si="9"/>
        <v>183875.12000000014</v>
      </c>
    </row>
    <row r="96" spans="1:7" x14ac:dyDescent="0.25">
      <c r="A96" s="84">
        <f t="shared" si="11"/>
        <v>46600</v>
      </c>
      <c r="B96" s="76">
        <v>80</v>
      </c>
      <c r="C96" s="74">
        <f t="shared" si="6"/>
        <v>183875.12000000014</v>
      </c>
      <c r="D96" s="85">
        <f t="shared" si="7"/>
        <v>459.69</v>
      </c>
      <c r="E96" s="85">
        <f t="shared" si="8"/>
        <v>2245.75</v>
      </c>
      <c r="F96" s="85">
        <f t="shared" si="10"/>
        <v>2705.44</v>
      </c>
      <c r="G96" s="85">
        <f t="shared" si="9"/>
        <v>181629.37000000014</v>
      </c>
    </row>
    <row r="97" spans="1:7" x14ac:dyDescent="0.25">
      <c r="A97" s="84">
        <f t="shared" si="11"/>
        <v>46631</v>
      </c>
      <c r="B97" s="76">
        <v>81</v>
      </c>
      <c r="C97" s="74">
        <f t="shared" si="6"/>
        <v>181629.37000000014</v>
      </c>
      <c r="D97" s="85">
        <f t="shared" si="7"/>
        <v>454.07</v>
      </c>
      <c r="E97" s="85">
        <f t="shared" si="8"/>
        <v>2251.37</v>
      </c>
      <c r="F97" s="85">
        <f t="shared" si="10"/>
        <v>2705.44</v>
      </c>
      <c r="G97" s="85">
        <f t="shared" si="9"/>
        <v>179378.00000000015</v>
      </c>
    </row>
    <row r="98" spans="1:7" x14ac:dyDescent="0.25">
      <c r="A98" s="84">
        <f t="shared" si="11"/>
        <v>46661</v>
      </c>
      <c r="B98" s="76">
        <v>82</v>
      </c>
      <c r="C98" s="74">
        <f t="shared" si="6"/>
        <v>179378.00000000015</v>
      </c>
      <c r="D98" s="85">
        <f t="shared" si="7"/>
        <v>448.45</v>
      </c>
      <c r="E98" s="85">
        <f t="shared" si="8"/>
        <v>2256.9900000000002</v>
      </c>
      <c r="F98" s="85">
        <f t="shared" si="10"/>
        <v>2705.44</v>
      </c>
      <c r="G98" s="85">
        <f t="shared" si="9"/>
        <v>177121.01000000015</v>
      </c>
    </row>
    <row r="99" spans="1:7" x14ac:dyDescent="0.25">
      <c r="A99" s="84">
        <f t="shared" si="11"/>
        <v>46692</v>
      </c>
      <c r="B99" s="76">
        <v>83</v>
      </c>
      <c r="C99" s="74">
        <f t="shared" si="6"/>
        <v>177121.01000000015</v>
      </c>
      <c r="D99" s="85">
        <f t="shared" si="7"/>
        <v>442.8</v>
      </c>
      <c r="E99" s="85">
        <f t="shared" si="8"/>
        <v>2262.64</v>
      </c>
      <c r="F99" s="85">
        <f t="shared" si="10"/>
        <v>2705.44</v>
      </c>
      <c r="G99" s="85">
        <f t="shared" si="9"/>
        <v>174858.37000000014</v>
      </c>
    </row>
    <row r="100" spans="1:7" x14ac:dyDescent="0.25">
      <c r="A100" s="84">
        <f t="shared" si="11"/>
        <v>46722</v>
      </c>
      <c r="B100" s="76">
        <v>84</v>
      </c>
      <c r="C100" s="74">
        <f t="shared" si="6"/>
        <v>174858.37000000014</v>
      </c>
      <c r="D100" s="85">
        <f t="shared" si="7"/>
        <v>437.15</v>
      </c>
      <c r="E100" s="85">
        <f t="shared" si="8"/>
        <v>2268.29</v>
      </c>
      <c r="F100" s="85">
        <f t="shared" si="10"/>
        <v>2705.44</v>
      </c>
      <c r="G100" s="85">
        <f t="shared" si="9"/>
        <v>172590.08000000013</v>
      </c>
    </row>
    <row r="101" spans="1:7" x14ac:dyDescent="0.25">
      <c r="A101" s="84">
        <f t="shared" si="11"/>
        <v>46753</v>
      </c>
      <c r="B101" s="76">
        <v>85</v>
      </c>
      <c r="C101" s="74">
        <f t="shared" si="6"/>
        <v>172590.08000000013</v>
      </c>
      <c r="D101" s="85">
        <f t="shared" si="7"/>
        <v>431.48</v>
      </c>
      <c r="E101" s="85">
        <f t="shared" si="8"/>
        <v>2273.96</v>
      </c>
      <c r="F101" s="85">
        <f t="shared" si="10"/>
        <v>2705.44</v>
      </c>
      <c r="G101" s="85">
        <f t="shared" si="9"/>
        <v>170316.12000000014</v>
      </c>
    </row>
    <row r="102" spans="1:7" x14ac:dyDescent="0.25">
      <c r="A102" s="84">
        <f t="shared" si="11"/>
        <v>46784</v>
      </c>
      <c r="B102" s="76">
        <v>86</v>
      </c>
      <c r="C102" s="74">
        <f t="shared" si="6"/>
        <v>170316.12000000014</v>
      </c>
      <c r="D102" s="85">
        <f t="shared" si="7"/>
        <v>425.79</v>
      </c>
      <c r="E102" s="85">
        <f t="shared" si="8"/>
        <v>2279.65</v>
      </c>
      <c r="F102" s="85">
        <f t="shared" si="10"/>
        <v>2705.44</v>
      </c>
      <c r="G102" s="85">
        <f t="shared" si="9"/>
        <v>168036.47000000015</v>
      </c>
    </row>
    <row r="103" spans="1:7" x14ac:dyDescent="0.25">
      <c r="A103" s="84">
        <f t="shared" si="11"/>
        <v>46813</v>
      </c>
      <c r="B103" s="76">
        <v>87</v>
      </c>
      <c r="C103" s="74">
        <f t="shared" si="6"/>
        <v>168036.47000000015</v>
      </c>
      <c r="D103" s="85">
        <f t="shared" si="7"/>
        <v>420.09</v>
      </c>
      <c r="E103" s="85">
        <f t="shared" si="8"/>
        <v>2285.35</v>
      </c>
      <c r="F103" s="85">
        <f t="shared" si="10"/>
        <v>2705.44</v>
      </c>
      <c r="G103" s="85">
        <f t="shared" si="9"/>
        <v>165751.12000000014</v>
      </c>
    </row>
    <row r="104" spans="1:7" x14ac:dyDescent="0.25">
      <c r="A104" s="84">
        <f t="shared" si="11"/>
        <v>46844</v>
      </c>
      <c r="B104" s="76">
        <v>88</v>
      </c>
      <c r="C104" s="74">
        <f t="shared" si="6"/>
        <v>165751.12000000014</v>
      </c>
      <c r="D104" s="85">
        <f t="shared" si="7"/>
        <v>414.38</v>
      </c>
      <c r="E104" s="85">
        <f t="shared" si="8"/>
        <v>2291.06</v>
      </c>
      <c r="F104" s="85">
        <f t="shared" si="10"/>
        <v>2705.44</v>
      </c>
      <c r="G104" s="85">
        <f t="shared" si="9"/>
        <v>163460.06000000014</v>
      </c>
    </row>
    <row r="105" spans="1:7" x14ac:dyDescent="0.25">
      <c r="A105" s="84">
        <f t="shared" si="11"/>
        <v>46874</v>
      </c>
      <c r="B105" s="76">
        <v>89</v>
      </c>
      <c r="C105" s="74">
        <f t="shared" si="6"/>
        <v>163460.06000000014</v>
      </c>
      <c r="D105" s="85">
        <f t="shared" si="7"/>
        <v>408.65</v>
      </c>
      <c r="E105" s="85">
        <f t="shared" si="8"/>
        <v>2296.79</v>
      </c>
      <c r="F105" s="85">
        <f t="shared" si="10"/>
        <v>2705.44</v>
      </c>
      <c r="G105" s="85">
        <f t="shared" si="9"/>
        <v>161163.27000000014</v>
      </c>
    </row>
    <row r="106" spans="1:7" x14ac:dyDescent="0.25">
      <c r="A106" s="84">
        <f t="shared" si="11"/>
        <v>46905</v>
      </c>
      <c r="B106" s="76">
        <v>90</v>
      </c>
      <c r="C106" s="74">
        <f t="shared" si="6"/>
        <v>161163.27000000014</v>
      </c>
      <c r="D106" s="85">
        <f t="shared" si="7"/>
        <v>402.91</v>
      </c>
      <c r="E106" s="85">
        <f t="shared" si="8"/>
        <v>2302.5300000000002</v>
      </c>
      <c r="F106" s="85">
        <f t="shared" si="10"/>
        <v>2705.44</v>
      </c>
      <c r="G106" s="85">
        <f t="shared" si="9"/>
        <v>158860.74000000014</v>
      </c>
    </row>
    <row r="107" spans="1:7" x14ac:dyDescent="0.25">
      <c r="A107" s="84">
        <f t="shared" si="11"/>
        <v>46935</v>
      </c>
      <c r="B107" s="76">
        <v>91</v>
      </c>
      <c r="C107" s="74">
        <f t="shared" si="6"/>
        <v>158860.74000000014</v>
      </c>
      <c r="D107" s="85">
        <f t="shared" si="7"/>
        <v>397.15</v>
      </c>
      <c r="E107" s="85">
        <f t="shared" si="8"/>
        <v>2308.29</v>
      </c>
      <c r="F107" s="85">
        <f t="shared" si="10"/>
        <v>2705.44</v>
      </c>
      <c r="G107" s="85">
        <f t="shared" si="9"/>
        <v>156552.45000000013</v>
      </c>
    </row>
    <row r="108" spans="1:7" x14ac:dyDescent="0.25">
      <c r="A108" s="84">
        <f t="shared" si="11"/>
        <v>46966</v>
      </c>
      <c r="B108" s="76">
        <v>92</v>
      </c>
      <c r="C108" s="74">
        <f t="shared" si="6"/>
        <v>156552.45000000013</v>
      </c>
      <c r="D108" s="85">
        <f t="shared" si="7"/>
        <v>391.38</v>
      </c>
      <c r="E108" s="85">
        <f t="shared" si="8"/>
        <v>2314.06</v>
      </c>
      <c r="F108" s="85">
        <f t="shared" si="10"/>
        <v>2705.44</v>
      </c>
      <c r="G108" s="85">
        <f t="shared" si="9"/>
        <v>154238.39000000013</v>
      </c>
    </row>
    <row r="109" spans="1:7" x14ac:dyDescent="0.25">
      <c r="A109" s="84">
        <f t="shared" si="11"/>
        <v>46997</v>
      </c>
      <c r="B109" s="76">
        <v>93</v>
      </c>
      <c r="C109" s="74">
        <f t="shared" si="6"/>
        <v>154238.39000000013</v>
      </c>
      <c r="D109" s="85">
        <f t="shared" si="7"/>
        <v>385.6</v>
      </c>
      <c r="E109" s="85">
        <f t="shared" si="8"/>
        <v>2319.84</v>
      </c>
      <c r="F109" s="85">
        <f t="shared" si="10"/>
        <v>2705.44</v>
      </c>
      <c r="G109" s="85">
        <f t="shared" si="9"/>
        <v>151918.55000000013</v>
      </c>
    </row>
    <row r="110" spans="1:7" x14ac:dyDescent="0.25">
      <c r="A110" s="84">
        <f t="shared" si="11"/>
        <v>47027</v>
      </c>
      <c r="B110" s="76">
        <v>94</v>
      </c>
      <c r="C110" s="74">
        <f t="shared" si="6"/>
        <v>151918.55000000013</v>
      </c>
      <c r="D110" s="85">
        <f t="shared" si="7"/>
        <v>379.8</v>
      </c>
      <c r="E110" s="85">
        <f t="shared" si="8"/>
        <v>2325.64</v>
      </c>
      <c r="F110" s="85">
        <f t="shared" si="10"/>
        <v>2705.44</v>
      </c>
      <c r="G110" s="85">
        <f t="shared" si="9"/>
        <v>149592.91000000012</v>
      </c>
    </row>
    <row r="111" spans="1:7" x14ac:dyDescent="0.25">
      <c r="A111" s="84">
        <f t="shared" si="11"/>
        <v>47058</v>
      </c>
      <c r="B111" s="76">
        <v>95</v>
      </c>
      <c r="C111" s="74">
        <f t="shared" si="6"/>
        <v>149592.91000000012</v>
      </c>
      <c r="D111" s="85">
        <f t="shared" si="7"/>
        <v>373.98</v>
      </c>
      <c r="E111" s="85">
        <f t="shared" si="8"/>
        <v>2331.46</v>
      </c>
      <c r="F111" s="85">
        <f t="shared" si="10"/>
        <v>2705.44</v>
      </c>
      <c r="G111" s="85">
        <f t="shared" si="9"/>
        <v>147261.45000000013</v>
      </c>
    </row>
    <row r="112" spans="1:7" x14ac:dyDescent="0.25">
      <c r="A112" s="84">
        <f t="shared" si="11"/>
        <v>47088</v>
      </c>
      <c r="B112" s="76">
        <v>96</v>
      </c>
      <c r="C112" s="74">
        <f t="shared" si="6"/>
        <v>147261.45000000013</v>
      </c>
      <c r="D112" s="85">
        <f t="shared" si="7"/>
        <v>368.15</v>
      </c>
      <c r="E112" s="85">
        <f t="shared" si="8"/>
        <v>2337.29</v>
      </c>
      <c r="F112" s="85">
        <f t="shared" si="10"/>
        <v>2705.44</v>
      </c>
      <c r="G112" s="85">
        <f t="shared" si="9"/>
        <v>144924.16000000012</v>
      </c>
    </row>
    <row r="113" spans="1:7" x14ac:dyDescent="0.25">
      <c r="A113" s="84">
        <f t="shared" si="11"/>
        <v>47119</v>
      </c>
      <c r="B113" s="76">
        <v>97</v>
      </c>
      <c r="C113" s="74">
        <f t="shared" si="6"/>
        <v>144924.16000000012</v>
      </c>
      <c r="D113" s="85">
        <f t="shared" si="7"/>
        <v>362.31</v>
      </c>
      <c r="E113" s="85">
        <f t="shared" si="8"/>
        <v>2343.13</v>
      </c>
      <c r="F113" s="85">
        <f t="shared" si="10"/>
        <v>2705.44</v>
      </c>
      <c r="G113" s="85">
        <f t="shared" si="9"/>
        <v>142581.03000000012</v>
      </c>
    </row>
    <row r="114" spans="1:7" x14ac:dyDescent="0.25">
      <c r="A114" s="84">
        <f t="shared" si="11"/>
        <v>47150</v>
      </c>
      <c r="B114" s="76">
        <v>98</v>
      </c>
      <c r="C114" s="74">
        <f t="shared" si="6"/>
        <v>142581.03000000012</v>
      </c>
      <c r="D114" s="85">
        <f t="shared" si="7"/>
        <v>356.45</v>
      </c>
      <c r="E114" s="85">
        <f t="shared" si="8"/>
        <v>2348.9900000000002</v>
      </c>
      <c r="F114" s="85">
        <f t="shared" si="10"/>
        <v>2705.44</v>
      </c>
      <c r="G114" s="85">
        <f t="shared" si="9"/>
        <v>140232.04000000012</v>
      </c>
    </row>
    <row r="115" spans="1:7" x14ac:dyDescent="0.25">
      <c r="A115" s="84">
        <f t="shared" si="11"/>
        <v>47178</v>
      </c>
      <c r="B115" s="76">
        <v>99</v>
      </c>
      <c r="C115" s="74">
        <f t="shared" si="6"/>
        <v>140232.04000000012</v>
      </c>
      <c r="D115" s="85">
        <f t="shared" si="7"/>
        <v>350.58</v>
      </c>
      <c r="E115" s="85">
        <f t="shared" si="8"/>
        <v>2354.86</v>
      </c>
      <c r="F115" s="85">
        <f t="shared" si="10"/>
        <v>2705.44</v>
      </c>
      <c r="G115" s="85">
        <f t="shared" si="9"/>
        <v>137877.18000000014</v>
      </c>
    </row>
    <row r="116" spans="1:7" x14ac:dyDescent="0.25">
      <c r="A116" s="84">
        <f t="shared" si="11"/>
        <v>47209</v>
      </c>
      <c r="B116" s="76">
        <v>100</v>
      </c>
      <c r="C116" s="74">
        <f t="shared" si="6"/>
        <v>137877.18000000014</v>
      </c>
      <c r="D116" s="85">
        <f t="shared" si="7"/>
        <v>344.69</v>
      </c>
      <c r="E116" s="85">
        <f t="shared" si="8"/>
        <v>2360.75</v>
      </c>
      <c r="F116" s="85">
        <f t="shared" si="10"/>
        <v>2705.44</v>
      </c>
      <c r="G116" s="85">
        <f t="shared" si="9"/>
        <v>135516.43000000014</v>
      </c>
    </row>
    <row r="117" spans="1:7" x14ac:dyDescent="0.25">
      <c r="A117" s="84">
        <f t="shared" si="11"/>
        <v>47239</v>
      </c>
      <c r="B117" s="76">
        <v>101</v>
      </c>
      <c r="C117" s="74">
        <f t="shared" si="6"/>
        <v>135516.43000000014</v>
      </c>
      <c r="D117" s="85">
        <f t="shared" si="7"/>
        <v>338.79</v>
      </c>
      <c r="E117" s="85">
        <f t="shared" si="8"/>
        <v>2366.65</v>
      </c>
      <c r="F117" s="85">
        <f t="shared" si="10"/>
        <v>2705.44</v>
      </c>
      <c r="G117" s="85">
        <f t="shared" si="9"/>
        <v>133149.78000000014</v>
      </c>
    </row>
    <row r="118" spans="1:7" x14ac:dyDescent="0.25">
      <c r="A118" s="84">
        <f t="shared" si="11"/>
        <v>47270</v>
      </c>
      <c r="B118" s="76">
        <v>102</v>
      </c>
      <c r="C118" s="74">
        <f t="shared" si="6"/>
        <v>133149.78000000014</v>
      </c>
      <c r="D118" s="85">
        <f t="shared" si="7"/>
        <v>332.87</v>
      </c>
      <c r="E118" s="85">
        <f t="shared" si="8"/>
        <v>2372.5700000000002</v>
      </c>
      <c r="F118" s="85">
        <f t="shared" si="10"/>
        <v>2705.44</v>
      </c>
      <c r="G118" s="85">
        <f t="shared" si="9"/>
        <v>130777.21000000014</v>
      </c>
    </row>
    <row r="119" spans="1:7" x14ac:dyDescent="0.25">
      <c r="A119" s="84">
        <f t="shared" si="11"/>
        <v>47300</v>
      </c>
      <c r="B119" s="76">
        <v>103</v>
      </c>
      <c r="C119" s="74">
        <f t="shared" si="6"/>
        <v>130777.21000000014</v>
      </c>
      <c r="D119" s="85">
        <f t="shared" si="7"/>
        <v>326.94</v>
      </c>
      <c r="E119" s="85">
        <f t="shared" si="8"/>
        <v>2378.5</v>
      </c>
      <c r="F119" s="85">
        <f t="shared" si="10"/>
        <v>2705.44</v>
      </c>
      <c r="G119" s="85">
        <f t="shared" si="9"/>
        <v>128398.71000000014</v>
      </c>
    </row>
    <row r="120" spans="1:7" x14ac:dyDescent="0.25">
      <c r="A120" s="84">
        <f t="shared" si="11"/>
        <v>47331</v>
      </c>
      <c r="B120" s="76">
        <v>104</v>
      </c>
      <c r="C120" s="74">
        <f t="shared" si="6"/>
        <v>128398.71000000014</v>
      </c>
      <c r="D120" s="85">
        <f t="shared" si="7"/>
        <v>321</v>
      </c>
      <c r="E120" s="85">
        <f t="shared" si="8"/>
        <v>2384.44</v>
      </c>
      <c r="F120" s="85">
        <f t="shared" si="10"/>
        <v>2705.44</v>
      </c>
      <c r="G120" s="85">
        <f t="shared" si="9"/>
        <v>126014.27000000014</v>
      </c>
    </row>
    <row r="121" spans="1:7" x14ac:dyDescent="0.25">
      <c r="A121" s="84">
        <f t="shared" si="11"/>
        <v>47362</v>
      </c>
      <c r="B121" s="76">
        <v>105</v>
      </c>
      <c r="C121" s="74">
        <f t="shared" si="6"/>
        <v>126014.27000000014</v>
      </c>
      <c r="D121" s="85">
        <f t="shared" si="7"/>
        <v>315.04000000000002</v>
      </c>
      <c r="E121" s="85">
        <f t="shared" si="8"/>
        <v>2390.4</v>
      </c>
      <c r="F121" s="85">
        <f t="shared" si="10"/>
        <v>2705.44</v>
      </c>
      <c r="G121" s="85">
        <f t="shared" si="9"/>
        <v>123623.87000000014</v>
      </c>
    </row>
    <row r="122" spans="1:7" x14ac:dyDescent="0.25">
      <c r="A122" s="84">
        <f t="shared" si="11"/>
        <v>47392</v>
      </c>
      <c r="B122" s="76">
        <v>106</v>
      </c>
      <c r="C122" s="74">
        <f t="shared" si="6"/>
        <v>123623.87000000014</v>
      </c>
      <c r="D122" s="85">
        <f t="shared" si="7"/>
        <v>309.06</v>
      </c>
      <c r="E122" s="85">
        <f t="shared" si="8"/>
        <v>2396.38</v>
      </c>
      <c r="F122" s="85">
        <f t="shared" si="10"/>
        <v>2705.44</v>
      </c>
      <c r="G122" s="85">
        <f t="shared" si="9"/>
        <v>121227.49000000014</v>
      </c>
    </row>
    <row r="123" spans="1:7" x14ac:dyDescent="0.25">
      <c r="A123" s="84">
        <f t="shared" si="11"/>
        <v>47423</v>
      </c>
      <c r="B123" s="76">
        <v>107</v>
      </c>
      <c r="C123" s="74">
        <f t="shared" si="6"/>
        <v>121227.49000000014</v>
      </c>
      <c r="D123" s="85">
        <f t="shared" si="7"/>
        <v>303.07</v>
      </c>
      <c r="E123" s="85">
        <f t="shared" si="8"/>
        <v>2402.37</v>
      </c>
      <c r="F123" s="85">
        <f t="shared" si="10"/>
        <v>2705.44</v>
      </c>
      <c r="G123" s="85">
        <f t="shared" si="9"/>
        <v>118825.12000000014</v>
      </c>
    </row>
    <row r="124" spans="1:7" x14ac:dyDescent="0.25">
      <c r="A124" s="84">
        <f t="shared" si="11"/>
        <v>47453</v>
      </c>
      <c r="B124" s="76">
        <v>108</v>
      </c>
      <c r="C124" s="74">
        <f t="shared" si="6"/>
        <v>118825.12000000014</v>
      </c>
      <c r="D124" s="85">
        <f t="shared" si="7"/>
        <v>297.06</v>
      </c>
      <c r="E124" s="85">
        <f t="shared" si="8"/>
        <v>2408.38</v>
      </c>
      <c r="F124" s="85">
        <f t="shared" si="10"/>
        <v>2705.44</v>
      </c>
      <c r="G124" s="85">
        <f t="shared" si="9"/>
        <v>116416.74000000014</v>
      </c>
    </row>
    <row r="125" spans="1:7" x14ac:dyDescent="0.25">
      <c r="A125" s="84">
        <f t="shared" si="11"/>
        <v>47484</v>
      </c>
      <c r="B125" s="76">
        <v>109</v>
      </c>
      <c r="C125" s="74">
        <f t="shared" si="6"/>
        <v>116416.74000000014</v>
      </c>
      <c r="D125" s="85">
        <f t="shared" si="7"/>
        <v>291.04000000000002</v>
      </c>
      <c r="E125" s="85">
        <f t="shared" si="8"/>
        <v>2414.4</v>
      </c>
      <c r="F125" s="85">
        <f t="shared" si="10"/>
        <v>2705.44</v>
      </c>
      <c r="G125" s="85">
        <f t="shared" si="9"/>
        <v>114002.34000000014</v>
      </c>
    </row>
    <row r="126" spans="1:7" x14ac:dyDescent="0.25">
      <c r="A126" s="84">
        <f t="shared" si="11"/>
        <v>47515</v>
      </c>
      <c r="B126" s="76">
        <v>110</v>
      </c>
      <c r="C126" s="74">
        <f t="shared" si="6"/>
        <v>114002.34000000014</v>
      </c>
      <c r="D126" s="85">
        <f t="shared" si="7"/>
        <v>285.01</v>
      </c>
      <c r="E126" s="85">
        <f t="shared" si="8"/>
        <v>2420.4300000000003</v>
      </c>
      <c r="F126" s="85">
        <f t="shared" si="10"/>
        <v>2705.44</v>
      </c>
      <c r="G126" s="85">
        <f t="shared" si="9"/>
        <v>111581.91000000015</v>
      </c>
    </row>
    <row r="127" spans="1:7" x14ac:dyDescent="0.25">
      <c r="A127" s="84">
        <f t="shared" si="11"/>
        <v>47543</v>
      </c>
      <c r="B127" s="76">
        <v>111</v>
      </c>
      <c r="C127" s="74">
        <f t="shared" si="6"/>
        <v>111581.91000000015</v>
      </c>
      <c r="D127" s="85">
        <f t="shared" si="7"/>
        <v>278.95</v>
      </c>
      <c r="E127" s="85">
        <f t="shared" si="8"/>
        <v>2426.4900000000002</v>
      </c>
      <c r="F127" s="85">
        <f t="shared" si="10"/>
        <v>2705.44</v>
      </c>
      <c r="G127" s="85">
        <f t="shared" si="9"/>
        <v>109155.42000000014</v>
      </c>
    </row>
    <row r="128" spans="1:7" x14ac:dyDescent="0.25">
      <c r="A128" s="84">
        <f t="shared" si="11"/>
        <v>47574</v>
      </c>
      <c r="B128" s="76">
        <v>112</v>
      </c>
      <c r="C128" s="74">
        <f t="shared" si="6"/>
        <v>109155.42000000014</v>
      </c>
      <c r="D128" s="85">
        <f t="shared" si="7"/>
        <v>272.89</v>
      </c>
      <c r="E128" s="85">
        <f t="shared" si="8"/>
        <v>2432.5500000000002</v>
      </c>
      <c r="F128" s="85">
        <f t="shared" si="10"/>
        <v>2705.44</v>
      </c>
      <c r="G128" s="85">
        <f t="shared" si="9"/>
        <v>106722.87000000014</v>
      </c>
    </row>
    <row r="129" spans="1:7" x14ac:dyDescent="0.25">
      <c r="A129" s="84">
        <f t="shared" si="11"/>
        <v>47604</v>
      </c>
      <c r="B129" s="76">
        <v>113</v>
      </c>
      <c r="C129" s="74">
        <f t="shared" si="6"/>
        <v>106722.87000000014</v>
      </c>
      <c r="D129" s="85">
        <f t="shared" si="7"/>
        <v>266.81</v>
      </c>
      <c r="E129" s="85">
        <f t="shared" si="8"/>
        <v>2438.63</v>
      </c>
      <c r="F129" s="85">
        <f t="shared" si="10"/>
        <v>2705.44</v>
      </c>
      <c r="G129" s="85">
        <f t="shared" si="9"/>
        <v>104284.24000000014</v>
      </c>
    </row>
    <row r="130" spans="1:7" x14ac:dyDescent="0.25">
      <c r="A130" s="84">
        <f t="shared" si="11"/>
        <v>47635</v>
      </c>
      <c r="B130" s="76">
        <v>114</v>
      </c>
      <c r="C130" s="74">
        <f t="shared" si="6"/>
        <v>104284.24000000014</v>
      </c>
      <c r="D130" s="85">
        <f t="shared" si="7"/>
        <v>260.70999999999998</v>
      </c>
      <c r="E130" s="85">
        <f t="shared" si="8"/>
        <v>2444.73</v>
      </c>
      <c r="F130" s="85">
        <f t="shared" si="10"/>
        <v>2705.44</v>
      </c>
      <c r="G130" s="85">
        <f t="shared" si="9"/>
        <v>101839.51000000014</v>
      </c>
    </row>
    <row r="131" spans="1:7" x14ac:dyDescent="0.25">
      <c r="A131" s="84">
        <f t="shared" si="11"/>
        <v>47665</v>
      </c>
      <c r="B131" s="76">
        <v>115</v>
      </c>
      <c r="C131" s="74">
        <f t="shared" si="6"/>
        <v>101839.51000000014</v>
      </c>
      <c r="D131" s="85">
        <f t="shared" si="7"/>
        <v>254.6</v>
      </c>
      <c r="E131" s="85">
        <f t="shared" si="8"/>
        <v>2450.84</v>
      </c>
      <c r="F131" s="85">
        <f t="shared" si="10"/>
        <v>2705.44</v>
      </c>
      <c r="G131" s="85">
        <f t="shared" si="9"/>
        <v>99388.670000000144</v>
      </c>
    </row>
    <row r="132" spans="1:7" x14ac:dyDescent="0.25">
      <c r="A132" s="84">
        <f t="shared" si="11"/>
        <v>47696</v>
      </c>
      <c r="B132" s="76">
        <v>116</v>
      </c>
      <c r="C132" s="74">
        <f t="shared" si="6"/>
        <v>99388.670000000144</v>
      </c>
      <c r="D132" s="85">
        <f t="shared" si="7"/>
        <v>248.47</v>
      </c>
      <c r="E132" s="85">
        <f t="shared" si="8"/>
        <v>2456.9700000000003</v>
      </c>
      <c r="F132" s="85">
        <f t="shared" si="10"/>
        <v>2705.44</v>
      </c>
      <c r="G132" s="85">
        <f t="shared" si="9"/>
        <v>96931.700000000143</v>
      </c>
    </row>
    <row r="133" spans="1:7" x14ac:dyDescent="0.25">
      <c r="A133" s="84">
        <f t="shared" si="11"/>
        <v>47727</v>
      </c>
      <c r="B133" s="76">
        <v>117</v>
      </c>
      <c r="C133" s="74">
        <f t="shared" si="6"/>
        <v>96931.700000000143</v>
      </c>
      <c r="D133" s="85">
        <f t="shared" si="7"/>
        <v>242.33</v>
      </c>
      <c r="E133" s="85">
        <f t="shared" si="8"/>
        <v>2463.11</v>
      </c>
      <c r="F133" s="85">
        <f t="shared" si="10"/>
        <v>2705.44</v>
      </c>
      <c r="G133" s="85">
        <f t="shared" si="9"/>
        <v>94468.590000000142</v>
      </c>
    </row>
    <row r="134" spans="1:7" x14ac:dyDescent="0.25">
      <c r="A134" s="84">
        <f t="shared" si="11"/>
        <v>47757</v>
      </c>
      <c r="B134" s="76">
        <v>118</v>
      </c>
      <c r="C134" s="74">
        <f t="shared" si="6"/>
        <v>94468.590000000142</v>
      </c>
      <c r="D134" s="85">
        <f t="shared" si="7"/>
        <v>236.17</v>
      </c>
      <c r="E134" s="85">
        <f t="shared" si="8"/>
        <v>2469.27</v>
      </c>
      <c r="F134" s="85">
        <f t="shared" si="10"/>
        <v>2705.44</v>
      </c>
      <c r="G134" s="85">
        <f t="shared" si="9"/>
        <v>91999.320000000138</v>
      </c>
    </row>
    <row r="135" spans="1:7" x14ac:dyDescent="0.25">
      <c r="A135" s="84">
        <f t="shared" si="11"/>
        <v>47788</v>
      </c>
      <c r="B135" s="76">
        <v>119</v>
      </c>
      <c r="C135" s="74">
        <f t="shared" si="6"/>
        <v>91999.320000000138</v>
      </c>
      <c r="D135" s="85">
        <f t="shared" si="7"/>
        <v>230</v>
      </c>
      <c r="E135" s="85">
        <f t="shared" si="8"/>
        <v>2475.44</v>
      </c>
      <c r="F135" s="85">
        <f t="shared" si="10"/>
        <v>2705.44</v>
      </c>
      <c r="G135" s="85">
        <f t="shared" si="9"/>
        <v>89523.880000000136</v>
      </c>
    </row>
    <row r="136" spans="1:7" x14ac:dyDescent="0.25">
      <c r="A136" s="84">
        <f t="shared" si="11"/>
        <v>47818</v>
      </c>
      <c r="B136" s="76">
        <v>120</v>
      </c>
      <c r="C136" s="74">
        <f t="shared" si="6"/>
        <v>89523.880000000136</v>
      </c>
      <c r="D136" s="85">
        <f t="shared" si="7"/>
        <v>223.81</v>
      </c>
      <c r="E136" s="85">
        <f t="shared" si="8"/>
        <v>2481.63</v>
      </c>
      <c r="F136" s="85">
        <f t="shared" si="10"/>
        <v>2705.44</v>
      </c>
      <c r="G136" s="85">
        <f t="shared" si="9"/>
        <v>87042.250000000131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3708-8529-44D1-8E62-2D4FF395989A}">
  <dimension ref="A1:P136"/>
  <sheetViews>
    <sheetView zoomScaleNormal="100" workbookViewId="0">
      <selection activeCell="E13" sqref="E13"/>
    </sheetView>
  </sheetViews>
  <sheetFormatPr defaultColWidth="9.140625" defaultRowHeight="15" x14ac:dyDescent="0.25"/>
  <cols>
    <col min="1" max="1" width="9.140625" style="77" customWidth="1"/>
    <col min="2" max="2" width="7.85546875" style="77" customWidth="1"/>
    <col min="3" max="3" width="14.7109375" style="77" customWidth="1"/>
    <col min="4" max="4" width="14.28515625" style="77" customWidth="1"/>
    <col min="5" max="7" width="14.7109375" style="77" customWidth="1"/>
    <col min="8" max="10" width="9.140625" style="77"/>
    <col min="11" max="11" width="11" style="77" customWidth="1"/>
    <col min="12" max="16384" width="9.140625" style="77"/>
  </cols>
  <sheetData>
    <row r="1" spans="1:16" x14ac:dyDescent="0.25">
      <c r="A1" s="69"/>
      <c r="B1" s="69"/>
      <c r="C1" s="69"/>
      <c r="D1" s="69"/>
      <c r="E1" s="69"/>
      <c r="F1" s="69"/>
      <c r="G1" s="70"/>
    </row>
    <row r="2" spans="1:16" x14ac:dyDescent="0.25">
      <c r="A2" s="69"/>
      <c r="B2" s="69"/>
      <c r="C2" s="69"/>
      <c r="D2" s="69"/>
      <c r="E2" s="69"/>
      <c r="F2" s="71"/>
      <c r="G2" s="72"/>
    </row>
    <row r="3" spans="1:16" x14ac:dyDescent="0.25">
      <c r="A3" s="69"/>
      <c r="B3" s="69"/>
      <c r="C3" s="69"/>
      <c r="D3" s="69"/>
      <c r="E3" s="69"/>
      <c r="F3" s="71"/>
      <c r="G3" s="72"/>
      <c r="K3" s="90" t="s">
        <v>9</v>
      </c>
      <c r="L3" s="90" t="s">
        <v>43</v>
      </c>
      <c r="M3" s="91"/>
    </row>
    <row r="4" spans="1:16" ht="18.75" x14ac:dyDescent="0.3">
      <c r="A4" s="69"/>
      <c r="B4" s="109" t="s">
        <v>57</v>
      </c>
      <c r="C4" s="69"/>
      <c r="D4" s="69"/>
      <c r="E4" s="73"/>
      <c r="F4" s="110" t="str">
        <f>'Lisa 3'!D7</f>
        <v>Sauna tn 5, Rapla</v>
      </c>
      <c r="G4" s="69"/>
      <c r="K4" s="92" t="s">
        <v>45</v>
      </c>
      <c r="L4" s="93">
        <v>13.4</v>
      </c>
      <c r="M4" s="94">
        <f>L4/$L$9</f>
        <v>1.2393636699963004E-2</v>
      </c>
      <c r="N4" s="99"/>
      <c r="O4" s="98"/>
    </row>
    <row r="5" spans="1:16" x14ac:dyDescent="0.25">
      <c r="A5" s="69"/>
      <c r="B5" s="69"/>
      <c r="C5" s="69"/>
      <c r="D5" s="69"/>
      <c r="E5" s="69"/>
      <c r="F5" s="74"/>
      <c r="G5" s="69"/>
      <c r="K5" s="92" t="s">
        <v>46</v>
      </c>
      <c r="L5" s="93"/>
      <c r="M5" s="94">
        <f>L5/$L$9</f>
        <v>0</v>
      </c>
      <c r="N5" s="97"/>
      <c r="O5" s="98"/>
    </row>
    <row r="6" spans="1:16" x14ac:dyDescent="0.25">
      <c r="A6" s="69"/>
      <c r="B6" s="113" t="s">
        <v>29</v>
      </c>
      <c r="C6" s="114"/>
      <c r="D6" s="115"/>
      <c r="E6" s="116">
        <v>45658</v>
      </c>
      <c r="F6" s="75"/>
      <c r="G6" s="69"/>
      <c r="K6" s="92" t="s">
        <v>47</v>
      </c>
      <c r="L6" s="93"/>
      <c r="M6" s="94">
        <f>L6/$L$9</f>
        <v>0</v>
      </c>
      <c r="N6" s="86"/>
      <c r="O6" s="86"/>
    </row>
    <row r="7" spans="1:16" x14ac:dyDescent="0.25">
      <c r="A7" s="69"/>
      <c r="B7" s="117" t="s">
        <v>30</v>
      </c>
      <c r="C7" s="71"/>
      <c r="D7" s="118"/>
      <c r="E7" s="119">
        <v>72</v>
      </c>
      <c r="F7" s="79" t="s">
        <v>20</v>
      </c>
      <c r="G7" s="69"/>
      <c r="K7" s="92" t="s">
        <v>48</v>
      </c>
      <c r="L7" s="93"/>
      <c r="M7" s="94">
        <f>L7/$L$9</f>
        <v>0</v>
      </c>
      <c r="N7" s="88"/>
      <c r="O7" s="88"/>
    </row>
    <row r="8" spans="1:16" x14ac:dyDescent="0.25">
      <c r="A8" s="69"/>
      <c r="B8" s="117" t="s">
        <v>31</v>
      </c>
      <c r="C8" s="71"/>
      <c r="D8" s="120">
        <f>E6-1</f>
        <v>45657</v>
      </c>
      <c r="E8" s="121">
        <v>418977.89999999746</v>
      </c>
      <c r="F8" s="79" t="s">
        <v>32</v>
      </c>
      <c r="G8" s="69"/>
      <c r="K8" s="92" t="s">
        <v>49</v>
      </c>
      <c r="L8" s="93"/>
      <c r="M8" s="94">
        <f>L8/$L$9</f>
        <v>0</v>
      </c>
      <c r="N8" s="88"/>
      <c r="O8" s="88"/>
    </row>
    <row r="9" spans="1:16" x14ac:dyDescent="0.25">
      <c r="A9" s="69"/>
      <c r="B9" s="117" t="s">
        <v>31</v>
      </c>
      <c r="C9" s="71"/>
      <c r="D9" s="120">
        <f>EDATE(D8,E7)</f>
        <v>47848</v>
      </c>
      <c r="E9" s="121">
        <v>150929.81999999745</v>
      </c>
      <c r="F9" s="79" t="s">
        <v>32</v>
      </c>
      <c r="G9" s="69"/>
      <c r="K9" s="95" t="s">
        <v>44</v>
      </c>
      <c r="L9" s="96">
        <v>1081.2</v>
      </c>
      <c r="M9" s="95"/>
      <c r="N9" s="88"/>
      <c r="O9" s="88"/>
    </row>
    <row r="10" spans="1:16" x14ac:dyDescent="0.25">
      <c r="A10" s="69"/>
      <c r="B10" s="117" t="s">
        <v>33</v>
      </c>
      <c r="C10" s="71"/>
      <c r="D10" s="118"/>
      <c r="E10" s="122">
        <f>M4</f>
        <v>1.2393636699963004E-2</v>
      </c>
      <c r="F10" s="79"/>
      <c r="G10" s="69"/>
      <c r="M10" s="89"/>
      <c r="N10" s="89"/>
      <c r="O10" s="89"/>
    </row>
    <row r="11" spans="1:16" x14ac:dyDescent="0.25">
      <c r="A11" s="69"/>
      <c r="B11" s="117" t="s">
        <v>34</v>
      </c>
      <c r="C11" s="71"/>
      <c r="D11" s="118"/>
      <c r="E11" s="123">
        <f>ROUND(E8*E10,2)</f>
        <v>5192.66</v>
      </c>
      <c r="F11" s="79" t="s">
        <v>32</v>
      </c>
      <c r="G11" s="69"/>
      <c r="M11" s="89"/>
      <c r="N11" s="89"/>
      <c r="O11" s="89"/>
    </row>
    <row r="12" spans="1:16" x14ac:dyDescent="0.25">
      <c r="A12" s="69"/>
      <c r="B12" s="117" t="s">
        <v>35</v>
      </c>
      <c r="C12" s="71"/>
      <c r="D12" s="118"/>
      <c r="E12" s="123">
        <f>ROUND(E9*E10,2)</f>
        <v>1870.57</v>
      </c>
      <c r="F12" s="79" t="s">
        <v>32</v>
      </c>
      <c r="G12" s="69"/>
      <c r="K12" s="87"/>
      <c r="L12" s="87"/>
      <c r="M12" s="88"/>
      <c r="N12" s="88"/>
      <c r="O12" s="88"/>
      <c r="P12" s="89"/>
    </row>
    <row r="13" spans="1:16" x14ac:dyDescent="0.25">
      <c r="A13" s="69"/>
      <c r="B13" s="124" t="s">
        <v>80</v>
      </c>
      <c r="C13" s="125"/>
      <c r="D13" s="126"/>
      <c r="E13" s="176">
        <v>5.7000000000000002E-2</v>
      </c>
      <c r="F13" s="80"/>
      <c r="G13" s="81"/>
      <c r="K13" s="87"/>
      <c r="L13" s="87"/>
      <c r="M13" s="88"/>
      <c r="N13" s="88"/>
      <c r="O13" s="88"/>
      <c r="P13" s="89"/>
    </row>
    <row r="14" spans="1:16" x14ac:dyDescent="0.25">
      <c r="A14" s="69"/>
      <c r="B14" s="78"/>
      <c r="C14" s="76"/>
      <c r="E14" s="82"/>
      <c r="F14" s="78"/>
      <c r="G14" s="81"/>
      <c r="K14" s="87"/>
      <c r="L14" s="87"/>
      <c r="M14" s="88"/>
      <c r="N14" s="88"/>
      <c r="O14" s="88"/>
      <c r="P14" s="89"/>
    </row>
    <row r="15" spans="1:16" x14ac:dyDescent="0.25">
      <c r="K15" s="87"/>
      <c r="L15" s="87"/>
      <c r="M15" s="88"/>
      <c r="N15" s="88"/>
      <c r="O15" s="88"/>
      <c r="P15" s="89"/>
    </row>
    <row r="16" spans="1:16" ht="15.75" thickBot="1" x14ac:dyDescent="0.3">
      <c r="A16" s="83" t="s">
        <v>36</v>
      </c>
      <c r="B16" s="83" t="s">
        <v>37</v>
      </c>
      <c r="C16" s="83" t="s">
        <v>38</v>
      </c>
      <c r="D16" s="83" t="s">
        <v>39</v>
      </c>
      <c r="E16" s="83" t="s">
        <v>40</v>
      </c>
      <c r="F16" s="83" t="s">
        <v>41</v>
      </c>
      <c r="G16" s="83" t="s">
        <v>42</v>
      </c>
      <c r="K16" s="87"/>
      <c r="L16" s="87"/>
      <c r="M16" s="88"/>
      <c r="N16" s="88"/>
      <c r="O16" s="88"/>
      <c r="P16" s="89"/>
    </row>
    <row r="17" spans="1:16" x14ac:dyDescent="0.25">
      <c r="A17" s="84">
        <f>E6</f>
        <v>45658</v>
      </c>
      <c r="B17" s="76">
        <v>1</v>
      </c>
      <c r="C17" s="74">
        <f>E11</f>
        <v>5192.66</v>
      </c>
      <c r="D17" s="85">
        <f>ROUND(IPMT($E$13/12,B17,$E$7,-$E$11,$E$12,0),2)</f>
        <v>24.67</v>
      </c>
      <c r="E17" s="85">
        <f>ROUND(PPMT($E$13/12,B17,$E$7,-$E$11,$E$12,0),2)</f>
        <v>38.81</v>
      </c>
      <c r="F17" s="85">
        <f>ROUND(PMT($E$13/12,E7,-E11,E12),2)</f>
        <v>63.47</v>
      </c>
      <c r="G17" s="85">
        <f>C17-E17</f>
        <v>5153.8499999999995</v>
      </c>
      <c r="K17" s="87"/>
      <c r="L17" s="87"/>
      <c r="M17" s="88"/>
      <c r="N17" s="88"/>
      <c r="O17" s="88"/>
      <c r="P17" s="89"/>
    </row>
    <row r="18" spans="1:16" x14ac:dyDescent="0.25">
      <c r="A18" s="84">
        <f>EDATE(A17,1)</f>
        <v>45689</v>
      </c>
      <c r="B18" s="76">
        <v>2</v>
      </c>
      <c r="C18" s="74">
        <f>G17</f>
        <v>5153.8499999999995</v>
      </c>
      <c r="D18" s="85">
        <f t="shared" ref="D18:D75" si="0">ROUND(C18*$E$13/12,2)</f>
        <v>24.48</v>
      </c>
      <c r="E18" s="85">
        <f>F18-D18</f>
        <v>38.989999999999995</v>
      </c>
      <c r="F18" s="85">
        <f>F17</f>
        <v>63.47</v>
      </c>
      <c r="G18" s="85">
        <f t="shared" ref="G18:G75" si="1">C18-E18</f>
        <v>5114.8599999999997</v>
      </c>
      <c r="K18" s="87"/>
      <c r="L18" s="87"/>
      <c r="M18" s="88"/>
      <c r="N18" s="88"/>
      <c r="O18" s="88"/>
      <c r="P18" s="89"/>
    </row>
    <row r="19" spans="1:16" x14ac:dyDescent="0.25">
      <c r="A19" s="84">
        <f>EDATE(A18,1)</f>
        <v>45717</v>
      </c>
      <c r="B19" s="76">
        <v>3</v>
      </c>
      <c r="C19" s="74">
        <f>G18</f>
        <v>5114.8599999999997</v>
      </c>
      <c r="D19" s="85">
        <f t="shared" si="0"/>
        <v>24.3</v>
      </c>
      <c r="E19" s="85">
        <f>F19-D19</f>
        <v>39.17</v>
      </c>
      <c r="F19" s="85">
        <f t="shared" ref="F19:F82" si="2">F18</f>
        <v>63.47</v>
      </c>
      <c r="G19" s="85">
        <f t="shared" si="1"/>
        <v>5075.6899999999996</v>
      </c>
      <c r="K19" s="87"/>
      <c r="L19" s="87"/>
      <c r="M19" s="88"/>
      <c r="N19" s="88"/>
      <c r="O19" s="88"/>
      <c r="P19" s="89"/>
    </row>
    <row r="20" spans="1:16" x14ac:dyDescent="0.25">
      <c r="A20" s="84">
        <f t="shared" ref="A20:A83" si="3">EDATE(A19,1)</f>
        <v>45748</v>
      </c>
      <c r="B20" s="76">
        <v>4</v>
      </c>
      <c r="C20" s="74">
        <f t="shared" ref="C20:C75" si="4">G19</f>
        <v>5075.6899999999996</v>
      </c>
      <c r="D20" s="85">
        <f t="shared" si="0"/>
        <v>24.11</v>
      </c>
      <c r="E20" s="85">
        <f t="shared" ref="E20:E75" si="5">F20-D20</f>
        <v>39.36</v>
      </c>
      <c r="F20" s="85">
        <f t="shared" si="2"/>
        <v>63.47</v>
      </c>
      <c r="G20" s="85">
        <f t="shared" si="1"/>
        <v>5036.33</v>
      </c>
      <c r="K20" s="87"/>
      <c r="L20" s="87"/>
      <c r="M20" s="88"/>
      <c r="N20" s="88"/>
      <c r="O20" s="88"/>
      <c r="P20" s="89"/>
    </row>
    <row r="21" spans="1:16" x14ac:dyDescent="0.25">
      <c r="A21" s="84">
        <f t="shared" si="3"/>
        <v>45778</v>
      </c>
      <c r="B21" s="76">
        <v>5</v>
      </c>
      <c r="C21" s="74">
        <f t="shared" si="4"/>
        <v>5036.33</v>
      </c>
      <c r="D21" s="85">
        <f t="shared" si="0"/>
        <v>23.92</v>
      </c>
      <c r="E21" s="85">
        <f t="shared" si="5"/>
        <v>39.549999999999997</v>
      </c>
      <c r="F21" s="85">
        <f t="shared" si="2"/>
        <v>63.47</v>
      </c>
      <c r="G21" s="85">
        <f t="shared" si="1"/>
        <v>4996.78</v>
      </c>
      <c r="K21" s="87"/>
      <c r="L21" s="87"/>
      <c r="M21" s="88"/>
      <c r="N21" s="88"/>
      <c r="O21" s="88"/>
      <c r="P21" s="89"/>
    </row>
    <row r="22" spans="1:16" x14ac:dyDescent="0.25">
      <c r="A22" s="84">
        <f t="shared" si="3"/>
        <v>45809</v>
      </c>
      <c r="B22" s="76">
        <v>6</v>
      </c>
      <c r="C22" s="74">
        <f t="shared" si="4"/>
        <v>4996.78</v>
      </c>
      <c r="D22" s="85">
        <f t="shared" si="0"/>
        <v>23.73</v>
      </c>
      <c r="E22" s="85">
        <f t="shared" si="5"/>
        <v>39.739999999999995</v>
      </c>
      <c r="F22" s="85">
        <f t="shared" si="2"/>
        <v>63.47</v>
      </c>
      <c r="G22" s="85">
        <f t="shared" si="1"/>
        <v>4957.04</v>
      </c>
      <c r="K22" s="87"/>
      <c r="L22" s="87"/>
      <c r="M22" s="88"/>
      <c r="N22" s="88"/>
      <c r="O22" s="88"/>
      <c r="P22" s="89"/>
    </row>
    <row r="23" spans="1:16" x14ac:dyDescent="0.25">
      <c r="A23" s="84">
        <f t="shared" si="3"/>
        <v>45839</v>
      </c>
      <c r="B23" s="76">
        <v>7</v>
      </c>
      <c r="C23" s="74">
        <f t="shared" si="4"/>
        <v>4957.04</v>
      </c>
      <c r="D23" s="85">
        <f t="shared" si="0"/>
        <v>23.55</v>
      </c>
      <c r="E23" s="85">
        <f t="shared" si="5"/>
        <v>39.92</v>
      </c>
      <c r="F23" s="85">
        <f t="shared" si="2"/>
        <v>63.47</v>
      </c>
      <c r="G23" s="85">
        <f t="shared" si="1"/>
        <v>4917.12</v>
      </c>
      <c r="K23" s="87"/>
      <c r="L23" s="87"/>
      <c r="M23" s="88"/>
      <c r="N23" s="88"/>
      <c r="O23" s="88"/>
      <c r="P23" s="89"/>
    </row>
    <row r="24" spans="1:16" x14ac:dyDescent="0.25">
      <c r="A24" s="84">
        <f>EDATE(A23,1)</f>
        <v>45870</v>
      </c>
      <c r="B24" s="76">
        <v>8</v>
      </c>
      <c r="C24" s="74">
        <f t="shared" si="4"/>
        <v>4917.12</v>
      </c>
      <c r="D24" s="85">
        <f t="shared" si="0"/>
        <v>23.36</v>
      </c>
      <c r="E24" s="85">
        <f t="shared" si="5"/>
        <v>40.11</v>
      </c>
      <c r="F24" s="85">
        <f t="shared" si="2"/>
        <v>63.47</v>
      </c>
      <c r="G24" s="85">
        <f t="shared" si="1"/>
        <v>4877.01</v>
      </c>
      <c r="K24" s="87"/>
      <c r="L24" s="87"/>
      <c r="M24" s="88"/>
      <c r="N24" s="88"/>
      <c r="O24" s="88"/>
      <c r="P24" s="89"/>
    </row>
    <row r="25" spans="1:16" x14ac:dyDescent="0.25">
      <c r="A25" s="84">
        <f t="shared" si="3"/>
        <v>45901</v>
      </c>
      <c r="B25" s="76">
        <v>9</v>
      </c>
      <c r="C25" s="74">
        <f t="shared" si="4"/>
        <v>4877.01</v>
      </c>
      <c r="D25" s="85">
        <f t="shared" si="0"/>
        <v>23.17</v>
      </c>
      <c r="E25" s="85">
        <f t="shared" si="5"/>
        <v>40.299999999999997</v>
      </c>
      <c r="F25" s="85">
        <f t="shared" si="2"/>
        <v>63.47</v>
      </c>
      <c r="G25" s="85">
        <f t="shared" si="1"/>
        <v>4836.71</v>
      </c>
      <c r="K25" s="87"/>
      <c r="L25" s="87"/>
      <c r="M25" s="88"/>
      <c r="N25" s="88"/>
      <c r="O25" s="88"/>
      <c r="P25" s="89"/>
    </row>
    <row r="26" spans="1:16" x14ac:dyDescent="0.25">
      <c r="A26" s="84">
        <f t="shared" si="3"/>
        <v>45931</v>
      </c>
      <c r="B26" s="76">
        <v>10</v>
      </c>
      <c r="C26" s="74">
        <f t="shared" si="4"/>
        <v>4836.71</v>
      </c>
      <c r="D26" s="85">
        <f t="shared" si="0"/>
        <v>22.97</v>
      </c>
      <c r="E26" s="85">
        <f t="shared" si="5"/>
        <v>40.5</v>
      </c>
      <c r="F26" s="85">
        <f t="shared" si="2"/>
        <v>63.47</v>
      </c>
      <c r="G26" s="85">
        <f t="shared" si="1"/>
        <v>4796.21</v>
      </c>
      <c r="K26" s="87"/>
      <c r="L26" s="87"/>
      <c r="M26" s="88"/>
      <c r="N26" s="88"/>
      <c r="O26" s="88"/>
      <c r="P26" s="89"/>
    </row>
    <row r="27" spans="1:16" x14ac:dyDescent="0.25">
      <c r="A27" s="84">
        <f t="shared" si="3"/>
        <v>45962</v>
      </c>
      <c r="B27" s="76">
        <v>11</v>
      </c>
      <c r="C27" s="74">
        <f t="shared" si="4"/>
        <v>4796.21</v>
      </c>
      <c r="D27" s="85">
        <f t="shared" si="0"/>
        <v>22.78</v>
      </c>
      <c r="E27" s="85">
        <f t="shared" si="5"/>
        <v>40.69</v>
      </c>
      <c r="F27" s="85">
        <f t="shared" si="2"/>
        <v>63.47</v>
      </c>
      <c r="G27" s="85">
        <f t="shared" si="1"/>
        <v>4755.5200000000004</v>
      </c>
    </row>
    <row r="28" spans="1:16" x14ac:dyDescent="0.25">
      <c r="A28" s="84">
        <f t="shared" si="3"/>
        <v>45992</v>
      </c>
      <c r="B28" s="76">
        <v>12</v>
      </c>
      <c r="C28" s="74">
        <f t="shared" si="4"/>
        <v>4755.5200000000004</v>
      </c>
      <c r="D28" s="85">
        <f t="shared" si="0"/>
        <v>22.59</v>
      </c>
      <c r="E28" s="85">
        <f t="shared" si="5"/>
        <v>40.879999999999995</v>
      </c>
      <c r="F28" s="85">
        <f t="shared" si="2"/>
        <v>63.47</v>
      </c>
      <c r="G28" s="85">
        <f t="shared" si="1"/>
        <v>4714.6400000000003</v>
      </c>
    </row>
    <row r="29" spans="1:16" x14ac:dyDescent="0.25">
      <c r="A29" s="84">
        <f t="shared" si="3"/>
        <v>46023</v>
      </c>
      <c r="B29" s="76">
        <v>13</v>
      </c>
      <c r="C29" s="74">
        <f t="shared" si="4"/>
        <v>4714.6400000000003</v>
      </c>
      <c r="D29" s="85">
        <f t="shared" si="0"/>
        <v>22.39</v>
      </c>
      <c r="E29" s="85">
        <f t="shared" si="5"/>
        <v>41.08</v>
      </c>
      <c r="F29" s="85">
        <f t="shared" si="2"/>
        <v>63.47</v>
      </c>
      <c r="G29" s="85">
        <f t="shared" si="1"/>
        <v>4673.5600000000004</v>
      </c>
    </row>
    <row r="30" spans="1:16" x14ac:dyDescent="0.25">
      <c r="A30" s="84">
        <f t="shared" si="3"/>
        <v>46054</v>
      </c>
      <c r="B30" s="76">
        <v>14</v>
      </c>
      <c r="C30" s="74">
        <f t="shared" si="4"/>
        <v>4673.5600000000004</v>
      </c>
      <c r="D30" s="85">
        <f t="shared" si="0"/>
        <v>22.2</v>
      </c>
      <c r="E30" s="85">
        <f t="shared" si="5"/>
        <v>41.269999999999996</v>
      </c>
      <c r="F30" s="85">
        <f t="shared" si="2"/>
        <v>63.47</v>
      </c>
      <c r="G30" s="85">
        <f t="shared" si="1"/>
        <v>4632.29</v>
      </c>
    </row>
    <row r="31" spans="1:16" x14ac:dyDescent="0.25">
      <c r="A31" s="84">
        <f t="shared" si="3"/>
        <v>46082</v>
      </c>
      <c r="B31" s="76">
        <v>15</v>
      </c>
      <c r="C31" s="74">
        <f t="shared" si="4"/>
        <v>4632.29</v>
      </c>
      <c r="D31" s="85">
        <f t="shared" si="0"/>
        <v>22</v>
      </c>
      <c r="E31" s="85">
        <f t="shared" si="5"/>
        <v>41.47</v>
      </c>
      <c r="F31" s="85">
        <f t="shared" si="2"/>
        <v>63.47</v>
      </c>
      <c r="G31" s="85">
        <f t="shared" si="1"/>
        <v>4590.82</v>
      </c>
    </row>
    <row r="32" spans="1:16" x14ac:dyDescent="0.25">
      <c r="A32" s="84">
        <f t="shared" si="3"/>
        <v>46113</v>
      </c>
      <c r="B32" s="76">
        <v>16</v>
      </c>
      <c r="C32" s="74">
        <f t="shared" si="4"/>
        <v>4590.82</v>
      </c>
      <c r="D32" s="85">
        <f t="shared" si="0"/>
        <v>21.81</v>
      </c>
      <c r="E32" s="85">
        <f t="shared" si="5"/>
        <v>41.66</v>
      </c>
      <c r="F32" s="85">
        <f t="shared" si="2"/>
        <v>63.47</v>
      </c>
      <c r="G32" s="85">
        <f t="shared" si="1"/>
        <v>4549.16</v>
      </c>
    </row>
    <row r="33" spans="1:7" x14ac:dyDescent="0.25">
      <c r="A33" s="84">
        <f t="shared" si="3"/>
        <v>46143</v>
      </c>
      <c r="B33" s="76">
        <v>17</v>
      </c>
      <c r="C33" s="74">
        <f t="shared" si="4"/>
        <v>4549.16</v>
      </c>
      <c r="D33" s="85">
        <f t="shared" si="0"/>
        <v>21.61</v>
      </c>
      <c r="E33" s="85">
        <f t="shared" si="5"/>
        <v>41.86</v>
      </c>
      <c r="F33" s="85">
        <f t="shared" si="2"/>
        <v>63.47</v>
      </c>
      <c r="G33" s="85">
        <f t="shared" si="1"/>
        <v>4507.3</v>
      </c>
    </row>
    <row r="34" spans="1:7" x14ac:dyDescent="0.25">
      <c r="A34" s="84">
        <f t="shared" si="3"/>
        <v>46174</v>
      </c>
      <c r="B34" s="76">
        <v>18</v>
      </c>
      <c r="C34" s="74">
        <f t="shared" si="4"/>
        <v>4507.3</v>
      </c>
      <c r="D34" s="85">
        <f t="shared" si="0"/>
        <v>21.41</v>
      </c>
      <c r="E34" s="85">
        <f t="shared" si="5"/>
        <v>42.06</v>
      </c>
      <c r="F34" s="85">
        <f t="shared" si="2"/>
        <v>63.47</v>
      </c>
      <c r="G34" s="85">
        <f t="shared" si="1"/>
        <v>4465.24</v>
      </c>
    </row>
    <row r="35" spans="1:7" x14ac:dyDescent="0.25">
      <c r="A35" s="84">
        <f t="shared" si="3"/>
        <v>46204</v>
      </c>
      <c r="B35" s="76">
        <v>19</v>
      </c>
      <c r="C35" s="74">
        <f t="shared" si="4"/>
        <v>4465.24</v>
      </c>
      <c r="D35" s="85">
        <f t="shared" si="0"/>
        <v>21.21</v>
      </c>
      <c r="E35" s="85">
        <f t="shared" si="5"/>
        <v>42.26</v>
      </c>
      <c r="F35" s="85">
        <f t="shared" si="2"/>
        <v>63.47</v>
      </c>
      <c r="G35" s="85">
        <f t="shared" si="1"/>
        <v>4422.9799999999996</v>
      </c>
    </row>
    <row r="36" spans="1:7" x14ac:dyDescent="0.25">
      <c r="A36" s="84">
        <f t="shared" si="3"/>
        <v>46235</v>
      </c>
      <c r="B36" s="76">
        <v>20</v>
      </c>
      <c r="C36" s="74">
        <f t="shared" si="4"/>
        <v>4422.9799999999996</v>
      </c>
      <c r="D36" s="85">
        <f t="shared" si="0"/>
        <v>21.01</v>
      </c>
      <c r="E36" s="85">
        <f t="shared" si="5"/>
        <v>42.459999999999994</v>
      </c>
      <c r="F36" s="85">
        <f t="shared" si="2"/>
        <v>63.47</v>
      </c>
      <c r="G36" s="85">
        <f t="shared" si="1"/>
        <v>4380.5199999999995</v>
      </c>
    </row>
    <row r="37" spans="1:7" x14ac:dyDescent="0.25">
      <c r="A37" s="84">
        <f t="shared" si="3"/>
        <v>46266</v>
      </c>
      <c r="B37" s="76">
        <v>21</v>
      </c>
      <c r="C37" s="74">
        <f t="shared" si="4"/>
        <v>4380.5199999999995</v>
      </c>
      <c r="D37" s="85">
        <f t="shared" si="0"/>
        <v>20.81</v>
      </c>
      <c r="E37" s="85">
        <f t="shared" si="5"/>
        <v>42.66</v>
      </c>
      <c r="F37" s="85">
        <f t="shared" si="2"/>
        <v>63.47</v>
      </c>
      <c r="G37" s="85">
        <f t="shared" si="1"/>
        <v>4337.8599999999997</v>
      </c>
    </row>
    <row r="38" spans="1:7" x14ac:dyDescent="0.25">
      <c r="A38" s="84">
        <f t="shared" si="3"/>
        <v>46296</v>
      </c>
      <c r="B38" s="76">
        <v>22</v>
      </c>
      <c r="C38" s="74">
        <f t="shared" si="4"/>
        <v>4337.8599999999997</v>
      </c>
      <c r="D38" s="85">
        <f t="shared" si="0"/>
        <v>20.6</v>
      </c>
      <c r="E38" s="85">
        <f t="shared" si="5"/>
        <v>42.87</v>
      </c>
      <c r="F38" s="85">
        <f t="shared" si="2"/>
        <v>63.47</v>
      </c>
      <c r="G38" s="85">
        <f t="shared" si="1"/>
        <v>4294.99</v>
      </c>
    </row>
    <row r="39" spans="1:7" x14ac:dyDescent="0.25">
      <c r="A39" s="84">
        <f t="shared" si="3"/>
        <v>46327</v>
      </c>
      <c r="B39" s="76">
        <v>23</v>
      </c>
      <c r="C39" s="74">
        <f t="shared" si="4"/>
        <v>4294.99</v>
      </c>
      <c r="D39" s="85">
        <f t="shared" si="0"/>
        <v>20.399999999999999</v>
      </c>
      <c r="E39" s="85">
        <f t="shared" si="5"/>
        <v>43.07</v>
      </c>
      <c r="F39" s="85">
        <f t="shared" si="2"/>
        <v>63.47</v>
      </c>
      <c r="G39" s="85">
        <f t="shared" si="1"/>
        <v>4251.92</v>
      </c>
    </row>
    <row r="40" spans="1:7" x14ac:dyDescent="0.25">
      <c r="A40" s="84">
        <f t="shared" si="3"/>
        <v>46357</v>
      </c>
      <c r="B40" s="76">
        <v>24</v>
      </c>
      <c r="C40" s="74">
        <f t="shared" si="4"/>
        <v>4251.92</v>
      </c>
      <c r="D40" s="85">
        <f t="shared" si="0"/>
        <v>20.2</v>
      </c>
      <c r="E40" s="85">
        <f t="shared" si="5"/>
        <v>43.269999999999996</v>
      </c>
      <c r="F40" s="85">
        <f t="shared" si="2"/>
        <v>63.47</v>
      </c>
      <c r="G40" s="85">
        <f t="shared" si="1"/>
        <v>4208.6499999999996</v>
      </c>
    </row>
    <row r="41" spans="1:7" x14ac:dyDescent="0.25">
      <c r="A41" s="84">
        <f t="shared" si="3"/>
        <v>46388</v>
      </c>
      <c r="B41" s="76">
        <v>25</v>
      </c>
      <c r="C41" s="74">
        <f t="shared" si="4"/>
        <v>4208.6499999999996</v>
      </c>
      <c r="D41" s="85">
        <f t="shared" si="0"/>
        <v>19.989999999999998</v>
      </c>
      <c r="E41" s="85">
        <f t="shared" si="5"/>
        <v>43.480000000000004</v>
      </c>
      <c r="F41" s="85">
        <f t="shared" si="2"/>
        <v>63.47</v>
      </c>
      <c r="G41" s="85">
        <f t="shared" si="1"/>
        <v>4165.17</v>
      </c>
    </row>
    <row r="42" spans="1:7" x14ac:dyDescent="0.25">
      <c r="A42" s="84">
        <f t="shared" si="3"/>
        <v>46419</v>
      </c>
      <c r="B42" s="76">
        <v>26</v>
      </c>
      <c r="C42" s="74">
        <f t="shared" si="4"/>
        <v>4165.17</v>
      </c>
      <c r="D42" s="85">
        <f t="shared" si="0"/>
        <v>19.78</v>
      </c>
      <c r="E42" s="85">
        <f t="shared" si="5"/>
        <v>43.69</v>
      </c>
      <c r="F42" s="85">
        <f t="shared" si="2"/>
        <v>63.47</v>
      </c>
      <c r="G42" s="85">
        <f t="shared" si="1"/>
        <v>4121.4800000000005</v>
      </c>
    </row>
    <row r="43" spans="1:7" x14ac:dyDescent="0.25">
      <c r="A43" s="84">
        <f t="shared" si="3"/>
        <v>46447</v>
      </c>
      <c r="B43" s="76">
        <v>27</v>
      </c>
      <c r="C43" s="74">
        <f t="shared" si="4"/>
        <v>4121.4800000000005</v>
      </c>
      <c r="D43" s="85">
        <f t="shared" si="0"/>
        <v>19.579999999999998</v>
      </c>
      <c r="E43" s="85">
        <f t="shared" si="5"/>
        <v>43.89</v>
      </c>
      <c r="F43" s="85">
        <f t="shared" si="2"/>
        <v>63.47</v>
      </c>
      <c r="G43" s="85">
        <f t="shared" si="1"/>
        <v>4077.5900000000006</v>
      </c>
    </row>
    <row r="44" spans="1:7" x14ac:dyDescent="0.25">
      <c r="A44" s="84">
        <f t="shared" si="3"/>
        <v>46478</v>
      </c>
      <c r="B44" s="76">
        <v>28</v>
      </c>
      <c r="C44" s="74">
        <f t="shared" si="4"/>
        <v>4077.5900000000006</v>
      </c>
      <c r="D44" s="85">
        <f t="shared" si="0"/>
        <v>19.37</v>
      </c>
      <c r="E44" s="85">
        <f t="shared" si="5"/>
        <v>44.099999999999994</v>
      </c>
      <c r="F44" s="85">
        <f t="shared" si="2"/>
        <v>63.47</v>
      </c>
      <c r="G44" s="85">
        <f t="shared" si="1"/>
        <v>4033.4900000000007</v>
      </c>
    </row>
    <row r="45" spans="1:7" x14ac:dyDescent="0.25">
      <c r="A45" s="84">
        <f t="shared" si="3"/>
        <v>46508</v>
      </c>
      <c r="B45" s="76">
        <v>29</v>
      </c>
      <c r="C45" s="74">
        <f t="shared" si="4"/>
        <v>4033.4900000000007</v>
      </c>
      <c r="D45" s="85">
        <f t="shared" si="0"/>
        <v>19.16</v>
      </c>
      <c r="E45" s="85">
        <f t="shared" si="5"/>
        <v>44.31</v>
      </c>
      <c r="F45" s="85">
        <f t="shared" si="2"/>
        <v>63.47</v>
      </c>
      <c r="G45" s="85">
        <f t="shared" si="1"/>
        <v>3989.1800000000007</v>
      </c>
    </row>
    <row r="46" spans="1:7" x14ac:dyDescent="0.25">
      <c r="A46" s="84">
        <f t="shared" si="3"/>
        <v>46539</v>
      </c>
      <c r="B46" s="76">
        <v>30</v>
      </c>
      <c r="C46" s="74">
        <f t="shared" si="4"/>
        <v>3989.1800000000007</v>
      </c>
      <c r="D46" s="85">
        <f t="shared" si="0"/>
        <v>18.95</v>
      </c>
      <c r="E46" s="85">
        <f t="shared" si="5"/>
        <v>44.519999999999996</v>
      </c>
      <c r="F46" s="85">
        <f t="shared" si="2"/>
        <v>63.47</v>
      </c>
      <c r="G46" s="85">
        <f t="shared" si="1"/>
        <v>3944.6600000000008</v>
      </c>
    </row>
    <row r="47" spans="1:7" x14ac:dyDescent="0.25">
      <c r="A47" s="84">
        <f t="shared" si="3"/>
        <v>46569</v>
      </c>
      <c r="B47" s="76">
        <v>31</v>
      </c>
      <c r="C47" s="74">
        <f t="shared" si="4"/>
        <v>3944.6600000000008</v>
      </c>
      <c r="D47" s="85">
        <f t="shared" si="0"/>
        <v>18.739999999999998</v>
      </c>
      <c r="E47" s="85">
        <f t="shared" si="5"/>
        <v>44.730000000000004</v>
      </c>
      <c r="F47" s="85">
        <f t="shared" si="2"/>
        <v>63.47</v>
      </c>
      <c r="G47" s="85">
        <f t="shared" si="1"/>
        <v>3899.9300000000007</v>
      </c>
    </row>
    <row r="48" spans="1:7" x14ac:dyDescent="0.25">
      <c r="A48" s="84">
        <f t="shared" si="3"/>
        <v>46600</v>
      </c>
      <c r="B48" s="76">
        <v>32</v>
      </c>
      <c r="C48" s="74">
        <f t="shared" si="4"/>
        <v>3899.9300000000007</v>
      </c>
      <c r="D48" s="85">
        <f t="shared" si="0"/>
        <v>18.52</v>
      </c>
      <c r="E48" s="85">
        <f t="shared" si="5"/>
        <v>44.95</v>
      </c>
      <c r="F48" s="85">
        <f t="shared" si="2"/>
        <v>63.47</v>
      </c>
      <c r="G48" s="85">
        <f t="shared" si="1"/>
        <v>3854.9800000000009</v>
      </c>
    </row>
    <row r="49" spans="1:7" x14ac:dyDescent="0.25">
      <c r="A49" s="84">
        <f t="shared" si="3"/>
        <v>46631</v>
      </c>
      <c r="B49" s="76">
        <v>33</v>
      </c>
      <c r="C49" s="74">
        <f t="shared" si="4"/>
        <v>3854.9800000000009</v>
      </c>
      <c r="D49" s="85">
        <f t="shared" si="0"/>
        <v>18.309999999999999</v>
      </c>
      <c r="E49" s="85">
        <f t="shared" si="5"/>
        <v>45.16</v>
      </c>
      <c r="F49" s="85">
        <f t="shared" si="2"/>
        <v>63.47</v>
      </c>
      <c r="G49" s="85">
        <f t="shared" si="1"/>
        <v>3809.8200000000011</v>
      </c>
    </row>
    <row r="50" spans="1:7" x14ac:dyDescent="0.25">
      <c r="A50" s="84">
        <f t="shared" si="3"/>
        <v>46661</v>
      </c>
      <c r="B50" s="76">
        <v>34</v>
      </c>
      <c r="C50" s="74">
        <f t="shared" si="4"/>
        <v>3809.8200000000011</v>
      </c>
      <c r="D50" s="85">
        <f t="shared" si="0"/>
        <v>18.100000000000001</v>
      </c>
      <c r="E50" s="85">
        <f t="shared" si="5"/>
        <v>45.37</v>
      </c>
      <c r="F50" s="85">
        <f t="shared" si="2"/>
        <v>63.47</v>
      </c>
      <c r="G50" s="85">
        <f t="shared" si="1"/>
        <v>3764.4500000000012</v>
      </c>
    </row>
    <row r="51" spans="1:7" x14ac:dyDescent="0.25">
      <c r="A51" s="84">
        <f t="shared" si="3"/>
        <v>46692</v>
      </c>
      <c r="B51" s="76">
        <v>35</v>
      </c>
      <c r="C51" s="74">
        <f t="shared" si="4"/>
        <v>3764.4500000000012</v>
      </c>
      <c r="D51" s="85">
        <f t="shared" si="0"/>
        <v>17.88</v>
      </c>
      <c r="E51" s="85">
        <f t="shared" si="5"/>
        <v>45.59</v>
      </c>
      <c r="F51" s="85">
        <f t="shared" si="2"/>
        <v>63.47</v>
      </c>
      <c r="G51" s="85">
        <f t="shared" si="1"/>
        <v>3718.860000000001</v>
      </c>
    </row>
    <row r="52" spans="1:7" x14ac:dyDescent="0.25">
      <c r="A52" s="84">
        <f t="shared" si="3"/>
        <v>46722</v>
      </c>
      <c r="B52" s="76">
        <v>36</v>
      </c>
      <c r="C52" s="74">
        <f t="shared" si="4"/>
        <v>3718.860000000001</v>
      </c>
      <c r="D52" s="85">
        <f t="shared" si="0"/>
        <v>17.66</v>
      </c>
      <c r="E52" s="85">
        <f t="shared" si="5"/>
        <v>45.81</v>
      </c>
      <c r="F52" s="85">
        <f t="shared" si="2"/>
        <v>63.47</v>
      </c>
      <c r="G52" s="85">
        <f t="shared" si="1"/>
        <v>3673.0500000000011</v>
      </c>
    </row>
    <row r="53" spans="1:7" x14ac:dyDescent="0.25">
      <c r="A53" s="84">
        <f t="shared" si="3"/>
        <v>46753</v>
      </c>
      <c r="B53" s="76">
        <v>37</v>
      </c>
      <c r="C53" s="74">
        <f t="shared" si="4"/>
        <v>3673.0500000000011</v>
      </c>
      <c r="D53" s="85">
        <f t="shared" si="0"/>
        <v>17.45</v>
      </c>
      <c r="E53" s="85">
        <f t="shared" si="5"/>
        <v>46.019999999999996</v>
      </c>
      <c r="F53" s="85">
        <f t="shared" si="2"/>
        <v>63.47</v>
      </c>
      <c r="G53" s="85">
        <f t="shared" si="1"/>
        <v>3627.0300000000011</v>
      </c>
    </row>
    <row r="54" spans="1:7" x14ac:dyDescent="0.25">
      <c r="A54" s="84">
        <f t="shared" si="3"/>
        <v>46784</v>
      </c>
      <c r="B54" s="76">
        <v>38</v>
      </c>
      <c r="C54" s="74">
        <f t="shared" si="4"/>
        <v>3627.0300000000011</v>
      </c>
      <c r="D54" s="85">
        <f t="shared" si="0"/>
        <v>17.23</v>
      </c>
      <c r="E54" s="85">
        <f t="shared" si="5"/>
        <v>46.239999999999995</v>
      </c>
      <c r="F54" s="85">
        <f t="shared" si="2"/>
        <v>63.47</v>
      </c>
      <c r="G54" s="85">
        <f t="shared" si="1"/>
        <v>3580.7900000000013</v>
      </c>
    </row>
    <row r="55" spans="1:7" x14ac:dyDescent="0.25">
      <c r="A55" s="84">
        <f t="shared" si="3"/>
        <v>46813</v>
      </c>
      <c r="B55" s="76">
        <v>39</v>
      </c>
      <c r="C55" s="74">
        <f t="shared" si="4"/>
        <v>3580.7900000000013</v>
      </c>
      <c r="D55" s="85">
        <f t="shared" si="0"/>
        <v>17.010000000000002</v>
      </c>
      <c r="E55" s="85">
        <f t="shared" si="5"/>
        <v>46.459999999999994</v>
      </c>
      <c r="F55" s="85">
        <f t="shared" si="2"/>
        <v>63.47</v>
      </c>
      <c r="G55" s="85">
        <f t="shared" si="1"/>
        <v>3534.3300000000013</v>
      </c>
    </row>
    <row r="56" spans="1:7" x14ac:dyDescent="0.25">
      <c r="A56" s="84">
        <f t="shared" si="3"/>
        <v>46844</v>
      </c>
      <c r="B56" s="76">
        <v>40</v>
      </c>
      <c r="C56" s="74">
        <f t="shared" si="4"/>
        <v>3534.3300000000013</v>
      </c>
      <c r="D56" s="85">
        <f t="shared" si="0"/>
        <v>16.79</v>
      </c>
      <c r="E56" s="85">
        <f t="shared" si="5"/>
        <v>46.68</v>
      </c>
      <c r="F56" s="85">
        <f t="shared" si="2"/>
        <v>63.47</v>
      </c>
      <c r="G56" s="85">
        <f t="shared" si="1"/>
        <v>3487.6500000000015</v>
      </c>
    </row>
    <row r="57" spans="1:7" x14ac:dyDescent="0.25">
      <c r="A57" s="84">
        <f t="shared" si="3"/>
        <v>46874</v>
      </c>
      <c r="B57" s="76">
        <v>41</v>
      </c>
      <c r="C57" s="74">
        <f t="shared" si="4"/>
        <v>3487.6500000000015</v>
      </c>
      <c r="D57" s="85">
        <f t="shared" si="0"/>
        <v>16.57</v>
      </c>
      <c r="E57" s="85">
        <f t="shared" si="5"/>
        <v>46.9</v>
      </c>
      <c r="F57" s="85">
        <f t="shared" si="2"/>
        <v>63.47</v>
      </c>
      <c r="G57" s="85">
        <f t="shared" si="1"/>
        <v>3440.7500000000014</v>
      </c>
    </row>
    <row r="58" spans="1:7" x14ac:dyDescent="0.25">
      <c r="A58" s="84">
        <f t="shared" si="3"/>
        <v>46905</v>
      </c>
      <c r="B58" s="76">
        <v>42</v>
      </c>
      <c r="C58" s="74">
        <f t="shared" si="4"/>
        <v>3440.7500000000014</v>
      </c>
      <c r="D58" s="85">
        <f t="shared" si="0"/>
        <v>16.34</v>
      </c>
      <c r="E58" s="85">
        <f t="shared" si="5"/>
        <v>47.129999999999995</v>
      </c>
      <c r="F58" s="85">
        <f t="shared" si="2"/>
        <v>63.47</v>
      </c>
      <c r="G58" s="85">
        <f t="shared" si="1"/>
        <v>3393.6200000000013</v>
      </c>
    </row>
    <row r="59" spans="1:7" x14ac:dyDescent="0.25">
      <c r="A59" s="84">
        <f t="shared" si="3"/>
        <v>46935</v>
      </c>
      <c r="B59" s="76">
        <v>43</v>
      </c>
      <c r="C59" s="74">
        <f t="shared" si="4"/>
        <v>3393.6200000000013</v>
      </c>
      <c r="D59" s="85">
        <f t="shared" si="0"/>
        <v>16.12</v>
      </c>
      <c r="E59" s="85">
        <f t="shared" si="5"/>
        <v>47.349999999999994</v>
      </c>
      <c r="F59" s="85">
        <f t="shared" si="2"/>
        <v>63.47</v>
      </c>
      <c r="G59" s="85">
        <f t="shared" si="1"/>
        <v>3346.2700000000013</v>
      </c>
    </row>
    <row r="60" spans="1:7" x14ac:dyDescent="0.25">
      <c r="A60" s="84">
        <f t="shared" si="3"/>
        <v>46966</v>
      </c>
      <c r="B60" s="76">
        <v>44</v>
      </c>
      <c r="C60" s="74">
        <f t="shared" si="4"/>
        <v>3346.2700000000013</v>
      </c>
      <c r="D60" s="85">
        <f t="shared" si="0"/>
        <v>15.89</v>
      </c>
      <c r="E60" s="85">
        <f t="shared" si="5"/>
        <v>47.58</v>
      </c>
      <c r="F60" s="85">
        <f t="shared" si="2"/>
        <v>63.47</v>
      </c>
      <c r="G60" s="85">
        <f t="shared" si="1"/>
        <v>3298.6900000000014</v>
      </c>
    </row>
    <row r="61" spans="1:7" x14ac:dyDescent="0.25">
      <c r="A61" s="84">
        <f t="shared" si="3"/>
        <v>46997</v>
      </c>
      <c r="B61" s="76">
        <v>45</v>
      </c>
      <c r="C61" s="74">
        <f t="shared" si="4"/>
        <v>3298.6900000000014</v>
      </c>
      <c r="D61" s="85">
        <f t="shared" si="0"/>
        <v>15.67</v>
      </c>
      <c r="E61" s="85">
        <f t="shared" si="5"/>
        <v>47.8</v>
      </c>
      <c r="F61" s="85">
        <f t="shared" si="2"/>
        <v>63.47</v>
      </c>
      <c r="G61" s="85">
        <f t="shared" si="1"/>
        <v>3250.8900000000012</v>
      </c>
    </row>
    <row r="62" spans="1:7" x14ac:dyDescent="0.25">
      <c r="A62" s="84">
        <f t="shared" si="3"/>
        <v>47027</v>
      </c>
      <c r="B62" s="76">
        <v>46</v>
      </c>
      <c r="C62" s="74">
        <f t="shared" si="4"/>
        <v>3250.8900000000012</v>
      </c>
      <c r="D62" s="85">
        <f t="shared" si="0"/>
        <v>15.44</v>
      </c>
      <c r="E62" s="85">
        <f t="shared" si="5"/>
        <v>48.03</v>
      </c>
      <c r="F62" s="85">
        <f t="shared" si="2"/>
        <v>63.47</v>
      </c>
      <c r="G62" s="85">
        <f t="shared" si="1"/>
        <v>3202.860000000001</v>
      </c>
    </row>
    <row r="63" spans="1:7" x14ac:dyDescent="0.25">
      <c r="A63" s="84">
        <f t="shared" si="3"/>
        <v>47058</v>
      </c>
      <c r="B63" s="76">
        <v>47</v>
      </c>
      <c r="C63" s="74">
        <f t="shared" si="4"/>
        <v>3202.860000000001</v>
      </c>
      <c r="D63" s="85">
        <f t="shared" si="0"/>
        <v>15.21</v>
      </c>
      <c r="E63" s="85">
        <f t="shared" si="5"/>
        <v>48.26</v>
      </c>
      <c r="F63" s="85">
        <f t="shared" si="2"/>
        <v>63.47</v>
      </c>
      <c r="G63" s="85">
        <f t="shared" si="1"/>
        <v>3154.6000000000008</v>
      </c>
    </row>
    <row r="64" spans="1:7" x14ac:dyDescent="0.25">
      <c r="A64" s="84">
        <f t="shared" si="3"/>
        <v>47088</v>
      </c>
      <c r="B64" s="76">
        <v>48</v>
      </c>
      <c r="C64" s="74">
        <f t="shared" si="4"/>
        <v>3154.6000000000008</v>
      </c>
      <c r="D64" s="85">
        <f t="shared" si="0"/>
        <v>14.98</v>
      </c>
      <c r="E64" s="85">
        <f t="shared" si="5"/>
        <v>48.489999999999995</v>
      </c>
      <c r="F64" s="85">
        <f t="shared" si="2"/>
        <v>63.47</v>
      </c>
      <c r="G64" s="85">
        <f t="shared" si="1"/>
        <v>3106.110000000001</v>
      </c>
    </row>
    <row r="65" spans="1:7" x14ac:dyDescent="0.25">
      <c r="A65" s="84">
        <f t="shared" si="3"/>
        <v>47119</v>
      </c>
      <c r="B65" s="76">
        <v>49</v>
      </c>
      <c r="C65" s="74">
        <f t="shared" si="4"/>
        <v>3106.110000000001</v>
      </c>
      <c r="D65" s="85">
        <f t="shared" si="0"/>
        <v>14.75</v>
      </c>
      <c r="E65" s="85">
        <f t="shared" si="5"/>
        <v>48.72</v>
      </c>
      <c r="F65" s="85">
        <f t="shared" si="2"/>
        <v>63.47</v>
      </c>
      <c r="G65" s="85">
        <f t="shared" si="1"/>
        <v>3057.3900000000012</v>
      </c>
    </row>
    <row r="66" spans="1:7" x14ac:dyDescent="0.25">
      <c r="A66" s="84">
        <f t="shared" si="3"/>
        <v>47150</v>
      </c>
      <c r="B66" s="76">
        <v>50</v>
      </c>
      <c r="C66" s="74">
        <f t="shared" si="4"/>
        <v>3057.3900000000012</v>
      </c>
      <c r="D66" s="85">
        <f t="shared" si="0"/>
        <v>14.52</v>
      </c>
      <c r="E66" s="85">
        <f t="shared" si="5"/>
        <v>48.95</v>
      </c>
      <c r="F66" s="85">
        <f t="shared" si="2"/>
        <v>63.47</v>
      </c>
      <c r="G66" s="85">
        <f t="shared" si="1"/>
        <v>3008.4400000000014</v>
      </c>
    </row>
    <row r="67" spans="1:7" x14ac:dyDescent="0.25">
      <c r="A67" s="84">
        <f t="shared" si="3"/>
        <v>47178</v>
      </c>
      <c r="B67" s="76">
        <v>51</v>
      </c>
      <c r="C67" s="74">
        <f t="shared" si="4"/>
        <v>3008.4400000000014</v>
      </c>
      <c r="D67" s="85">
        <f t="shared" si="0"/>
        <v>14.29</v>
      </c>
      <c r="E67" s="85">
        <f t="shared" si="5"/>
        <v>49.18</v>
      </c>
      <c r="F67" s="85">
        <f t="shared" si="2"/>
        <v>63.47</v>
      </c>
      <c r="G67" s="85">
        <f t="shared" si="1"/>
        <v>2959.2600000000016</v>
      </c>
    </row>
    <row r="68" spans="1:7" x14ac:dyDescent="0.25">
      <c r="A68" s="84">
        <f t="shared" si="3"/>
        <v>47209</v>
      </c>
      <c r="B68" s="76">
        <v>52</v>
      </c>
      <c r="C68" s="74">
        <f t="shared" si="4"/>
        <v>2959.2600000000016</v>
      </c>
      <c r="D68" s="85">
        <f t="shared" si="0"/>
        <v>14.06</v>
      </c>
      <c r="E68" s="85">
        <f t="shared" si="5"/>
        <v>49.41</v>
      </c>
      <c r="F68" s="85">
        <f t="shared" si="2"/>
        <v>63.47</v>
      </c>
      <c r="G68" s="85">
        <f t="shared" si="1"/>
        <v>2909.8500000000017</v>
      </c>
    </row>
    <row r="69" spans="1:7" x14ac:dyDescent="0.25">
      <c r="A69" s="84">
        <f t="shared" si="3"/>
        <v>47239</v>
      </c>
      <c r="B69" s="76">
        <v>53</v>
      </c>
      <c r="C69" s="74">
        <f t="shared" si="4"/>
        <v>2909.8500000000017</v>
      </c>
      <c r="D69" s="85">
        <f t="shared" si="0"/>
        <v>13.82</v>
      </c>
      <c r="E69" s="85">
        <f t="shared" si="5"/>
        <v>49.65</v>
      </c>
      <c r="F69" s="85">
        <f t="shared" si="2"/>
        <v>63.47</v>
      </c>
      <c r="G69" s="85">
        <f t="shared" si="1"/>
        <v>2860.2000000000016</v>
      </c>
    </row>
    <row r="70" spans="1:7" x14ac:dyDescent="0.25">
      <c r="A70" s="84">
        <f t="shared" si="3"/>
        <v>47270</v>
      </c>
      <c r="B70" s="76">
        <v>54</v>
      </c>
      <c r="C70" s="74">
        <f t="shared" si="4"/>
        <v>2860.2000000000016</v>
      </c>
      <c r="D70" s="85">
        <f t="shared" si="0"/>
        <v>13.59</v>
      </c>
      <c r="E70" s="85">
        <f t="shared" si="5"/>
        <v>49.879999999999995</v>
      </c>
      <c r="F70" s="85">
        <f t="shared" si="2"/>
        <v>63.47</v>
      </c>
      <c r="G70" s="85">
        <f t="shared" si="1"/>
        <v>2810.3200000000015</v>
      </c>
    </row>
    <row r="71" spans="1:7" x14ac:dyDescent="0.25">
      <c r="A71" s="84">
        <f t="shared" si="3"/>
        <v>47300</v>
      </c>
      <c r="B71" s="76">
        <v>55</v>
      </c>
      <c r="C71" s="74">
        <f t="shared" si="4"/>
        <v>2810.3200000000015</v>
      </c>
      <c r="D71" s="85">
        <f t="shared" si="0"/>
        <v>13.35</v>
      </c>
      <c r="E71" s="85">
        <f t="shared" si="5"/>
        <v>50.12</v>
      </c>
      <c r="F71" s="85">
        <f t="shared" si="2"/>
        <v>63.47</v>
      </c>
      <c r="G71" s="85">
        <f t="shared" si="1"/>
        <v>2760.2000000000016</v>
      </c>
    </row>
    <row r="72" spans="1:7" x14ac:dyDescent="0.25">
      <c r="A72" s="84">
        <f t="shared" si="3"/>
        <v>47331</v>
      </c>
      <c r="B72" s="76">
        <v>56</v>
      </c>
      <c r="C72" s="74">
        <f t="shared" si="4"/>
        <v>2760.2000000000016</v>
      </c>
      <c r="D72" s="85">
        <f t="shared" si="0"/>
        <v>13.11</v>
      </c>
      <c r="E72" s="85">
        <f t="shared" si="5"/>
        <v>50.36</v>
      </c>
      <c r="F72" s="85">
        <f t="shared" si="2"/>
        <v>63.47</v>
      </c>
      <c r="G72" s="85">
        <f t="shared" si="1"/>
        <v>2709.8400000000015</v>
      </c>
    </row>
    <row r="73" spans="1:7" x14ac:dyDescent="0.25">
      <c r="A73" s="84">
        <f t="shared" si="3"/>
        <v>47362</v>
      </c>
      <c r="B73" s="76">
        <v>57</v>
      </c>
      <c r="C73" s="74">
        <f t="shared" si="4"/>
        <v>2709.8400000000015</v>
      </c>
      <c r="D73" s="85">
        <f t="shared" si="0"/>
        <v>12.87</v>
      </c>
      <c r="E73" s="85">
        <f t="shared" si="5"/>
        <v>50.6</v>
      </c>
      <c r="F73" s="85">
        <f t="shared" si="2"/>
        <v>63.47</v>
      </c>
      <c r="G73" s="85">
        <f t="shared" si="1"/>
        <v>2659.2400000000016</v>
      </c>
    </row>
    <row r="74" spans="1:7" x14ac:dyDescent="0.25">
      <c r="A74" s="84">
        <f t="shared" si="3"/>
        <v>47392</v>
      </c>
      <c r="B74" s="76">
        <v>58</v>
      </c>
      <c r="C74" s="74">
        <f t="shared" si="4"/>
        <v>2659.2400000000016</v>
      </c>
      <c r="D74" s="85">
        <f t="shared" si="0"/>
        <v>12.63</v>
      </c>
      <c r="E74" s="85">
        <f t="shared" si="5"/>
        <v>50.839999999999996</v>
      </c>
      <c r="F74" s="85">
        <f t="shared" si="2"/>
        <v>63.47</v>
      </c>
      <c r="G74" s="85">
        <f t="shared" si="1"/>
        <v>2608.4000000000015</v>
      </c>
    </row>
    <row r="75" spans="1:7" x14ac:dyDescent="0.25">
      <c r="A75" s="84">
        <f t="shared" si="3"/>
        <v>47423</v>
      </c>
      <c r="B75" s="76">
        <v>59</v>
      </c>
      <c r="C75" s="74">
        <f t="shared" si="4"/>
        <v>2608.4000000000015</v>
      </c>
      <c r="D75" s="85">
        <f t="shared" si="0"/>
        <v>12.39</v>
      </c>
      <c r="E75" s="85">
        <f t="shared" si="5"/>
        <v>51.08</v>
      </c>
      <c r="F75" s="85">
        <f t="shared" si="2"/>
        <v>63.47</v>
      </c>
      <c r="G75" s="85">
        <f t="shared" si="1"/>
        <v>2557.3200000000015</v>
      </c>
    </row>
    <row r="76" spans="1:7" x14ac:dyDescent="0.25">
      <c r="A76" s="84">
        <f t="shared" si="3"/>
        <v>47453</v>
      </c>
      <c r="B76" s="76">
        <v>60</v>
      </c>
      <c r="C76" s="74">
        <f>G75</f>
        <v>2557.3200000000015</v>
      </c>
      <c r="D76" s="85">
        <f>ROUND(C76*$E$13/12,2)</f>
        <v>12.15</v>
      </c>
      <c r="E76" s="85">
        <f>F76-D76</f>
        <v>51.32</v>
      </c>
      <c r="F76" s="85">
        <f t="shared" si="2"/>
        <v>63.47</v>
      </c>
      <c r="G76" s="85">
        <f>C76-E76</f>
        <v>2506.0000000000014</v>
      </c>
    </row>
    <row r="77" spans="1:7" x14ac:dyDescent="0.25">
      <c r="A77" s="84">
        <f t="shared" si="3"/>
        <v>47484</v>
      </c>
      <c r="B77" s="76">
        <v>61</v>
      </c>
      <c r="C77" s="74">
        <f t="shared" ref="C77:C88" si="6">G76</f>
        <v>2506.0000000000014</v>
      </c>
      <c r="D77" s="85">
        <f t="shared" ref="D77:D88" si="7">ROUND(C77*$E$13/12,2)</f>
        <v>11.9</v>
      </c>
      <c r="E77" s="85">
        <f t="shared" ref="E77:E88" si="8">F77-D77</f>
        <v>51.57</v>
      </c>
      <c r="F77" s="85">
        <f t="shared" si="2"/>
        <v>63.47</v>
      </c>
      <c r="G77" s="85">
        <f t="shared" ref="G77:G88" si="9">C77-E77</f>
        <v>2454.4300000000012</v>
      </c>
    </row>
    <row r="78" spans="1:7" x14ac:dyDescent="0.25">
      <c r="A78" s="84">
        <f t="shared" si="3"/>
        <v>47515</v>
      </c>
      <c r="B78" s="76">
        <v>62</v>
      </c>
      <c r="C78" s="74">
        <f t="shared" si="6"/>
        <v>2454.4300000000012</v>
      </c>
      <c r="D78" s="85">
        <f t="shared" si="7"/>
        <v>11.66</v>
      </c>
      <c r="E78" s="85">
        <f t="shared" si="8"/>
        <v>51.81</v>
      </c>
      <c r="F78" s="85">
        <f t="shared" si="2"/>
        <v>63.47</v>
      </c>
      <c r="G78" s="85">
        <f t="shared" si="9"/>
        <v>2402.6200000000013</v>
      </c>
    </row>
    <row r="79" spans="1:7" x14ac:dyDescent="0.25">
      <c r="A79" s="84">
        <f t="shared" si="3"/>
        <v>47543</v>
      </c>
      <c r="B79" s="76">
        <v>63</v>
      </c>
      <c r="C79" s="74">
        <f t="shared" si="6"/>
        <v>2402.6200000000013</v>
      </c>
      <c r="D79" s="85">
        <f t="shared" si="7"/>
        <v>11.41</v>
      </c>
      <c r="E79" s="85">
        <f t="shared" si="8"/>
        <v>52.06</v>
      </c>
      <c r="F79" s="85">
        <f t="shared" si="2"/>
        <v>63.47</v>
      </c>
      <c r="G79" s="85">
        <f t="shared" si="9"/>
        <v>2350.5600000000013</v>
      </c>
    </row>
    <row r="80" spans="1:7" x14ac:dyDescent="0.25">
      <c r="A80" s="84">
        <f t="shared" si="3"/>
        <v>47574</v>
      </c>
      <c r="B80" s="76">
        <v>64</v>
      </c>
      <c r="C80" s="74">
        <f t="shared" si="6"/>
        <v>2350.5600000000013</v>
      </c>
      <c r="D80" s="85">
        <f t="shared" si="7"/>
        <v>11.17</v>
      </c>
      <c r="E80" s="85">
        <f t="shared" si="8"/>
        <v>52.3</v>
      </c>
      <c r="F80" s="85">
        <f t="shared" si="2"/>
        <v>63.47</v>
      </c>
      <c r="G80" s="85">
        <f t="shared" si="9"/>
        <v>2298.2600000000011</v>
      </c>
    </row>
    <row r="81" spans="1:7" x14ac:dyDescent="0.25">
      <c r="A81" s="84">
        <f t="shared" si="3"/>
        <v>47604</v>
      </c>
      <c r="B81" s="76">
        <v>65</v>
      </c>
      <c r="C81" s="74">
        <f t="shared" si="6"/>
        <v>2298.2600000000011</v>
      </c>
      <c r="D81" s="85">
        <f t="shared" si="7"/>
        <v>10.92</v>
      </c>
      <c r="E81" s="85">
        <f t="shared" si="8"/>
        <v>52.55</v>
      </c>
      <c r="F81" s="85">
        <f t="shared" si="2"/>
        <v>63.47</v>
      </c>
      <c r="G81" s="85">
        <f t="shared" si="9"/>
        <v>2245.7100000000009</v>
      </c>
    </row>
    <row r="82" spans="1:7" x14ac:dyDescent="0.25">
      <c r="A82" s="84">
        <f t="shared" si="3"/>
        <v>47635</v>
      </c>
      <c r="B82" s="76">
        <v>66</v>
      </c>
      <c r="C82" s="74">
        <f t="shared" si="6"/>
        <v>2245.7100000000009</v>
      </c>
      <c r="D82" s="85">
        <f t="shared" si="7"/>
        <v>10.67</v>
      </c>
      <c r="E82" s="85">
        <f t="shared" si="8"/>
        <v>52.8</v>
      </c>
      <c r="F82" s="85">
        <f t="shared" si="2"/>
        <v>63.47</v>
      </c>
      <c r="G82" s="85">
        <f t="shared" si="9"/>
        <v>2192.9100000000008</v>
      </c>
    </row>
    <row r="83" spans="1:7" x14ac:dyDescent="0.25">
      <c r="A83" s="84">
        <f t="shared" si="3"/>
        <v>47665</v>
      </c>
      <c r="B83" s="76">
        <v>67</v>
      </c>
      <c r="C83" s="74">
        <f t="shared" si="6"/>
        <v>2192.9100000000008</v>
      </c>
      <c r="D83" s="85">
        <f t="shared" si="7"/>
        <v>10.42</v>
      </c>
      <c r="E83" s="85">
        <f t="shared" si="8"/>
        <v>53.05</v>
      </c>
      <c r="F83" s="85">
        <f t="shared" ref="F83:F88" si="10">F82</f>
        <v>63.47</v>
      </c>
      <c r="G83" s="85">
        <f t="shared" si="9"/>
        <v>2139.8600000000006</v>
      </c>
    </row>
    <row r="84" spans="1:7" x14ac:dyDescent="0.25">
      <c r="A84" s="84">
        <f t="shared" ref="A84:A88" si="11">EDATE(A83,1)</f>
        <v>47696</v>
      </c>
      <c r="B84" s="76">
        <v>68</v>
      </c>
      <c r="C84" s="74">
        <f t="shared" si="6"/>
        <v>2139.8600000000006</v>
      </c>
      <c r="D84" s="85">
        <f t="shared" si="7"/>
        <v>10.16</v>
      </c>
      <c r="E84" s="85">
        <f t="shared" si="8"/>
        <v>53.31</v>
      </c>
      <c r="F84" s="85">
        <f t="shared" si="10"/>
        <v>63.47</v>
      </c>
      <c r="G84" s="85">
        <f t="shared" si="9"/>
        <v>2086.5500000000006</v>
      </c>
    </row>
    <row r="85" spans="1:7" x14ac:dyDescent="0.25">
      <c r="A85" s="84">
        <f t="shared" si="11"/>
        <v>47727</v>
      </c>
      <c r="B85" s="76">
        <v>69</v>
      </c>
      <c r="C85" s="74">
        <f t="shared" si="6"/>
        <v>2086.5500000000006</v>
      </c>
      <c r="D85" s="85">
        <f t="shared" si="7"/>
        <v>9.91</v>
      </c>
      <c r="E85" s="85">
        <f t="shared" si="8"/>
        <v>53.56</v>
      </c>
      <c r="F85" s="85">
        <f t="shared" si="10"/>
        <v>63.47</v>
      </c>
      <c r="G85" s="85">
        <f t="shared" si="9"/>
        <v>2032.9900000000007</v>
      </c>
    </row>
    <row r="86" spans="1:7" x14ac:dyDescent="0.25">
      <c r="A86" s="84">
        <f t="shared" si="11"/>
        <v>47757</v>
      </c>
      <c r="B86" s="76">
        <v>70</v>
      </c>
      <c r="C86" s="74">
        <f t="shared" si="6"/>
        <v>2032.9900000000007</v>
      </c>
      <c r="D86" s="85">
        <f t="shared" si="7"/>
        <v>9.66</v>
      </c>
      <c r="E86" s="85">
        <f t="shared" si="8"/>
        <v>53.81</v>
      </c>
      <c r="F86" s="85">
        <f t="shared" si="10"/>
        <v>63.47</v>
      </c>
      <c r="G86" s="85">
        <f t="shared" si="9"/>
        <v>1979.1800000000007</v>
      </c>
    </row>
    <row r="87" spans="1:7" x14ac:dyDescent="0.25">
      <c r="A87" s="84">
        <f t="shared" si="11"/>
        <v>47788</v>
      </c>
      <c r="B87" s="76">
        <v>71</v>
      </c>
      <c r="C87" s="74">
        <f t="shared" si="6"/>
        <v>1979.1800000000007</v>
      </c>
      <c r="D87" s="85">
        <f t="shared" si="7"/>
        <v>9.4</v>
      </c>
      <c r="E87" s="85">
        <f t="shared" si="8"/>
        <v>54.07</v>
      </c>
      <c r="F87" s="85">
        <f t="shared" si="10"/>
        <v>63.47</v>
      </c>
      <c r="G87" s="85">
        <f t="shared" si="9"/>
        <v>1925.1100000000008</v>
      </c>
    </row>
    <row r="88" spans="1:7" x14ac:dyDescent="0.25">
      <c r="A88" s="84">
        <f t="shared" si="11"/>
        <v>47818</v>
      </c>
      <c r="B88" s="76">
        <v>72</v>
      </c>
      <c r="C88" s="74">
        <f t="shared" si="6"/>
        <v>1925.1100000000008</v>
      </c>
      <c r="D88" s="85">
        <f t="shared" si="7"/>
        <v>9.14</v>
      </c>
      <c r="E88" s="85">
        <f t="shared" si="8"/>
        <v>54.33</v>
      </c>
      <c r="F88" s="85">
        <f t="shared" si="10"/>
        <v>63.47</v>
      </c>
      <c r="G88" s="85">
        <f t="shared" si="9"/>
        <v>1870.7800000000009</v>
      </c>
    </row>
    <row r="89" spans="1:7" x14ac:dyDescent="0.25">
      <c r="A89" s="84"/>
      <c r="B89" s="76"/>
      <c r="C89" s="74"/>
      <c r="D89" s="85"/>
      <c r="E89" s="85"/>
      <c r="F89" s="85"/>
      <c r="G89" s="85"/>
    </row>
    <row r="90" spans="1:7" x14ac:dyDescent="0.25">
      <c r="A90" s="84"/>
      <c r="B90" s="76"/>
      <c r="C90" s="74"/>
      <c r="D90" s="85"/>
      <c r="E90" s="85"/>
      <c r="F90" s="85"/>
      <c r="G90" s="85"/>
    </row>
    <row r="91" spans="1:7" x14ac:dyDescent="0.25">
      <c r="A91" s="84"/>
      <c r="B91" s="76"/>
      <c r="C91" s="74"/>
      <c r="D91" s="85"/>
      <c r="E91" s="85"/>
      <c r="F91" s="85"/>
      <c r="G91" s="85"/>
    </row>
    <row r="92" spans="1:7" x14ac:dyDescent="0.25">
      <c r="A92" s="84"/>
      <c r="B92" s="76"/>
      <c r="C92" s="74"/>
      <c r="D92" s="85"/>
      <c r="E92" s="85"/>
      <c r="F92" s="85"/>
      <c r="G92" s="85"/>
    </row>
    <row r="93" spans="1:7" x14ac:dyDescent="0.25">
      <c r="A93" s="84"/>
      <c r="B93" s="76"/>
      <c r="C93" s="74"/>
      <c r="D93" s="85"/>
      <c r="E93" s="85"/>
      <c r="F93" s="85"/>
      <c r="G93" s="85"/>
    </row>
    <row r="94" spans="1:7" x14ac:dyDescent="0.25">
      <c r="A94" s="84"/>
      <c r="B94" s="76"/>
      <c r="C94" s="74"/>
      <c r="D94" s="85"/>
      <c r="E94" s="85"/>
      <c r="F94" s="85"/>
      <c r="G94" s="85"/>
    </row>
    <row r="95" spans="1:7" x14ac:dyDescent="0.25">
      <c r="A95" s="84"/>
      <c r="B95" s="76"/>
      <c r="C95" s="74"/>
      <c r="D95" s="85"/>
      <c r="E95" s="85"/>
      <c r="F95" s="85"/>
      <c r="G95" s="85"/>
    </row>
    <row r="96" spans="1:7" x14ac:dyDescent="0.25">
      <c r="A96" s="84"/>
      <c r="B96" s="76"/>
      <c r="C96" s="74"/>
      <c r="D96" s="85"/>
      <c r="E96" s="85"/>
      <c r="F96" s="85"/>
      <c r="G96" s="85"/>
    </row>
    <row r="97" spans="1:7" x14ac:dyDescent="0.25">
      <c r="A97" s="84"/>
      <c r="B97" s="76"/>
      <c r="C97" s="74"/>
      <c r="D97" s="85"/>
      <c r="E97" s="85"/>
      <c r="F97" s="85"/>
      <c r="G97" s="85"/>
    </row>
    <row r="98" spans="1:7" x14ac:dyDescent="0.25">
      <c r="A98" s="84"/>
      <c r="B98" s="76"/>
      <c r="C98" s="74"/>
      <c r="D98" s="85"/>
      <c r="E98" s="85"/>
      <c r="F98" s="85"/>
      <c r="G98" s="85"/>
    </row>
    <row r="99" spans="1:7" x14ac:dyDescent="0.25">
      <c r="A99" s="84"/>
      <c r="B99" s="76"/>
      <c r="C99" s="74"/>
      <c r="D99" s="85"/>
      <c r="E99" s="85"/>
      <c r="F99" s="85"/>
      <c r="G99" s="85"/>
    </row>
    <row r="100" spans="1:7" x14ac:dyDescent="0.25">
      <c r="A100" s="84"/>
      <c r="B100" s="76"/>
      <c r="C100" s="74"/>
      <c r="D100" s="85"/>
      <c r="E100" s="85"/>
      <c r="F100" s="85"/>
      <c r="G100" s="85"/>
    </row>
    <row r="101" spans="1:7" x14ac:dyDescent="0.25">
      <c r="A101" s="84"/>
      <c r="B101" s="76"/>
      <c r="C101" s="74"/>
      <c r="D101" s="85"/>
      <c r="E101" s="85"/>
      <c r="F101" s="85"/>
      <c r="G101" s="85"/>
    </row>
    <row r="102" spans="1:7" x14ac:dyDescent="0.25">
      <c r="A102" s="84"/>
      <c r="B102" s="76"/>
      <c r="C102" s="74"/>
      <c r="D102" s="85"/>
      <c r="E102" s="85"/>
      <c r="F102" s="85"/>
      <c r="G102" s="85"/>
    </row>
    <row r="103" spans="1:7" x14ac:dyDescent="0.25">
      <c r="A103" s="84"/>
      <c r="B103" s="76"/>
      <c r="C103" s="74"/>
      <c r="D103" s="85"/>
      <c r="E103" s="85"/>
      <c r="F103" s="85"/>
      <c r="G103" s="85"/>
    </row>
    <row r="104" spans="1:7" x14ac:dyDescent="0.25">
      <c r="A104" s="84"/>
      <c r="B104" s="76"/>
      <c r="C104" s="74"/>
      <c r="D104" s="85"/>
      <c r="E104" s="85"/>
      <c r="F104" s="85"/>
      <c r="G104" s="85"/>
    </row>
    <row r="105" spans="1:7" x14ac:dyDescent="0.25">
      <c r="A105" s="84"/>
      <c r="B105" s="76"/>
      <c r="C105" s="74"/>
      <c r="D105" s="85"/>
      <c r="E105" s="85"/>
      <c r="F105" s="85"/>
      <c r="G105" s="85"/>
    </row>
    <row r="106" spans="1:7" x14ac:dyDescent="0.25">
      <c r="A106" s="84"/>
      <c r="B106" s="76"/>
      <c r="C106" s="74"/>
      <c r="D106" s="85"/>
      <c r="E106" s="85"/>
      <c r="F106" s="85"/>
      <c r="G106" s="85"/>
    </row>
    <row r="107" spans="1:7" x14ac:dyDescent="0.25">
      <c r="A107" s="84"/>
      <c r="B107" s="76"/>
      <c r="C107" s="74"/>
      <c r="D107" s="85"/>
      <c r="E107" s="85"/>
      <c r="F107" s="85"/>
      <c r="G107" s="85"/>
    </row>
    <row r="108" spans="1:7" x14ac:dyDescent="0.25">
      <c r="A108" s="84"/>
      <c r="B108" s="76"/>
      <c r="C108" s="74"/>
      <c r="D108" s="85"/>
      <c r="E108" s="85"/>
      <c r="F108" s="85"/>
      <c r="G108" s="85"/>
    </row>
    <row r="109" spans="1:7" x14ac:dyDescent="0.25">
      <c r="A109" s="84"/>
      <c r="B109" s="76"/>
      <c r="C109" s="74"/>
      <c r="D109" s="85"/>
      <c r="E109" s="85"/>
      <c r="F109" s="85"/>
      <c r="G109" s="85"/>
    </row>
    <row r="110" spans="1:7" x14ac:dyDescent="0.25">
      <c r="A110" s="84"/>
      <c r="B110" s="76"/>
      <c r="C110" s="74"/>
      <c r="D110" s="85"/>
      <c r="E110" s="85"/>
      <c r="F110" s="85"/>
      <c r="G110" s="85"/>
    </row>
    <row r="111" spans="1:7" x14ac:dyDescent="0.25">
      <c r="A111" s="84"/>
      <c r="B111" s="76"/>
      <c r="C111" s="74"/>
      <c r="D111" s="85"/>
      <c r="E111" s="85"/>
      <c r="F111" s="85"/>
      <c r="G111" s="85"/>
    </row>
    <row r="112" spans="1:7" x14ac:dyDescent="0.25">
      <c r="A112" s="84"/>
      <c r="B112" s="76"/>
      <c r="C112" s="74"/>
      <c r="D112" s="85"/>
      <c r="E112" s="85"/>
      <c r="F112" s="85"/>
      <c r="G112" s="85"/>
    </row>
    <row r="113" spans="1:7" x14ac:dyDescent="0.25">
      <c r="A113" s="84"/>
      <c r="B113" s="76"/>
      <c r="C113" s="74"/>
      <c r="D113" s="85"/>
      <c r="E113" s="85"/>
      <c r="F113" s="85"/>
      <c r="G113" s="85"/>
    </row>
    <row r="114" spans="1:7" x14ac:dyDescent="0.25">
      <c r="A114" s="84"/>
      <c r="B114" s="76"/>
      <c r="C114" s="74"/>
      <c r="D114" s="85"/>
      <c r="E114" s="85"/>
      <c r="F114" s="85"/>
      <c r="G114" s="85"/>
    </row>
    <row r="115" spans="1:7" x14ac:dyDescent="0.25">
      <c r="A115" s="84"/>
      <c r="B115" s="76"/>
      <c r="C115" s="74"/>
      <c r="D115" s="85"/>
      <c r="E115" s="85"/>
      <c r="F115" s="85"/>
      <c r="G115" s="85"/>
    </row>
    <row r="116" spans="1:7" x14ac:dyDescent="0.25">
      <c r="A116" s="84"/>
      <c r="B116" s="76"/>
      <c r="C116" s="74"/>
      <c r="D116" s="85"/>
      <c r="E116" s="85"/>
      <c r="F116" s="85"/>
      <c r="G116" s="85"/>
    </row>
    <row r="117" spans="1:7" x14ac:dyDescent="0.25">
      <c r="A117" s="84"/>
      <c r="B117" s="76"/>
      <c r="C117" s="74"/>
      <c r="D117" s="85"/>
      <c r="E117" s="85"/>
      <c r="F117" s="85"/>
      <c r="G117" s="85"/>
    </row>
    <row r="118" spans="1:7" x14ac:dyDescent="0.25">
      <c r="A118" s="84"/>
      <c r="B118" s="76"/>
      <c r="C118" s="74"/>
      <c r="D118" s="85"/>
      <c r="E118" s="85"/>
      <c r="F118" s="85"/>
      <c r="G118" s="85"/>
    </row>
    <row r="119" spans="1:7" x14ac:dyDescent="0.25">
      <c r="A119" s="84"/>
      <c r="B119" s="76"/>
      <c r="C119" s="74"/>
      <c r="D119" s="85"/>
      <c r="E119" s="85"/>
      <c r="F119" s="85"/>
      <c r="G119" s="85"/>
    </row>
    <row r="120" spans="1:7" x14ac:dyDescent="0.25">
      <c r="A120" s="84"/>
      <c r="B120" s="76"/>
      <c r="C120" s="74"/>
      <c r="D120" s="85"/>
      <c r="E120" s="85"/>
      <c r="F120" s="85"/>
      <c r="G120" s="85"/>
    </row>
    <row r="121" spans="1:7" x14ac:dyDescent="0.25">
      <c r="A121" s="84"/>
      <c r="B121" s="76"/>
      <c r="C121" s="74"/>
      <c r="D121" s="85"/>
      <c r="E121" s="85"/>
      <c r="F121" s="85"/>
      <c r="G121" s="85"/>
    </row>
    <row r="122" spans="1:7" x14ac:dyDescent="0.25">
      <c r="A122" s="84"/>
      <c r="B122" s="76"/>
      <c r="C122" s="74"/>
      <c r="D122" s="85"/>
      <c r="E122" s="85"/>
      <c r="F122" s="85"/>
      <c r="G122" s="85"/>
    </row>
    <row r="123" spans="1:7" x14ac:dyDescent="0.25">
      <c r="A123" s="84"/>
      <c r="B123" s="76"/>
      <c r="C123" s="74"/>
      <c r="D123" s="85"/>
      <c r="E123" s="85"/>
      <c r="F123" s="85"/>
      <c r="G123" s="85"/>
    </row>
    <row r="124" spans="1:7" x14ac:dyDescent="0.25">
      <c r="A124" s="84"/>
      <c r="B124" s="76"/>
      <c r="C124" s="74"/>
      <c r="D124" s="85"/>
      <c r="E124" s="85"/>
      <c r="F124" s="85"/>
      <c r="G124" s="85"/>
    </row>
    <row r="125" spans="1:7" x14ac:dyDescent="0.25">
      <c r="A125" s="84"/>
      <c r="B125" s="76"/>
      <c r="C125" s="74"/>
      <c r="D125" s="85"/>
      <c r="E125" s="85"/>
      <c r="F125" s="85"/>
      <c r="G125" s="85"/>
    </row>
    <row r="126" spans="1:7" x14ac:dyDescent="0.25">
      <c r="A126" s="84"/>
      <c r="B126" s="76"/>
      <c r="C126" s="74"/>
      <c r="D126" s="85"/>
      <c r="E126" s="85"/>
      <c r="F126" s="85"/>
      <c r="G126" s="85"/>
    </row>
    <row r="127" spans="1:7" x14ac:dyDescent="0.25">
      <c r="A127" s="84"/>
      <c r="B127" s="76"/>
      <c r="C127" s="74"/>
      <c r="D127" s="85"/>
      <c r="E127" s="85"/>
      <c r="F127" s="85"/>
      <c r="G127" s="85"/>
    </row>
    <row r="128" spans="1:7" x14ac:dyDescent="0.25">
      <c r="A128" s="84"/>
      <c r="B128" s="76"/>
      <c r="C128" s="74"/>
      <c r="D128" s="85"/>
      <c r="E128" s="85"/>
      <c r="F128" s="85"/>
      <c r="G128" s="85"/>
    </row>
    <row r="129" spans="1:7" x14ac:dyDescent="0.25">
      <c r="A129" s="84"/>
      <c r="B129" s="76"/>
      <c r="C129" s="74"/>
      <c r="D129" s="85"/>
      <c r="E129" s="85"/>
      <c r="F129" s="85"/>
      <c r="G129" s="85"/>
    </row>
    <row r="130" spans="1:7" x14ac:dyDescent="0.25">
      <c r="A130" s="84"/>
      <c r="B130" s="76"/>
      <c r="C130" s="74"/>
      <c r="D130" s="85"/>
      <c r="E130" s="85"/>
      <c r="F130" s="85"/>
      <c r="G130" s="85"/>
    </row>
    <row r="131" spans="1:7" x14ac:dyDescent="0.25">
      <c r="A131" s="84"/>
      <c r="B131" s="76"/>
      <c r="C131" s="74"/>
      <c r="D131" s="85"/>
      <c r="E131" s="85"/>
      <c r="F131" s="85"/>
      <c r="G131" s="85"/>
    </row>
    <row r="132" spans="1:7" x14ac:dyDescent="0.25">
      <c r="A132" s="84"/>
      <c r="B132" s="76"/>
      <c r="C132" s="74"/>
      <c r="D132" s="85"/>
      <c r="E132" s="85"/>
      <c r="F132" s="85"/>
      <c r="G132" s="85"/>
    </row>
    <row r="133" spans="1:7" x14ac:dyDescent="0.25">
      <c r="A133" s="84"/>
      <c r="B133" s="76"/>
      <c r="C133" s="74"/>
      <c r="D133" s="85"/>
      <c r="E133" s="85"/>
      <c r="F133" s="85"/>
      <c r="G133" s="85"/>
    </row>
    <row r="134" spans="1:7" x14ac:dyDescent="0.25">
      <c r="A134" s="84"/>
      <c r="B134" s="76"/>
      <c r="C134" s="74"/>
      <c r="D134" s="85"/>
      <c r="E134" s="85"/>
      <c r="F134" s="85"/>
      <c r="G134" s="85"/>
    </row>
    <row r="135" spans="1:7" x14ac:dyDescent="0.25">
      <c r="A135" s="84"/>
      <c r="B135" s="76"/>
      <c r="C135" s="74"/>
      <c r="D135" s="85"/>
      <c r="E135" s="85"/>
      <c r="F135" s="85"/>
      <c r="G135" s="85"/>
    </row>
    <row r="136" spans="1:7" x14ac:dyDescent="0.25">
      <c r="A136" s="84"/>
      <c r="B136" s="76"/>
      <c r="C136" s="74"/>
      <c r="D136" s="85"/>
      <c r="E136" s="85"/>
      <c r="F136" s="85"/>
      <c r="G136" s="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B8A5-F141-46E0-8FDE-DE52CADC91CB}">
  <dimension ref="A1:P134"/>
  <sheetViews>
    <sheetView workbookViewId="0">
      <selection activeCell="B4" sqref="B4"/>
    </sheetView>
  </sheetViews>
  <sheetFormatPr defaultRowHeight="15" x14ac:dyDescent="0.25"/>
  <cols>
    <col min="1" max="1" width="9.140625" style="77" customWidth="1"/>
    <col min="2" max="2" width="7.85546875" style="77" customWidth="1"/>
    <col min="3" max="3" width="14.7109375" style="77" customWidth="1"/>
    <col min="4" max="4" width="14.28515625" style="77" customWidth="1"/>
    <col min="5" max="6" width="14.7109375" style="77" customWidth="1"/>
    <col min="7" max="7" width="14.7109375" style="99" customWidth="1"/>
    <col min="8" max="257" width="8.7109375" style="77"/>
    <col min="258" max="258" width="7.85546875" style="77" customWidth="1"/>
    <col min="259" max="259" width="14.7109375" style="77" customWidth="1"/>
    <col min="260" max="260" width="14.28515625" style="77" customWidth="1"/>
    <col min="261" max="263" width="14.7109375" style="77" customWidth="1"/>
    <col min="264" max="513" width="8.7109375" style="77"/>
    <col min="514" max="514" width="7.85546875" style="77" customWidth="1"/>
    <col min="515" max="515" width="14.7109375" style="77" customWidth="1"/>
    <col min="516" max="516" width="14.28515625" style="77" customWidth="1"/>
    <col min="517" max="519" width="14.7109375" style="77" customWidth="1"/>
    <col min="520" max="769" width="8.7109375" style="77"/>
    <col min="770" max="770" width="7.85546875" style="77" customWidth="1"/>
    <col min="771" max="771" width="14.7109375" style="77" customWidth="1"/>
    <col min="772" max="772" width="14.28515625" style="77" customWidth="1"/>
    <col min="773" max="775" width="14.7109375" style="77" customWidth="1"/>
    <col min="776" max="1025" width="8.7109375" style="77"/>
    <col min="1026" max="1026" width="7.85546875" style="77" customWidth="1"/>
    <col min="1027" max="1027" width="14.7109375" style="77" customWidth="1"/>
    <col min="1028" max="1028" width="14.28515625" style="77" customWidth="1"/>
    <col min="1029" max="1031" width="14.7109375" style="77" customWidth="1"/>
    <col min="1032" max="1281" width="8.7109375" style="77"/>
    <col min="1282" max="1282" width="7.85546875" style="77" customWidth="1"/>
    <col min="1283" max="1283" width="14.7109375" style="77" customWidth="1"/>
    <col min="1284" max="1284" width="14.28515625" style="77" customWidth="1"/>
    <col min="1285" max="1287" width="14.7109375" style="77" customWidth="1"/>
    <col min="1288" max="1537" width="8.7109375" style="77"/>
    <col min="1538" max="1538" width="7.85546875" style="77" customWidth="1"/>
    <col min="1539" max="1539" width="14.7109375" style="77" customWidth="1"/>
    <col min="1540" max="1540" width="14.28515625" style="77" customWidth="1"/>
    <col min="1541" max="1543" width="14.7109375" style="77" customWidth="1"/>
    <col min="1544" max="1793" width="8.7109375" style="77"/>
    <col min="1794" max="1794" width="7.85546875" style="77" customWidth="1"/>
    <col min="1795" max="1795" width="14.7109375" style="77" customWidth="1"/>
    <col min="1796" max="1796" width="14.28515625" style="77" customWidth="1"/>
    <col min="1797" max="1799" width="14.7109375" style="77" customWidth="1"/>
    <col min="1800" max="2049" width="8.7109375" style="77"/>
    <col min="2050" max="2050" width="7.85546875" style="77" customWidth="1"/>
    <col min="2051" max="2051" width="14.7109375" style="77" customWidth="1"/>
    <col min="2052" max="2052" width="14.28515625" style="77" customWidth="1"/>
    <col min="2053" max="2055" width="14.7109375" style="77" customWidth="1"/>
    <col min="2056" max="2305" width="8.7109375" style="77"/>
    <col min="2306" max="2306" width="7.85546875" style="77" customWidth="1"/>
    <col min="2307" max="2307" width="14.7109375" style="77" customWidth="1"/>
    <col min="2308" max="2308" width="14.28515625" style="77" customWidth="1"/>
    <col min="2309" max="2311" width="14.7109375" style="77" customWidth="1"/>
    <col min="2312" max="2561" width="8.7109375" style="77"/>
    <col min="2562" max="2562" width="7.85546875" style="77" customWidth="1"/>
    <col min="2563" max="2563" width="14.7109375" style="77" customWidth="1"/>
    <col min="2564" max="2564" width="14.28515625" style="77" customWidth="1"/>
    <col min="2565" max="2567" width="14.7109375" style="77" customWidth="1"/>
    <col min="2568" max="2817" width="8.7109375" style="77"/>
    <col min="2818" max="2818" width="7.85546875" style="77" customWidth="1"/>
    <col min="2819" max="2819" width="14.7109375" style="77" customWidth="1"/>
    <col min="2820" max="2820" width="14.28515625" style="77" customWidth="1"/>
    <col min="2821" max="2823" width="14.7109375" style="77" customWidth="1"/>
    <col min="2824" max="3073" width="8.7109375" style="77"/>
    <col min="3074" max="3074" width="7.85546875" style="77" customWidth="1"/>
    <col min="3075" max="3075" width="14.7109375" style="77" customWidth="1"/>
    <col min="3076" max="3076" width="14.28515625" style="77" customWidth="1"/>
    <col min="3077" max="3079" width="14.7109375" style="77" customWidth="1"/>
    <col min="3080" max="3329" width="8.7109375" style="77"/>
    <col min="3330" max="3330" width="7.85546875" style="77" customWidth="1"/>
    <col min="3331" max="3331" width="14.7109375" style="77" customWidth="1"/>
    <col min="3332" max="3332" width="14.28515625" style="77" customWidth="1"/>
    <col min="3333" max="3335" width="14.7109375" style="77" customWidth="1"/>
    <col min="3336" max="3585" width="8.7109375" style="77"/>
    <col min="3586" max="3586" width="7.85546875" style="77" customWidth="1"/>
    <col min="3587" max="3587" width="14.7109375" style="77" customWidth="1"/>
    <col min="3588" max="3588" width="14.28515625" style="77" customWidth="1"/>
    <col min="3589" max="3591" width="14.7109375" style="77" customWidth="1"/>
    <col min="3592" max="3841" width="8.7109375" style="77"/>
    <col min="3842" max="3842" width="7.85546875" style="77" customWidth="1"/>
    <col min="3843" max="3843" width="14.7109375" style="77" customWidth="1"/>
    <col min="3844" max="3844" width="14.28515625" style="77" customWidth="1"/>
    <col min="3845" max="3847" width="14.7109375" style="77" customWidth="1"/>
    <col min="3848" max="4097" width="8.7109375" style="77"/>
    <col min="4098" max="4098" width="7.85546875" style="77" customWidth="1"/>
    <col min="4099" max="4099" width="14.7109375" style="77" customWidth="1"/>
    <col min="4100" max="4100" width="14.28515625" style="77" customWidth="1"/>
    <col min="4101" max="4103" width="14.7109375" style="77" customWidth="1"/>
    <col min="4104" max="4353" width="8.7109375" style="77"/>
    <col min="4354" max="4354" width="7.85546875" style="77" customWidth="1"/>
    <col min="4355" max="4355" width="14.7109375" style="77" customWidth="1"/>
    <col min="4356" max="4356" width="14.28515625" style="77" customWidth="1"/>
    <col min="4357" max="4359" width="14.7109375" style="77" customWidth="1"/>
    <col min="4360" max="4609" width="8.7109375" style="77"/>
    <col min="4610" max="4610" width="7.85546875" style="77" customWidth="1"/>
    <col min="4611" max="4611" width="14.7109375" style="77" customWidth="1"/>
    <col min="4612" max="4612" width="14.28515625" style="77" customWidth="1"/>
    <col min="4613" max="4615" width="14.7109375" style="77" customWidth="1"/>
    <col min="4616" max="4865" width="8.7109375" style="77"/>
    <col min="4866" max="4866" width="7.85546875" style="77" customWidth="1"/>
    <col min="4867" max="4867" width="14.7109375" style="77" customWidth="1"/>
    <col min="4868" max="4868" width="14.28515625" style="77" customWidth="1"/>
    <col min="4869" max="4871" width="14.7109375" style="77" customWidth="1"/>
    <col min="4872" max="5121" width="8.7109375" style="77"/>
    <col min="5122" max="5122" width="7.85546875" style="77" customWidth="1"/>
    <col min="5123" max="5123" width="14.7109375" style="77" customWidth="1"/>
    <col min="5124" max="5124" width="14.28515625" style="77" customWidth="1"/>
    <col min="5125" max="5127" width="14.7109375" style="77" customWidth="1"/>
    <col min="5128" max="5377" width="8.7109375" style="77"/>
    <col min="5378" max="5378" width="7.85546875" style="77" customWidth="1"/>
    <col min="5379" max="5379" width="14.7109375" style="77" customWidth="1"/>
    <col min="5380" max="5380" width="14.28515625" style="77" customWidth="1"/>
    <col min="5381" max="5383" width="14.7109375" style="77" customWidth="1"/>
    <col min="5384" max="5633" width="8.7109375" style="77"/>
    <col min="5634" max="5634" width="7.85546875" style="77" customWidth="1"/>
    <col min="5635" max="5635" width="14.7109375" style="77" customWidth="1"/>
    <col min="5636" max="5636" width="14.28515625" style="77" customWidth="1"/>
    <col min="5637" max="5639" width="14.7109375" style="77" customWidth="1"/>
    <col min="5640" max="5889" width="8.7109375" style="77"/>
    <col min="5890" max="5890" width="7.85546875" style="77" customWidth="1"/>
    <col min="5891" max="5891" width="14.7109375" style="77" customWidth="1"/>
    <col min="5892" max="5892" width="14.28515625" style="77" customWidth="1"/>
    <col min="5893" max="5895" width="14.7109375" style="77" customWidth="1"/>
    <col min="5896" max="6145" width="8.7109375" style="77"/>
    <col min="6146" max="6146" width="7.85546875" style="77" customWidth="1"/>
    <col min="6147" max="6147" width="14.7109375" style="77" customWidth="1"/>
    <col min="6148" max="6148" width="14.28515625" style="77" customWidth="1"/>
    <col min="6149" max="6151" width="14.7109375" style="77" customWidth="1"/>
    <col min="6152" max="6401" width="8.7109375" style="77"/>
    <col min="6402" max="6402" width="7.85546875" style="77" customWidth="1"/>
    <col min="6403" max="6403" width="14.7109375" style="77" customWidth="1"/>
    <col min="6404" max="6404" width="14.28515625" style="77" customWidth="1"/>
    <col min="6405" max="6407" width="14.7109375" style="77" customWidth="1"/>
    <col min="6408" max="6657" width="8.7109375" style="77"/>
    <col min="6658" max="6658" width="7.85546875" style="77" customWidth="1"/>
    <col min="6659" max="6659" width="14.7109375" style="77" customWidth="1"/>
    <col min="6660" max="6660" width="14.28515625" style="77" customWidth="1"/>
    <col min="6661" max="6663" width="14.7109375" style="77" customWidth="1"/>
    <col min="6664" max="6913" width="8.7109375" style="77"/>
    <col min="6914" max="6914" width="7.85546875" style="77" customWidth="1"/>
    <col min="6915" max="6915" width="14.7109375" style="77" customWidth="1"/>
    <col min="6916" max="6916" width="14.28515625" style="77" customWidth="1"/>
    <col min="6917" max="6919" width="14.7109375" style="77" customWidth="1"/>
    <col min="6920" max="7169" width="8.7109375" style="77"/>
    <col min="7170" max="7170" width="7.85546875" style="77" customWidth="1"/>
    <col min="7171" max="7171" width="14.7109375" style="77" customWidth="1"/>
    <col min="7172" max="7172" width="14.28515625" style="77" customWidth="1"/>
    <col min="7173" max="7175" width="14.7109375" style="77" customWidth="1"/>
    <col min="7176" max="7425" width="8.7109375" style="77"/>
    <col min="7426" max="7426" width="7.85546875" style="77" customWidth="1"/>
    <col min="7427" max="7427" width="14.7109375" style="77" customWidth="1"/>
    <col min="7428" max="7428" width="14.28515625" style="77" customWidth="1"/>
    <col min="7429" max="7431" width="14.7109375" style="77" customWidth="1"/>
    <col min="7432" max="7681" width="8.7109375" style="77"/>
    <col min="7682" max="7682" width="7.85546875" style="77" customWidth="1"/>
    <col min="7683" max="7683" width="14.7109375" style="77" customWidth="1"/>
    <col min="7684" max="7684" width="14.28515625" style="77" customWidth="1"/>
    <col min="7685" max="7687" width="14.7109375" style="77" customWidth="1"/>
    <col min="7688" max="7937" width="8.7109375" style="77"/>
    <col min="7938" max="7938" width="7.85546875" style="77" customWidth="1"/>
    <col min="7939" max="7939" width="14.7109375" style="77" customWidth="1"/>
    <col min="7940" max="7940" width="14.28515625" style="77" customWidth="1"/>
    <col min="7941" max="7943" width="14.7109375" style="77" customWidth="1"/>
    <col min="7944" max="8193" width="8.7109375" style="77"/>
    <col min="8194" max="8194" width="7.85546875" style="77" customWidth="1"/>
    <col min="8195" max="8195" width="14.7109375" style="77" customWidth="1"/>
    <col min="8196" max="8196" width="14.28515625" style="77" customWidth="1"/>
    <col min="8197" max="8199" width="14.7109375" style="77" customWidth="1"/>
    <col min="8200" max="8449" width="8.7109375" style="77"/>
    <col min="8450" max="8450" width="7.85546875" style="77" customWidth="1"/>
    <col min="8451" max="8451" width="14.7109375" style="77" customWidth="1"/>
    <col min="8452" max="8452" width="14.28515625" style="77" customWidth="1"/>
    <col min="8453" max="8455" width="14.7109375" style="77" customWidth="1"/>
    <col min="8456" max="8705" width="8.7109375" style="77"/>
    <col min="8706" max="8706" width="7.85546875" style="77" customWidth="1"/>
    <col min="8707" max="8707" width="14.7109375" style="77" customWidth="1"/>
    <col min="8708" max="8708" width="14.28515625" style="77" customWidth="1"/>
    <col min="8709" max="8711" width="14.7109375" style="77" customWidth="1"/>
    <col min="8712" max="8961" width="8.7109375" style="77"/>
    <col min="8962" max="8962" width="7.85546875" style="77" customWidth="1"/>
    <col min="8963" max="8963" width="14.7109375" style="77" customWidth="1"/>
    <col min="8964" max="8964" width="14.28515625" style="77" customWidth="1"/>
    <col min="8965" max="8967" width="14.7109375" style="77" customWidth="1"/>
    <col min="8968" max="9217" width="8.7109375" style="77"/>
    <col min="9218" max="9218" width="7.85546875" style="77" customWidth="1"/>
    <col min="9219" max="9219" width="14.7109375" style="77" customWidth="1"/>
    <col min="9220" max="9220" width="14.28515625" style="77" customWidth="1"/>
    <col min="9221" max="9223" width="14.7109375" style="77" customWidth="1"/>
    <col min="9224" max="9473" width="8.7109375" style="77"/>
    <col min="9474" max="9474" width="7.85546875" style="77" customWidth="1"/>
    <col min="9475" max="9475" width="14.7109375" style="77" customWidth="1"/>
    <col min="9476" max="9476" width="14.28515625" style="77" customWidth="1"/>
    <col min="9477" max="9479" width="14.7109375" style="77" customWidth="1"/>
    <col min="9480" max="9729" width="8.7109375" style="77"/>
    <col min="9730" max="9730" width="7.85546875" style="77" customWidth="1"/>
    <col min="9731" max="9731" width="14.7109375" style="77" customWidth="1"/>
    <col min="9732" max="9732" width="14.28515625" style="77" customWidth="1"/>
    <col min="9733" max="9735" width="14.7109375" style="77" customWidth="1"/>
    <col min="9736" max="9985" width="8.7109375" style="77"/>
    <col min="9986" max="9986" width="7.85546875" style="77" customWidth="1"/>
    <col min="9987" max="9987" width="14.7109375" style="77" customWidth="1"/>
    <col min="9988" max="9988" width="14.28515625" style="77" customWidth="1"/>
    <col min="9989" max="9991" width="14.7109375" style="77" customWidth="1"/>
    <col min="9992" max="10241" width="8.7109375" style="77"/>
    <col min="10242" max="10242" width="7.85546875" style="77" customWidth="1"/>
    <col min="10243" max="10243" width="14.7109375" style="77" customWidth="1"/>
    <col min="10244" max="10244" width="14.28515625" style="77" customWidth="1"/>
    <col min="10245" max="10247" width="14.7109375" style="77" customWidth="1"/>
    <col min="10248" max="10497" width="8.7109375" style="77"/>
    <col min="10498" max="10498" width="7.85546875" style="77" customWidth="1"/>
    <col min="10499" max="10499" width="14.7109375" style="77" customWidth="1"/>
    <col min="10500" max="10500" width="14.28515625" style="77" customWidth="1"/>
    <col min="10501" max="10503" width="14.7109375" style="77" customWidth="1"/>
    <col min="10504" max="10753" width="8.7109375" style="77"/>
    <col min="10754" max="10754" width="7.85546875" style="77" customWidth="1"/>
    <col min="10755" max="10755" width="14.7109375" style="77" customWidth="1"/>
    <col min="10756" max="10756" width="14.28515625" style="77" customWidth="1"/>
    <col min="10757" max="10759" width="14.7109375" style="77" customWidth="1"/>
    <col min="10760" max="11009" width="8.7109375" style="77"/>
    <col min="11010" max="11010" width="7.85546875" style="77" customWidth="1"/>
    <col min="11011" max="11011" width="14.7109375" style="77" customWidth="1"/>
    <col min="11012" max="11012" width="14.28515625" style="77" customWidth="1"/>
    <col min="11013" max="11015" width="14.7109375" style="77" customWidth="1"/>
    <col min="11016" max="11265" width="8.7109375" style="77"/>
    <col min="11266" max="11266" width="7.85546875" style="77" customWidth="1"/>
    <col min="11267" max="11267" width="14.7109375" style="77" customWidth="1"/>
    <col min="11268" max="11268" width="14.28515625" style="77" customWidth="1"/>
    <col min="11269" max="11271" width="14.7109375" style="77" customWidth="1"/>
    <col min="11272" max="11521" width="8.7109375" style="77"/>
    <col min="11522" max="11522" width="7.85546875" style="77" customWidth="1"/>
    <col min="11523" max="11523" width="14.7109375" style="77" customWidth="1"/>
    <col min="11524" max="11524" width="14.28515625" style="77" customWidth="1"/>
    <col min="11525" max="11527" width="14.7109375" style="77" customWidth="1"/>
    <col min="11528" max="11777" width="8.7109375" style="77"/>
    <col min="11778" max="11778" width="7.85546875" style="77" customWidth="1"/>
    <col min="11779" max="11779" width="14.7109375" style="77" customWidth="1"/>
    <col min="11780" max="11780" width="14.28515625" style="77" customWidth="1"/>
    <col min="11781" max="11783" width="14.7109375" style="77" customWidth="1"/>
    <col min="11784" max="12033" width="8.7109375" style="77"/>
    <col min="12034" max="12034" width="7.85546875" style="77" customWidth="1"/>
    <col min="12035" max="12035" width="14.7109375" style="77" customWidth="1"/>
    <col min="12036" max="12036" width="14.28515625" style="77" customWidth="1"/>
    <col min="12037" max="12039" width="14.7109375" style="77" customWidth="1"/>
    <col min="12040" max="12289" width="8.7109375" style="77"/>
    <col min="12290" max="12290" width="7.85546875" style="77" customWidth="1"/>
    <col min="12291" max="12291" width="14.7109375" style="77" customWidth="1"/>
    <col min="12292" max="12292" width="14.28515625" style="77" customWidth="1"/>
    <col min="12293" max="12295" width="14.7109375" style="77" customWidth="1"/>
    <col min="12296" max="12545" width="8.7109375" style="77"/>
    <col min="12546" max="12546" width="7.85546875" style="77" customWidth="1"/>
    <col min="12547" max="12547" width="14.7109375" style="77" customWidth="1"/>
    <col min="12548" max="12548" width="14.28515625" style="77" customWidth="1"/>
    <col min="12549" max="12551" width="14.7109375" style="77" customWidth="1"/>
    <col min="12552" max="12801" width="8.7109375" style="77"/>
    <col min="12802" max="12802" width="7.85546875" style="77" customWidth="1"/>
    <col min="12803" max="12803" width="14.7109375" style="77" customWidth="1"/>
    <col min="12804" max="12804" width="14.28515625" style="77" customWidth="1"/>
    <col min="12805" max="12807" width="14.7109375" style="77" customWidth="1"/>
    <col min="12808" max="13057" width="8.7109375" style="77"/>
    <col min="13058" max="13058" width="7.85546875" style="77" customWidth="1"/>
    <col min="13059" max="13059" width="14.7109375" style="77" customWidth="1"/>
    <col min="13060" max="13060" width="14.28515625" style="77" customWidth="1"/>
    <col min="13061" max="13063" width="14.7109375" style="77" customWidth="1"/>
    <col min="13064" max="13313" width="8.7109375" style="77"/>
    <col min="13314" max="13314" width="7.85546875" style="77" customWidth="1"/>
    <col min="13315" max="13315" width="14.7109375" style="77" customWidth="1"/>
    <col min="13316" max="13316" width="14.28515625" style="77" customWidth="1"/>
    <col min="13317" max="13319" width="14.7109375" style="77" customWidth="1"/>
    <col min="13320" max="13569" width="8.7109375" style="77"/>
    <col min="13570" max="13570" width="7.85546875" style="77" customWidth="1"/>
    <col min="13571" max="13571" width="14.7109375" style="77" customWidth="1"/>
    <col min="13572" max="13572" width="14.28515625" style="77" customWidth="1"/>
    <col min="13573" max="13575" width="14.7109375" style="77" customWidth="1"/>
    <col min="13576" max="13825" width="8.7109375" style="77"/>
    <col min="13826" max="13826" width="7.85546875" style="77" customWidth="1"/>
    <col min="13827" max="13827" width="14.7109375" style="77" customWidth="1"/>
    <col min="13828" max="13828" width="14.28515625" style="77" customWidth="1"/>
    <col min="13829" max="13831" width="14.7109375" style="77" customWidth="1"/>
    <col min="13832" max="14081" width="8.7109375" style="77"/>
    <col min="14082" max="14082" width="7.85546875" style="77" customWidth="1"/>
    <col min="14083" max="14083" width="14.7109375" style="77" customWidth="1"/>
    <col min="14084" max="14084" width="14.28515625" style="77" customWidth="1"/>
    <col min="14085" max="14087" width="14.7109375" style="77" customWidth="1"/>
    <col min="14088" max="14337" width="8.7109375" style="77"/>
    <col min="14338" max="14338" width="7.85546875" style="77" customWidth="1"/>
    <col min="14339" max="14339" width="14.7109375" style="77" customWidth="1"/>
    <col min="14340" max="14340" width="14.28515625" style="77" customWidth="1"/>
    <col min="14341" max="14343" width="14.7109375" style="77" customWidth="1"/>
    <col min="14344" max="14593" width="8.7109375" style="77"/>
    <col min="14594" max="14594" width="7.85546875" style="77" customWidth="1"/>
    <col min="14595" max="14595" width="14.7109375" style="77" customWidth="1"/>
    <col min="14596" max="14596" width="14.28515625" style="77" customWidth="1"/>
    <col min="14597" max="14599" width="14.7109375" style="77" customWidth="1"/>
    <col min="14600" max="14849" width="8.7109375" style="77"/>
    <col min="14850" max="14850" width="7.85546875" style="77" customWidth="1"/>
    <col min="14851" max="14851" width="14.7109375" style="77" customWidth="1"/>
    <col min="14852" max="14852" width="14.28515625" style="77" customWidth="1"/>
    <col min="14853" max="14855" width="14.7109375" style="77" customWidth="1"/>
    <col min="14856" max="15105" width="8.7109375" style="77"/>
    <col min="15106" max="15106" width="7.85546875" style="77" customWidth="1"/>
    <col min="15107" max="15107" width="14.7109375" style="77" customWidth="1"/>
    <col min="15108" max="15108" width="14.28515625" style="77" customWidth="1"/>
    <col min="15109" max="15111" width="14.7109375" style="77" customWidth="1"/>
    <col min="15112" max="15361" width="8.7109375" style="77"/>
    <col min="15362" max="15362" width="7.85546875" style="77" customWidth="1"/>
    <col min="15363" max="15363" width="14.7109375" style="77" customWidth="1"/>
    <col min="15364" max="15364" width="14.28515625" style="77" customWidth="1"/>
    <col min="15365" max="15367" width="14.7109375" style="77" customWidth="1"/>
    <col min="15368" max="15617" width="8.7109375" style="77"/>
    <col min="15618" max="15618" width="7.85546875" style="77" customWidth="1"/>
    <col min="15619" max="15619" width="14.7109375" style="77" customWidth="1"/>
    <col min="15620" max="15620" width="14.28515625" style="77" customWidth="1"/>
    <col min="15621" max="15623" width="14.7109375" style="77" customWidth="1"/>
    <col min="15624" max="15873" width="8.7109375" style="77"/>
    <col min="15874" max="15874" width="7.85546875" style="77" customWidth="1"/>
    <col min="15875" max="15875" width="14.7109375" style="77" customWidth="1"/>
    <col min="15876" max="15876" width="14.28515625" style="77" customWidth="1"/>
    <col min="15877" max="15879" width="14.7109375" style="77" customWidth="1"/>
    <col min="15880" max="16129" width="8.7109375" style="77"/>
    <col min="16130" max="16130" width="7.85546875" style="77" customWidth="1"/>
    <col min="16131" max="16131" width="14.7109375" style="77" customWidth="1"/>
    <col min="16132" max="16132" width="14.28515625" style="77" customWidth="1"/>
    <col min="16133" max="16135" width="14.7109375" style="77" customWidth="1"/>
    <col min="16136" max="16384" width="8.7109375" style="77"/>
  </cols>
  <sheetData>
    <row r="1" spans="1:16" x14ac:dyDescent="0.25">
      <c r="A1" s="69"/>
      <c r="B1" s="69"/>
      <c r="C1" s="69"/>
      <c r="D1" s="69"/>
      <c r="E1" s="69"/>
      <c r="F1" s="69"/>
    </row>
    <row r="2" spans="1:16" x14ac:dyDescent="0.25">
      <c r="A2" s="69"/>
      <c r="B2" s="69"/>
      <c r="C2" s="69"/>
      <c r="D2" s="69"/>
      <c r="E2" s="69"/>
      <c r="F2" s="71"/>
    </row>
    <row r="3" spans="1:16" x14ac:dyDescent="0.25">
      <c r="A3" s="69"/>
      <c r="B3" s="69"/>
      <c r="C3" s="69"/>
      <c r="D3" s="69"/>
      <c r="E3" s="69"/>
      <c r="F3" s="71"/>
      <c r="G3" s="128"/>
    </row>
    <row r="4" spans="1:16" ht="21" x14ac:dyDescent="0.35">
      <c r="A4" s="69"/>
      <c r="B4" s="129" t="s">
        <v>65</v>
      </c>
      <c r="C4" s="69"/>
      <c r="D4" s="69"/>
      <c r="E4" s="73"/>
      <c r="F4" s="74"/>
      <c r="G4" s="130"/>
      <c r="K4" s="99"/>
      <c r="L4" s="98"/>
    </row>
    <row r="5" spans="1:16" x14ac:dyDescent="0.25">
      <c r="A5" s="69"/>
      <c r="B5" s="69"/>
      <c r="C5" s="69"/>
      <c r="D5" s="69"/>
      <c r="E5" s="69"/>
      <c r="F5" s="74"/>
      <c r="G5" s="131"/>
      <c r="K5" s="97"/>
      <c r="L5" s="98"/>
    </row>
    <row r="6" spans="1:16" x14ac:dyDescent="0.25">
      <c r="A6" s="69"/>
      <c r="B6" s="132" t="s">
        <v>29</v>
      </c>
      <c r="C6" s="133"/>
      <c r="D6" s="134"/>
      <c r="E6" s="135">
        <v>45200</v>
      </c>
      <c r="F6" s="75"/>
      <c r="G6" s="131"/>
      <c r="K6" s="86"/>
      <c r="L6" s="86"/>
    </row>
    <row r="7" spans="1:16" x14ac:dyDescent="0.25">
      <c r="A7" s="69"/>
      <c r="B7" s="136" t="s">
        <v>30</v>
      </c>
      <c r="C7" s="76"/>
      <c r="E7" s="78">
        <v>60</v>
      </c>
      <c r="F7" s="79" t="s">
        <v>20</v>
      </c>
      <c r="G7" s="131"/>
      <c r="J7" s="137"/>
      <c r="K7" s="88"/>
      <c r="L7" s="88"/>
    </row>
    <row r="8" spans="1:16" x14ac:dyDescent="0.25">
      <c r="A8" s="69"/>
      <c r="B8" s="136" t="s">
        <v>34</v>
      </c>
      <c r="C8" s="76"/>
      <c r="D8" s="138">
        <f>E6-1</f>
        <v>45199</v>
      </c>
      <c r="E8" s="139">
        <v>22039.07</v>
      </c>
      <c r="F8" s="79" t="s">
        <v>32</v>
      </c>
      <c r="G8" s="131"/>
      <c r="J8" s="137"/>
      <c r="K8" s="88"/>
      <c r="L8" s="88"/>
    </row>
    <row r="9" spans="1:16" x14ac:dyDescent="0.25">
      <c r="A9" s="69"/>
      <c r="B9" s="136" t="s">
        <v>35</v>
      </c>
      <c r="C9" s="76"/>
      <c r="D9" s="138">
        <f>EOMONTH(D8,E7)</f>
        <v>47026</v>
      </c>
      <c r="E9" s="139">
        <v>0</v>
      </c>
      <c r="F9" s="79" t="s">
        <v>32</v>
      </c>
      <c r="G9" s="131"/>
      <c r="J9" s="137"/>
      <c r="K9" s="88"/>
      <c r="L9" s="88"/>
    </row>
    <row r="10" spans="1:16" x14ac:dyDescent="0.25">
      <c r="A10" s="69"/>
      <c r="B10" s="136" t="s">
        <v>33</v>
      </c>
      <c r="C10" s="76"/>
      <c r="E10" s="140">
        <v>1</v>
      </c>
      <c r="F10" s="79"/>
      <c r="G10" s="131"/>
      <c r="J10" s="137"/>
      <c r="K10" s="89"/>
      <c r="L10" s="89"/>
    </row>
    <row r="11" spans="1:16" x14ac:dyDescent="0.25">
      <c r="A11" s="69"/>
      <c r="B11" s="141" t="s">
        <v>66</v>
      </c>
      <c r="C11" s="142"/>
      <c r="D11" s="143"/>
      <c r="E11" s="144">
        <v>5.7000000000000002E-2</v>
      </c>
      <c r="F11" s="80"/>
      <c r="G11" s="145"/>
      <c r="K11" s="88"/>
      <c r="L11" s="88"/>
      <c r="M11" s="89"/>
      <c r="P11" s="146"/>
    </row>
    <row r="12" spans="1:16" x14ac:dyDescent="0.25">
      <c r="A12" s="69"/>
      <c r="B12" s="78"/>
      <c r="C12" s="76"/>
      <c r="E12" s="82"/>
      <c r="F12" s="78"/>
      <c r="G12" s="145"/>
      <c r="K12" s="88"/>
      <c r="L12" s="88"/>
      <c r="M12" s="89"/>
    </row>
    <row r="13" spans="1:16" x14ac:dyDescent="0.25">
      <c r="G13" s="98"/>
      <c r="L13" s="88"/>
      <c r="M13" s="89"/>
    </row>
    <row r="14" spans="1:16" ht="15.75" thickBot="1" x14ac:dyDescent="0.3">
      <c r="A14" s="83" t="s">
        <v>36</v>
      </c>
      <c r="B14" s="83" t="s">
        <v>37</v>
      </c>
      <c r="C14" s="83" t="s">
        <v>38</v>
      </c>
      <c r="D14" s="83" t="s">
        <v>39</v>
      </c>
      <c r="E14" s="83" t="s">
        <v>40</v>
      </c>
      <c r="F14" s="83" t="s">
        <v>41</v>
      </c>
      <c r="G14" s="147" t="s">
        <v>42</v>
      </c>
      <c r="K14" s="88"/>
      <c r="L14" s="88"/>
      <c r="M14" s="89"/>
    </row>
    <row r="15" spans="1:16" x14ac:dyDescent="0.25">
      <c r="A15" s="84">
        <f>IF(B15="","",E6)</f>
        <v>45200</v>
      </c>
      <c r="B15" s="76">
        <f>IF(E7&gt;0,1,"")</f>
        <v>1</v>
      </c>
      <c r="C15" s="74">
        <f>IF(B15="","",E8)</f>
        <v>22039.07</v>
      </c>
      <c r="D15" s="85">
        <f>IF(B15="","",IPMT($E$11/12,B15,3,-$E$8,5000,0))</f>
        <v>104.6855825</v>
      </c>
      <c r="E15" s="85">
        <f>IF(B15="","",PPMT($E$11/12,B15,3,-$E$8,5000,0))</f>
        <v>5652.7967019239977</v>
      </c>
      <c r="F15" s="85">
        <f>IF(B15="","",SUM(D15:E15))</f>
        <v>5757.482284423998</v>
      </c>
      <c r="G15" s="74">
        <f>IF(B15="","",SUM(C15)-SUM(E15))</f>
        <v>16386.273298076001</v>
      </c>
      <c r="K15" s="88"/>
      <c r="L15" s="88"/>
      <c r="M15" s="89"/>
    </row>
    <row r="16" spans="1:16" x14ac:dyDescent="0.25">
      <c r="A16" s="84">
        <f>IF(B16="","",EDATE(A15,1))</f>
        <v>45231</v>
      </c>
      <c r="B16" s="76">
        <f>IF(B15="","",IF(SUM(B15)+1&lt;=$E$7,SUM(B15)+1,""))</f>
        <v>2</v>
      </c>
      <c r="C16" s="74">
        <f>IF(B16="","",G15)</f>
        <v>16386.273298076001</v>
      </c>
      <c r="D16" s="85">
        <f t="shared" ref="D16:D17" si="0">IF(B16="","",IPMT($E$11/12,B16,3,-$E$8,5000,0))</f>
        <v>77.834798165860988</v>
      </c>
      <c r="E16" s="85">
        <f t="shared" ref="E16:E17" si="1">IF(B16="","",PPMT($E$11/12,B16,3,-$E$8,5000,0))</f>
        <v>5679.6474862581372</v>
      </c>
      <c r="F16" s="85">
        <f t="shared" ref="F16" si="2">IF(B16="","",SUM(D16:E16))</f>
        <v>5757.482284423998</v>
      </c>
      <c r="G16" s="74">
        <f t="shared" ref="G16:G74" si="3">IF(B16="","",SUM(C16)-SUM(E16))</f>
        <v>10706.625811817863</v>
      </c>
      <c r="K16" s="88"/>
      <c r="L16" s="88"/>
      <c r="M16" s="89"/>
    </row>
    <row r="17" spans="1:13" x14ac:dyDescent="0.25">
      <c r="A17" s="84">
        <f t="shared" ref="A17:A74" si="4">IF(B17="","",EDATE(A16,1))</f>
        <v>45261</v>
      </c>
      <c r="B17" s="76">
        <f t="shared" ref="B17:B74" si="5">IF(B16="","",IF(SUM(B16)+1&lt;=$E$7,SUM(B16)+1,""))</f>
        <v>3</v>
      </c>
      <c r="C17" s="74">
        <f t="shared" ref="C17:C74" si="6">IF(B17="","",G16)</f>
        <v>10706.625811817863</v>
      </c>
      <c r="D17" s="85">
        <f t="shared" si="0"/>
        <v>50.856472606134851</v>
      </c>
      <c r="E17" s="85">
        <f t="shared" si="1"/>
        <v>5706.6258118178639</v>
      </c>
      <c r="F17" s="85">
        <f t="shared" ref="F17:F74" si="7">IF(B17="","",SUM(D17:E17))</f>
        <v>5757.4822844239989</v>
      </c>
      <c r="G17" s="74">
        <f t="shared" si="3"/>
        <v>4999.9999999999991</v>
      </c>
      <c r="K17" s="88"/>
      <c r="L17" s="88"/>
      <c r="M17" s="89"/>
    </row>
    <row r="18" spans="1:13" x14ac:dyDescent="0.25">
      <c r="A18" s="84">
        <f t="shared" si="4"/>
        <v>45292</v>
      </c>
      <c r="B18" s="76">
        <f t="shared" si="5"/>
        <v>4</v>
      </c>
      <c r="C18" s="74">
        <f t="shared" si="6"/>
        <v>4999.9999999999991</v>
      </c>
      <c r="D18" s="85">
        <f>IF(B18="","",IPMT($E$11/12,B18-3,$E$7-3,-$C$18,$E$9,0))</f>
        <v>23.749999999999996</v>
      </c>
      <c r="E18" s="85">
        <f>IF(B18="","",PPMT($E$11/12,B18-3,$E$7-3,-$C$18,$E$9,0))</f>
        <v>76.586408838618894</v>
      </c>
      <c r="F18" s="85">
        <f t="shared" si="7"/>
        <v>100.33640883861889</v>
      </c>
      <c r="G18" s="74">
        <f t="shared" si="3"/>
        <v>4923.4135911613803</v>
      </c>
      <c r="K18" s="88"/>
      <c r="L18" s="88"/>
      <c r="M18" s="89"/>
    </row>
    <row r="19" spans="1:13" x14ac:dyDescent="0.25">
      <c r="A19" s="84">
        <f t="shared" si="4"/>
        <v>45323</v>
      </c>
      <c r="B19" s="76">
        <f t="shared" si="5"/>
        <v>5</v>
      </c>
      <c r="C19" s="74">
        <f t="shared" si="6"/>
        <v>4923.4135911613803</v>
      </c>
      <c r="D19" s="85">
        <f t="shared" ref="D19:D74" si="8">IF(B19="","",IPMT($E$11/12,B19-3,$E$7-3,-$C$18,$E$9,0))</f>
        <v>23.386214558016547</v>
      </c>
      <c r="E19" s="85">
        <f t="shared" ref="E19:E74" si="9">IF(B19="","",PPMT($E$11/12,B19-3,$E$7-3,-$C$18,$E$9,0))</f>
        <v>76.950194280602332</v>
      </c>
      <c r="F19" s="85">
        <f t="shared" si="7"/>
        <v>100.33640883861888</v>
      </c>
      <c r="G19" s="74">
        <f t="shared" si="3"/>
        <v>4846.4633968807775</v>
      </c>
      <c r="K19" s="88"/>
      <c r="L19" s="88"/>
      <c r="M19" s="89"/>
    </row>
    <row r="20" spans="1:13" x14ac:dyDescent="0.25">
      <c r="A20" s="84">
        <f t="shared" si="4"/>
        <v>45352</v>
      </c>
      <c r="B20" s="76">
        <f t="shared" si="5"/>
        <v>6</v>
      </c>
      <c r="C20" s="74">
        <f t="shared" si="6"/>
        <v>4846.4633968807775</v>
      </c>
      <c r="D20" s="85">
        <f t="shared" si="8"/>
        <v>23.020701135183693</v>
      </c>
      <c r="E20" s="85">
        <f t="shared" si="9"/>
        <v>77.315707703435194</v>
      </c>
      <c r="F20" s="85">
        <f t="shared" si="7"/>
        <v>100.33640883861889</v>
      </c>
      <c r="G20" s="74">
        <f t="shared" si="3"/>
        <v>4769.1476891773427</v>
      </c>
      <c r="K20" s="88"/>
      <c r="L20" s="88"/>
      <c r="M20" s="89"/>
    </row>
    <row r="21" spans="1:13" x14ac:dyDescent="0.25">
      <c r="A21" s="84">
        <f t="shared" si="4"/>
        <v>45383</v>
      </c>
      <c r="B21" s="76">
        <f t="shared" si="5"/>
        <v>7</v>
      </c>
      <c r="C21" s="74">
        <f t="shared" si="6"/>
        <v>4769.1476891773427</v>
      </c>
      <c r="D21" s="85">
        <f t="shared" si="8"/>
        <v>22.653451523592373</v>
      </c>
      <c r="E21" s="85">
        <f t="shared" si="9"/>
        <v>77.682957315026513</v>
      </c>
      <c r="F21" s="85">
        <f t="shared" si="7"/>
        <v>100.33640883861889</v>
      </c>
      <c r="G21" s="74">
        <f t="shared" si="3"/>
        <v>4691.4647318623165</v>
      </c>
      <c r="K21" s="88"/>
      <c r="L21" s="88"/>
      <c r="M21" s="89"/>
    </row>
    <row r="22" spans="1:13" x14ac:dyDescent="0.25">
      <c r="A22" s="84">
        <f t="shared" si="4"/>
        <v>45413</v>
      </c>
      <c r="B22" s="76">
        <f t="shared" si="5"/>
        <v>8</v>
      </c>
      <c r="C22" s="74">
        <f t="shared" si="6"/>
        <v>4691.4647318623165</v>
      </c>
      <c r="D22" s="85">
        <f t="shared" si="8"/>
        <v>22.284457476345999</v>
      </c>
      <c r="E22" s="85">
        <f t="shared" si="9"/>
        <v>78.051951362272888</v>
      </c>
      <c r="F22" s="85">
        <f t="shared" si="7"/>
        <v>100.33640883861889</v>
      </c>
      <c r="G22" s="74">
        <f t="shared" si="3"/>
        <v>4613.4127805000435</v>
      </c>
      <c r="K22" s="88"/>
      <c r="L22" s="88"/>
      <c r="M22" s="89"/>
    </row>
    <row r="23" spans="1:13" x14ac:dyDescent="0.25">
      <c r="A23" s="84">
        <f t="shared" si="4"/>
        <v>45444</v>
      </c>
      <c r="B23" s="76">
        <f t="shared" si="5"/>
        <v>9</v>
      </c>
      <c r="C23" s="74">
        <f t="shared" si="6"/>
        <v>4613.4127805000435</v>
      </c>
      <c r="D23" s="85">
        <f t="shared" si="8"/>
        <v>21.913710707375202</v>
      </c>
      <c r="E23" s="85">
        <f t="shared" si="9"/>
        <v>78.422698131243678</v>
      </c>
      <c r="F23" s="85">
        <f t="shared" si="7"/>
        <v>100.33640883861888</v>
      </c>
      <c r="G23" s="74">
        <f t="shared" si="3"/>
        <v>4534.9900823687994</v>
      </c>
      <c r="K23" s="88"/>
      <c r="L23" s="88"/>
      <c r="M23" s="89"/>
    </row>
    <row r="24" spans="1:13" x14ac:dyDescent="0.25">
      <c r="A24" s="84">
        <f t="shared" si="4"/>
        <v>45474</v>
      </c>
      <c r="B24" s="76">
        <f t="shared" si="5"/>
        <v>10</v>
      </c>
      <c r="C24" s="74">
        <f t="shared" si="6"/>
        <v>4534.9900823687994</v>
      </c>
      <c r="D24" s="85">
        <f t="shared" si="8"/>
        <v>21.541202891251796</v>
      </c>
      <c r="E24" s="85">
        <f t="shared" si="9"/>
        <v>78.795205947367094</v>
      </c>
      <c r="F24" s="85">
        <f t="shared" si="7"/>
        <v>100.33640883861889</v>
      </c>
      <c r="G24" s="74">
        <f t="shared" si="3"/>
        <v>4456.1948764214321</v>
      </c>
      <c r="K24" s="88"/>
      <c r="L24" s="88"/>
      <c r="M24" s="89"/>
    </row>
    <row r="25" spans="1:13" x14ac:dyDescent="0.25">
      <c r="A25" s="84">
        <f t="shared" si="4"/>
        <v>45505</v>
      </c>
      <c r="B25" s="76">
        <f t="shared" si="5"/>
        <v>11</v>
      </c>
      <c r="C25" s="74">
        <f t="shared" si="6"/>
        <v>4456.1948764214321</v>
      </c>
      <c r="D25" s="85">
        <f t="shared" si="8"/>
        <v>21.166925663001802</v>
      </c>
      <c r="E25" s="85">
        <f t="shared" si="9"/>
        <v>79.169483175617074</v>
      </c>
      <c r="F25" s="85">
        <f t="shared" si="7"/>
        <v>100.33640883861888</v>
      </c>
      <c r="G25" s="74">
        <f t="shared" si="3"/>
        <v>4377.0253932458154</v>
      </c>
    </row>
    <row r="26" spans="1:13" x14ac:dyDescent="0.25">
      <c r="A26" s="84">
        <f t="shared" si="4"/>
        <v>45536</v>
      </c>
      <c r="B26" s="76">
        <f t="shared" si="5"/>
        <v>12</v>
      </c>
      <c r="C26" s="74">
        <f t="shared" si="6"/>
        <v>4377.0253932458154</v>
      </c>
      <c r="D26" s="85">
        <f t="shared" si="8"/>
        <v>20.790870617917619</v>
      </c>
      <c r="E26" s="85">
        <f t="shared" si="9"/>
        <v>79.54553822070126</v>
      </c>
      <c r="F26" s="85">
        <f t="shared" si="7"/>
        <v>100.33640883861888</v>
      </c>
      <c r="G26" s="74">
        <f t="shared" si="3"/>
        <v>4297.4798550251144</v>
      </c>
    </row>
    <row r="27" spans="1:13" x14ac:dyDescent="0.25">
      <c r="A27" s="84">
        <f t="shared" si="4"/>
        <v>45566</v>
      </c>
      <c r="B27" s="76">
        <f t="shared" si="5"/>
        <v>13</v>
      </c>
      <c r="C27" s="74">
        <f t="shared" si="6"/>
        <v>4297.4798550251144</v>
      </c>
      <c r="D27" s="85">
        <f t="shared" si="8"/>
        <v>20.413029311369293</v>
      </c>
      <c r="E27" s="85">
        <f t="shared" si="9"/>
        <v>79.923379527249594</v>
      </c>
      <c r="F27" s="85">
        <f t="shared" si="7"/>
        <v>100.33640883861889</v>
      </c>
      <c r="G27" s="74">
        <f t="shared" si="3"/>
        <v>4217.556475497865</v>
      </c>
    </row>
    <row r="28" spans="1:13" x14ac:dyDescent="0.25">
      <c r="A28" s="84">
        <f t="shared" si="4"/>
        <v>45597</v>
      </c>
      <c r="B28" s="76">
        <f t="shared" si="5"/>
        <v>14</v>
      </c>
      <c r="C28" s="74">
        <f t="shared" si="6"/>
        <v>4217.556475497865</v>
      </c>
      <c r="D28" s="85">
        <f t="shared" si="8"/>
        <v>20.033393258614854</v>
      </c>
      <c r="E28" s="85">
        <f t="shared" si="9"/>
        <v>80.303015580004015</v>
      </c>
      <c r="F28" s="85">
        <f t="shared" si="7"/>
        <v>100.33640883861887</v>
      </c>
      <c r="G28" s="74">
        <f t="shared" si="3"/>
        <v>4137.2534599178607</v>
      </c>
    </row>
    <row r="29" spans="1:13" x14ac:dyDescent="0.25">
      <c r="A29" s="84">
        <f t="shared" si="4"/>
        <v>45627</v>
      </c>
      <c r="B29" s="76">
        <f t="shared" si="5"/>
        <v>15</v>
      </c>
      <c r="C29" s="74">
        <f t="shared" si="6"/>
        <v>4137.2534599178607</v>
      </c>
      <c r="D29" s="85">
        <f t="shared" si="8"/>
        <v>19.651953934609832</v>
      </c>
      <c r="E29" s="85">
        <f t="shared" si="9"/>
        <v>80.684454904009044</v>
      </c>
      <c r="F29" s="85">
        <f t="shared" si="7"/>
        <v>100.33640883861888</v>
      </c>
      <c r="G29" s="74">
        <f t="shared" si="3"/>
        <v>4056.5690050138519</v>
      </c>
    </row>
    <row r="30" spans="1:13" x14ac:dyDescent="0.25">
      <c r="A30" s="84">
        <f t="shared" si="4"/>
        <v>45658</v>
      </c>
      <c r="B30" s="76">
        <f t="shared" si="5"/>
        <v>16</v>
      </c>
      <c r="C30" s="74">
        <f t="shared" si="6"/>
        <v>4056.5690050138519</v>
      </c>
      <c r="D30" s="85">
        <f t="shared" si="8"/>
        <v>19.268702773815793</v>
      </c>
      <c r="E30" s="85">
        <f t="shared" si="9"/>
        <v>81.06770606480309</v>
      </c>
      <c r="F30" s="85">
        <f t="shared" si="7"/>
        <v>100.33640883861888</v>
      </c>
      <c r="G30" s="74">
        <f t="shared" si="3"/>
        <v>3975.5012989490488</v>
      </c>
    </row>
    <row r="31" spans="1:13" x14ac:dyDescent="0.25">
      <c r="A31" s="84">
        <f t="shared" si="4"/>
        <v>45689</v>
      </c>
      <c r="B31" s="76">
        <f t="shared" si="5"/>
        <v>17</v>
      </c>
      <c r="C31" s="74">
        <f t="shared" si="6"/>
        <v>3975.5012989490488</v>
      </c>
      <c r="D31" s="85">
        <f t="shared" si="8"/>
        <v>18.883631170007977</v>
      </c>
      <c r="E31" s="85">
        <f t="shared" si="9"/>
        <v>81.452777668610892</v>
      </c>
      <c r="F31" s="85">
        <f t="shared" si="7"/>
        <v>100.33640883861887</v>
      </c>
      <c r="G31" s="74">
        <f t="shared" si="3"/>
        <v>3894.0485212804379</v>
      </c>
    </row>
    <row r="32" spans="1:13" x14ac:dyDescent="0.25">
      <c r="A32" s="84">
        <f t="shared" si="4"/>
        <v>45717</v>
      </c>
      <c r="B32" s="76">
        <f t="shared" si="5"/>
        <v>18</v>
      </c>
      <c r="C32" s="74">
        <f t="shared" si="6"/>
        <v>3894.0485212804379</v>
      </c>
      <c r="D32" s="85">
        <f t="shared" si="8"/>
        <v>18.496730476082075</v>
      </c>
      <c r="E32" s="85">
        <f t="shared" si="9"/>
        <v>81.839678362536816</v>
      </c>
      <c r="F32" s="85">
        <f t="shared" si="7"/>
        <v>100.33640883861889</v>
      </c>
      <c r="G32" s="74">
        <f t="shared" si="3"/>
        <v>3812.2088429179012</v>
      </c>
    </row>
    <row r="33" spans="1:7" x14ac:dyDescent="0.25">
      <c r="A33" s="84">
        <f t="shared" si="4"/>
        <v>45748</v>
      </c>
      <c r="B33" s="76">
        <f t="shared" si="5"/>
        <v>19</v>
      </c>
      <c r="C33" s="74">
        <f t="shared" si="6"/>
        <v>3812.2088429179012</v>
      </c>
      <c r="D33" s="85">
        <f t="shared" si="8"/>
        <v>18.107992003860023</v>
      </c>
      <c r="E33" s="85">
        <f t="shared" si="9"/>
        <v>82.22841683475886</v>
      </c>
      <c r="F33" s="85">
        <f t="shared" si="7"/>
        <v>100.33640883861888</v>
      </c>
      <c r="G33" s="74">
        <f t="shared" si="3"/>
        <v>3729.9804260831424</v>
      </c>
    </row>
    <row r="34" spans="1:7" x14ac:dyDescent="0.25">
      <c r="A34" s="84">
        <f t="shared" si="4"/>
        <v>45778</v>
      </c>
      <c r="B34" s="76">
        <f t="shared" si="5"/>
        <v>20</v>
      </c>
      <c r="C34" s="74">
        <f t="shared" si="6"/>
        <v>3729.9804260831424</v>
      </c>
      <c r="D34" s="85">
        <f t="shared" si="8"/>
        <v>17.717407023894918</v>
      </c>
      <c r="E34" s="85">
        <f t="shared" si="9"/>
        <v>82.619001814723958</v>
      </c>
      <c r="F34" s="85">
        <f t="shared" si="7"/>
        <v>100.33640883861888</v>
      </c>
      <c r="G34" s="74">
        <f t="shared" si="3"/>
        <v>3647.3614242684184</v>
      </c>
    </row>
    <row r="35" spans="1:7" x14ac:dyDescent="0.25">
      <c r="A35" s="84">
        <f t="shared" si="4"/>
        <v>45809</v>
      </c>
      <c r="B35" s="76">
        <f t="shared" si="5"/>
        <v>21</v>
      </c>
      <c r="C35" s="74">
        <f t="shared" si="6"/>
        <v>3647.3614242684184</v>
      </c>
      <c r="D35" s="85">
        <f t="shared" si="8"/>
        <v>17.324966765274979</v>
      </c>
      <c r="E35" s="85">
        <f t="shared" si="9"/>
        <v>83.0114420733439</v>
      </c>
      <c r="F35" s="85">
        <f t="shared" si="7"/>
        <v>100.33640883861888</v>
      </c>
      <c r="G35" s="74">
        <f t="shared" si="3"/>
        <v>3564.3499821950745</v>
      </c>
    </row>
    <row r="36" spans="1:7" x14ac:dyDescent="0.25">
      <c r="A36" s="84">
        <f t="shared" si="4"/>
        <v>45839</v>
      </c>
      <c r="B36" s="76">
        <f t="shared" si="5"/>
        <v>22</v>
      </c>
      <c r="C36" s="74">
        <f t="shared" si="6"/>
        <v>3564.3499821950745</v>
      </c>
      <c r="D36" s="85">
        <f t="shared" si="8"/>
        <v>16.930662415426596</v>
      </c>
      <c r="E36" s="85">
        <f t="shared" si="9"/>
        <v>83.405746423192284</v>
      </c>
      <c r="F36" s="85">
        <f t="shared" si="7"/>
        <v>100.33640883861888</v>
      </c>
      <c r="G36" s="74">
        <f t="shared" si="3"/>
        <v>3480.9442357718822</v>
      </c>
    </row>
    <row r="37" spans="1:7" x14ac:dyDescent="0.25">
      <c r="A37" s="84">
        <f t="shared" si="4"/>
        <v>45870</v>
      </c>
      <c r="B37" s="76">
        <f t="shared" si="5"/>
        <v>23</v>
      </c>
      <c r="C37" s="74">
        <f t="shared" si="6"/>
        <v>3480.9442357718822</v>
      </c>
      <c r="D37" s="85">
        <f t="shared" si="8"/>
        <v>16.534485119916436</v>
      </c>
      <c r="E37" s="85">
        <f t="shared" si="9"/>
        <v>83.801923718702454</v>
      </c>
      <c r="F37" s="85">
        <f t="shared" si="7"/>
        <v>100.33640883861889</v>
      </c>
      <c r="G37" s="74">
        <f t="shared" si="3"/>
        <v>3397.1423120531799</v>
      </c>
    </row>
    <row r="38" spans="1:7" x14ac:dyDescent="0.25">
      <c r="A38" s="84">
        <f t="shared" si="4"/>
        <v>45901</v>
      </c>
      <c r="B38" s="76">
        <f t="shared" si="5"/>
        <v>24</v>
      </c>
      <c r="C38" s="74">
        <f t="shared" si="6"/>
        <v>3397.1423120531799</v>
      </c>
      <c r="D38" s="85">
        <f t="shared" si="8"/>
        <v>16.1364259822526</v>
      </c>
      <c r="E38" s="85">
        <f t="shared" si="9"/>
        <v>84.199982856366276</v>
      </c>
      <c r="F38" s="85">
        <f t="shared" si="7"/>
        <v>100.33640883861888</v>
      </c>
      <c r="G38" s="74">
        <f t="shared" si="3"/>
        <v>3312.9423291968137</v>
      </c>
    </row>
    <row r="39" spans="1:7" x14ac:dyDescent="0.25">
      <c r="A39" s="84">
        <f t="shared" si="4"/>
        <v>45931</v>
      </c>
      <c r="B39" s="76">
        <f t="shared" si="5"/>
        <v>25</v>
      </c>
      <c r="C39" s="74">
        <f t="shared" si="6"/>
        <v>3312.9423291968137</v>
      </c>
      <c r="D39" s="85">
        <f t="shared" si="8"/>
        <v>15.736476063684858</v>
      </c>
      <c r="E39" s="85">
        <f t="shared" si="9"/>
        <v>84.599932774934018</v>
      </c>
      <c r="F39" s="85">
        <f t="shared" si="7"/>
        <v>100.33640883861888</v>
      </c>
      <c r="G39" s="74">
        <f t="shared" si="3"/>
        <v>3228.3423964218796</v>
      </c>
    </row>
    <row r="40" spans="1:7" x14ac:dyDescent="0.25">
      <c r="A40" s="84">
        <f t="shared" si="4"/>
        <v>45962</v>
      </c>
      <c r="B40" s="76">
        <f t="shared" si="5"/>
        <v>26</v>
      </c>
      <c r="C40" s="74">
        <f t="shared" si="6"/>
        <v>3228.3423964218796</v>
      </c>
      <c r="D40" s="85">
        <f t="shared" si="8"/>
        <v>15.334626383003926</v>
      </c>
      <c r="E40" s="85">
        <f t="shared" si="9"/>
        <v>85.001782455614958</v>
      </c>
      <c r="F40" s="85">
        <f t="shared" si="7"/>
        <v>100.33640883861888</v>
      </c>
      <c r="G40" s="74">
        <f t="shared" si="3"/>
        <v>3143.3406139662648</v>
      </c>
    </row>
    <row r="41" spans="1:7" x14ac:dyDescent="0.25">
      <c r="A41" s="84">
        <f t="shared" si="4"/>
        <v>45992</v>
      </c>
      <c r="B41" s="76">
        <f t="shared" si="5"/>
        <v>27</v>
      </c>
      <c r="C41" s="74">
        <f t="shared" si="6"/>
        <v>3143.3406139662648</v>
      </c>
      <c r="D41" s="85">
        <f t="shared" si="8"/>
        <v>14.930867916339754</v>
      </c>
      <c r="E41" s="85">
        <f t="shared" si="9"/>
        <v>85.405540922279116</v>
      </c>
      <c r="F41" s="85">
        <f t="shared" si="7"/>
        <v>100.33640883861887</v>
      </c>
      <c r="G41" s="74">
        <f t="shared" si="3"/>
        <v>3057.9350730439855</v>
      </c>
    </row>
    <row r="42" spans="1:7" x14ac:dyDescent="0.25">
      <c r="A42" s="84">
        <f t="shared" si="4"/>
        <v>46023</v>
      </c>
      <c r="B42" s="76">
        <f t="shared" si="5"/>
        <v>28</v>
      </c>
      <c r="C42" s="74">
        <f t="shared" si="6"/>
        <v>3057.9350730439855</v>
      </c>
      <c r="D42" s="85">
        <f t="shared" si="8"/>
        <v>14.525191596958926</v>
      </c>
      <c r="E42" s="85">
        <f t="shared" si="9"/>
        <v>85.811217241659961</v>
      </c>
      <c r="F42" s="85">
        <f t="shared" si="7"/>
        <v>100.33640883861889</v>
      </c>
      <c r="G42" s="74">
        <f t="shared" si="3"/>
        <v>2972.1238558023256</v>
      </c>
    </row>
    <row r="43" spans="1:7" x14ac:dyDescent="0.25">
      <c r="A43" s="84">
        <f t="shared" si="4"/>
        <v>46054</v>
      </c>
      <c r="B43" s="76">
        <f t="shared" si="5"/>
        <v>29</v>
      </c>
      <c r="C43" s="74">
        <f t="shared" si="6"/>
        <v>2972.1238558023256</v>
      </c>
      <c r="D43" s="85">
        <f t="shared" si="8"/>
        <v>14.117588315061042</v>
      </c>
      <c r="E43" s="85">
        <f t="shared" si="9"/>
        <v>86.218820523557838</v>
      </c>
      <c r="F43" s="85">
        <f t="shared" si="7"/>
        <v>100.33640883861888</v>
      </c>
      <c r="G43" s="74">
        <f t="shared" si="3"/>
        <v>2885.9050352787676</v>
      </c>
    </row>
    <row r="44" spans="1:7" x14ac:dyDescent="0.25">
      <c r="A44" s="84">
        <f t="shared" si="4"/>
        <v>46082</v>
      </c>
      <c r="B44" s="76">
        <f t="shared" si="5"/>
        <v>30</v>
      </c>
      <c r="C44" s="74">
        <f t="shared" si="6"/>
        <v>2885.9050352787676</v>
      </c>
      <c r="D44" s="85">
        <f t="shared" si="8"/>
        <v>13.708048917574139</v>
      </c>
      <c r="E44" s="85">
        <f t="shared" si="9"/>
        <v>86.628359921044733</v>
      </c>
      <c r="F44" s="85">
        <f t="shared" si="7"/>
        <v>100.33640883861887</v>
      </c>
      <c r="G44" s="74">
        <f t="shared" si="3"/>
        <v>2799.276675357723</v>
      </c>
    </row>
    <row r="45" spans="1:7" x14ac:dyDescent="0.25">
      <c r="A45" s="84">
        <f t="shared" si="4"/>
        <v>46113</v>
      </c>
      <c r="B45" s="76">
        <f t="shared" si="5"/>
        <v>31</v>
      </c>
      <c r="C45" s="74">
        <f t="shared" si="6"/>
        <v>2799.276675357723</v>
      </c>
      <c r="D45" s="85">
        <f t="shared" si="8"/>
        <v>13.296564207949178</v>
      </c>
      <c r="E45" s="85">
        <f t="shared" si="9"/>
        <v>87.039844630669691</v>
      </c>
      <c r="F45" s="85">
        <f t="shared" si="7"/>
        <v>100.33640883861887</v>
      </c>
      <c r="G45" s="74">
        <f t="shared" si="3"/>
        <v>2712.2368307270531</v>
      </c>
    </row>
    <row r="46" spans="1:7" x14ac:dyDescent="0.25">
      <c r="A46" s="84">
        <f t="shared" si="4"/>
        <v>46143</v>
      </c>
      <c r="B46" s="76">
        <f t="shared" si="5"/>
        <v>32</v>
      </c>
      <c r="C46" s="74">
        <f t="shared" si="6"/>
        <v>2712.2368307270531</v>
      </c>
      <c r="D46" s="85">
        <f t="shared" si="8"/>
        <v>12.883124945953496</v>
      </c>
      <c r="E46" s="85">
        <f t="shared" si="9"/>
        <v>87.453283892665382</v>
      </c>
      <c r="F46" s="85">
        <f t="shared" si="7"/>
        <v>100.33640883861888</v>
      </c>
      <c r="G46" s="74">
        <f t="shared" si="3"/>
        <v>2624.7835468343878</v>
      </c>
    </row>
    <row r="47" spans="1:7" x14ac:dyDescent="0.25">
      <c r="A47" s="84">
        <f t="shared" si="4"/>
        <v>46174</v>
      </c>
      <c r="B47" s="76">
        <f t="shared" si="5"/>
        <v>33</v>
      </c>
      <c r="C47" s="74">
        <f t="shared" si="6"/>
        <v>2624.7835468343878</v>
      </c>
      <c r="D47" s="85">
        <f t="shared" si="8"/>
        <v>12.46772184746334</v>
      </c>
      <c r="E47" s="85">
        <f t="shared" si="9"/>
        <v>87.868686991155542</v>
      </c>
      <c r="F47" s="85">
        <f t="shared" si="7"/>
        <v>100.33640883861888</v>
      </c>
      <c r="G47" s="74">
        <f t="shared" si="3"/>
        <v>2536.9148598432321</v>
      </c>
    </row>
    <row r="48" spans="1:7" x14ac:dyDescent="0.25">
      <c r="A48" s="84">
        <f t="shared" si="4"/>
        <v>46204</v>
      </c>
      <c r="B48" s="76">
        <f t="shared" si="5"/>
        <v>34</v>
      </c>
      <c r="C48" s="74">
        <f t="shared" si="6"/>
        <v>2536.9148598432321</v>
      </c>
      <c r="D48" s="85">
        <f t="shared" si="8"/>
        <v>12.050345584255348</v>
      </c>
      <c r="E48" s="85">
        <f t="shared" si="9"/>
        <v>88.28606325436354</v>
      </c>
      <c r="F48" s="85">
        <f t="shared" si="7"/>
        <v>100.33640883861889</v>
      </c>
      <c r="G48" s="74">
        <f t="shared" si="3"/>
        <v>2448.6287965888687</v>
      </c>
    </row>
    <row r="49" spans="1:7" x14ac:dyDescent="0.25">
      <c r="A49" s="84">
        <f t="shared" si="4"/>
        <v>46235</v>
      </c>
      <c r="B49" s="76">
        <f t="shared" si="5"/>
        <v>35</v>
      </c>
      <c r="C49" s="74">
        <f t="shared" si="6"/>
        <v>2448.6287965888687</v>
      </c>
      <c r="D49" s="85">
        <f t="shared" si="8"/>
        <v>11.630986783797121</v>
      </c>
      <c r="E49" s="85">
        <f t="shared" si="9"/>
        <v>88.705422054821767</v>
      </c>
      <c r="F49" s="85">
        <f t="shared" si="7"/>
        <v>100.33640883861889</v>
      </c>
      <c r="G49" s="74">
        <f t="shared" si="3"/>
        <v>2359.9233745340471</v>
      </c>
    </row>
    <row r="50" spans="1:7" x14ac:dyDescent="0.25">
      <c r="A50" s="84">
        <f t="shared" si="4"/>
        <v>46266</v>
      </c>
      <c r="B50" s="76">
        <f t="shared" si="5"/>
        <v>36</v>
      </c>
      <c r="C50" s="74">
        <f t="shared" si="6"/>
        <v>2359.9233745340471</v>
      </c>
      <c r="D50" s="85">
        <f t="shared" si="8"/>
        <v>11.209636029036718</v>
      </c>
      <c r="E50" s="85">
        <f t="shared" si="9"/>
        <v>89.126772809582164</v>
      </c>
      <c r="F50" s="85">
        <f t="shared" si="7"/>
        <v>100.33640883861888</v>
      </c>
      <c r="G50" s="74">
        <f t="shared" si="3"/>
        <v>2270.7966017244648</v>
      </c>
    </row>
    <row r="51" spans="1:7" x14ac:dyDescent="0.25">
      <c r="A51" s="84">
        <f t="shared" si="4"/>
        <v>46296</v>
      </c>
      <c r="B51" s="76">
        <f t="shared" si="5"/>
        <v>37</v>
      </c>
      <c r="C51" s="74">
        <f t="shared" si="6"/>
        <v>2270.7966017244648</v>
      </c>
      <c r="D51" s="85">
        <f t="shared" si="8"/>
        <v>10.786283858191203</v>
      </c>
      <c r="E51" s="85">
        <f t="shared" si="9"/>
        <v>89.550124980427668</v>
      </c>
      <c r="F51" s="85">
        <f t="shared" si="7"/>
        <v>100.33640883861887</v>
      </c>
      <c r="G51" s="74">
        <f t="shared" si="3"/>
        <v>2181.246476744037</v>
      </c>
    </row>
    <row r="52" spans="1:7" x14ac:dyDescent="0.25">
      <c r="A52" s="84">
        <f t="shared" si="4"/>
        <v>46327</v>
      </c>
      <c r="B52" s="76">
        <f t="shared" si="5"/>
        <v>38</v>
      </c>
      <c r="C52" s="74">
        <f t="shared" si="6"/>
        <v>2181.246476744037</v>
      </c>
      <c r="D52" s="85">
        <f t="shared" si="8"/>
        <v>10.360920764534171</v>
      </c>
      <c r="E52" s="85">
        <f t="shared" si="9"/>
        <v>89.975488074084709</v>
      </c>
      <c r="F52" s="85">
        <f t="shared" si="7"/>
        <v>100.33640883861888</v>
      </c>
      <c r="G52" s="74">
        <f t="shared" si="3"/>
        <v>2091.2709886699522</v>
      </c>
    </row>
    <row r="53" spans="1:7" x14ac:dyDescent="0.25">
      <c r="A53" s="84">
        <f t="shared" si="4"/>
        <v>46357</v>
      </c>
      <c r="B53" s="76">
        <f t="shared" si="5"/>
        <v>39</v>
      </c>
      <c r="C53" s="74">
        <f t="shared" si="6"/>
        <v>2091.2709886699522</v>
      </c>
      <c r="D53" s="85">
        <f t="shared" si="8"/>
        <v>9.933537196182268</v>
      </c>
      <c r="E53" s="85">
        <f t="shared" si="9"/>
        <v>90.402871642436608</v>
      </c>
      <c r="F53" s="85">
        <f t="shared" si="7"/>
        <v>100.33640883861888</v>
      </c>
      <c r="G53" s="74">
        <f t="shared" si="3"/>
        <v>2000.8681170275156</v>
      </c>
    </row>
    <row r="54" spans="1:7" x14ac:dyDescent="0.25">
      <c r="A54" s="84">
        <f t="shared" si="4"/>
        <v>46388</v>
      </c>
      <c r="B54" s="76">
        <f t="shared" si="5"/>
        <v>40</v>
      </c>
      <c r="C54" s="74">
        <f t="shared" si="6"/>
        <v>2000.8681170275156</v>
      </c>
      <c r="D54" s="85">
        <f t="shared" si="8"/>
        <v>9.504123555880696</v>
      </c>
      <c r="E54" s="85">
        <f t="shared" si="9"/>
        <v>90.832285282738184</v>
      </c>
      <c r="F54" s="85">
        <f t="shared" si="7"/>
        <v>100.33640883861888</v>
      </c>
      <c r="G54" s="74">
        <f t="shared" si="3"/>
        <v>1910.0358317447774</v>
      </c>
    </row>
    <row r="55" spans="1:7" x14ac:dyDescent="0.25">
      <c r="A55" s="84">
        <f t="shared" si="4"/>
        <v>46419</v>
      </c>
      <c r="B55" s="76">
        <f t="shared" si="5"/>
        <v>41</v>
      </c>
      <c r="C55" s="74">
        <f t="shared" si="6"/>
        <v>1910.0358317447774</v>
      </c>
      <c r="D55" s="85">
        <f t="shared" si="8"/>
        <v>9.0726702007876874</v>
      </c>
      <c r="E55" s="85">
        <f t="shared" si="9"/>
        <v>91.263738637831196</v>
      </c>
      <c r="F55" s="85">
        <f t="shared" si="7"/>
        <v>100.33640883861888</v>
      </c>
      <c r="G55" s="74">
        <f t="shared" si="3"/>
        <v>1818.7720931069462</v>
      </c>
    </row>
    <row r="56" spans="1:7" x14ac:dyDescent="0.25">
      <c r="A56" s="84">
        <f t="shared" si="4"/>
        <v>46447</v>
      </c>
      <c r="B56" s="76">
        <f t="shared" si="5"/>
        <v>42</v>
      </c>
      <c r="C56" s="74">
        <f t="shared" si="6"/>
        <v>1818.7720931069462</v>
      </c>
      <c r="D56" s="85">
        <f t="shared" si="8"/>
        <v>8.6391674422579907</v>
      </c>
      <c r="E56" s="85">
        <f t="shared" si="9"/>
        <v>91.697241396360894</v>
      </c>
      <c r="F56" s="85">
        <f t="shared" si="7"/>
        <v>100.33640883861888</v>
      </c>
      <c r="G56" s="74">
        <f t="shared" si="3"/>
        <v>1727.0748517105853</v>
      </c>
    </row>
    <row r="57" spans="1:7" x14ac:dyDescent="0.25">
      <c r="A57" s="84">
        <f t="shared" si="4"/>
        <v>46478</v>
      </c>
      <c r="B57" s="76">
        <f t="shared" si="5"/>
        <v>43</v>
      </c>
      <c r="C57" s="74">
        <f t="shared" si="6"/>
        <v>1727.0748517105853</v>
      </c>
      <c r="D57" s="85">
        <f t="shared" si="8"/>
        <v>8.2036055456252761</v>
      </c>
      <c r="E57" s="85">
        <f t="shared" si="9"/>
        <v>92.1328032929936</v>
      </c>
      <c r="F57" s="85">
        <f t="shared" si="7"/>
        <v>100.33640883861888</v>
      </c>
      <c r="G57" s="74">
        <f t="shared" si="3"/>
        <v>1634.9420484175916</v>
      </c>
    </row>
    <row r="58" spans="1:7" x14ac:dyDescent="0.25">
      <c r="A58" s="84">
        <f t="shared" si="4"/>
        <v>46508</v>
      </c>
      <c r="B58" s="76">
        <f t="shared" si="5"/>
        <v>44</v>
      </c>
      <c r="C58" s="74">
        <f t="shared" si="6"/>
        <v>1634.9420484175916</v>
      </c>
      <c r="D58" s="85">
        <f t="shared" si="8"/>
        <v>7.7659747299835571</v>
      </c>
      <c r="E58" s="85">
        <f t="shared" si="9"/>
        <v>92.570434108635325</v>
      </c>
      <c r="F58" s="85">
        <f t="shared" si="7"/>
        <v>100.33640883861888</v>
      </c>
      <c r="G58" s="74">
        <f t="shared" si="3"/>
        <v>1542.3716143089564</v>
      </c>
    </row>
    <row r="59" spans="1:7" x14ac:dyDescent="0.25">
      <c r="A59" s="84">
        <f t="shared" si="4"/>
        <v>46539</v>
      </c>
      <c r="B59" s="76">
        <f t="shared" si="5"/>
        <v>45</v>
      </c>
      <c r="C59" s="74">
        <f t="shared" si="6"/>
        <v>1542.3716143089564</v>
      </c>
      <c r="D59" s="85">
        <f t="shared" si="8"/>
        <v>7.3262651679675397</v>
      </c>
      <c r="E59" s="85">
        <f t="shared" si="9"/>
        <v>93.010143670651345</v>
      </c>
      <c r="F59" s="85">
        <f t="shared" si="7"/>
        <v>100.33640883861888</v>
      </c>
      <c r="G59" s="74">
        <f t="shared" si="3"/>
        <v>1449.361470638305</v>
      </c>
    </row>
    <row r="60" spans="1:7" x14ac:dyDescent="0.25">
      <c r="A60" s="84">
        <f t="shared" si="4"/>
        <v>46569</v>
      </c>
      <c r="B60" s="76">
        <f t="shared" si="5"/>
        <v>46</v>
      </c>
      <c r="C60" s="74">
        <f t="shared" si="6"/>
        <v>1449.361470638305</v>
      </c>
      <c r="D60" s="85">
        <f t="shared" si="8"/>
        <v>6.8844669855319456</v>
      </c>
      <c r="E60" s="85">
        <f t="shared" si="9"/>
        <v>93.451941853086936</v>
      </c>
      <c r="F60" s="85">
        <f t="shared" si="7"/>
        <v>100.33640883861888</v>
      </c>
      <c r="G60" s="74">
        <f t="shared" si="3"/>
        <v>1355.9095287852181</v>
      </c>
    </row>
    <row r="61" spans="1:7" x14ac:dyDescent="0.25">
      <c r="A61" s="84">
        <f t="shared" si="4"/>
        <v>46600</v>
      </c>
      <c r="B61" s="76">
        <f t="shared" si="5"/>
        <v>47</v>
      </c>
      <c r="C61" s="74">
        <f t="shared" si="6"/>
        <v>1355.9095287852181</v>
      </c>
      <c r="D61" s="85">
        <f t="shared" si="8"/>
        <v>6.4405702617297829</v>
      </c>
      <c r="E61" s="85">
        <f t="shared" si="9"/>
        <v>93.895838576889091</v>
      </c>
      <c r="F61" s="85">
        <f t="shared" si="7"/>
        <v>100.33640883861888</v>
      </c>
      <c r="G61" s="74">
        <f t="shared" si="3"/>
        <v>1262.0136902083291</v>
      </c>
    </row>
    <row r="62" spans="1:7" x14ac:dyDescent="0.25">
      <c r="A62" s="84">
        <f t="shared" si="4"/>
        <v>46631</v>
      </c>
      <c r="B62" s="76">
        <f t="shared" si="5"/>
        <v>48</v>
      </c>
      <c r="C62" s="74">
        <f t="shared" si="6"/>
        <v>1262.0136902083291</v>
      </c>
      <c r="D62" s="85">
        <f t="shared" si="8"/>
        <v>5.9945650284895597</v>
      </c>
      <c r="E62" s="85">
        <f t="shared" si="9"/>
        <v>94.341843810129319</v>
      </c>
      <c r="F62" s="85">
        <f t="shared" si="7"/>
        <v>100.33640883861888</v>
      </c>
      <c r="G62" s="74">
        <f t="shared" si="3"/>
        <v>1167.6718463981997</v>
      </c>
    </row>
    <row r="63" spans="1:7" x14ac:dyDescent="0.25">
      <c r="A63" s="84">
        <f t="shared" si="4"/>
        <v>46661</v>
      </c>
      <c r="B63" s="76">
        <f t="shared" si="5"/>
        <v>49</v>
      </c>
      <c r="C63" s="74">
        <f t="shared" si="6"/>
        <v>1167.6718463981997</v>
      </c>
      <c r="D63" s="85">
        <f t="shared" si="8"/>
        <v>5.546441270391445</v>
      </c>
      <c r="E63" s="85">
        <f t="shared" si="9"/>
        <v>94.789967568227439</v>
      </c>
      <c r="F63" s="85">
        <f t="shared" si="7"/>
        <v>100.33640883861888</v>
      </c>
      <c r="G63" s="74">
        <f t="shared" si="3"/>
        <v>1072.8818788299723</v>
      </c>
    </row>
    <row r="64" spans="1:7" x14ac:dyDescent="0.25">
      <c r="A64" s="84">
        <f t="shared" si="4"/>
        <v>46692</v>
      </c>
      <c r="B64" s="76">
        <f t="shared" si="5"/>
        <v>50</v>
      </c>
      <c r="C64" s="74">
        <f t="shared" si="6"/>
        <v>1072.8818788299723</v>
      </c>
      <c r="D64" s="85">
        <f t="shared" si="8"/>
        <v>5.096188924442365</v>
      </c>
      <c r="E64" s="85">
        <f t="shared" si="9"/>
        <v>95.240219914176507</v>
      </c>
      <c r="F64" s="85">
        <f t="shared" si="7"/>
        <v>100.33640883861887</v>
      </c>
      <c r="G64" s="74">
        <f t="shared" si="3"/>
        <v>977.6416589157958</v>
      </c>
    </row>
    <row r="65" spans="1:7" x14ac:dyDescent="0.25">
      <c r="A65" s="84">
        <f t="shared" si="4"/>
        <v>46722</v>
      </c>
      <c r="B65" s="76">
        <f t="shared" si="5"/>
        <v>51</v>
      </c>
      <c r="C65" s="74">
        <f t="shared" si="6"/>
        <v>977.6416589157958</v>
      </c>
      <c r="D65" s="85">
        <f t="shared" si="8"/>
        <v>4.6437978798500259</v>
      </c>
      <c r="E65" s="85">
        <f t="shared" si="9"/>
        <v>95.692610958768853</v>
      </c>
      <c r="F65" s="85">
        <f t="shared" si="7"/>
        <v>100.33640883861888</v>
      </c>
      <c r="G65" s="74">
        <f t="shared" si="3"/>
        <v>881.94904795702701</v>
      </c>
    </row>
    <row r="66" spans="1:7" x14ac:dyDescent="0.25">
      <c r="A66" s="84">
        <f t="shared" si="4"/>
        <v>46753</v>
      </c>
      <c r="B66" s="76">
        <f t="shared" si="5"/>
        <v>52</v>
      </c>
      <c r="C66" s="74">
        <f t="shared" si="6"/>
        <v>881.94904795702701</v>
      </c>
      <c r="D66" s="85">
        <f t="shared" si="8"/>
        <v>4.1892579777958749</v>
      </c>
      <c r="E66" s="85">
        <f t="shared" si="9"/>
        <v>96.147150860823004</v>
      </c>
      <c r="F66" s="85">
        <f t="shared" si="7"/>
        <v>100.33640883861888</v>
      </c>
      <c r="G66" s="74">
        <f t="shared" si="3"/>
        <v>785.80189709620402</v>
      </c>
    </row>
    <row r="67" spans="1:7" x14ac:dyDescent="0.25">
      <c r="A67" s="84">
        <f t="shared" si="4"/>
        <v>46784</v>
      </c>
      <c r="B67" s="76">
        <f t="shared" si="5"/>
        <v>53</v>
      </c>
      <c r="C67" s="74">
        <f t="shared" si="6"/>
        <v>785.80189709620402</v>
      </c>
      <c r="D67" s="85">
        <f t="shared" si="8"/>
        <v>3.7325590112069649</v>
      </c>
      <c r="E67" s="85">
        <f t="shared" si="9"/>
        <v>96.603849827411906</v>
      </c>
      <c r="F67" s="85">
        <f t="shared" si="7"/>
        <v>100.33640883861887</v>
      </c>
      <c r="G67" s="74">
        <f t="shared" si="3"/>
        <v>689.19804726879215</v>
      </c>
    </row>
    <row r="68" spans="1:7" x14ac:dyDescent="0.25">
      <c r="A68" s="84">
        <f t="shared" si="4"/>
        <v>46813</v>
      </c>
      <c r="B68" s="76">
        <f t="shared" si="5"/>
        <v>54</v>
      </c>
      <c r="C68" s="74">
        <f t="shared" si="6"/>
        <v>689.19804726879215</v>
      </c>
      <c r="D68" s="85">
        <f t="shared" si="8"/>
        <v>3.2736907245267584</v>
      </c>
      <c r="E68" s="85">
        <f t="shared" si="9"/>
        <v>97.062718114092121</v>
      </c>
      <c r="F68" s="85">
        <f t="shared" si="7"/>
        <v>100.33640883861888</v>
      </c>
      <c r="G68" s="74">
        <f t="shared" si="3"/>
        <v>592.1353291547</v>
      </c>
    </row>
    <row r="69" spans="1:7" x14ac:dyDescent="0.25">
      <c r="A69" s="84">
        <f t="shared" si="4"/>
        <v>46844</v>
      </c>
      <c r="B69" s="76">
        <f t="shared" si="5"/>
        <v>55</v>
      </c>
      <c r="C69" s="74">
        <f t="shared" si="6"/>
        <v>592.1353291547</v>
      </c>
      <c r="D69" s="85">
        <f t="shared" si="8"/>
        <v>2.8126428134848211</v>
      </c>
      <c r="E69" s="85">
        <f t="shared" si="9"/>
        <v>97.523766025134066</v>
      </c>
      <c r="F69" s="85">
        <f t="shared" si="7"/>
        <v>100.33640883861889</v>
      </c>
      <c r="G69" s="74">
        <f t="shared" si="3"/>
        <v>494.61156312956592</v>
      </c>
    </row>
    <row r="70" spans="1:7" x14ac:dyDescent="0.25">
      <c r="A70" s="84">
        <f t="shared" si="4"/>
        <v>46874</v>
      </c>
      <c r="B70" s="76">
        <f t="shared" si="5"/>
        <v>56</v>
      </c>
      <c r="C70" s="74">
        <f t="shared" si="6"/>
        <v>494.61156312956592</v>
      </c>
      <c r="D70" s="85">
        <f t="shared" si="8"/>
        <v>2.3494049248654343</v>
      </c>
      <c r="E70" s="85">
        <f t="shared" si="9"/>
        <v>97.987003913753441</v>
      </c>
      <c r="F70" s="85">
        <f t="shared" si="7"/>
        <v>100.33640883861888</v>
      </c>
      <c r="G70" s="74">
        <f t="shared" si="3"/>
        <v>396.6245592158125</v>
      </c>
    </row>
    <row r="71" spans="1:7" x14ac:dyDescent="0.25">
      <c r="A71" s="84">
        <f t="shared" si="4"/>
        <v>46905</v>
      </c>
      <c r="B71" s="76">
        <f t="shared" si="5"/>
        <v>57</v>
      </c>
      <c r="C71" s="74">
        <f t="shared" si="6"/>
        <v>396.6245592158125</v>
      </c>
      <c r="D71" s="85">
        <f t="shared" si="8"/>
        <v>1.8839666562751056</v>
      </c>
      <c r="E71" s="85">
        <f t="shared" si="9"/>
        <v>98.452442182343773</v>
      </c>
      <c r="F71" s="85">
        <f t="shared" si="7"/>
        <v>100.33640883861888</v>
      </c>
      <c r="G71" s="74">
        <f t="shared" si="3"/>
        <v>298.17211703346874</v>
      </c>
    </row>
    <row r="72" spans="1:7" x14ac:dyDescent="0.25">
      <c r="A72" s="84">
        <f t="shared" si="4"/>
        <v>46935</v>
      </c>
      <c r="B72" s="76">
        <f t="shared" si="5"/>
        <v>58</v>
      </c>
      <c r="C72" s="74">
        <f t="shared" si="6"/>
        <v>298.17211703346874</v>
      </c>
      <c r="D72" s="85">
        <f t="shared" si="8"/>
        <v>1.4163175559089727</v>
      </c>
      <c r="E72" s="85">
        <f t="shared" si="9"/>
        <v>98.920091282709905</v>
      </c>
      <c r="F72" s="85">
        <f t="shared" si="7"/>
        <v>100.33640883861888</v>
      </c>
      <c r="G72" s="74">
        <f t="shared" si="3"/>
        <v>199.25202575075883</v>
      </c>
    </row>
    <row r="73" spans="1:7" x14ac:dyDescent="0.25">
      <c r="A73" s="84">
        <f t="shared" si="4"/>
        <v>46966</v>
      </c>
      <c r="B73" s="76">
        <f t="shared" si="5"/>
        <v>59</v>
      </c>
      <c r="C73" s="74">
        <f t="shared" si="6"/>
        <v>199.25202575075883</v>
      </c>
      <c r="D73" s="85">
        <f t="shared" si="8"/>
        <v>0.9464471223161004</v>
      </c>
      <c r="E73" s="85">
        <f t="shared" si="9"/>
        <v>99.389961716302764</v>
      </c>
      <c r="F73" s="85">
        <f t="shared" si="7"/>
        <v>100.33640883861887</v>
      </c>
      <c r="G73" s="74">
        <f t="shared" si="3"/>
        <v>99.862064034456068</v>
      </c>
    </row>
    <row r="74" spans="1:7" x14ac:dyDescent="0.25">
      <c r="A74" s="84">
        <f t="shared" si="4"/>
        <v>46997</v>
      </c>
      <c r="B74" s="76">
        <f t="shared" si="5"/>
        <v>60</v>
      </c>
      <c r="C74" s="74">
        <f t="shared" si="6"/>
        <v>99.862064034456068</v>
      </c>
      <c r="D74" s="85">
        <f t="shared" si="8"/>
        <v>0.47434480416366226</v>
      </c>
      <c r="E74" s="85">
        <f t="shared" si="9"/>
        <v>99.862064034455216</v>
      </c>
      <c r="F74" s="85">
        <f t="shared" si="7"/>
        <v>100.33640883861888</v>
      </c>
      <c r="G74" s="74">
        <f t="shared" si="3"/>
        <v>8.5265128291212022E-13</v>
      </c>
    </row>
    <row r="75" spans="1:7" x14ac:dyDescent="0.25">
      <c r="A75" s="84"/>
      <c r="B75" s="76"/>
      <c r="C75" s="74"/>
      <c r="D75" s="85"/>
      <c r="E75" s="85"/>
      <c r="F75" s="85"/>
      <c r="G75" s="74"/>
    </row>
    <row r="76" spans="1:7" x14ac:dyDescent="0.25">
      <c r="A76" s="84"/>
      <c r="B76" s="76"/>
      <c r="C76" s="74"/>
      <c r="D76" s="85"/>
      <c r="E76" s="85"/>
      <c r="F76" s="85"/>
      <c r="G76" s="74"/>
    </row>
    <row r="77" spans="1:7" x14ac:dyDescent="0.25">
      <c r="A77" s="84"/>
      <c r="B77" s="76"/>
      <c r="C77" s="74"/>
      <c r="D77" s="85"/>
      <c r="E77" s="85"/>
      <c r="F77" s="85"/>
      <c r="G77" s="74"/>
    </row>
    <row r="78" spans="1:7" x14ac:dyDescent="0.25">
      <c r="A78" s="84"/>
      <c r="B78" s="76"/>
      <c r="C78" s="74"/>
      <c r="D78" s="85"/>
      <c r="E78" s="85"/>
      <c r="F78" s="85"/>
      <c r="G78" s="74"/>
    </row>
    <row r="79" spans="1:7" x14ac:dyDescent="0.25">
      <c r="A79" s="84"/>
      <c r="B79" s="76"/>
      <c r="C79" s="74"/>
      <c r="D79" s="85"/>
      <c r="E79" s="85"/>
      <c r="F79" s="85"/>
      <c r="G79" s="74"/>
    </row>
    <row r="80" spans="1:7" x14ac:dyDescent="0.25">
      <c r="A80" s="84"/>
      <c r="B80" s="76"/>
      <c r="C80" s="74"/>
      <c r="D80" s="85"/>
      <c r="E80" s="85"/>
      <c r="F80" s="85"/>
      <c r="G80" s="74"/>
    </row>
    <row r="81" spans="1:7" x14ac:dyDescent="0.25">
      <c r="A81" s="84"/>
      <c r="B81" s="76"/>
      <c r="C81" s="74"/>
      <c r="D81" s="85"/>
      <c r="E81" s="85"/>
      <c r="F81" s="85"/>
      <c r="G81" s="74"/>
    </row>
    <row r="82" spans="1:7" x14ac:dyDescent="0.25">
      <c r="A82" s="84"/>
      <c r="B82" s="76"/>
      <c r="C82" s="74"/>
      <c r="D82" s="85"/>
      <c r="E82" s="85"/>
      <c r="F82" s="85"/>
      <c r="G82" s="74"/>
    </row>
    <row r="83" spans="1:7" x14ac:dyDescent="0.25">
      <c r="A83" s="84"/>
      <c r="B83" s="76"/>
      <c r="C83" s="74"/>
      <c r="D83" s="85"/>
      <c r="E83" s="85"/>
      <c r="F83" s="85"/>
      <c r="G83" s="74"/>
    </row>
    <row r="84" spans="1:7" x14ac:dyDescent="0.25">
      <c r="A84" s="84"/>
      <c r="B84" s="76"/>
      <c r="C84" s="74"/>
      <c r="D84" s="85"/>
      <c r="E84" s="85"/>
      <c r="F84" s="85"/>
      <c r="G84" s="74"/>
    </row>
    <row r="85" spans="1:7" x14ac:dyDescent="0.25">
      <c r="A85" s="84"/>
      <c r="B85" s="76"/>
      <c r="C85" s="74"/>
      <c r="D85" s="85"/>
      <c r="E85" s="85"/>
      <c r="F85" s="85"/>
      <c r="G85" s="74"/>
    </row>
    <row r="86" spans="1:7" x14ac:dyDescent="0.25">
      <c r="A86" s="84"/>
      <c r="B86" s="76"/>
      <c r="C86" s="74"/>
      <c r="D86" s="85"/>
      <c r="E86" s="85"/>
      <c r="F86" s="85"/>
      <c r="G86" s="74"/>
    </row>
    <row r="87" spans="1:7" x14ac:dyDescent="0.25">
      <c r="A87" s="84"/>
      <c r="B87" s="76"/>
      <c r="C87" s="74"/>
      <c r="D87" s="85"/>
      <c r="E87" s="85"/>
      <c r="F87" s="85"/>
      <c r="G87" s="74"/>
    </row>
    <row r="88" spans="1:7" x14ac:dyDescent="0.25">
      <c r="A88" s="84"/>
      <c r="B88" s="76"/>
      <c r="C88" s="74"/>
      <c r="D88" s="85"/>
      <c r="E88" s="85"/>
      <c r="F88" s="85"/>
      <c r="G88" s="74"/>
    </row>
    <row r="89" spans="1:7" x14ac:dyDescent="0.25">
      <c r="A89" s="84"/>
      <c r="B89" s="76"/>
      <c r="C89" s="74"/>
      <c r="D89" s="85"/>
      <c r="E89" s="85"/>
      <c r="F89" s="85"/>
      <c r="G89" s="74"/>
    </row>
    <row r="90" spans="1:7" x14ac:dyDescent="0.25">
      <c r="A90" s="84"/>
      <c r="B90" s="76"/>
      <c r="C90" s="74"/>
      <c r="D90" s="85"/>
      <c r="E90" s="85"/>
      <c r="F90" s="85"/>
      <c r="G90" s="74"/>
    </row>
    <row r="91" spans="1:7" x14ac:dyDescent="0.25">
      <c r="A91" s="84"/>
      <c r="B91" s="76"/>
      <c r="C91" s="74"/>
      <c r="D91" s="85"/>
      <c r="E91" s="85"/>
      <c r="F91" s="85"/>
      <c r="G91" s="74"/>
    </row>
    <row r="92" spans="1:7" x14ac:dyDescent="0.25">
      <c r="A92" s="84"/>
      <c r="B92" s="76"/>
      <c r="C92" s="74"/>
      <c r="D92" s="85"/>
      <c r="E92" s="85"/>
      <c r="F92" s="85"/>
      <c r="G92" s="74"/>
    </row>
    <row r="93" spans="1:7" x14ac:dyDescent="0.25">
      <c r="A93" s="84"/>
      <c r="B93" s="76"/>
      <c r="C93" s="74"/>
      <c r="D93" s="85"/>
      <c r="E93" s="85"/>
      <c r="F93" s="85"/>
      <c r="G93" s="74"/>
    </row>
    <row r="94" spans="1:7" x14ac:dyDescent="0.25">
      <c r="A94" s="84"/>
      <c r="B94" s="76"/>
      <c r="C94" s="74"/>
      <c r="D94" s="85"/>
      <c r="E94" s="85"/>
      <c r="F94" s="85"/>
      <c r="G94" s="74"/>
    </row>
    <row r="95" spans="1:7" x14ac:dyDescent="0.25">
      <c r="A95" s="84"/>
      <c r="B95" s="76"/>
      <c r="C95" s="74"/>
      <c r="D95" s="85"/>
      <c r="E95" s="85"/>
      <c r="F95" s="85"/>
      <c r="G95" s="74"/>
    </row>
    <row r="96" spans="1:7" x14ac:dyDescent="0.25">
      <c r="A96" s="84"/>
      <c r="B96" s="76"/>
      <c r="C96" s="74"/>
      <c r="D96" s="85"/>
      <c r="E96" s="85"/>
      <c r="F96" s="85"/>
      <c r="G96" s="74"/>
    </row>
    <row r="97" spans="1:7" x14ac:dyDescent="0.25">
      <c r="A97" s="84"/>
      <c r="B97" s="76"/>
      <c r="C97" s="74"/>
      <c r="D97" s="85"/>
      <c r="E97" s="85"/>
      <c r="F97" s="85"/>
      <c r="G97" s="74"/>
    </row>
    <row r="98" spans="1:7" x14ac:dyDescent="0.25">
      <c r="A98" s="84"/>
      <c r="B98" s="76"/>
      <c r="C98" s="74"/>
      <c r="D98" s="85"/>
      <c r="E98" s="85"/>
      <c r="F98" s="85"/>
      <c r="G98" s="74"/>
    </row>
    <row r="99" spans="1:7" x14ac:dyDescent="0.25">
      <c r="A99" s="84"/>
      <c r="B99" s="76"/>
      <c r="C99" s="74"/>
      <c r="D99" s="85"/>
      <c r="E99" s="85"/>
      <c r="F99" s="85"/>
      <c r="G99" s="74"/>
    </row>
    <row r="100" spans="1:7" x14ac:dyDescent="0.25">
      <c r="A100" s="84"/>
      <c r="B100" s="76"/>
      <c r="C100" s="74"/>
      <c r="D100" s="85"/>
      <c r="E100" s="85"/>
      <c r="F100" s="85"/>
      <c r="G100" s="74"/>
    </row>
    <row r="101" spans="1:7" x14ac:dyDescent="0.25">
      <c r="A101" s="84"/>
      <c r="B101" s="76"/>
      <c r="C101" s="74"/>
      <c r="D101" s="85"/>
      <c r="E101" s="85"/>
      <c r="F101" s="85"/>
      <c r="G101" s="74"/>
    </row>
    <row r="102" spans="1:7" x14ac:dyDescent="0.25">
      <c r="A102" s="84"/>
      <c r="B102" s="76"/>
      <c r="C102" s="74"/>
      <c r="D102" s="85"/>
      <c r="E102" s="85"/>
      <c r="F102" s="85"/>
      <c r="G102" s="74"/>
    </row>
    <row r="103" spans="1:7" x14ac:dyDescent="0.25">
      <c r="A103" s="84"/>
      <c r="B103" s="76"/>
      <c r="C103" s="74"/>
      <c r="D103" s="85"/>
      <c r="E103" s="85"/>
      <c r="F103" s="85"/>
      <c r="G103" s="74"/>
    </row>
    <row r="104" spans="1:7" x14ac:dyDescent="0.25">
      <c r="A104" s="84"/>
      <c r="B104" s="76"/>
      <c r="C104" s="74"/>
      <c r="D104" s="85"/>
      <c r="E104" s="85"/>
      <c r="F104" s="85"/>
      <c r="G104" s="74"/>
    </row>
    <row r="105" spans="1:7" x14ac:dyDescent="0.25">
      <c r="A105" s="84"/>
      <c r="B105" s="76"/>
      <c r="C105" s="74"/>
      <c r="D105" s="85"/>
      <c r="E105" s="85"/>
      <c r="F105" s="85"/>
      <c r="G105" s="74"/>
    </row>
    <row r="106" spans="1:7" x14ac:dyDescent="0.25">
      <c r="A106" s="84"/>
      <c r="B106" s="76"/>
      <c r="C106" s="74"/>
      <c r="D106" s="85"/>
      <c r="E106" s="85"/>
      <c r="F106" s="85"/>
      <c r="G106" s="74"/>
    </row>
    <row r="107" spans="1:7" x14ac:dyDescent="0.25">
      <c r="A107" s="84"/>
      <c r="B107" s="76"/>
      <c r="C107" s="74"/>
      <c r="D107" s="85"/>
      <c r="E107" s="85"/>
      <c r="F107" s="85"/>
      <c r="G107" s="74"/>
    </row>
    <row r="108" spans="1:7" x14ac:dyDescent="0.25">
      <c r="A108" s="84"/>
      <c r="B108" s="76"/>
      <c r="C108" s="74"/>
      <c r="D108" s="85"/>
      <c r="E108" s="85"/>
      <c r="F108" s="85"/>
      <c r="G108" s="74"/>
    </row>
    <row r="109" spans="1:7" x14ac:dyDescent="0.25">
      <c r="A109" s="84"/>
      <c r="B109" s="76"/>
      <c r="C109" s="74"/>
      <c r="D109" s="85"/>
      <c r="E109" s="85"/>
      <c r="F109" s="85"/>
      <c r="G109" s="74"/>
    </row>
    <row r="110" spans="1:7" x14ac:dyDescent="0.25">
      <c r="A110" s="84"/>
      <c r="B110" s="76"/>
      <c r="C110" s="74"/>
      <c r="D110" s="85"/>
      <c r="E110" s="85"/>
      <c r="F110" s="85"/>
      <c r="G110" s="74"/>
    </row>
    <row r="111" spans="1:7" x14ac:dyDescent="0.25">
      <c r="A111" s="84"/>
      <c r="B111" s="76"/>
      <c r="C111" s="74"/>
      <c r="D111" s="85"/>
      <c r="E111" s="85"/>
      <c r="F111" s="85"/>
      <c r="G111" s="74"/>
    </row>
    <row r="112" spans="1:7" x14ac:dyDescent="0.25">
      <c r="A112" s="84"/>
      <c r="B112" s="76"/>
      <c r="C112" s="74"/>
      <c r="D112" s="85"/>
      <c r="E112" s="85"/>
      <c r="F112" s="85"/>
      <c r="G112" s="74"/>
    </row>
    <row r="113" spans="1:7" x14ac:dyDescent="0.25">
      <c r="A113" s="84"/>
      <c r="B113" s="76"/>
      <c r="C113" s="74"/>
      <c r="D113" s="85"/>
      <c r="E113" s="85"/>
      <c r="F113" s="85"/>
      <c r="G113" s="74"/>
    </row>
    <row r="114" spans="1:7" x14ac:dyDescent="0.25">
      <c r="A114" s="84"/>
      <c r="B114" s="76"/>
      <c r="C114" s="74"/>
      <c r="D114" s="85"/>
      <c r="E114" s="85"/>
      <c r="F114" s="85"/>
      <c r="G114" s="74"/>
    </row>
    <row r="115" spans="1:7" x14ac:dyDescent="0.25">
      <c r="A115" s="84"/>
      <c r="B115" s="76"/>
      <c r="C115" s="74"/>
      <c r="D115" s="85"/>
      <c r="E115" s="85"/>
      <c r="F115" s="85"/>
      <c r="G115" s="74"/>
    </row>
    <row r="116" spans="1:7" x14ac:dyDescent="0.25">
      <c r="A116" s="84"/>
      <c r="B116" s="76"/>
      <c r="C116" s="74"/>
      <c r="D116" s="85"/>
      <c r="E116" s="85"/>
      <c r="F116" s="85"/>
      <c r="G116" s="74"/>
    </row>
    <row r="117" spans="1:7" x14ac:dyDescent="0.25">
      <c r="A117" s="84"/>
      <c r="B117" s="76"/>
      <c r="C117" s="74"/>
      <c r="D117" s="85"/>
      <c r="E117" s="85"/>
      <c r="F117" s="85"/>
      <c r="G117" s="74"/>
    </row>
    <row r="118" spans="1:7" x14ac:dyDescent="0.25">
      <c r="A118" s="84"/>
      <c r="B118" s="76"/>
      <c r="C118" s="74"/>
      <c r="D118" s="85"/>
      <c r="E118" s="85"/>
      <c r="F118" s="85"/>
      <c r="G118" s="74"/>
    </row>
    <row r="119" spans="1:7" x14ac:dyDescent="0.25">
      <c r="A119" s="84"/>
      <c r="B119" s="76"/>
      <c r="C119" s="74"/>
      <c r="D119" s="85"/>
      <c r="E119" s="85"/>
      <c r="F119" s="85"/>
      <c r="G119" s="74"/>
    </row>
    <row r="120" spans="1:7" x14ac:dyDescent="0.25">
      <c r="A120" s="84"/>
      <c r="B120" s="76"/>
      <c r="C120" s="74"/>
      <c r="D120" s="85"/>
      <c r="E120" s="85"/>
      <c r="F120" s="85"/>
      <c r="G120" s="74"/>
    </row>
    <row r="121" spans="1:7" x14ac:dyDescent="0.25">
      <c r="A121" s="84"/>
      <c r="B121" s="76"/>
      <c r="C121" s="74"/>
      <c r="D121" s="85"/>
      <c r="E121" s="85"/>
      <c r="F121" s="85"/>
      <c r="G121" s="74"/>
    </row>
    <row r="122" spans="1:7" x14ac:dyDescent="0.25">
      <c r="A122" s="84"/>
      <c r="B122" s="76"/>
      <c r="C122" s="74"/>
      <c r="D122" s="85"/>
      <c r="E122" s="85"/>
      <c r="F122" s="85"/>
      <c r="G122" s="74"/>
    </row>
    <row r="123" spans="1:7" x14ac:dyDescent="0.25">
      <c r="A123" s="84"/>
      <c r="B123" s="76"/>
      <c r="C123" s="74"/>
      <c r="D123" s="85"/>
      <c r="E123" s="85"/>
      <c r="F123" s="85"/>
      <c r="G123" s="74"/>
    </row>
    <row r="124" spans="1:7" x14ac:dyDescent="0.25">
      <c r="A124" s="84"/>
      <c r="B124" s="76"/>
      <c r="C124" s="74"/>
      <c r="D124" s="85"/>
      <c r="E124" s="85"/>
      <c r="F124" s="85"/>
      <c r="G124" s="74"/>
    </row>
    <row r="125" spans="1:7" x14ac:dyDescent="0.25">
      <c r="A125" s="84"/>
      <c r="B125" s="76"/>
      <c r="C125" s="74"/>
      <c r="D125" s="85"/>
      <c r="E125" s="85"/>
      <c r="F125" s="85"/>
      <c r="G125" s="74"/>
    </row>
    <row r="126" spans="1:7" x14ac:dyDescent="0.25">
      <c r="A126" s="84"/>
      <c r="B126" s="76"/>
      <c r="C126" s="74"/>
      <c r="D126" s="85"/>
      <c r="E126" s="85"/>
      <c r="F126" s="85"/>
      <c r="G126" s="74"/>
    </row>
    <row r="127" spans="1:7" x14ac:dyDescent="0.25">
      <c r="A127" s="84"/>
      <c r="B127" s="76"/>
      <c r="C127" s="74"/>
      <c r="D127" s="85"/>
      <c r="E127" s="85"/>
      <c r="F127" s="85"/>
      <c r="G127" s="74"/>
    </row>
    <row r="128" spans="1:7" x14ac:dyDescent="0.25">
      <c r="A128" s="84"/>
      <c r="B128" s="76"/>
      <c r="C128" s="74"/>
      <c r="D128" s="85"/>
      <c r="E128" s="85"/>
      <c r="F128" s="85"/>
      <c r="G128" s="74"/>
    </row>
    <row r="129" spans="1:7" x14ac:dyDescent="0.25">
      <c r="A129" s="84"/>
      <c r="B129" s="76"/>
      <c r="C129" s="74"/>
      <c r="D129" s="85"/>
      <c r="E129" s="85"/>
      <c r="F129" s="85"/>
      <c r="G129" s="74"/>
    </row>
    <row r="130" spans="1:7" x14ac:dyDescent="0.25">
      <c r="A130" s="84"/>
      <c r="B130" s="76"/>
      <c r="C130" s="74"/>
      <c r="D130" s="85"/>
      <c r="E130" s="85"/>
      <c r="F130" s="85"/>
      <c r="G130" s="74"/>
    </row>
    <row r="131" spans="1:7" x14ac:dyDescent="0.25">
      <c r="A131" s="84"/>
      <c r="B131" s="76"/>
      <c r="C131" s="74"/>
      <c r="D131" s="85"/>
      <c r="E131" s="85"/>
      <c r="F131" s="85"/>
      <c r="G131" s="74"/>
    </row>
    <row r="132" spans="1:7" x14ac:dyDescent="0.25">
      <c r="A132" s="84"/>
      <c r="B132" s="76"/>
      <c r="C132" s="74"/>
      <c r="D132" s="85"/>
      <c r="E132" s="85"/>
      <c r="F132" s="85"/>
      <c r="G132" s="74"/>
    </row>
    <row r="133" spans="1:7" x14ac:dyDescent="0.25">
      <c r="A133" s="84"/>
      <c r="B133" s="76"/>
      <c r="C133" s="74"/>
      <c r="D133" s="85"/>
      <c r="E133" s="85"/>
      <c r="F133" s="85"/>
      <c r="G133" s="74"/>
    </row>
    <row r="134" spans="1:7" x14ac:dyDescent="0.25">
      <c r="A134" s="84"/>
      <c r="B134" s="76"/>
      <c r="C134" s="74"/>
      <c r="D134" s="85"/>
      <c r="E134" s="85"/>
      <c r="F134" s="85"/>
      <c r="G134" s="7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5F25KTUSNP4X-205032580-158562</_dlc_DocId>
    <_dlc_DocIdUrl xmlns="d65e48b5-f38d-431e-9b4f-47403bf4583f">
      <Url>https://rkas.sharepoint.com/Kliendisuhted/_layouts/15/DocIdRedir.aspx?ID=5F25KTUSNP4X-205032580-158562</Url>
      <Description>5F25KTUSNP4X-205032580-158562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BBD20D-3BE7-444E-B5AE-0481F25A531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b75d5ef-9f4b-4445-abe8-84a77c292844"/>
    <ds:schemaRef ds:uri="http://www.w3.org/XML/1998/namespace"/>
    <ds:schemaRef ds:uri="http://purl.org/dc/dcmitype/"/>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A48FE182-6793-46CF-A1B2-75F542D9B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21D129FE-EDB5-4E26-A2FE-734FEE26DF1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Abitabel</vt:lpstr>
      <vt:lpstr>Annuiteetgraafik BIL</vt:lpstr>
      <vt:lpstr>Annuiteetgraafik BIL_lisanduv</vt:lpstr>
      <vt:lpstr>Annuiteetgraafik PP lisa 6.1</vt:lpstr>
    </vt:vector>
  </TitlesOfParts>
  <Company>Riigi Kinnisvara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Kerli Kikojan</cp:lastModifiedBy>
  <cp:lastPrinted>2010-12-22T22:08:13Z</cp:lastPrinted>
  <dcterms:created xsi:type="dcterms:W3CDTF">2009-11-20T06:24:07Z</dcterms:created>
  <dcterms:modified xsi:type="dcterms:W3CDTF">2024-09-12T12:23:06Z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MediaServiceImageTags">
    <vt:lpwstr/>
  </property>
  <property fmtid="{D5CDD505-2E9C-101B-9397-08002B2CF9AE}" pid="8" name="_dlc_DocIdItemGuid">
    <vt:lpwstr>30a830cb-9f65-4e1e-8b2a-010867731c43</vt:lpwstr>
  </property>
</Properties>
</file>