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https://delta.sim.sise/webdav/37083165fc0d05d7547696178b0f5fcda4d4caed/47904044919/a334ae87-1aad-4909-b052-028ed4e89b5b/"/>
    </mc:Choice>
  </mc:AlternateContent>
  <xr:revisionPtr revIDLastSave="0" documentId="13_ncr:1_{FBC01366-FD8D-490A-9C03-201A4C7F2BBE}" xr6:coauthVersionLast="47" xr6:coauthVersionMax="47" xr10:uidLastSave="{00000000-0000-0000-0000-000000000000}"/>
  <bookViews>
    <workbookView xWindow="-30828" yWindow="-108" windowWidth="30936" windowHeight="16776" xr2:uid="{00000000-000D-0000-FFFF-FFFF00000000}"/>
  </bookViews>
  <sheets>
    <sheet name="Sheet1" sheetId="1" r:id="rId1"/>
  </sheets>
  <definedNames>
    <definedName name="_xlnm._FilterDatabase" localSheetId="0" hidden="1">Sheet1!$A$7:$I$198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7" i="1" l="1"/>
  <c r="F141" i="1"/>
  <c r="F130" i="1"/>
  <c r="F140" i="1"/>
  <c r="F152" i="1"/>
  <c r="F131" i="1"/>
  <c r="F153" i="1"/>
  <c r="F129" i="1"/>
  <c r="F127" i="1"/>
  <c r="I146" i="1"/>
  <c r="C145" i="1"/>
  <c r="D145" i="1"/>
  <c r="E145" i="1"/>
  <c r="F145" i="1"/>
  <c r="G145" i="1"/>
  <c r="H145" i="1"/>
  <c r="B145" i="1"/>
  <c r="B150" i="1"/>
  <c r="C150" i="1"/>
  <c r="D150" i="1"/>
  <c r="E150" i="1"/>
  <c r="G150" i="1"/>
  <c r="H150" i="1"/>
  <c r="I151" i="1"/>
  <c r="I165" i="1"/>
  <c r="H164" i="1"/>
  <c r="G164" i="1"/>
  <c r="F164" i="1"/>
  <c r="E164" i="1"/>
  <c r="D164" i="1"/>
  <c r="C164" i="1"/>
  <c r="B164" i="1"/>
  <c r="I167" i="1"/>
  <c r="H166" i="1"/>
  <c r="G166" i="1"/>
  <c r="F166" i="1"/>
  <c r="E166" i="1"/>
  <c r="D166" i="1"/>
  <c r="C166" i="1"/>
  <c r="B166" i="1"/>
  <c r="I197" i="1"/>
  <c r="H196" i="1"/>
  <c r="G196" i="1"/>
  <c r="F196" i="1"/>
  <c r="E196" i="1"/>
  <c r="D196" i="1"/>
  <c r="C196" i="1"/>
  <c r="B196" i="1"/>
  <c r="I195" i="1"/>
  <c r="H194" i="1"/>
  <c r="G194" i="1"/>
  <c r="F194" i="1"/>
  <c r="E194" i="1"/>
  <c r="D194" i="1"/>
  <c r="C194" i="1"/>
  <c r="B194" i="1"/>
  <c r="I193" i="1"/>
  <c r="H192" i="1"/>
  <c r="G192" i="1"/>
  <c r="F192" i="1"/>
  <c r="E192" i="1"/>
  <c r="D192" i="1"/>
  <c r="C192" i="1"/>
  <c r="B192" i="1"/>
  <c r="I191" i="1"/>
  <c r="H190" i="1"/>
  <c r="G190" i="1"/>
  <c r="F190" i="1"/>
  <c r="E190" i="1"/>
  <c r="D190" i="1"/>
  <c r="C190" i="1"/>
  <c r="B190" i="1"/>
  <c r="I189" i="1"/>
  <c r="H188" i="1"/>
  <c r="G188" i="1"/>
  <c r="F188" i="1"/>
  <c r="E188" i="1"/>
  <c r="D188" i="1"/>
  <c r="C188" i="1"/>
  <c r="B188" i="1"/>
  <c r="I187" i="1"/>
  <c r="H186" i="1"/>
  <c r="G186" i="1"/>
  <c r="F186" i="1"/>
  <c r="E186" i="1"/>
  <c r="D186" i="1"/>
  <c r="C186" i="1"/>
  <c r="B186" i="1"/>
  <c r="I185" i="1"/>
  <c r="H184" i="1"/>
  <c r="G184" i="1"/>
  <c r="F184" i="1"/>
  <c r="E184" i="1"/>
  <c r="D184" i="1"/>
  <c r="C184" i="1"/>
  <c r="B184" i="1"/>
  <c r="I183" i="1"/>
  <c r="H182" i="1"/>
  <c r="G182" i="1"/>
  <c r="F182" i="1"/>
  <c r="E182" i="1"/>
  <c r="D182" i="1"/>
  <c r="C182" i="1"/>
  <c r="B182" i="1"/>
  <c r="I181" i="1"/>
  <c r="H180" i="1"/>
  <c r="G180" i="1"/>
  <c r="F180" i="1"/>
  <c r="E180" i="1"/>
  <c r="D180" i="1"/>
  <c r="C180" i="1"/>
  <c r="B180" i="1"/>
  <c r="I179" i="1"/>
  <c r="H178" i="1"/>
  <c r="G178" i="1"/>
  <c r="F178" i="1"/>
  <c r="E178" i="1"/>
  <c r="D178" i="1"/>
  <c r="C178" i="1"/>
  <c r="B178" i="1"/>
  <c r="I177" i="1"/>
  <c r="H176" i="1"/>
  <c r="G176" i="1"/>
  <c r="F176" i="1"/>
  <c r="E176" i="1"/>
  <c r="D176" i="1"/>
  <c r="C176" i="1"/>
  <c r="B176" i="1"/>
  <c r="I175" i="1"/>
  <c r="H174" i="1"/>
  <c r="G174" i="1"/>
  <c r="F174" i="1"/>
  <c r="E174" i="1"/>
  <c r="D174" i="1"/>
  <c r="C174" i="1"/>
  <c r="B174" i="1"/>
  <c r="I173" i="1"/>
  <c r="H172" i="1"/>
  <c r="G172" i="1"/>
  <c r="F172" i="1"/>
  <c r="E172" i="1"/>
  <c r="D172" i="1"/>
  <c r="C172" i="1"/>
  <c r="B172" i="1"/>
  <c r="I171" i="1"/>
  <c r="H170" i="1"/>
  <c r="G170" i="1"/>
  <c r="F170" i="1"/>
  <c r="E170" i="1"/>
  <c r="D170" i="1"/>
  <c r="C170" i="1"/>
  <c r="B170" i="1"/>
  <c r="I169" i="1"/>
  <c r="H168" i="1"/>
  <c r="G168" i="1"/>
  <c r="F168" i="1"/>
  <c r="E168" i="1"/>
  <c r="D168" i="1"/>
  <c r="C168" i="1"/>
  <c r="B168" i="1"/>
  <c r="I161" i="1"/>
  <c r="H160" i="1"/>
  <c r="G160" i="1"/>
  <c r="F160" i="1"/>
  <c r="E160" i="1"/>
  <c r="D160" i="1"/>
  <c r="C160" i="1"/>
  <c r="B160" i="1"/>
  <c r="C157" i="1"/>
  <c r="D157" i="1"/>
  <c r="E157" i="1"/>
  <c r="F157" i="1"/>
  <c r="G157" i="1"/>
  <c r="H157" i="1"/>
  <c r="B157" i="1"/>
  <c r="I159" i="1"/>
  <c r="I156" i="1"/>
  <c r="H155" i="1"/>
  <c r="G155" i="1"/>
  <c r="F155" i="1"/>
  <c r="E155" i="1"/>
  <c r="D155" i="1"/>
  <c r="C155" i="1"/>
  <c r="B155" i="1"/>
  <c r="I145" i="1" l="1"/>
  <c r="F150" i="1"/>
  <c r="I150" i="1" s="1"/>
  <c r="I164" i="1"/>
  <c r="I166" i="1"/>
  <c r="I194" i="1"/>
  <c r="I192" i="1"/>
  <c r="I184" i="1"/>
  <c r="I196" i="1"/>
  <c r="I186" i="1"/>
  <c r="I190" i="1"/>
  <c r="I182" i="1"/>
  <c r="I188" i="1"/>
  <c r="I178" i="1"/>
  <c r="I176" i="1"/>
  <c r="I180" i="1"/>
  <c r="I174" i="1"/>
  <c r="I172" i="1"/>
  <c r="I170" i="1"/>
  <c r="I168" i="1"/>
  <c r="I160" i="1"/>
  <c r="I155" i="1"/>
  <c r="I144" i="1" l="1"/>
  <c r="I143" i="1"/>
  <c r="H142" i="1"/>
  <c r="G142" i="1"/>
  <c r="F142" i="1"/>
  <c r="E142" i="1"/>
  <c r="D142" i="1"/>
  <c r="C142" i="1"/>
  <c r="B142" i="1"/>
  <c r="I142" i="1" l="1"/>
  <c r="I138" i="1"/>
  <c r="I137" i="1"/>
  <c r="I136" i="1"/>
  <c r="H135" i="1"/>
  <c r="G135" i="1"/>
  <c r="F135" i="1"/>
  <c r="E135" i="1"/>
  <c r="D135" i="1"/>
  <c r="C135" i="1"/>
  <c r="B135" i="1"/>
  <c r="I135" i="1" s="1"/>
  <c r="C132" i="1"/>
  <c r="D132" i="1"/>
  <c r="E132" i="1"/>
  <c r="F132" i="1"/>
  <c r="G132" i="1"/>
  <c r="H132" i="1"/>
  <c r="B132" i="1"/>
  <c r="I134" i="1"/>
  <c r="C126" i="1"/>
  <c r="D126" i="1"/>
  <c r="E126" i="1"/>
  <c r="F126" i="1"/>
  <c r="G126" i="1"/>
  <c r="H126" i="1"/>
  <c r="B126" i="1"/>
  <c r="I131" i="1"/>
  <c r="I132" i="1" l="1"/>
  <c r="I126" i="1"/>
  <c r="C116" i="1"/>
  <c r="D116" i="1"/>
  <c r="E116" i="1"/>
  <c r="F116" i="1"/>
  <c r="G116" i="1"/>
  <c r="H116" i="1"/>
  <c r="C113" i="1"/>
  <c r="D113" i="1"/>
  <c r="E113" i="1"/>
  <c r="F113" i="1"/>
  <c r="G113" i="1"/>
  <c r="H113" i="1"/>
  <c r="C109" i="1"/>
  <c r="D109" i="1"/>
  <c r="E109" i="1"/>
  <c r="F109" i="1"/>
  <c r="G109" i="1"/>
  <c r="H109" i="1"/>
  <c r="C106" i="1"/>
  <c r="D106" i="1"/>
  <c r="E106" i="1"/>
  <c r="F106" i="1"/>
  <c r="G106" i="1"/>
  <c r="H106" i="1"/>
  <c r="C102" i="1"/>
  <c r="D102" i="1"/>
  <c r="E102" i="1"/>
  <c r="F102" i="1"/>
  <c r="G102" i="1"/>
  <c r="H102" i="1"/>
  <c r="C98" i="1"/>
  <c r="D98" i="1"/>
  <c r="E98" i="1"/>
  <c r="F98" i="1"/>
  <c r="G98" i="1"/>
  <c r="H98" i="1"/>
  <c r="C94" i="1"/>
  <c r="D94" i="1"/>
  <c r="E94" i="1"/>
  <c r="F94" i="1"/>
  <c r="G94" i="1"/>
  <c r="H94" i="1"/>
  <c r="C90" i="1"/>
  <c r="D90" i="1"/>
  <c r="E90" i="1"/>
  <c r="F90" i="1"/>
  <c r="G90" i="1"/>
  <c r="H90" i="1"/>
  <c r="C86" i="1"/>
  <c r="D86" i="1"/>
  <c r="E86" i="1"/>
  <c r="F86" i="1"/>
  <c r="G86" i="1"/>
  <c r="H86" i="1"/>
  <c r="C82" i="1"/>
  <c r="D82" i="1"/>
  <c r="E82" i="1"/>
  <c r="F82" i="1"/>
  <c r="G82" i="1"/>
  <c r="H82" i="1"/>
  <c r="C78" i="1"/>
  <c r="D78" i="1"/>
  <c r="E78" i="1"/>
  <c r="F78" i="1"/>
  <c r="G78" i="1"/>
  <c r="H78" i="1"/>
  <c r="C74" i="1"/>
  <c r="D74" i="1"/>
  <c r="E74" i="1"/>
  <c r="F74" i="1"/>
  <c r="G74" i="1"/>
  <c r="H74" i="1"/>
  <c r="C70" i="1"/>
  <c r="D70" i="1"/>
  <c r="E70" i="1"/>
  <c r="F70" i="1"/>
  <c r="G70" i="1"/>
  <c r="H70" i="1"/>
  <c r="C66" i="1"/>
  <c r="D66" i="1"/>
  <c r="E66" i="1"/>
  <c r="F66" i="1"/>
  <c r="G66" i="1"/>
  <c r="H66" i="1"/>
  <c r="C61" i="1"/>
  <c r="D61" i="1"/>
  <c r="E61" i="1"/>
  <c r="F61" i="1"/>
  <c r="G61" i="1"/>
  <c r="H61" i="1"/>
  <c r="C57" i="1"/>
  <c r="D57" i="1"/>
  <c r="E57" i="1"/>
  <c r="F57" i="1"/>
  <c r="G57" i="1"/>
  <c r="H57" i="1"/>
  <c r="C53" i="1"/>
  <c r="D53" i="1"/>
  <c r="E53" i="1"/>
  <c r="F53" i="1"/>
  <c r="G53" i="1"/>
  <c r="H53" i="1"/>
  <c r="C49" i="1"/>
  <c r="D49" i="1"/>
  <c r="E49" i="1"/>
  <c r="F49" i="1"/>
  <c r="G49" i="1"/>
  <c r="H49" i="1"/>
  <c r="C45" i="1"/>
  <c r="D45" i="1"/>
  <c r="E45" i="1"/>
  <c r="F45" i="1"/>
  <c r="G45" i="1"/>
  <c r="H45" i="1"/>
  <c r="C40" i="1"/>
  <c r="D40" i="1"/>
  <c r="E40" i="1"/>
  <c r="F40" i="1"/>
  <c r="G40" i="1"/>
  <c r="H40" i="1"/>
  <c r="C36" i="1"/>
  <c r="D36" i="1"/>
  <c r="E36" i="1"/>
  <c r="F36" i="1"/>
  <c r="G36" i="1"/>
  <c r="H36" i="1"/>
  <c r="C31" i="1"/>
  <c r="D31" i="1"/>
  <c r="E31" i="1"/>
  <c r="F31" i="1"/>
  <c r="G31" i="1"/>
  <c r="H31" i="1"/>
  <c r="C120" i="1"/>
  <c r="D120" i="1"/>
  <c r="E120" i="1"/>
  <c r="F120" i="1"/>
  <c r="G120" i="1"/>
  <c r="H120" i="1"/>
  <c r="C27" i="1"/>
  <c r="D27" i="1"/>
  <c r="E27" i="1"/>
  <c r="F27" i="1"/>
  <c r="G27" i="1"/>
  <c r="H27" i="1"/>
  <c r="C22" i="1"/>
  <c r="D22" i="1"/>
  <c r="E22" i="1"/>
  <c r="F22" i="1"/>
  <c r="G22" i="1"/>
  <c r="H22" i="1"/>
  <c r="F17" i="1"/>
  <c r="D104" i="1" l="1"/>
  <c r="E104" i="1"/>
  <c r="H104" i="1"/>
  <c r="F104" i="1"/>
  <c r="G104" i="1"/>
  <c r="C104" i="1"/>
  <c r="I198" i="1" l="1"/>
  <c r="I149" i="1"/>
  <c r="I163" i="1"/>
  <c r="I158" i="1"/>
  <c r="I154" i="1"/>
  <c r="I153" i="1"/>
  <c r="I152" i="1"/>
  <c r="I147" i="1"/>
  <c r="I141" i="1"/>
  <c r="I140" i="1"/>
  <c r="I133" i="1"/>
  <c r="I130" i="1"/>
  <c r="I129" i="1"/>
  <c r="I128" i="1"/>
  <c r="I127" i="1"/>
  <c r="I125" i="1"/>
  <c r="I122" i="1"/>
  <c r="I121" i="1"/>
  <c r="I119" i="1"/>
  <c r="I118" i="1"/>
  <c r="I117" i="1"/>
  <c r="I115" i="1"/>
  <c r="I114" i="1"/>
  <c r="I112" i="1"/>
  <c r="I111" i="1"/>
  <c r="I110" i="1"/>
  <c r="I108" i="1"/>
  <c r="I107" i="1"/>
  <c r="I105" i="1"/>
  <c r="I103" i="1"/>
  <c r="I101" i="1"/>
  <c r="I100" i="1"/>
  <c r="I99" i="1"/>
  <c r="I97" i="1"/>
  <c r="I96" i="1"/>
  <c r="I95" i="1"/>
  <c r="I93" i="1"/>
  <c r="I92" i="1"/>
  <c r="I91" i="1"/>
  <c r="I89" i="1"/>
  <c r="I88" i="1"/>
  <c r="I87" i="1"/>
  <c r="I85" i="1"/>
  <c r="I84" i="1"/>
  <c r="I83" i="1"/>
  <c r="I81" i="1"/>
  <c r="I80" i="1"/>
  <c r="I79" i="1"/>
  <c r="I77" i="1"/>
  <c r="I76" i="1"/>
  <c r="I75" i="1"/>
  <c r="I73" i="1"/>
  <c r="I72" i="1"/>
  <c r="I71" i="1"/>
  <c r="I69" i="1"/>
  <c r="I68" i="1"/>
  <c r="I67" i="1"/>
  <c r="I65" i="1"/>
  <c r="I64" i="1"/>
  <c r="I63" i="1"/>
  <c r="I62" i="1"/>
  <c r="I60" i="1"/>
  <c r="I59" i="1"/>
  <c r="I58" i="1"/>
  <c r="I56" i="1"/>
  <c r="I55" i="1"/>
  <c r="I54" i="1"/>
  <c r="I52" i="1"/>
  <c r="I51" i="1"/>
  <c r="I50" i="1"/>
  <c r="I48" i="1"/>
  <c r="I47" i="1"/>
  <c r="I46" i="1"/>
  <c r="I44" i="1"/>
  <c r="I43" i="1"/>
  <c r="I42" i="1"/>
  <c r="I41" i="1"/>
  <c r="I39" i="1"/>
  <c r="I38" i="1"/>
  <c r="I37" i="1"/>
  <c r="I35" i="1"/>
  <c r="I34" i="1"/>
  <c r="I33" i="1"/>
  <c r="I32" i="1"/>
  <c r="I30" i="1"/>
  <c r="I29" i="1"/>
  <c r="I28" i="1"/>
  <c r="I26" i="1"/>
  <c r="I25" i="1"/>
  <c r="I24" i="1"/>
  <c r="I23" i="1"/>
  <c r="I21" i="1"/>
  <c r="I20" i="1"/>
  <c r="I19" i="1"/>
  <c r="I18" i="1"/>
  <c r="I16" i="1"/>
  <c r="I13" i="1"/>
  <c r="I12" i="1"/>
  <c r="I11" i="1"/>
  <c r="I10" i="1"/>
  <c r="I9" i="1"/>
  <c r="I8" i="1"/>
  <c r="C148" i="1" l="1"/>
  <c r="D148" i="1"/>
  <c r="E148" i="1"/>
  <c r="F148" i="1"/>
  <c r="G148" i="1"/>
  <c r="H148" i="1"/>
  <c r="C162" i="1"/>
  <c r="D162" i="1"/>
  <c r="E162" i="1"/>
  <c r="F162" i="1"/>
  <c r="G162" i="1"/>
  <c r="H162" i="1"/>
  <c r="C139" i="1"/>
  <c r="D139" i="1"/>
  <c r="E139" i="1"/>
  <c r="F139" i="1"/>
  <c r="G139" i="1"/>
  <c r="H139" i="1"/>
  <c r="C124" i="1"/>
  <c r="D124" i="1"/>
  <c r="E124" i="1"/>
  <c r="F124" i="1"/>
  <c r="G124" i="1"/>
  <c r="H124" i="1"/>
  <c r="C17" i="1"/>
  <c r="D17" i="1"/>
  <c r="E17" i="1"/>
  <c r="E15" i="1" s="1"/>
  <c r="E14" i="1" s="1"/>
  <c r="F15" i="1"/>
  <c r="F14" i="1" s="1"/>
  <c r="G17" i="1"/>
  <c r="G15" i="1" s="1"/>
  <c r="G14" i="1" s="1"/>
  <c r="H17" i="1"/>
  <c r="H15" i="1" s="1"/>
  <c r="H14" i="1" s="1"/>
  <c r="B49" i="1"/>
  <c r="I49" i="1" s="1"/>
  <c r="B17" i="1"/>
  <c r="B22" i="1"/>
  <c r="I22" i="1" s="1"/>
  <c r="D123" i="1" l="1"/>
  <c r="F123" i="1"/>
  <c r="E123" i="1"/>
  <c r="H123" i="1"/>
  <c r="C123" i="1"/>
  <c r="G123" i="1"/>
  <c r="I17" i="1"/>
  <c r="C15" i="1"/>
  <c r="D15" i="1"/>
  <c r="D14" i="1" s="1"/>
  <c r="B148" i="1"/>
  <c r="I148" i="1" s="1"/>
  <c r="B162" i="1"/>
  <c r="I162" i="1" s="1"/>
  <c r="I157" i="1"/>
  <c r="B139" i="1"/>
  <c r="I139" i="1" s="1"/>
  <c r="B124" i="1"/>
  <c r="B120" i="1"/>
  <c r="I120" i="1" s="1"/>
  <c r="B116" i="1"/>
  <c r="I116" i="1" s="1"/>
  <c r="B113" i="1"/>
  <c r="I113" i="1" s="1"/>
  <c r="B109" i="1"/>
  <c r="I109" i="1" s="1"/>
  <c r="B106" i="1"/>
  <c r="I106" i="1" s="1"/>
  <c r="B61" i="1"/>
  <c r="I61" i="1" s="1"/>
  <c r="B102" i="1"/>
  <c r="I102" i="1" s="1"/>
  <c r="B98" i="1"/>
  <c r="I98" i="1" s="1"/>
  <c r="B94" i="1"/>
  <c r="I94" i="1" s="1"/>
  <c r="B90" i="1"/>
  <c r="I90" i="1" s="1"/>
  <c r="B86" i="1"/>
  <c r="I86" i="1" s="1"/>
  <c r="B82" i="1"/>
  <c r="I82" i="1" s="1"/>
  <c r="B78" i="1"/>
  <c r="I78" i="1" s="1"/>
  <c r="B74" i="1"/>
  <c r="I74" i="1" s="1"/>
  <c r="B70" i="1"/>
  <c r="I70" i="1" s="1"/>
  <c r="B66" i="1"/>
  <c r="I66" i="1" s="1"/>
  <c r="B57" i="1"/>
  <c r="I57" i="1" s="1"/>
  <c r="B53" i="1"/>
  <c r="I53" i="1" s="1"/>
  <c r="B45" i="1"/>
  <c r="I45" i="1" s="1"/>
  <c r="B40" i="1"/>
  <c r="I40" i="1" s="1"/>
  <c r="B36" i="1"/>
  <c r="I36" i="1" s="1"/>
  <c r="B31" i="1"/>
  <c r="I31" i="1" s="1"/>
  <c r="B27" i="1"/>
  <c r="I27" i="1" s="1"/>
  <c r="I124" i="1" l="1"/>
  <c r="B123" i="1"/>
  <c r="I123" i="1" s="1"/>
  <c r="C14" i="1"/>
  <c r="B15" i="1"/>
  <c r="I15" i="1" s="1"/>
  <c r="B104" i="1"/>
  <c r="I104" i="1" s="1"/>
  <c r="B14" i="1" l="1"/>
  <c r="I14" i="1" s="1"/>
  <c r="B7" i="1"/>
  <c r="I7" i="1" s="1"/>
</calcChain>
</file>

<file path=xl/sharedStrings.xml><?xml version="1.0" encoding="utf-8"?>
<sst xmlns="http://schemas.openxmlformats.org/spreadsheetml/2006/main" count="203" uniqueCount="91">
  <si>
    <t>LISA</t>
  </si>
  <si>
    <t>Siseturvalisus</t>
  </si>
  <si>
    <t>Siseministeerium</t>
  </si>
  <si>
    <t>Kaitsepolitseiamet</t>
  </si>
  <si>
    <t>Päästeamet</t>
  </si>
  <si>
    <t>SMIT</t>
  </si>
  <si>
    <t>Sisekaitseakadeemia</t>
  </si>
  <si>
    <t>Politsei- ja Piirivalveamet</t>
  </si>
  <si>
    <t>Häirekeskus</t>
  </si>
  <si>
    <t>Erakondade rahastamine</t>
  </si>
  <si>
    <t>TULUD</t>
  </si>
  <si>
    <t>Saadud toetused</t>
  </si>
  <si>
    <t>Riigilõivud</t>
  </si>
  <si>
    <t>Tulu majandustegevusest</t>
  </si>
  <si>
    <t>Tulu põhivara ja varude müügist</t>
  </si>
  <si>
    <t>Muud tulud</t>
  </si>
  <si>
    <t>Tulemusvaldkond: Siseturvalisus</t>
  </si>
  <si>
    <t>Tulemusvaldkond: Sidus ühiskond</t>
  </si>
  <si>
    <t>Kogukondlik Eesti</t>
  </si>
  <si>
    <t>Nutikas rahvastikuarvestus</t>
  </si>
  <si>
    <t>Käibemaks</t>
  </si>
  <si>
    <t>sh käibemaks</t>
  </si>
  <si>
    <t>KULUD, sh amortisatsioon</t>
  </si>
  <si>
    <t>Õnnetuste, süütegude ja varakahjude ennetamine, sh</t>
  </si>
  <si>
    <t>Tegevus- ja relvalubade väljaandmine, sh</t>
  </si>
  <si>
    <t>Siseturvalisuse vabatahtlike kaasamine, sh</t>
  </si>
  <si>
    <t>Hädaabi- ja infoteadete vastuvõtmine ning abi väljasaatmine, sh</t>
  </si>
  <si>
    <t>Süüteomenetluse tõhustamine, sh</t>
  </si>
  <si>
    <t>Avaliku korra tagamine, sh</t>
  </si>
  <si>
    <t>Demineerimine, sh</t>
  </si>
  <si>
    <t>Päästmine maismaal ja siseveekogul, sh</t>
  </si>
  <si>
    <t>Abi osutamine Eesti merealadel ja piiriveekogudel, sh</t>
  </si>
  <si>
    <t>Põhiseadusliku korra tagamine, sh</t>
  </si>
  <si>
    <t>Raske ja organiseeritud kuritegevuse vastane võitlus, sh</t>
  </si>
  <si>
    <t>Elanikkonnakaitse, kriisideks valmisolek ja lahendamine, sh</t>
  </si>
  <si>
    <t>Piirihaldus, sh</t>
  </si>
  <si>
    <t>Objektivalve ja isikukaitse, sh</t>
  </si>
  <si>
    <t>Rände- ja kodakondsuspoliitika kujundamine ning elluviimine, sh</t>
  </si>
  <si>
    <t>Isikute tõsikindel tuvastamine ja dokumentide välja andmine, sh</t>
  </si>
  <si>
    <t>Migratsioonijärelevalve, sh</t>
  </si>
  <si>
    <t>Tasemeõpe ja täienduskoolitus Sisekaitseakadeemias, sh</t>
  </si>
  <si>
    <t>Sisekaitseakadeemia teadus-, arendus- ja innovatsioontegevus, sh</t>
  </si>
  <si>
    <t>IKT teenuste pakkumine SIM valitsemisalast väljapoole, sh</t>
  </si>
  <si>
    <t>Trahvid ja muud varalised karistused</t>
  </si>
  <si>
    <t>IN003000: Transpordivahendid</t>
  </si>
  <si>
    <t>IN005000: Muud investeeringud</t>
  </si>
  <si>
    <t>IN002000: IT investeeringud</t>
  </si>
  <si>
    <t>IN100106: Sisekaitseakateemia Kase tn kompleks</t>
  </si>
  <si>
    <t>IN101299: Sisekaitseakadeemia ühiselamute rekonstrueerimine</t>
  </si>
  <si>
    <t>IN004001: Õhusõidukite hooldus ja varuosad</t>
  </si>
  <si>
    <t>IN004000: Masinad ja seadmed</t>
  </si>
  <si>
    <t>IN002006: Isikut tõendavate dokumentide väljastamine</t>
  </si>
  <si>
    <t>IN000035: CO2 kvooditulust rahastatav investeering</t>
  </si>
  <si>
    <t>Siseministeeriumi valitsemisala 2023. aasta riigieelarve liigendus</t>
  </si>
  <si>
    <t>Käskkirja "Siseministeeriumi valitsemisala 2023. aasta riigieelarve liigenduse kinnitamine" juurde</t>
  </si>
  <si>
    <t>KAISi planeeritud 2023. aasta eelarve</t>
  </si>
  <si>
    <t>Turvalise keskkonna kujundamine, sh</t>
  </si>
  <si>
    <t>Kogukondliku arengu toetamine, sh</t>
  </si>
  <si>
    <t>Usuvabaduse kindlustamine, sh</t>
  </si>
  <si>
    <t>Rahvastikuregistri andmekvaliteedi tõstmine, sh</t>
  </si>
  <si>
    <t>Rahvastikuregistri kasutusmugavuse parandamine, sh</t>
  </si>
  <si>
    <t>Erakondade rahastamine, sh</t>
  </si>
  <si>
    <t>Investeeringud, sh</t>
  </si>
  <si>
    <t>Eelarve jooksvad muudatused</t>
  </si>
  <si>
    <t>Seaduse muudatus</t>
  </si>
  <si>
    <t>Vabariigi Valitsuse liigenduse muudatused</t>
  </si>
  <si>
    <t>Tuludest sõltuvate vahendite muutused</t>
  </si>
  <si>
    <t>Vabariigi Valitsuse reservidest eraldatud vahendid</t>
  </si>
  <si>
    <t>2022. aastast ülekantud eelarve</t>
  </si>
  <si>
    <t>2023. aasta eelarve pärast muudatusi</t>
  </si>
  <si>
    <t>IN002080: 2022 LEA IT investeeringud</t>
  </si>
  <si>
    <t>IN003080: 2022 LEA transpordivahendid</t>
  </si>
  <si>
    <t>IN005080: 2022 LEA muud inv</t>
  </si>
  <si>
    <t>IN101298: Piirissaare piiripostile inventari hoiut</t>
  </si>
  <si>
    <t>IN104518: Paikuse õppekompleks</t>
  </si>
  <si>
    <t>IN104519: Tööstuse 52</t>
  </si>
  <si>
    <t>IN104520: Mäealuse 2/2, Tallinn</t>
  </si>
  <si>
    <t>IN104521: Kardla lõhkamiskoht</t>
  </si>
  <si>
    <t>SR100004: Narva kiriku remondiks</t>
  </si>
  <si>
    <t>SR100015: ABIS kuludeks</t>
  </si>
  <si>
    <t>SR100027: Infoturve ja olulised infosüsteemid</t>
  </si>
  <si>
    <t>SR100034: Idapiiri väljaehitamine</t>
  </si>
  <si>
    <t>SR100135: Küberturbe tagamine</t>
  </si>
  <si>
    <t>SR100138: ABIS kulude katmiseks</t>
  </si>
  <si>
    <t>SR100166: Idapiiri väljaehitamine</t>
  </si>
  <si>
    <t>SR100194: ABIS tegevuste katmiseks</t>
  </si>
  <si>
    <t>SR100208: Idapiiri väljaehitamine</t>
  </si>
  <si>
    <t>SR10A054: Idapiiri ehitamine 2022-1</t>
  </si>
  <si>
    <t>SR10B053: Teadus- ja arendustegevused 2022</t>
  </si>
  <si>
    <t>IN104514: Väike-Maarja õppekeskus</t>
  </si>
  <si>
    <t>IN104517: Ädala 25/Helme 3 lasketiir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</si>
</sst>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i/>
      <sz val="10"/>
      <color theme="1"/>
      <name val="Times New Roman"/>
      <family val="1"/>
      <charset val="186"/>
    </font>
    <font>
      <b/>
      <sz val="10"/>
      <color theme="1"/>
      <name val="Times New Roman"/>
      <family val="2"/>
      <charset val="186"/>
    </font>
    <font>
      <i/>
      <sz val="10"/>
      <color theme="1"/>
      <name val="Times New Roman"/>
      <family val="2"/>
      <charset val="186"/>
    </font>
    <font>
      <i/>
      <sz val="11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right"/>
    </xf>
    <xf numFmtId="3" fontId="2" fillId="0" borderId="1" xfId="0" applyNumberFormat="1" applyFont="1" applyBorder="1" applyAlignment="1">
      <alignment vertical="center"/>
    </xf>
    <xf numFmtId="49" fontId="3" fillId="0" borderId="0" xfId="0" applyNumberFormat="1" applyFont="1" applyAlignment="1">
      <alignment horizontal="left" vertical="center"/>
    </xf>
    <xf numFmtId="3" fontId="2" fillId="0" borderId="0" xfId="0" applyNumberFormat="1" applyFont="1" applyAlignment="1">
      <alignment vertical="center"/>
    </xf>
    <xf numFmtId="3" fontId="2" fillId="2" borderId="1" xfId="1" applyNumberFormat="1" applyFont="1" applyFill="1" applyBorder="1" applyAlignment="1">
      <alignment horizontal="left" wrapText="1"/>
    </xf>
    <xf numFmtId="3" fontId="1" fillId="0" borderId="1" xfId="0" applyNumberFormat="1" applyFont="1" applyBorder="1" applyAlignment="1">
      <alignment vertical="center"/>
    </xf>
    <xf numFmtId="3" fontId="2" fillId="3" borderId="1" xfId="0" applyNumberFormat="1" applyFont="1" applyFill="1" applyBorder="1" applyAlignment="1">
      <alignment vertical="center"/>
    </xf>
    <xf numFmtId="3" fontId="2" fillId="4" borderId="3" xfId="0" applyNumberFormat="1" applyFont="1" applyFill="1" applyBorder="1" applyAlignment="1">
      <alignment vertical="center"/>
    </xf>
    <xf numFmtId="49" fontId="2" fillId="5" borderId="1" xfId="0" applyNumberFormat="1" applyFont="1" applyFill="1" applyBorder="1" applyAlignment="1">
      <alignment horizontal="left" vertical="center"/>
    </xf>
    <xf numFmtId="3" fontId="2" fillId="5" borderId="3" xfId="0" applyNumberFormat="1" applyFont="1" applyFill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3" fontId="2" fillId="4" borderId="1" xfId="0" applyNumberFormat="1" applyFont="1" applyFill="1" applyBorder="1" applyAlignment="1">
      <alignment vertical="center"/>
    </xf>
    <xf numFmtId="3" fontId="2" fillId="5" borderId="1" xfId="0" applyNumberFormat="1" applyFont="1" applyFill="1" applyBorder="1" applyAlignment="1">
      <alignment vertical="center"/>
    </xf>
    <xf numFmtId="49" fontId="3" fillId="0" borderId="1" xfId="0" applyNumberFormat="1" applyFont="1" applyBorder="1" applyAlignment="1">
      <alignment horizontal="left" vertical="center"/>
    </xf>
    <xf numFmtId="3" fontId="3" fillId="0" borderId="1" xfId="0" applyNumberFormat="1" applyFont="1" applyBorder="1"/>
    <xf numFmtId="3" fontId="2" fillId="5" borderId="1" xfId="0" applyNumberFormat="1" applyFont="1" applyFill="1" applyBorder="1" applyAlignment="1">
      <alignment horizontal="right" vertical="center"/>
    </xf>
    <xf numFmtId="49" fontId="1" fillId="0" borderId="2" xfId="0" applyNumberFormat="1" applyFont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49" fontId="2" fillId="5" borderId="2" xfId="0" applyNumberFormat="1" applyFont="1" applyFill="1" applyBorder="1" applyAlignment="1">
      <alignment horizontal="left" vertical="center"/>
    </xf>
    <xf numFmtId="49" fontId="2" fillId="4" borderId="2" xfId="0" applyNumberFormat="1" applyFont="1" applyFill="1" applyBorder="1" applyAlignment="1">
      <alignment horizontal="left" vertical="center"/>
    </xf>
    <xf numFmtId="49" fontId="2" fillId="4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7" fillId="0" borderId="1" xfId="0" applyFont="1" applyBorder="1"/>
    <xf numFmtId="3" fontId="7" fillId="0" borderId="1" xfId="0" applyNumberFormat="1" applyFont="1" applyBorder="1"/>
    <xf numFmtId="0" fontId="5" fillId="0" borderId="0" xfId="0" applyFont="1"/>
    <xf numFmtId="49" fontId="2" fillId="0" borderId="1" xfId="0" applyNumberFormat="1" applyFont="1" applyBorder="1" applyAlignment="1">
      <alignment horizontal="left" vertical="center" indent="4"/>
    </xf>
    <xf numFmtId="3" fontId="8" fillId="0" borderId="1" xfId="0" applyNumberFormat="1" applyFont="1" applyBorder="1"/>
    <xf numFmtId="0" fontId="9" fillId="0" borderId="0" xfId="0" applyFont="1"/>
    <xf numFmtId="0" fontId="1" fillId="0" borderId="0" xfId="0" applyFont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I199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6" sqref="A6"/>
    </sheetView>
  </sheetViews>
  <sheetFormatPr defaultRowHeight="15" outlineLevelRow="1" x14ac:dyDescent="0.25"/>
  <cols>
    <col min="1" max="1" width="44.5703125" customWidth="1"/>
    <col min="2" max="9" width="13.85546875" customWidth="1"/>
    <col min="10" max="10" width="11.42578125" customWidth="1"/>
    <col min="11" max="11" width="11.28515625" customWidth="1"/>
  </cols>
  <sheetData>
    <row r="1" spans="1:9" x14ac:dyDescent="0.25">
      <c r="A1" s="32" t="s">
        <v>0</v>
      </c>
      <c r="C1" s="3"/>
      <c r="D1" s="3"/>
      <c r="E1" s="3"/>
      <c r="F1" s="3"/>
      <c r="G1" s="3"/>
      <c r="H1" s="3"/>
      <c r="I1" s="3"/>
    </row>
    <row r="2" spans="1:9" x14ac:dyDescent="0.25">
      <c r="A2" s="32" t="s">
        <v>54</v>
      </c>
      <c r="C2" s="3"/>
      <c r="D2" s="3"/>
      <c r="E2" s="3"/>
      <c r="F2" s="3"/>
      <c r="G2" s="3"/>
      <c r="H2" s="3"/>
      <c r="I2" s="3"/>
    </row>
    <row r="3" spans="1:9" x14ac:dyDescent="0.25">
      <c r="B3" s="3"/>
      <c r="C3" s="3"/>
      <c r="D3" s="3"/>
      <c r="E3" s="3"/>
      <c r="F3" s="3"/>
      <c r="G3" s="3"/>
      <c r="H3" s="3"/>
      <c r="I3" s="3"/>
    </row>
    <row r="4" spans="1:9" x14ac:dyDescent="0.25">
      <c r="A4" s="1" t="s">
        <v>53</v>
      </c>
      <c r="B4" s="2"/>
      <c r="C4" s="2"/>
      <c r="D4" s="2"/>
      <c r="E4" s="2"/>
      <c r="F4" s="2"/>
      <c r="G4" s="2"/>
      <c r="H4" s="2"/>
      <c r="I4" s="2"/>
    </row>
    <row r="5" spans="1:9" x14ac:dyDescent="0.25">
      <c r="A5" s="1"/>
      <c r="B5" s="2"/>
      <c r="C5" s="2"/>
      <c r="D5" s="2"/>
      <c r="E5" s="2"/>
      <c r="F5" s="2"/>
      <c r="G5" s="2"/>
      <c r="H5" s="2"/>
      <c r="I5" s="2"/>
    </row>
    <row r="6" spans="1:9" ht="64.5" x14ac:dyDescent="0.25">
      <c r="B6" s="7" t="s">
        <v>55</v>
      </c>
      <c r="C6" s="7" t="s">
        <v>63</v>
      </c>
      <c r="D6" s="7" t="s">
        <v>64</v>
      </c>
      <c r="E6" s="7" t="s">
        <v>65</v>
      </c>
      <c r="F6" s="7" t="s">
        <v>66</v>
      </c>
      <c r="G6" s="7" t="s">
        <v>67</v>
      </c>
      <c r="H6" s="7" t="s">
        <v>68</v>
      </c>
      <c r="I6" s="7" t="s">
        <v>69</v>
      </c>
    </row>
    <row r="7" spans="1:9" x14ac:dyDescent="0.25">
      <c r="A7" s="20" t="s">
        <v>10</v>
      </c>
      <c r="B7" s="9">
        <f>SUM(B8:B13)</f>
        <v>65174520.647383839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f>B7+C7+D7+E7+F7+G7+H7</f>
        <v>65174520.647383839</v>
      </c>
    </row>
    <row r="8" spans="1:9" x14ac:dyDescent="0.25">
      <c r="A8" s="21" t="s">
        <v>11</v>
      </c>
      <c r="B8" s="8">
        <v>23194459.580499981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f t="shared" ref="I8:I71" si="0">B8+C8+D8+E8+F8+G8+H8</f>
        <v>23194459.580499981</v>
      </c>
    </row>
    <row r="9" spans="1:9" x14ac:dyDescent="0.25">
      <c r="A9" s="19" t="s">
        <v>12</v>
      </c>
      <c r="B9" s="8">
        <v>19460413.066453859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f t="shared" si="0"/>
        <v>19460413.066453859</v>
      </c>
    </row>
    <row r="10" spans="1:9" x14ac:dyDescent="0.25">
      <c r="A10" s="19" t="s">
        <v>13</v>
      </c>
      <c r="B10" s="8">
        <v>3834848.0002700007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f t="shared" si="0"/>
        <v>3834848.0002700007</v>
      </c>
    </row>
    <row r="11" spans="1:9" x14ac:dyDescent="0.25">
      <c r="A11" s="19" t="s">
        <v>14</v>
      </c>
      <c r="B11" s="8">
        <v>2800.0000299999992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f t="shared" si="0"/>
        <v>2800.0000299999992</v>
      </c>
    </row>
    <row r="12" spans="1:9" x14ac:dyDescent="0.25">
      <c r="A12" s="19" t="s">
        <v>43</v>
      </c>
      <c r="B12" s="8">
        <v>17975000.000039998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f t="shared" si="0"/>
        <v>17975000.000039998</v>
      </c>
    </row>
    <row r="13" spans="1:9" x14ac:dyDescent="0.25">
      <c r="A13" s="19" t="s">
        <v>15</v>
      </c>
      <c r="B13" s="8">
        <v>707000.00008999987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f t="shared" si="0"/>
        <v>707000.00008999987</v>
      </c>
    </row>
    <row r="14" spans="1:9" x14ac:dyDescent="0.25">
      <c r="A14" s="20" t="s">
        <v>22</v>
      </c>
      <c r="B14" s="9">
        <f>B15+B104+B122</f>
        <v>571846622.43509936</v>
      </c>
      <c r="C14" s="9">
        <f t="shared" ref="C14:H14" si="1">C15+C104+C122</f>
        <v>1.5794309309585515</v>
      </c>
      <c r="D14" s="9">
        <f t="shared" si="1"/>
        <v>-4437086.7920807386</v>
      </c>
      <c r="E14" s="9">
        <f t="shared" si="1"/>
        <v>-272625.50017999974</v>
      </c>
      <c r="F14" s="9">
        <f t="shared" si="1"/>
        <v>2281688.3031816036</v>
      </c>
      <c r="G14" s="9">
        <f t="shared" si="1"/>
        <v>10165661.987026833</v>
      </c>
      <c r="H14" s="9">
        <f t="shared" si="1"/>
        <v>39304570.185163222</v>
      </c>
      <c r="I14" s="9">
        <f t="shared" si="0"/>
        <v>618888832.19764125</v>
      </c>
    </row>
    <row r="15" spans="1:9" x14ac:dyDescent="0.25">
      <c r="A15" s="22" t="s">
        <v>16</v>
      </c>
      <c r="B15" s="12">
        <f>B17+B22+B27+B31+B36+B40+B45+B49+B53+B57+B61+B66+B70+B74+B78+B82+B86+B90+B94+B98+B102</f>
        <v>527106767.39772028</v>
      </c>
      <c r="C15" s="12">
        <f t="shared" ref="C15:H15" si="2">C17+C22+C27+C31+C36+C40+C45+C49+C53+C57+C61+C66+C70+C74+C78+C82+C86+C90+C94+C98+C102</f>
        <v>1.4937511972966604</v>
      </c>
      <c r="D15" s="12">
        <f t="shared" si="2"/>
        <v>-280951.98321351723</v>
      </c>
      <c r="E15" s="12">
        <f t="shared" si="2"/>
        <v>-272625.50017999974</v>
      </c>
      <c r="F15" s="12">
        <f>F17+F22+F27+F31+F36+F40+F45+F49+F53+F57+F61+F66+F70+F74+F78+F82+F86+F90+F94+F98+F102</f>
        <v>1470373.0503868894</v>
      </c>
      <c r="G15" s="12">
        <f t="shared" si="2"/>
        <v>10150959.257053252</v>
      </c>
      <c r="H15" s="12">
        <f t="shared" si="2"/>
        <v>37941568.174241744</v>
      </c>
      <c r="I15" s="12">
        <f t="shared" si="0"/>
        <v>576116091.88975978</v>
      </c>
    </row>
    <row r="16" spans="1:9" x14ac:dyDescent="0.25">
      <c r="A16" s="23" t="s">
        <v>1</v>
      </c>
      <c r="B16" s="10"/>
      <c r="C16" s="10"/>
      <c r="D16" s="10"/>
      <c r="E16" s="10"/>
      <c r="F16" s="10"/>
      <c r="G16" s="10"/>
      <c r="H16" s="10"/>
      <c r="I16" s="10">
        <f t="shared" si="0"/>
        <v>0</v>
      </c>
    </row>
    <row r="17" spans="1:9" collapsed="1" x14ac:dyDescent="0.25">
      <c r="A17" s="29" t="s">
        <v>56</v>
      </c>
      <c r="B17" s="4">
        <f>SUM(B18:B21)</f>
        <v>16275112.604855143</v>
      </c>
      <c r="C17" s="4">
        <f t="shared" ref="C17:H17" si="3">SUM(C18:C21)</f>
        <v>14612.594741479115</v>
      </c>
      <c r="D17" s="4">
        <f t="shared" si="3"/>
        <v>416899.45928072033</v>
      </c>
      <c r="E17" s="4">
        <f t="shared" si="3"/>
        <v>-8697.7063108593193</v>
      </c>
      <c r="F17" s="4">
        <f t="shared" si="3"/>
        <v>336216.79891444341</v>
      </c>
      <c r="G17" s="4">
        <f t="shared" si="3"/>
        <v>8439.8634602890925</v>
      </c>
      <c r="H17" s="4">
        <f t="shared" si="3"/>
        <v>754138.36926217435</v>
      </c>
      <c r="I17" s="4">
        <f>B17+C17+D17+E17+F17+G17+H17</f>
        <v>17796721.984203387</v>
      </c>
    </row>
    <row r="18" spans="1:9" hidden="1" outlineLevel="1" x14ac:dyDescent="0.25">
      <c r="A18" s="16" t="s">
        <v>2</v>
      </c>
      <c r="B18" s="17">
        <v>151489.60402058301</v>
      </c>
      <c r="C18" s="17">
        <v>939.33341067621268</v>
      </c>
      <c r="D18" s="17">
        <v>2556.9033994631704</v>
      </c>
      <c r="E18" s="17">
        <v>0</v>
      </c>
      <c r="F18" s="17">
        <v>1034.328601261843</v>
      </c>
      <c r="G18" s="17">
        <v>786.03197577280685</v>
      </c>
      <c r="H18" s="17">
        <v>8211.5541801749387</v>
      </c>
      <c r="I18" s="17">
        <f t="shared" si="0"/>
        <v>165017.75558793198</v>
      </c>
    </row>
    <row r="19" spans="1:9" hidden="1" outlineLevel="1" x14ac:dyDescent="0.25">
      <c r="A19" s="16" t="s">
        <v>4</v>
      </c>
      <c r="B19" s="17">
        <v>2347293.3773723398</v>
      </c>
      <c r="C19" s="17">
        <v>55762.353685594018</v>
      </c>
      <c r="D19" s="17">
        <v>85457.187918422118</v>
      </c>
      <c r="E19" s="17">
        <v>-348.1609932448705</v>
      </c>
      <c r="F19" s="17">
        <v>31625.96913835482</v>
      </c>
      <c r="G19" s="17">
        <v>0</v>
      </c>
      <c r="H19" s="17">
        <v>131479.98568291491</v>
      </c>
      <c r="I19" s="17">
        <f t="shared" si="0"/>
        <v>2651270.7128043813</v>
      </c>
    </row>
    <row r="20" spans="1:9" hidden="1" outlineLevel="1" x14ac:dyDescent="0.25">
      <c r="A20" s="16" t="s">
        <v>5</v>
      </c>
      <c r="B20" s="17">
        <v>1117387.9561771201</v>
      </c>
      <c r="C20" s="17">
        <v>5509.6928051966534</v>
      </c>
      <c r="D20" s="17">
        <v>236782.87138027005</v>
      </c>
      <c r="E20" s="17">
        <v>0</v>
      </c>
      <c r="F20" s="17">
        <v>88604.932628877024</v>
      </c>
      <c r="G20" s="17">
        <v>3505.1435631604299</v>
      </c>
      <c r="H20" s="17">
        <v>34037.746913139679</v>
      </c>
      <c r="I20" s="17">
        <f t="shared" si="0"/>
        <v>1485828.3434677639</v>
      </c>
    </row>
    <row r="21" spans="1:9" hidden="1" outlineLevel="1" x14ac:dyDescent="0.25">
      <c r="A21" s="16" t="s">
        <v>7</v>
      </c>
      <c r="B21" s="17">
        <v>12658941.6672851</v>
      </c>
      <c r="C21" s="17">
        <v>-47598.785159987769</v>
      </c>
      <c r="D21" s="17">
        <v>92102.496582565029</v>
      </c>
      <c r="E21" s="17">
        <v>-8349.5453176144492</v>
      </c>
      <c r="F21" s="17">
        <v>214951.5685459497</v>
      </c>
      <c r="G21" s="17">
        <v>4148.6879213558559</v>
      </c>
      <c r="H21" s="17">
        <v>580409.08248594485</v>
      </c>
      <c r="I21" s="17">
        <f t="shared" si="0"/>
        <v>13494605.172343314</v>
      </c>
    </row>
    <row r="22" spans="1:9" collapsed="1" x14ac:dyDescent="0.25">
      <c r="A22" s="29" t="s">
        <v>23</v>
      </c>
      <c r="B22" s="4">
        <f>SUM(B23:B26)</f>
        <v>16024000.355459057</v>
      </c>
      <c r="C22" s="4">
        <f t="shared" ref="C22:H22" si="4">SUM(C23:C26)</f>
        <v>16815.789935049019</v>
      </c>
      <c r="D22" s="4">
        <f t="shared" si="4"/>
        <v>45412.367046672276</v>
      </c>
      <c r="E22" s="4">
        <f t="shared" si="4"/>
        <v>-1753.1729349036373</v>
      </c>
      <c r="F22" s="4">
        <f t="shared" si="4"/>
        <v>127788.19039900461</v>
      </c>
      <c r="G22" s="4">
        <f t="shared" si="4"/>
        <v>3899.570769884192</v>
      </c>
      <c r="H22" s="4">
        <f t="shared" si="4"/>
        <v>735254.59153811447</v>
      </c>
      <c r="I22" s="4">
        <f t="shared" si="0"/>
        <v>16951417.69221288</v>
      </c>
    </row>
    <row r="23" spans="1:9" hidden="1" outlineLevel="1" x14ac:dyDescent="0.25">
      <c r="A23" s="16" t="s">
        <v>2</v>
      </c>
      <c r="B23" s="17">
        <v>2652636.2115619602</v>
      </c>
      <c r="C23" s="17">
        <v>8698.7238907192914</v>
      </c>
      <c r="D23" s="17">
        <v>-365223.76978924562</v>
      </c>
      <c r="E23" s="17">
        <v>0</v>
      </c>
      <c r="F23" s="17">
        <v>-150215.08423378598</v>
      </c>
      <c r="G23" s="17">
        <v>3723.6206208148528</v>
      </c>
      <c r="H23" s="17">
        <v>50592.289921266834</v>
      </c>
      <c r="I23" s="17">
        <f t="shared" si="0"/>
        <v>2200211.9919717303</v>
      </c>
    </row>
    <row r="24" spans="1:9" hidden="1" outlineLevel="1" x14ac:dyDescent="0.25">
      <c r="A24" s="16" t="s">
        <v>4</v>
      </c>
      <c r="B24" s="17">
        <v>11612919.9417881</v>
      </c>
      <c r="C24" s="17">
        <v>-48672.093880859793</v>
      </c>
      <c r="D24" s="17">
        <v>186082.98412455455</v>
      </c>
      <c r="E24" s="17">
        <v>-1574.155486391563</v>
      </c>
      <c r="F24" s="17">
        <v>142991.8738673203</v>
      </c>
      <c r="G24" s="17">
        <v>0</v>
      </c>
      <c r="H24" s="17">
        <v>594466.19474651327</v>
      </c>
      <c r="I24" s="17">
        <f t="shared" si="0"/>
        <v>12486214.745159235</v>
      </c>
    </row>
    <row r="25" spans="1:9" hidden="1" outlineLevel="1" x14ac:dyDescent="0.25">
      <c r="A25" s="16" t="s">
        <v>5</v>
      </c>
      <c r="B25" s="17">
        <v>694926.75438113802</v>
      </c>
      <c r="C25" s="17">
        <v>31305.520368057791</v>
      </c>
      <c r="D25" s="17">
        <v>191335.60904102417</v>
      </c>
      <c r="E25" s="17">
        <v>0</v>
      </c>
      <c r="F25" s="17">
        <v>29693.257345051949</v>
      </c>
      <c r="G25" s="17">
        <v>80.578012946216617</v>
      </c>
      <c r="H25" s="17">
        <v>24172.743479003733</v>
      </c>
      <c r="I25" s="17">
        <f t="shared" si="0"/>
        <v>971514.46262722183</v>
      </c>
    </row>
    <row r="26" spans="1:9" hidden="1" outlineLevel="1" x14ac:dyDescent="0.25">
      <c r="A26" s="16" t="s">
        <v>7</v>
      </c>
      <c r="B26" s="17">
        <v>1063517.44772786</v>
      </c>
      <c r="C26" s="17">
        <v>25483.639557131733</v>
      </c>
      <c r="D26" s="17">
        <v>33217.543670339168</v>
      </c>
      <c r="E26" s="17">
        <v>-179.01744851207434</v>
      </c>
      <c r="F26" s="17">
        <v>105318.14342041833</v>
      </c>
      <c r="G26" s="17">
        <v>95.3721361231229</v>
      </c>
      <c r="H26" s="17">
        <v>66023.363391330582</v>
      </c>
      <c r="I26" s="17">
        <f t="shared" si="0"/>
        <v>1293476.4924546909</v>
      </c>
    </row>
    <row r="27" spans="1:9" collapsed="1" x14ac:dyDescent="0.25">
      <c r="A27" s="29" t="s">
        <v>24</v>
      </c>
      <c r="B27" s="4">
        <f>SUM(B28:B30)</f>
        <v>2206353.250671152</v>
      </c>
      <c r="C27" s="4">
        <f t="shared" ref="C27:H27" si="5">SUM(C28:C30)</f>
        <v>3486.578437464837</v>
      </c>
      <c r="D27" s="4">
        <f t="shared" si="5"/>
        <v>42466.615428905658</v>
      </c>
      <c r="E27" s="4">
        <f t="shared" si="5"/>
        <v>-1425.6528518717032</v>
      </c>
      <c r="F27" s="4">
        <f t="shared" si="5"/>
        <v>13366.003304396258</v>
      </c>
      <c r="G27" s="4">
        <f t="shared" si="5"/>
        <v>1023.0741019205873</v>
      </c>
      <c r="H27" s="4">
        <f t="shared" si="5"/>
        <v>106268.29392052225</v>
      </c>
      <c r="I27" s="4">
        <f t="shared" si="0"/>
        <v>2371538.1630124897</v>
      </c>
    </row>
    <row r="28" spans="1:9" hidden="1" outlineLevel="1" x14ac:dyDescent="0.25">
      <c r="A28" s="16" t="s">
        <v>2</v>
      </c>
      <c r="B28" s="17">
        <v>10692.350936474</v>
      </c>
      <c r="C28" s="17">
        <v>67.940546023103721</v>
      </c>
      <c r="D28" s="17">
        <v>212.8692267764211</v>
      </c>
      <c r="E28" s="17">
        <v>0</v>
      </c>
      <c r="F28" s="17">
        <v>72.832033529895995</v>
      </c>
      <c r="G28" s="17">
        <v>55.348282039217395</v>
      </c>
      <c r="H28" s="17">
        <v>580.12471438331295</v>
      </c>
      <c r="I28" s="17">
        <f t="shared" si="0"/>
        <v>11681.465739225954</v>
      </c>
    </row>
    <row r="29" spans="1:9" hidden="1" outlineLevel="1" x14ac:dyDescent="0.25">
      <c r="A29" s="16" t="s">
        <v>5</v>
      </c>
      <c r="B29" s="17">
        <v>525134.11406356795</v>
      </c>
      <c r="C29" s="17">
        <v>2021.4622935110365</v>
      </c>
      <c r="D29" s="17">
        <v>51844.15062807862</v>
      </c>
      <c r="E29" s="17">
        <v>0</v>
      </c>
      <c r="F29" s="17">
        <v>10295.916226635571</v>
      </c>
      <c r="G29" s="17">
        <v>443.17907120419261</v>
      </c>
      <c r="H29" s="17">
        <v>22616.723483201538</v>
      </c>
      <c r="I29" s="17">
        <f t="shared" si="0"/>
        <v>612355.54576619889</v>
      </c>
    </row>
    <row r="30" spans="1:9" hidden="1" outlineLevel="1" x14ac:dyDescent="0.25">
      <c r="A30" s="16" t="s">
        <v>7</v>
      </c>
      <c r="B30" s="17">
        <v>1670526.78567111</v>
      </c>
      <c r="C30" s="17">
        <v>1397.1755979306968</v>
      </c>
      <c r="D30" s="17">
        <v>-9590.4044259493785</v>
      </c>
      <c r="E30" s="17">
        <v>-1425.6528518717032</v>
      </c>
      <c r="F30" s="17">
        <v>2997.2550442307906</v>
      </c>
      <c r="G30" s="17">
        <v>524.54674867717733</v>
      </c>
      <c r="H30" s="17">
        <v>83071.445722937395</v>
      </c>
      <c r="I30" s="17">
        <f t="shared" si="0"/>
        <v>1747501.1515070652</v>
      </c>
    </row>
    <row r="31" spans="1:9" collapsed="1" x14ac:dyDescent="0.25">
      <c r="A31" s="29" t="s">
        <v>25</v>
      </c>
      <c r="B31" s="4">
        <f>SUM(B32:B35)</f>
        <v>6668265.4608578235</v>
      </c>
      <c r="C31" s="4">
        <f t="shared" ref="C31:H31" si="6">SUM(C32:C35)</f>
        <v>-152816.75576867565</v>
      </c>
      <c r="D31" s="4">
        <f t="shared" si="6"/>
        <v>2478695.0948800915</v>
      </c>
      <c r="E31" s="4">
        <f t="shared" si="6"/>
        <v>-881.23494148647148</v>
      </c>
      <c r="F31" s="4">
        <f t="shared" si="6"/>
        <v>108449.13077202707</v>
      </c>
      <c r="G31" s="4">
        <f t="shared" si="6"/>
        <v>1322.9078388959754</v>
      </c>
      <c r="H31" s="4">
        <f t="shared" si="6"/>
        <v>262933.85710477096</v>
      </c>
      <c r="I31" s="4">
        <f t="shared" si="0"/>
        <v>9365968.4607434459</v>
      </c>
    </row>
    <row r="32" spans="1:9" hidden="1" outlineLevel="1" x14ac:dyDescent="0.25">
      <c r="A32" s="16" t="s">
        <v>2</v>
      </c>
      <c r="B32" s="17">
        <v>2691352.17062</v>
      </c>
      <c r="C32" s="17">
        <v>6089.2661353320391</v>
      </c>
      <c r="D32" s="17">
        <v>-2516896.187591909</v>
      </c>
      <c r="E32" s="17">
        <v>0</v>
      </c>
      <c r="F32" s="17">
        <v>72033.887122627202</v>
      </c>
      <c r="G32" s="17">
        <v>912.35749106751564</v>
      </c>
      <c r="H32" s="17">
        <v>36796.696371988051</v>
      </c>
      <c r="I32" s="17">
        <f t="shared" si="0"/>
        <v>290288.19014910597</v>
      </c>
    </row>
    <row r="33" spans="1:9" hidden="1" outlineLevel="1" x14ac:dyDescent="0.25">
      <c r="A33" s="16" t="s">
        <v>4</v>
      </c>
      <c r="B33" s="17">
        <v>1773350.3648993999</v>
      </c>
      <c r="C33" s="17">
        <v>-899.76124198042714</v>
      </c>
      <c r="D33" s="17">
        <v>5116776.6753531462</v>
      </c>
      <c r="E33" s="17">
        <v>-1.6093743785331229</v>
      </c>
      <c r="F33" s="17">
        <v>146.19105935210163</v>
      </c>
      <c r="G33" s="17">
        <v>0</v>
      </c>
      <c r="H33" s="17">
        <v>44873.566204535906</v>
      </c>
      <c r="I33" s="17">
        <f t="shared" si="0"/>
        <v>6934245.4269000748</v>
      </c>
    </row>
    <row r="34" spans="1:9" hidden="1" outlineLevel="1" x14ac:dyDescent="0.25">
      <c r="A34" s="16" t="s">
        <v>5</v>
      </c>
      <c r="B34" s="17">
        <v>119822.630306894</v>
      </c>
      <c r="C34" s="17">
        <v>-1073.800524173432</v>
      </c>
      <c r="D34" s="17">
        <v>23107.479698462834</v>
      </c>
      <c r="E34" s="17">
        <v>0</v>
      </c>
      <c r="F34" s="17">
        <v>9627.6571207187881</v>
      </c>
      <c r="G34" s="17">
        <v>188.0153635411726</v>
      </c>
      <c r="H34" s="17">
        <v>8738.8303060347243</v>
      </c>
      <c r="I34" s="17">
        <f t="shared" si="0"/>
        <v>160410.81227147812</v>
      </c>
    </row>
    <row r="35" spans="1:9" hidden="1" outlineLevel="1" x14ac:dyDescent="0.25">
      <c r="A35" s="16" t="s">
        <v>7</v>
      </c>
      <c r="B35" s="17">
        <v>2083740.2950315301</v>
      </c>
      <c r="C35" s="17">
        <v>-156932.46013785384</v>
      </c>
      <c r="D35" s="17">
        <v>-144292.87257960875</v>
      </c>
      <c r="E35" s="17">
        <v>-879.62556710793831</v>
      </c>
      <c r="F35" s="17">
        <v>26641.395469328978</v>
      </c>
      <c r="G35" s="17">
        <v>222.5349842872873</v>
      </c>
      <c r="H35" s="17">
        <v>172524.76422221228</v>
      </c>
      <c r="I35" s="17">
        <f t="shared" si="0"/>
        <v>1981024.0314227883</v>
      </c>
    </row>
    <row r="36" spans="1:9" collapsed="1" x14ac:dyDescent="0.25">
      <c r="A36" s="29" t="s">
        <v>26</v>
      </c>
      <c r="B36" s="4">
        <f>SUM(B37:B39)</f>
        <v>11664804.554515757</v>
      </c>
      <c r="C36" s="4">
        <f t="shared" ref="C36:H36" si="7">SUM(C37:C39)</f>
        <v>51142.272783930821</v>
      </c>
      <c r="D36" s="4">
        <f t="shared" si="7"/>
        <v>316590.07140214689</v>
      </c>
      <c r="E36" s="4">
        <f t="shared" si="7"/>
        <v>0</v>
      </c>
      <c r="F36" s="4">
        <f t="shared" si="7"/>
        <v>777350.51371905115</v>
      </c>
      <c r="G36" s="4">
        <f t="shared" si="7"/>
        <v>36590.940047276599</v>
      </c>
      <c r="H36" s="4">
        <f t="shared" si="7"/>
        <v>409772.08061873086</v>
      </c>
      <c r="I36" s="4">
        <f t="shared" si="0"/>
        <v>13256250.433086896</v>
      </c>
    </row>
    <row r="37" spans="1:9" hidden="1" outlineLevel="1" x14ac:dyDescent="0.25">
      <c r="A37" s="16" t="s">
        <v>2</v>
      </c>
      <c r="B37" s="17">
        <v>329885.25148424698</v>
      </c>
      <c r="C37" s="17">
        <v>2100.4002992130149</v>
      </c>
      <c r="D37" s="17">
        <v>-26179.495800847591</v>
      </c>
      <c r="E37" s="17">
        <v>0</v>
      </c>
      <c r="F37" s="17">
        <v>2093.5043705704411</v>
      </c>
      <c r="G37" s="17">
        <v>1590.9400472766019</v>
      </c>
      <c r="H37" s="17">
        <v>26306.317989120762</v>
      </c>
      <c r="I37" s="17">
        <f t="shared" si="0"/>
        <v>335796.91838958021</v>
      </c>
    </row>
    <row r="38" spans="1:9" hidden="1" outlineLevel="1" x14ac:dyDescent="0.25">
      <c r="A38" s="16" t="s">
        <v>5</v>
      </c>
      <c r="B38" s="17">
        <v>2654480.0630515101</v>
      </c>
      <c r="C38" s="17">
        <v>-14357.126915282191</v>
      </c>
      <c r="D38" s="17">
        <v>48173.607422996996</v>
      </c>
      <c r="E38" s="17">
        <v>0</v>
      </c>
      <c r="F38" s="17">
        <v>714530.47046848084</v>
      </c>
      <c r="G38" s="17">
        <v>0</v>
      </c>
      <c r="H38" s="17">
        <v>118169.66262961015</v>
      </c>
      <c r="I38" s="17">
        <f t="shared" si="0"/>
        <v>3520996.6766573153</v>
      </c>
    </row>
    <row r="39" spans="1:9" hidden="1" outlineLevel="1" x14ac:dyDescent="0.25">
      <c r="A39" s="16" t="s">
        <v>8</v>
      </c>
      <c r="B39" s="17">
        <v>8680439.2399799991</v>
      </c>
      <c r="C39" s="17">
        <v>63398.999400000001</v>
      </c>
      <c r="D39" s="17">
        <v>294595.95977999747</v>
      </c>
      <c r="E39" s="17">
        <v>0</v>
      </c>
      <c r="F39" s="17">
        <v>60726.538879999949</v>
      </c>
      <c r="G39" s="17">
        <v>35000</v>
      </c>
      <c r="H39" s="17">
        <v>265296.09999999998</v>
      </c>
      <c r="I39" s="17">
        <f t="shared" si="0"/>
        <v>9399456.8380399961</v>
      </c>
    </row>
    <row r="40" spans="1:9" collapsed="1" x14ac:dyDescent="0.25">
      <c r="A40" s="29" t="s">
        <v>27</v>
      </c>
      <c r="B40" s="4">
        <f>SUM(B41:B44)</f>
        <v>36668441.781529993</v>
      </c>
      <c r="C40" s="4">
        <f t="shared" ref="C40:H40" si="8">SUM(C41:C44)</f>
        <v>-111440.44109488541</v>
      </c>
      <c r="D40" s="4">
        <f t="shared" si="8"/>
        <v>-1984349.9746413697</v>
      </c>
      <c r="E40" s="4">
        <f t="shared" si="8"/>
        <v>-18857.866755396259</v>
      </c>
      <c r="F40" s="4">
        <f t="shared" si="8"/>
        <v>447846.5360168675</v>
      </c>
      <c r="G40" s="4">
        <f t="shared" si="8"/>
        <v>17353.340965573763</v>
      </c>
      <c r="H40" s="4">
        <f t="shared" si="8"/>
        <v>3356030.5745724984</v>
      </c>
      <c r="I40" s="4">
        <f t="shared" si="0"/>
        <v>38375023.950593285</v>
      </c>
    </row>
    <row r="41" spans="1:9" hidden="1" outlineLevel="1" x14ac:dyDescent="0.25">
      <c r="A41" s="16" t="s">
        <v>2</v>
      </c>
      <c r="B41" s="17">
        <v>2640735.3222237299</v>
      </c>
      <c r="C41" s="17">
        <v>-67097.310187809882</v>
      </c>
      <c r="D41" s="17">
        <v>-1418588.6756750683</v>
      </c>
      <c r="E41" s="17">
        <v>0</v>
      </c>
      <c r="F41" s="17">
        <v>1379.87388907277</v>
      </c>
      <c r="G41" s="17">
        <v>1048.6271518149624</v>
      </c>
      <c r="H41" s="17">
        <v>10981.987385687737</v>
      </c>
      <c r="I41" s="17">
        <f t="shared" si="0"/>
        <v>1168459.824787427</v>
      </c>
    </row>
    <row r="42" spans="1:9" hidden="1" outlineLevel="1" x14ac:dyDescent="0.25">
      <c r="A42" s="16" t="s">
        <v>4</v>
      </c>
      <c r="B42" s="17">
        <v>1112568.6005333499</v>
      </c>
      <c r="C42" s="17">
        <v>-5102.3696885942845</v>
      </c>
      <c r="D42" s="17">
        <v>31322.755698212404</v>
      </c>
      <c r="E42" s="17">
        <v>-165.02112294474455</v>
      </c>
      <c r="F42" s="17">
        <v>14990.056447123361</v>
      </c>
      <c r="G42" s="17">
        <v>0</v>
      </c>
      <c r="H42" s="17">
        <v>62318.798783106387</v>
      </c>
      <c r="I42" s="17">
        <f t="shared" si="0"/>
        <v>1215932.8206502532</v>
      </c>
    </row>
    <row r="43" spans="1:9" hidden="1" outlineLevel="1" x14ac:dyDescent="0.25">
      <c r="A43" s="16" t="s">
        <v>5</v>
      </c>
      <c r="B43" s="17">
        <v>2890260.8499045102</v>
      </c>
      <c r="C43" s="17">
        <v>-16565.861630854706</v>
      </c>
      <c r="D43" s="17">
        <v>762571.76919125661</v>
      </c>
      <c r="E43" s="17">
        <v>0</v>
      </c>
      <c r="F43" s="17">
        <v>163933.11322516785</v>
      </c>
      <c r="G43" s="17">
        <v>7466.8958663494086</v>
      </c>
      <c r="H43" s="17">
        <v>179876.63461436064</v>
      </c>
      <c r="I43" s="17">
        <f t="shared" si="0"/>
        <v>3987543.4011707902</v>
      </c>
    </row>
    <row r="44" spans="1:9" hidden="1" outlineLevel="1" x14ac:dyDescent="0.25">
      <c r="A44" s="16" t="s">
        <v>7</v>
      </c>
      <c r="B44" s="17">
        <v>30024877.0088684</v>
      </c>
      <c r="C44" s="17">
        <v>-22674.899587626518</v>
      </c>
      <c r="D44" s="17">
        <v>-1359655.8238557703</v>
      </c>
      <c r="E44" s="17">
        <v>-18692.845632451514</v>
      </c>
      <c r="F44" s="17">
        <v>267543.4924555035</v>
      </c>
      <c r="G44" s="17">
        <v>8837.817947409394</v>
      </c>
      <c r="H44" s="17">
        <v>3102853.1537893438</v>
      </c>
      <c r="I44" s="17">
        <f t="shared" si="0"/>
        <v>32003087.903984811</v>
      </c>
    </row>
    <row r="45" spans="1:9" collapsed="1" x14ac:dyDescent="0.25">
      <c r="A45" s="29" t="s">
        <v>28</v>
      </c>
      <c r="B45" s="4">
        <f>SUM(B46:B48)</f>
        <v>77395527.905132681</v>
      </c>
      <c r="C45" s="4">
        <f t="shared" ref="C45:H45" si="9">SUM(C46:C48)</f>
        <v>-351523.9726241685</v>
      </c>
      <c r="D45" s="4">
        <f t="shared" si="9"/>
        <v>-685350.64835558145</v>
      </c>
      <c r="E45" s="4">
        <f t="shared" si="9"/>
        <v>-39161.684393547752</v>
      </c>
      <c r="F45" s="4">
        <f t="shared" si="9"/>
        <v>1244556.9920677529</v>
      </c>
      <c r="G45" s="4">
        <f t="shared" si="9"/>
        <v>36457.593974146992</v>
      </c>
      <c r="H45" s="4">
        <f t="shared" si="9"/>
        <v>4062518.3369142725</v>
      </c>
      <c r="I45" s="4">
        <f t="shared" si="0"/>
        <v>81663024.522715539</v>
      </c>
    </row>
    <row r="46" spans="1:9" hidden="1" outlineLevel="1" x14ac:dyDescent="0.25">
      <c r="A46" s="16" t="s">
        <v>2</v>
      </c>
      <c r="B46" s="17">
        <v>2429920.5574856601</v>
      </c>
      <c r="C46" s="17">
        <v>1594.0114807512073</v>
      </c>
      <c r="D46" s="17">
        <v>-1665462.3789189556</v>
      </c>
      <c r="E46" s="17">
        <v>0</v>
      </c>
      <c r="F46" s="17">
        <v>5140.9221830474089</v>
      </c>
      <c r="G46" s="17">
        <v>3906.8163963191282</v>
      </c>
      <c r="H46" s="17">
        <v>44497.029753541312</v>
      </c>
      <c r="I46" s="17">
        <f t="shared" si="0"/>
        <v>819596.9583803633</v>
      </c>
    </row>
    <row r="47" spans="1:9" hidden="1" outlineLevel="1" x14ac:dyDescent="0.25">
      <c r="A47" s="16" t="s">
        <v>5</v>
      </c>
      <c r="B47" s="17">
        <v>7837268.0600606101</v>
      </c>
      <c r="C47" s="17">
        <v>155902.17832155025</v>
      </c>
      <c r="D47" s="17">
        <v>613301.64228399866</v>
      </c>
      <c r="E47" s="17">
        <v>0</v>
      </c>
      <c r="F47" s="17">
        <v>601883.39920487395</v>
      </c>
      <c r="G47" s="17">
        <v>14906.932395050097</v>
      </c>
      <c r="H47" s="17">
        <v>187410.34650762129</v>
      </c>
      <c r="I47" s="17">
        <f t="shared" si="0"/>
        <v>9410672.5587737057</v>
      </c>
    </row>
    <row r="48" spans="1:9" hidden="1" outlineLevel="1" x14ac:dyDescent="0.25">
      <c r="A48" s="16" t="s">
        <v>7</v>
      </c>
      <c r="B48" s="17">
        <v>67128339.287586406</v>
      </c>
      <c r="C48" s="17">
        <v>-509020.16242646996</v>
      </c>
      <c r="D48" s="17">
        <v>366810.08827937546</v>
      </c>
      <c r="E48" s="17">
        <v>-39161.684393547752</v>
      </c>
      <c r="F48" s="17">
        <v>637532.67067983164</v>
      </c>
      <c r="G48" s="17">
        <v>17643.845182777764</v>
      </c>
      <c r="H48" s="17">
        <v>3830610.9606531099</v>
      </c>
      <c r="I48" s="17">
        <f t="shared" si="0"/>
        <v>71432755.005561486</v>
      </c>
    </row>
    <row r="49" spans="1:9" collapsed="1" x14ac:dyDescent="0.25">
      <c r="A49" s="29" t="s">
        <v>29</v>
      </c>
      <c r="B49" s="4">
        <f>SUM(B50:B52)</f>
        <v>5054366.8881362006</v>
      </c>
      <c r="C49" s="4">
        <f t="shared" ref="C49:H49" si="10">SUM(C50:C52)</f>
        <v>-4050.1595250927021</v>
      </c>
      <c r="D49" s="4">
        <f t="shared" si="10"/>
        <v>687113.82537424052</v>
      </c>
      <c r="E49" s="4">
        <f t="shared" si="10"/>
        <v>-710.08262572990509</v>
      </c>
      <c r="F49" s="4">
        <f t="shared" si="10"/>
        <v>79646.161909261486</v>
      </c>
      <c r="G49" s="4">
        <f t="shared" si="10"/>
        <v>348.277381462633</v>
      </c>
      <c r="H49" s="4">
        <f t="shared" si="10"/>
        <v>281463.04221412441</v>
      </c>
      <c r="I49" s="4">
        <f t="shared" si="0"/>
        <v>6098177.9528644672</v>
      </c>
    </row>
    <row r="50" spans="1:9" hidden="1" outlineLevel="1" x14ac:dyDescent="0.25">
      <c r="A50" s="16" t="s">
        <v>2</v>
      </c>
      <c r="B50" s="17">
        <v>66922.828432106995</v>
      </c>
      <c r="C50" s="17">
        <v>401.98545576621086</v>
      </c>
      <c r="D50" s="17">
        <v>873.301333140569</v>
      </c>
      <c r="E50" s="17">
        <v>0</v>
      </c>
      <c r="F50" s="17">
        <v>458.29342697993866</v>
      </c>
      <c r="G50" s="17">
        <v>348.277381462633</v>
      </c>
      <c r="H50" s="17">
        <v>3623.2950755069178</v>
      </c>
      <c r="I50" s="17">
        <f t="shared" si="0"/>
        <v>72627.981104963255</v>
      </c>
    </row>
    <row r="51" spans="1:9" hidden="1" outlineLevel="1" x14ac:dyDescent="0.25">
      <c r="A51" s="16" t="s">
        <v>4</v>
      </c>
      <c r="B51" s="17">
        <v>4787360.66676684</v>
      </c>
      <c r="C51" s="17">
        <v>-21955.395723848222</v>
      </c>
      <c r="D51" s="17">
        <v>608884.91722710442</v>
      </c>
      <c r="E51" s="17">
        <v>-710.08262572990509</v>
      </c>
      <c r="F51" s="17">
        <v>64501.916190310578</v>
      </c>
      <c r="G51" s="17">
        <v>0</v>
      </c>
      <c r="H51" s="17">
        <v>261916.55759327984</v>
      </c>
      <c r="I51" s="17">
        <f t="shared" si="0"/>
        <v>5699998.5794279557</v>
      </c>
    </row>
    <row r="52" spans="1:9" hidden="1" outlineLevel="1" x14ac:dyDescent="0.25">
      <c r="A52" s="16" t="s">
        <v>5</v>
      </c>
      <c r="B52" s="17">
        <v>200083.392937253</v>
      </c>
      <c r="C52" s="17">
        <v>17503.250742989308</v>
      </c>
      <c r="D52" s="17">
        <v>77355.606813995502</v>
      </c>
      <c r="E52" s="17">
        <v>0</v>
      </c>
      <c r="F52" s="17">
        <v>14685.952291970963</v>
      </c>
      <c r="G52" s="17">
        <v>0</v>
      </c>
      <c r="H52" s="17">
        <v>15923.189545337613</v>
      </c>
      <c r="I52" s="17">
        <f t="shared" si="0"/>
        <v>325551.39233154641</v>
      </c>
    </row>
    <row r="53" spans="1:9" collapsed="1" x14ac:dyDescent="0.25">
      <c r="A53" s="29" t="s">
        <v>30</v>
      </c>
      <c r="B53" s="4">
        <f>SUM(B54:B56)</f>
        <v>98895310.674816802</v>
      </c>
      <c r="C53" s="4">
        <f t="shared" ref="C53:H53" si="11">SUM(C54:C56)</f>
        <v>292565.64704731328</v>
      </c>
      <c r="D53" s="4">
        <f t="shared" si="11"/>
        <v>-8224720.4990730966</v>
      </c>
      <c r="E53" s="4">
        <f t="shared" si="11"/>
        <v>-14037.461256110122</v>
      </c>
      <c r="F53" s="4">
        <f t="shared" si="11"/>
        <v>1736542.251676766</v>
      </c>
      <c r="G53" s="4">
        <f t="shared" si="11"/>
        <v>1751.5871431178989</v>
      </c>
      <c r="H53" s="4">
        <f t="shared" si="11"/>
        <v>5512971.3997654552</v>
      </c>
      <c r="I53" s="4">
        <f t="shared" si="0"/>
        <v>98200383.600120246</v>
      </c>
    </row>
    <row r="54" spans="1:9" hidden="1" outlineLevel="1" x14ac:dyDescent="0.25">
      <c r="A54" s="16" t="s">
        <v>2</v>
      </c>
      <c r="B54" s="17">
        <v>2044219.5102651401</v>
      </c>
      <c r="C54" s="17">
        <v>989.17774230838972</v>
      </c>
      <c r="D54" s="17">
        <v>-1700203.1539902359</v>
      </c>
      <c r="E54" s="17">
        <v>0</v>
      </c>
      <c r="F54" s="17">
        <v>358079.88858093991</v>
      </c>
      <c r="G54" s="17">
        <v>1751.5871431178989</v>
      </c>
      <c r="H54" s="17">
        <v>32956.711350727361</v>
      </c>
      <c r="I54" s="17">
        <f t="shared" si="0"/>
        <v>737793.72109199793</v>
      </c>
    </row>
    <row r="55" spans="1:9" hidden="1" outlineLevel="1" x14ac:dyDescent="0.25">
      <c r="A55" s="16" t="s">
        <v>4</v>
      </c>
      <c r="B55" s="17">
        <v>94640239.661809206</v>
      </c>
      <c r="C55" s="17">
        <v>-500558.51817431563</v>
      </c>
      <c r="D55" s="17">
        <v>-7185624.574727037</v>
      </c>
      <c r="E55" s="17">
        <v>-14037.461256110122</v>
      </c>
      <c r="F55" s="17">
        <v>1275123.6499212016</v>
      </c>
      <c r="G55" s="17">
        <v>0</v>
      </c>
      <c r="H55" s="17">
        <v>5301125.7458119141</v>
      </c>
      <c r="I55" s="17">
        <f t="shared" si="0"/>
        <v>93516268.503384843</v>
      </c>
    </row>
    <row r="56" spans="1:9" hidden="1" outlineLevel="1" x14ac:dyDescent="0.25">
      <c r="A56" s="16" t="s">
        <v>5</v>
      </c>
      <c r="B56" s="17">
        <v>2210851.50274246</v>
      </c>
      <c r="C56" s="17">
        <v>792134.98747932049</v>
      </c>
      <c r="D56" s="17">
        <v>661107.22964417655</v>
      </c>
      <c r="E56" s="17">
        <v>0</v>
      </c>
      <c r="F56" s="17">
        <v>103338.7131746244</v>
      </c>
      <c r="G56" s="17">
        <v>0</v>
      </c>
      <c r="H56" s="17">
        <v>178888.94260281409</v>
      </c>
      <c r="I56" s="17">
        <f t="shared" si="0"/>
        <v>3946321.3756433958</v>
      </c>
    </row>
    <row r="57" spans="1:9" collapsed="1" x14ac:dyDescent="0.25">
      <c r="A57" s="29" t="s">
        <v>31</v>
      </c>
      <c r="B57" s="4">
        <f>SUM(B58:B60)</f>
        <v>21249519.844374854</v>
      </c>
      <c r="C57" s="4">
        <f t="shared" ref="C57:H57" si="12">SUM(C58:C60)</f>
        <v>-390276.44332142844</v>
      </c>
      <c r="D57" s="4">
        <f t="shared" si="12"/>
        <v>253509.45684449305</v>
      </c>
      <c r="E57" s="4">
        <f t="shared" si="12"/>
        <v>-83846.57942312822</v>
      </c>
      <c r="F57" s="4">
        <f t="shared" si="12"/>
        <v>-3506602.9470187556</v>
      </c>
      <c r="G57" s="4">
        <f t="shared" si="12"/>
        <v>3238.8626610239171</v>
      </c>
      <c r="H57" s="4">
        <f t="shared" si="12"/>
        <v>1318002.5236667339</v>
      </c>
      <c r="I57" s="4">
        <f t="shared" si="0"/>
        <v>18843544.717783794</v>
      </c>
    </row>
    <row r="58" spans="1:9" hidden="1" outlineLevel="1" x14ac:dyDescent="0.25">
      <c r="A58" s="16" t="s">
        <v>2</v>
      </c>
      <c r="B58" s="17">
        <v>4567249.3000231003</v>
      </c>
      <c r="C58" s="17">
        <v>-251.21019806590306</v>
      </c>
      <c r="D58" s="17">
        <v>-17674.687203654732</v>
      </c>
      <c r="E58" s="17">
        <v>0</v>
      </c>
      <c r="F58" s="17">
        <v>-4305323.4500933411</v>
      </c>
      <c r="G58" s="17">
        <v>1274.0859964162898</v>
      </c>
      <c r="H58" s="17">
        <v>19779.829713833355</v>
      </c>
      <c r="I58" s="17">
        <f t="shared" si="0"/>
        <v>265053.86823828769</v>
      </c>
    </row>
    <row r="59" spans="1:9" hidden="1" outlineLevel="1" x14ac:dyDescent="0.25">
      <c r="A59" s="16" t="s">
        <v>5</v>
      </c>
      <c r="B59" s="17">
        <v>522095.98039095401</v>
      </c>
      <c r="C59" s="17">
        <v>-2441.251489527775</v>
      </c>
      <c r="D59" s="17">
        <v>19063.527304650692</v>
      </c>
      <c r="E59" s="17">
        <v>0</v>
      </c>
      <c r="F59" s="17">
        <v>111601.41138330847</v>
      </c>
      <c r="G59" s="17">
        <v>899.78781123275348</v>
      </c>
      <c r="H59" s="17">
        <v>29167.12263364315</v>
      </c>
      <c r="I59" s="17">
        <f t="shared" si="0"/>
        <v>680386.57803426124</v>
      </c>
    </row>
    <row r="60" spans="1:9" hidden="1" outlineLevel="1" x14ac:dyDescent="0.25">
      <c r="A60" s="16" t="s">
        <v>7</v>
      </c>
      <c r="B60" s="17">
        <v>16160174.5639608</v>
      </c>
      <c r="C60" s="17">
        <v>-387583.98163383477</v>
      </c>
      <c r="D60" s="17">
        <v>252120.61674349708</v>
      </c>
      <c r="E60" s="17">
        <v>-83846.57942312822</v>
      </c>
      <c r="F60" s="17">
        <v>687119.09169127676</v>
      </c>
      <c r="G60" s="17">
        <v>1064.9888533748738</v>
      </c>
      <c r="H60" s="17">
        <v>1269055.5713192574</v>
      </c>
      <c r="I60" s="17">
        <f t="shared" si="0"/>
        <v>17898104.271511242</v>
      </c>
    </row>
    <row r="61" spans="1:9" collapsed="1" x14ac:dyDescent="0.25">
      <c r="A61" s="29" t="s">
        <v>32</v>
      </c>
      <c r="B61" s="4">
        <f>SUM(B62:B65)</f>
        <v>53714929.279145971</v>
      </c>
      <c r="C61" s="4">
        <f t="shared" ref="C61:H61" si="13">SUM(C62:C65)</f>
        <v>134228.45409047444</v>
      </c>
      <c r="D61" s="4">
        <f t="shared" si="13"/>
        <v>715249.87106112519</v>
      </c>
      <c r="E61" s="4">
        <f t="shared" si="13"/>
        <v>-89.818782090143173</v>
      </c>
      <c r="F61" s="4">
        <f t="shared" si="13"/>
        <v>17928.360348590271</v>
      </c>
      <c r="G61" s="4">
        <f t="shared" si="13"/>
        <v>7409708.1474570176</v>
      </c>
      <c r="H61" s="4">
        <f t="shared" si="13"/>
        <v>102644.06512208203</v>
      </c>
      <c r="I61" s="4">
        <f t="shared" si="0"/>
        <v>62094598.358443171</v>
      </c>
    </row>
    <row r="62" spans="1:9" hidden="1" outlineLevel="1" x14ac:dyDescent="0.25">
      <c r="A62" s="16" t="s">
        <v>2</v>
      </c>
      <c r="B62" s="17">
        <v>440657.14857674402</v>
      </c>
      <c r="C62" s="17">
        <v>89014.760658382103</v>
      </c>
      <c r="D62" s="17">
        <v>5567.7126809533374</v>
      </c>
      <c r="E62" s="17">
        <v>0</v>
      </c>
      <c r="F62" s="17">
        <v>2693.8107756599802</v>
      </c>
      <c r="G62" s="17">
        <v>2047.1474570175453</v>
      </c>
      <c r="H62" s="17">
        <v>29451.539286079991</v>
      </c>
      <c r="I62" s="17">
        <f t="shared" si="0"/>
        <v>569432.11943483702</v>
      </c>
    </row>
    <row r="63" spans="1:9" hidden="1" outlineLevel="1" x14ac:dyDescent="0.25">
      <c r="A63" s="16" t="s">
        <v>3</v>
      </c>
      <c r="B63" s="17">
        <v>52403987</v>
      </c>
      <c r="C63" s="17">
        <v>-9.9999997473787516E-5</v>
      </c>
      <c r="D63" s="17">
        <v>119141</v>
      </c>
      <c r="E63" s="17">
        <v>0</v>
      </c>
      <c r="F63" s="17">
        <v>0</v>
      </c>
      <c r="G63" s="17">
        <v>7407661</v>
      </c>
      <c r="H63" s="17">
        <v>2677.0001999999999</v>
      </c>
      <c r="I63" s="17">
        <f t="shared" si="0"/>
        <v>59933466.000100002</v>
      </c>
    </row>
    <row r="64" spans="1:9" hidden="1" outlineLevel="1" x14ac:dyDescent="0.25">
      <c r="A64" s="16" t="s">
        <v>4</v>
      </c>
      <c r="B64" s="17">
        <v>605556.15492387896</v>
      </c>
      <c r="C64" s="17">
        <v>-2777.151324039407</v>
      </c>
      <c r="D64" s="17">
        <v>567112.4594732119</v>
      </c>
      <c r="E64" s="17">
        <v>-89.818782090143173</v>
      </c>
      <c r="F64" s="17">
        <v>8158.8865080862552</v>
      </c>
      <c r="G64" s="17">
        <v>0</v>
      </c>
      <c r="H64" s="17">
        <v>32359.285633470776</v>
      </c>
      <c r="I64" s="17">
        <f t="shared" si="0"/>
        <v>1210319.8164325184</v>
      </c>
    </row>
    <row r="65" spans="1:9" hidden="1" outlineLevel="1" x14ac:dyDescent="0.25">
      <c r="A65" s="16" t="s">
        <v>5</v>
      </c>
      <c r="B65" s="17">
        <v>264728.97564534697</v>
      </c>
      <c r="C65" s="17">
        <v>47990.844856131735</v>
      </c>
      <c r="D65" s="17">
        <v>23428.698906959984</v>
      </c>
      <c r="E65" s="17">
        <v>0</v>
      </c>
      <c r="F65" s="17">
        <v>7075.6630648440387</v>
      </c>
      <c r="G65" s="17">
        <v>0</v>
      </c>
      <c r="H65" s="17">
        <v>38156.240002531267</v>
      </c>
      <c r="I65" s="17">
        <f t="shared" si="0"/>
        <v>381380.422475814</v>
      </c>
    </row>
    <row r="66" spans="1:9" collapsed="1" x14ac:dyDescent="0.25">
      <c r="A66" s="29" t="s">
        <v>33</v>
      </c>
      <c r="B66" s="4">
        <f>SUM(B67:B69)</f>
        <v>44939092.200858384</v>
      </c>
      <c r="C66" s="4">
        <f t="shared" ref="C66:H66" si="14">SUM(C67:C69)</f>
        <v>-7945.1718931960531</v>
      </c>
      <c r="D66" s="4">
        <f t="shared" si="14"/>
        <v>629616.44493711879</v>
      </c>
      <c r="E66" s="4">
        <f t="shared" si="14"/>
        <v>-18605.406352010872</v>
      </c>
      <c r="F66" s="4">
        <f t="shared" si="14"/>
        <v>-5928064.2534979805</v>
      </c>
      <c r="G66" s="4">
        <f t="shared" si="14"/>
        <v>18036.413559426794</v>
      </c>
      <c r="H66" s="4">
        <f t="shared" si="14"/>
        <v>2091779.797237555</v>
      </c>
      <c r="I66" s="4">
        <f t="shared" si="0"/>
        <v>41723910.024849296</v>
      </c>
    </row>
    <row r="67" spans="1:9" hidden="1" outlineLevel="1" x14ac:dyDescent="0.25">
      <c r="A67" s="16" t="s">
        <v>2</v>
      </c>
      <c r="B67" s="17">
        <v>8885651.0319131408</v>
      </c>
      <c r="C67" s="17">
        <v>747.43738797279684</v>
      </c>
      <c r="D67" s="17">
        <v>-659648.78245970828</v>
      </c>
      <c r="E67" s="17">
        <v>0</v>
      </c>
      <c r="F67" s="17">
        <v>-7034425.2549076052</v>
      </c>
      <c r="G67" s="17">
        <v>3755.1264599654169</v>
      </c>
      <c r="H67" s="17">
        <v>39556.244229112315</v>
      </c>
      <c r="I67" s="17">
        <f t="shared" si="0"/>
        <v>1235635.8026228785</v>
      </c>
    </row>
    <row r="68" spans="1:9" hidden="1" outlineLevel="1" x14ac:dyDescent="0.25">
      <c r="A68" s="16" t="s">
        <v>5</v>
      </c>
      <c r="B68" s="17">
        <v>2423133.9789034398</v>
      </c>
      <c r="C68" s="17">
        <v>-11216.050115994927</v>
      </c>
      <c r="D68" s="17">
        <v>85775.531533732908</v>
      </c>
      <c r="E68" s="17">
        <v>0</v>
      </c>
      <c r="F68" s="17">
        <v>356880.76041669026</v>
      </c>
      <c r="G68" s="17">
        <v>6540.24871746791</v>
      </c>
      <c r="H68" s="17">
        <v>345194.63158777478</v>
      </c>
      <c r="I68" s="17">
        <f t="shared" si="0"/>
        <v>3206309.1010431107</v>
      </c>
    </row>
    <row r="69" spans="1:9" hidden="1" outlineLevel="1" x14ac:dyDescent="0.25">
      <c r="A69" s="16" t="s">
        <v>7</v>
      </c>
      <c r="B69" s="17">
        <v>33630307.190041803</v>
      </c>
      <c r="C69" s="17">
        <v>2523.4408348260768</v>
      </c>
      <c r="D69" s="17">
        <v>1203489.6958630942</v>
      </c>
      <c r="E69" s="17">
        <v>-18605.406352010872</v>
      </c>
      <c r="F69" s="17">
        <v>749480.24099293444</v>
      </c>
      <c r="G69" s="17">
        <v>7741.0383819934686</v>
      </c>
      <c r="H69" s="17">
        <v>1707028.9214206678</v>
      </c>
      <c r="I69" s="17">
        <f t="shared" si="0"/>
        <v>37281965.121183313</v>
      </c>
    </row>
    <row r="70" spans="1:9" collapsed="1" x14ac:dyDescent="0.25">
      <c r="A70" s="29" t="s">
        <v>34</v>
      </c>
      <c r="B70" s="4">
        <f>SUM(B71:B73)</f>
        <v>6654495.6974957539</v>
      </c>
      <c r="C70" s="4">
        <f t="shared" ref="C70:H70" si="15">SUM(C71:C73)</f>
        <v>-348909.49364097463</v>
      </c>
      <c r="D70" s="4">
        <f t="shared" si="15"/>
        <v>7994267.6887404658</v>
      </c>
      <c r="E70" s="4">
        <f t="shared" si="15"/>
        <v>-463.69036911012267</v>
      </c>
      <c r="F70" s="4">
        <f t="shared" si="15"/>
        <v>93570.39759893142</v>
      </c>
      <c r="G70" s="4">
        <f t="shared" si="15"/>
        <v>4972.5159891278354</v>
      </c>
      <c r="H70" s="4">
        <f t="shared" si="15"/>
        <v>4200867.0229739603</v>
      </c>
      <c r="I70" s="4">
        <f t="shared" si="0"/>
        <v>18598800.138788156</v>
      </c>
    </row>
    <row r="71" spans="1:9" hidden="1" outlineLevel="1" x14ac:dyDescent="0.25">
      <c r="A71" s="16" t="s">
        <v>2</v>
      </c>
      <c r="B71" s="17">
        <v>1279004.1921105301</v>
      </c>
      <c r="C71" s="17">
        <v>-116983.84042025062</v>
      </c>
      <c r="D71" s="17">
        <v>-250065.10207731312</v>
      </c>
      <c r="E71" s="17">
        <v>0</v>
      </c>
      <c r="F71" s="17">
        <v>6085.5378296198587</v>
      </c>
      <c r="G71" s="17">
        <v>4624.6722165628116</v>
      </c>
      <c r="H71" s="17">
        <v>50283.936637346342</v>
      </c>
      <c r="I71" s="17">
        <f t="shared" si="0"/>
        <v>972949.39629649534</v>
      </c>
    </row>
    <row r="72" spans="1:9" hidden="1" outlineLevel="1" x14ac:dyDescent="0.25">
      <c r="A72" s="16" t="s">
        <v>4</v>
      </c>
      <c r="B72" s="17">
        <v>4626189.7618669001</v>
      </c>
      <c r="C72" s="17">
        <v>-1790108.0748927349</v>
      </c>
      <c r="D72" s="17">
        <v>8058745.4844923951</v>
      </c>
      <c r="E72" s="17">
        <v>-463.69036911012267</v>
      </c>
      <c r="F72" s="17">
        <v>42120.333948252082</v>
      </c>
      <c r="G72" s="17">
        <v>0</v>
      </c>
      <c r="H72" s="17">
        <v>3776588.6544442652</v>
      </c>
      <c r="I72" s="17">
        <f t="shared" ref="I72:I141" si="16">B72+C72+D72+E72+F72+G72+H72</f>
        <v>14713072.469489966</v>
      </c>
    </row>
    <row r="73" spans="1:9" hidden="1" outlineLevel="1" x14ac:dyDescent="0.25">
      <c r="A73" s="16" t="s">
        <v>5</v>
      </c>
      <c r="B73" s="17">
        <v>749301.74351832399</v>
      </c>
      <c r="C73" s="17">
        <v>1558182.4216720108</v>
      </c>
      <c r="D73" s="17">
        <v>185587.30632538392</v>
      </c>
      <c r="E73" s="17">
        <v>0</v>
      </c>
      <c r="F73" s="17">
        <v>45364.525821059477</v>
      </c>
      <c r="G73" s="17">
        <v>347.84377256502381</v>
      </c>
      <c r="H73" s="17">
        <v>373994.4318923488</v>
      </c>
      <c r="I73" s="17">
        <f t="shared" si="16"/>
        <v>2912778.2730016923</v>
      </c>
    </row>
    <row r="74" spans="1:9" collapsed="1" x14ac:dyDescent="0.25">
      <c r="A74" s="29" t="s">
        <v>35</v>
      </c>
      <c r="B74" s="4">
        <f>SUM(B75:B77)</f>
        <v>56141766.816584937</v>
      </c>
      <c r="C74" s="4">
        <f t="shared" ref="C74:H74" si="17">SUM(C75:C77)</f>
        <v>1555679.2953495607</v>
      </c>
      <c r="D74" s="4">
        <f t="shared" si="17"/>
        <v>-1910349.2358431658</v>
      </c>
      <c r="E74" s="4">
        <f t="shared" si="17"/>
        <v>-66128.079965639525</v>
      </c>
      <c r="F74" s="4">
        <f t="shared" si="17"/>
        <v>-56030.008302035742</v>
      </c>
      <c r="G74" s="4">
        <f t="shared" si="17"/>
        <v>1239045.8972977607</v>
      </c>
      <c r="H74" s="4">
        <f t="shared" si="17"/>
        <v>5046694.6304251244</v>
      </c>
      <c r="I74" s="4">
        <f t="shared" si="16"/>
        <v>61950679.31554655</v>
      </c>
    </row>
    <row r="75" spans="1:9" hidden="1" outlineLevel="1" x14ac:dyDescent="0.25">
      <c r="A75" s="16" t="s">
        <v>2</v>
      </c>
      <c r="B75" s="17">
        <v>7927197.63711082</v>
      </c>
      <c r="C75" s="17">
        <v>1257.6928915614483</v>
      </c>
      <c r="D75" s="17">
        <v>-995346.17163670762</v>
      </c>
      <c r="E75" s="17">
        <v>0</v>
      </c>
      <c r="F75" s="17">
        <v>-5825444.9562360644</v>
      </c>
      <c r="G75" s="17">
        <v>3812.4636687507245</v>
      </c>
      <c r="H75" s="17">
        <v>43593.372190032846</v>
      </c>
      <c r="I75" s="17">
        <f t="shared" si="16"/>
        <v>1155070.0379883936</v>
      </c>
    </row>
    <row r="76" spans="1:9" hidden="1" outlineLevel="1" x14ac:dyDescent="0.25">
      <c r="A76" s="16" t="s">
        <v>5</v>
      </c>
      <c r="B76" s="17">
        <v>4936505.8687586198</v>
      </c>
      <c r="C76" s="17">
        <v>-33429.942780785161</v>
      </c>
      <c r="D76" s="17">
        <v>217373.35674051027</v>
      </c>
      <c r="E76" s="17">
        <v>0</v>
      </c>
      <c r="F76" s="17">
        <v>1007222.3616699976</v>
      </c>
      <c r="G76" s="17">
        <v>259345.1149549534</v>
      </c>
      <c r="H76" s="17">
        <v>272062.5038280586</v>
      </c>
      <c r="I76" s="17">
        <f t="shared" si="16"/>
        <v>6659079.2631713543</v>
      </c>
    </row>
    <row r="77" spans="1:9" hidden="1" outlineLevel="1" x14ac:dyDescent="0.25">
      <c r="A77" s="16" t="s">
        <v>7</v>
      </c>
      <c r="B77" s="17">
        <v>43278063.310715497</v>
      </c>
      <c r="C77" s="17">
        <v>1587851.5452387843</v>
      </c>
      <c r="D77" s="17">
        <v>-1132376.4209469685</v>
      </c>
      <c r="E77" s="17">
        <v>-66128.079965639525</v>
      </c>
      <c r="F77" s="17">
        <v>4762192.586264031</v>
      </c>
      <c r="G77" s="17">
        <v>975888.31867405656</v>
      </c>
      <c r="H77" s="17">
        <v>4731038.7544070333</v>
      </c>
      <c r="I77" s="17">
        <f t="shared" si="16"/>
        <v>54136530.014386795</v>
      </c>
    </row>
    <row r="78" spans="1:9" collapsed="1" x14ac:dyDescent="0.25">
      <c r="A78" s="29" t="s">
        <v>36</v>
      </c>
      <c r="B78" s="4">
        <f>SUM(B79:B81)</f>
        <v>9631372.2062609345</v>
      </c>
      <c r="C78" s="4">
        <f t="shared" ref="C78:H78" si="18">SUM(C79:C81)</f>
        <v>-111691.25136861374</v>
      </c>
      <c r="D78" s="4">
        <f t="shared" si="18"/>
        <v>-48543.097336556792</v>
      </c>
      <c r="E78" s="4">
        <f t="shared" si="18"/>
        <v>-6171.9128050101781</v>
      </c>
      <c r="F78" s="4">
        <f t="shared" si="18"/>
        <v>112885.85782661062</v>
      </c>
      <c r="G78" s="4">
        <f t="shared" si="18"/>
        <v>5340.435131141172</v>
      </c>
      <c r="H78" s="4">
        <f t="shared" si="18"/>
        <v>1470344.2426074846</v>
      </c>
      <c r="I78" s="4">
        <f t="shared" si="16"/>
        <v>11053536.480315991</v>
      </c>
    </row>
    <row r="79" spans="1:9" hidden="1" outlineLevel="1" x14ac:dyDescent="0.25">
      <c r="A79" s="16" t="s">
        <v>2</v>
      </c>
      <c r="B79" s="17">
        <v>79519.914802748302</v>
      </c>
      <c r="C79" s="17">
        <v>298.14117061474843</v>
      </c>
      <c r="D79" s="17">
        <v>956.361257028296</v>
      </c>
      <c r="E79" s="17">
        <v>0</v>
      </c>
      <c r="F79" s="17">
        <v>544.55367860674323</v>
      </c>
      <c r="G79" s="17">
        <v>413.83095719965218</v>
      </c>
      <c r="H79" s="17">
        <v>4319.8084945941628</v>
      </c>
      <c r="I79" s="17">
        <f t="shared" si="16"/>
        <v>86052.610360791907</v>
      </c>
    </row>
    <row r="80" spans="1:9" hidden="1" outlineLevel="1" x14ac:dyDescent="0.25">
      <c r="A80" s="16" t="s">
        <v>5</v>
      </c>
      <c r="B80" s="17">
        <v>459496.223650206</v>
      </c>
      <c r="C80" s="17">
        <v>415.56068105085296</v>
      </c>
      <c r="D80" s="17">
        <v>82151.041113451152</v>
      </c>
      <c r="E80" s="17">
        <v>0</v>
      </c>
      <c r="F80" s="17">
        <v>47556.09308675956</v>
      </c>
      <c r="G80" s="17">
        <v>2256.1843624940711</v>
      </c>
      <c r="H80" s="17">
        <v>27628.660539793465</v>
      </c>
      <c r="I80" s="17">
        <f t="shared" si="16"/>
        <v>619503.76343375503</v>
      </c>
    </row>
    <row r="81" spans="1:9" hidden="1" outlineLevel="1" x14ac:dyDescent="0.25">
      <c r="A81" s="16" t="s">
        <v>7</v>
      </c>
      <c r="B81" s="17">
        <v>9092356.0678079799</v>
      </c>
      <c r="C81" s="17">
        <v>-112404.95322027933</v>
      </c>
      <c r="D81" s="17">
        <v>-131650.49970703624</v>
      </c>
      <c r="E81" s="17">
        <v>-6171.9128050101781</v>
      </c>
      <c r="F81" s="17">
        <v>64785.211061244314</v>
      </c>
      <c r="G81" s="17">
        <v>2670.4198114474484</v>
      </c>
      <c r="H81" s="17">
        <v>1438395.7735730968</v>
      </c>
      <c r="I81" s="17">
        <f t="shared" si="16"/>
        <v>10347980.106521444</v>
      </c>
    </row>
    <row r="82" spans="1:9" collapsed="1" x14ac:dyDescent="0.25">
      <c r="A82" s="29" t="s">
        <v>37</v>
      </c>
      <c r="B82" s="4">
        <f>SUM(B83:B85)</f>
        <v>13840564.516792059</v>
      </c>
      <c r="C82" s="4">
        <f t="shared" ref="C82:H82" si="19">SUM(C83:C85)</f>
        <v>-245523.47890425462</v>
      </c>
      <c r="D82" s="4">
        <f t="shared" si="19"/>
        <v>-409758.09946809494</v>
      </c>
      <c r="E82" s="4">
        <f t="shared" si="19"/>
        <v>-3934.7398000165058</v>
      </c>
      <c r="F82" s="4">
        <f t="shared" si="19"/>
        <v>467548.35427193774</v>
      </c>
      <c r="G82" s="4">
        <f t="shared" si="19"/>
        <v>65107.367110377214</v>
      </c>
      <c r="H82" s="4">
        <f t="shared" si="19"/>
        <v>2045365.7683482207</v>
      </c>
      <c r="I82" s="4">
        <f t="shared" si="16"/>
        <v>15759369.688350227</v>
      </c>
    </row>
    <row r="83" spans="1:9" hidden="1" outlineLevel="1" x14ac:dyDescent="0.25">
      <c r="A83" s="16" t="s">
        <v>2</v>
      </c>
      <c r="B83" s="17">
        <v>5904582.8442575699</v>
      </c>
      <c r="C83" s="17">
        <v>-111501.71495866786</v>
      </c>
      <c r="D83" s="17">
        <v>-97019.024419574125</v>
      </c>
      <c r="E83" s="17">
        <v>0</v>
      </c>
      <c r="F83" s="17">
        <v>-1148735.2607656342</v>
      </c>
      <c r="G83" s="17">
        <v>5764.8276613590724</v>
      </c>
      <c r="H83" s="17">
        <v>462287.04205828533</v>
      </c>
      <c r="I83" s="17">
        <f t="shared" si="16"/>
        <v>5015378.7138333376</v>
      </c>
    </row>
    <row r="84" spans="1:9" hidden="1" outlineLevel="1" x14ac:dyDescent="0.25">
      <c r="A84" s="16" t="s">
        <v>5</v>
      </c>
      <c r="B84" s="17">
        <v>2397737.3507188</v>
      </c>
      <c r="C84" s="17">
        <v>-5311.1447962344037</v>
      </c>
      <c r="D84" s="17">
        <v>-112419.98088293339</v>
      </c>
      <c r="E84" s="17">
        <v>0</v>
      </c>
      <c r="F84" s="17">
        <v>126214.14717969891</v>
      </c>
      <c r="G84" s="17">
        <v>57705.317778904522</v>
      </c>
      <c r="H84" s="17">
        <v>274299.96452609391</v>
      </c>
      <c r="I84" s="17">
        <f t="shared" si="16"/>
        <v>2738225.6545243296</v>
      </c>
    </row>
    <row r="85" spans="1:9" hidden="1" outlineLevel="1" x14ac:dyDescent="0.25">
      <c r="A85" s="16" t="s">
        <v>7</v>
      </c>
      <c r="B85" s="17">
        <v>5538244.32181569</v>
      </c>
      <c r="C85" s="17">
        <v>-128710.61914935234</v>
      </c>
      <c r="D85" s="17">
        <v>-200319.09416558742</v>
      </c>
      <c r="E85" s="17">
        <v>-3934.7398000165058</v>
      </c>
      <c r="F85" s="17">
        <v>1490069.4678578731</v>
      </c>
      <c r="G85" s="17">
        <v>1637.2216701136183</v>
      </c>
      <c r="H85" s="17">
        <v>1308778.7617638416</v>
      </c>
      <c r="I85" s="17">
        <f t="shared" si="16"/>
        <v>8005765.3199925618</v>
      </c>
    </row>
    <row r="86" spans="1:9" collapsed="1" x14ac:dyDescent="0.25">
      <c r="A86" s="29" t="s">
        <v>38</v>
      </c>
      <c r="B86" s="4">
        <f>SUM(B87:B89)</f>
        <v>20360314.291074902</v>
      </c>
      <c r="C86" s="4">
        <f t="shared" ref="C86:H86" si="20">SUM(C87:C89)</f>
        <v>-91328.115666574391</v>
      </c>
      <c r="D86" s="4">
        <f t="shared" si="20"/>
        <v>99530.244166067219</v>
      </c>
      <c r="E86" s="4">
        <f t="shared" si="20"/>
        <v>-4546.6710690980808</v>
      </c>
      <c r="F86" s="4">
        <f t="shared" si="20"/>
        <v>397553.43649898912</v>
      </c>
      <c r="G86" s="4">
        <f t="shared" si="20"/>
        <v>1233290.4532551123</v>
      </c>
      <c r="H86" s="4">
        <f t="shared" si="20"/>
        <v>2234757.7328369422</v>
      </c>
      <c r="I86" s="4">
        <f t="shared" si="16"/>
        <v>24229571.371096343</v>
      </c>
    </row>
    <row r="87" spans="1:9" hidden="1" outlineLevel="1" x14ac:dyDescent="0.25">
      <c r="A87" s="16" t="s">
        <v>2</v>
      </c>
      <c r="B87" s="17">
        <v>688285.79025281302</v>
      </c>
      <c r="C87" s="17">
        <v>-154.39442740307669</v>
      </c>
      <c r="D87" s="17">
        <v>-331484.14416401839</v>
      </c>
      <c r="E87" s="17">
        <v>0</v>
      </c>
      <c r="F87" s="17">
        <v>2077.3964513266947</v>
      </c>
      <c r="G87" s="17">
        <v>1578.7064790807506</v>
      </c>
      <c r="H87" s="17">
        <v>55932.103486965469</v>
      </c>
      <c r="I87" s="17">
        <f t="shared" si="16"/>
        <v>416235.45807876444</v>
      </c>
    </row>
    <row r="88" spans="1:9" hidden="1" outlineLevel="1" x14ac:dyDescent="0.25">
      <c r="A88" s="16" t="s">
        <v>5</v>
      </c>
      <c r="B88" s="17">
        <v>5531295.55054879</v>
      </c>
      <c r="C88" s="17">
        <v>-82082.874943811781</v>
      </c>
      <c r="D88" s="17">
        <v>662199.55803824193</v>
      </c>
      <c r="E88" s="17">
        <v>0</v>
      </c>
      <c r="F88" s="17">
        <v>285801.75554147846</v>
      </c>
      <c r="G88" s="17">
        <v>1168066.5562284531</v>
      </c>
      <c r="H88" s="17">
        <v>898568.94168073777</v>
      </c>
      <c r="I88" s="17">
        <f t="shared" si="16"/>
        <v>8463849.4870938901</v>
      </c>
    </row>
    <row r="89" spans="1:9" hidden="1" outlineLevel="1" x14ac:dyDescent="0.25">
      <c r="A89" s="16" t="s">
        <v>7</v>
      </c>
      <c r="B89" s="17">
        <v>14140732.9502733</v>
      </c>
      <c r="C89" s="17">
        <v>-9090.8462953595299</v>
      </c>
      <c r="D89" s="17">
        <v>-231185.16970815632</v>
      </c>
      <c r="E89" s="17">
        <v>-4546.6710690980808</v>
      </c>
      <c r="F89" s="17">
        <v>109674.28450618396</v>
      </c>
      <c r="G89" s="17">
        <v>63645.190547578619</v>
      </c>
      <c r="H89" s="17">
        <v>1280256.6876692388</v>
      </c>
      <c r="I89" s="17">
        <f t="shared" si="16"/>
        <v>15349486.425923685</v>
      </c>
    </row>
    <row r="90" spans="1:9" collapsed="1" x14ac:dyDescent="0.25">
      <c r="A90" s="29" t="s">
        <v>39</v>
      </c>
      <c r="B90" s="4">
        <f>SUM(B91:B93)</f>
        <v>6642014.1815277506</v>
      </c>
      <c r="C90" s="4">
        <f t="shared" ref="C90:H90" si="21">SUM(C91:C93)</f>
        <v>-178347.80100926914</v>
      </c>
      <c r="D90" s="4">
        <f t="shared" si="21"/>
        <v>-679843.84599807253</v>
      </c>
      <c r="E90" s="4">
        <f t="shared" si="21"/>
        <v>-3313.7395439910169</v>
      </c>
      <c r="F90" s="4">
        <f t="shared" si="21"/>
        <v>1004105.2655674025</v>
      </c>
      <c r="G90" s="4">
        <f t="shared" si="21"/>
        <v>18568.406541308577</v>
      </c>
      <c r="H90" s="4">
        <f t="shared" si="21"/>
        <v>2449639.599942076</v>
      </c>
      <c r="I90" s="4">
        <f t="shared" si="16"/>
        <v>9252822.0670272037</v>
      </c>
    </row>
    <row r="91" spans="1:9" hidden="1" outlineLevel="1" x14ac:dyDescent="0.25">
      <c r="A91" s="16" t="s">
        <v>2</v>
      </c>
      <c r="B91" s="17">
        <v>37880.695721630298</v>
      </c>
      <c r="C91" s="17">
        <v>137.12951964270789</v>
      </c>
      <c r="D91" s="17">
        <v>440.76724926253576</v>
      </c>
      <c r="E91" s="17">
        <v>0</v>
      </c>
      <c r="F91" s="17">
        <v>259.47605765266303</v>
      </c>
      <c r="G91" s="17">
        <v>197.18759872626691</v>
      </c>
      <c r="H91" s="17">
        <v>2057.9429338600175</v>
      </c>
      <c r="I91" s="17">
        <f t="shared" si="16"/>
        <v>40973.199080774488</v>
      </c>
    </row>
    <row r="92" spans="1:9" hidden="1" outlineLevel="1" x14ac:dyDescent="0.25">
      <c r="A92" s="16" t="s">
        <v>5</v>
      </c>
      <c r="B92" s="17">
        <v>1120532.06634663</v>
      </c>
      <c r="C92" s="17">
        <v>-9415.1994738448047</v>
      </c>
      <c r="D92" s="17">
        <v>-410083.56145851262</v>
      </c>
      <c r="E92" s="17">
        <v>0</v>
      </c>
      <c r="F92" s="17">
        <v>159903.42342855729</v>
      </c>
      <c r="G92" s="17">
        <v>17128.202101777602</v>
      </c>
      <c r="H92" s="17">
        <v>261170.17067019411</v>
      </c>
      <c r="I92" s="17">
        <f t="shared" si="16"/>
        <v>1139235.1016148017</v>
      </c>
    </row>
    <row r="93" spans="1:9" hidden="1" outlineLevel="1" x14ac:dyDescent="0.25">
      <c r="A93" s="16" t="s">
        <v>7</v>
      </c>
      <c r="B93" s="17">
        <v>5483601.4194594901</v>
      </c>
      <c r="C93" s="17">
        <v>-169069.73105506704</v>
      </c>
      <c r="D93" s="17">
        <v>-270201.05178882246</v>
      </c>
      <c r="E93" s="17">
        <v>-3313.7395439910169</v>
      </c>
      <c r="F93" s="17">
        <v>843942.36608119251</v>
      </c>
      <c r="G93" s="17">
        <v>1243.016840804708</v>
      </c>
      <c r="H93" s="17">
        <v>2186411.4863380217</v>
      </c>
      <c r="I93" s="17">
        <f t="shared" si="16"/>
        <v>8072613.766331628</v>
      </c>
    </row>
    <row r="94" spans="1:9" collapsed="1" x14ac:dyDescent="0.25">
      <c r="A94" s="29" t="s">
        <v>40</v>
      </c>
      <c r="B94" s="4">
        <f>SUM(B95:B97)</f>
        <v>19085145.444786482</v>
      </c>
      <c r="C94" s="4">
        <f t="shared" ref="C94:H94" si="22">SUM(C95:C97)</f>
        <v>-15895.526931289973</v>
      </c>
      <c r="D94" s="4">
        <f t="shared" si="22"/>
        <v>-949017.66600519698</v>
      </c>
      <c r="E94" s="4">
        <f t="shared" si="22"/>
        <v>0</v>
      </c>
      <c r="F94" s="4">
        <f t="shared" si="22"/>
        <v>2898978.1738264551</v>
      </c>
      <c r="G94" s="4">
        <f t="shared" si="22"/>
        <v>42365.370474910305</v>
      </c>
      <c r="H94" s="4">
        <f t="shared" si="22"/>
        <v>919317.98700843123</v>
      </c>
      <c r="I94" s="4">
        <f t="shared" si="16"/>
        <v>21980893.783159789</v>
      </c>
    </row>
    <row r="95" spans="1:9" hidden="1" outlineLevel="1" x14ac:dyDescent="0.25">
      <c r="A95" s="16" t="s">
        <v>2</v>
      </c>
      <c r="B95" s="17">
        <v>201863.35449520999</v>
      </c>
      <c r="C95" s="17">
        <v>2326.4975973417982</v>
      </c>
      <c r="D95" s="17">
        <v>1598.0840835677141</v>
      </c>
      <c r="E95" s="17">
        <v>0</v>
      </c>
      <c r="F95" s="17">
        <v>1391.377413036631</v>
      </c>
      <c r="G95" s="17">
        <v>1057.3705749012952</v>
      </c>
      <c r="H95" s="17">
        <v>10796.552771789469</v>
      </c>
      <c r="I95" s="17">
        <f t="shared" si="16"/>
        <v>219033.23693584689</v>
      </c>
    </row>
    <row r="96" spans="1:9" hidden="1" outlineLevel="1" x14ac:dyDescent="0.25">
      <c r="A96" s="16" t="s">
        <v>5</v>
      </c>
      <c r="B96" s="17">
        <v>662450.67036126996</v>
      </c>
      <c r="C96" s="17">
        <v>-3705.024083631763</v>
      </c>
      <c r="D96" s="17">
        <v>114303.50005023542</v>
      </c>
      <c r="E96" s="17">
        <v>0</v>
      </c>
      <c r="F96" s="17">
        <v>150753.54857341951</v>
      </c>
      <c r="G96" s="17">
        <v>16200.000000009002</v>
      </c>
      <c r="H96" s="17">
        <v>1321.4342366416311</v>
      </c>
      <c r="I96" s="17">
        <f t="shared" si="16"/>
        <v>941324.12913794373</v>
      </c>
    </row>
    <row r="97" spans="1:9" hidden="1" outlineLevel="1" x14ac:dyDescent="0.25">
      <c r="A97" s="16" t="s">
        <v>6</v>
      </c>
      <c r="B97" s="17">
        <v>18220831.41993</v>
      </c>
      <c r="C97" s="17">
        <v>-14517.000445000009</v>
      </c>
      <c r="D97" s="17">
        <v>-1064919.2501390001</v>
      </c>
      <c r="E97" s="17">
        <v>0</v>
      </c>
      <c r="F97" s="17">
        <v>2746833.2478399989</v>
      </c>
      <c r="G97" s="17">
        <v>25107.99990000001</v>
      </c>
      <c r="H97" s="17">
        <v>907200.00000000012</v>
      </c>
      <c r="I97" s="17">
        <f t="shared" si="16"/>
        <v>20820536.417085994</v>
      </c>
    </row>
    <row r="98" spans="1:9" collapsed="1" x14ac:dyDescent="0.25">
      <c r="A98" s="29" t="s">
        <v>41</v>
      </c>
      <c r="B98" s="4">
        <f>SUM(B99:B101)</f>
        <v>2241410.6481429394</v>
      </c>
      <c r="C98" s="4">
        <f t="shared" ref="C98:H98" si="23">SUM(C99:C101)</f>
        <v>-202240.71831550254</v>
      </c>
      <c r="D98" s="4">
        <f t="shared" si="23"/>
        <v>144551.24954814557</v>
      </c>
      <c r="E98" s="4">
        <f t="shared" si="23"/>
        <v>0</v>
      </c>
      <c r="F98" s="4">
        <f t="shared" si="23"/>
        <v>1147384.7503416196</v>
      </c>
      <c r="G98" s="4">
        <f t="shared" si="23"/>
        <v>4098.2318934755549</v>
      </c>
      <c r="H98" s="4">
        <f t="shared" si="23"/>
        <v>560238.67853919743</v>
      </c>
      <c r="I98" s="4">
        <f t="shared" si="16"/>
        <v>3895442.8401498748</v>
      </c>
    </row>
    <row r="99" spans="1:9" hidden="1" outlineLevel="1" x14ac:dyDescent="0.25">
      <c r="A99" s="16" t="s">
        <v>2</v>
      </c>
      <c r="B99" s="17">
        <v>1003278.99747597</v>
      </c>
      <c r="C99" s="17">
        <v>-175542.77004992912</v>
      </c>
      <c r="D99" s="17">
        <v>-115898.53489368179</v>
      </c>
      <c r="E99" s="17">
        <v>0</v>
      </c>
      <c r="F99" s="17">
        <v>3024.2083624979182</v>
      </c>
      <c r="G99" s="17">
        <v>2298.2318934745545</v>
      </c>
      <c r="H99" s="17">
        <v>66451.167385339533</v>
      </c>
      <c r="I99" s="17">
        <f t="shared" si="16"/>
        <v>783611.3001736711</v>
      </c>
    </row>
    <row r="100" spans="1:9" hidden="1" outlineLevel="1" x14ac:dyDescent="0.25">
      <c r="A100" s="16" t="s">
        <v>5</v>
      </c>
      <c r="B100" s="17">
        <v>75471.850666969098</v>
      </c>
      <c r="C100" s="17">
        <v>-2854.9482105734091</v>
      </c>
      <c r="D100" s="17">
        <v>7391.5344828273737</v>
      </c>
      <c r="E100" s="17">
        <v>0</v>
      </c>
      <c r="F100" s="17">
        <v>10219.040019121472</v>
      </c>
      <c r="G100" s="17">
        <v>1800.000000001</v>
      </c>
      <c r="H100" s="17">
        <v>8744.5011538578692</v>
      </c>
      <c r="I100" s="17">
        <f t="shared" si="16"/>
        <v>100771.9781122034</v>
      </c>
    </row>
    <row r="101" spans="1:9" hidden="1" outlineLevel="1" x14ac:dyDescent="0.25">
      <c r="A101" s="16" t="s">
        <v>6</v>
      </c>
      <c r="B101" s="17">
        <v>1162659.8</v>
      </c>
      <c r="C101" s="17">
        <v>-23843.000055</v>
      </c>
      <c r="D101" s="17">
        <v>253058.24995899998</v>
      </c>
      <c r="E101" s="17">
        <v>0</v>
      </c>
      <c r="F101" s="17">
        <v>1134141.5019600003</v>
      </c>
      <c r="G101" s="17">
        <v>0</v>
      </c>
      <c r="H101" s="17">
        <v>485043.01</v>
      </c>
      <c r="I101" s="17">
        <f t="shared" si="16"/>
        <v>3011059.5618639998</v>
      </c>
    </row>
    <row r="102" spans="1:9" collapsed="1" x14ac:dyDescent="0.25">
      <c r="A102" s="29" t="s">
        <v>42</v>
      </c>
      <c r="B102" s="4">
        <f>SUM(B103:B103)</f>
        <v>1753958.7947007599</v>
      </c>
      <c r="C102" s="4">
        <f t="shared" ref="C102:H102" si="24">SUM(C103:C103)</f>
        <v>143460.19142985099</v>
      </c>
      <c r="D102" s="4">
        <f t="shared" si="24"/>
        <v>787078.69479742495</v>
      </c>
      <c r="E102" s="4">
        <f t="shared" si="24"/>
        <v>0</v>
      </c>
      <c r="F102" s="4">
        <f t="shared" si="24"/>
        <v>-50646.915854445455</v>
      </c>
      <c r="G102" s="4">
        <f t="shared" si="24"/>
        <v>0</v>
      </c>
      <c r="H102" s="4">
        <f t="shared" si="24"/>
        <v>20565.5796232783</v>
      </c>
      <c r="I102" s="4">
        <f t="shared" si="16"/>
        <v>2654416.3446968687</v>
      </c>
    </row>
    <row r="103" spans="1:9" hidden="1" outlineLevel="1" x14ac:dyDescent="0.25">
      <c r="A103" s="16" t="s">
        <v>5</v>
      </c>
      <c r="B103" s="17">
        <v>1753958.7947007599</v>
      </c>
      <c r="C103" s="17">
        <v>143460.19142985099</v>
      </c>
      <c r="D103" s="17">
        <v>787078.69479742495</v>
      </c>
      <c r="E103" s="17">
        <v>0</v>
      </c>
      <c r="F103" s="17">
        <v>-50646.915854445455</v>
      </c>
      <c r="G103" s="17">
        <v>0</v>
      </c>
      <c r="H103" s="17">
        <v>20565.5796232783</v>
      </c>
      <c r="I103" s="17">
        <f t="shared" si="16"/>
        <v>2654416.3446968687</v>
      </c>
    </row>
    <row r="104" spans="1:9" x14ac:dyDescent="0.25">
      <c r="A104" s="11" t="s">
        <v>17</v>
      </c>
      <c r="B104" s="18">
        <f>B106+B109+B113+B116+B120</f>
        <v>22411132.591358908</v>
      </c>
      <c r="C104" s="18">
        <f t="shared" ref="C104:H104" si="25">C106+C109+C113+C116+C120</f>
        <v>8.5679733661891078E-2</v>
      </c>
      <c r="D104" s="18">
        <f t="shared" si="25"/>
        <v>-4156134.8088672217</v>
      </c>
      <c r="E104" s="18">
        <f t="shared" si="25"/>
        <v>0</v>
      </c>
      <c r="F104" s="18">
        <f t="shared" si="25"/>
        <v>243717.25279471424</v>
      </c>
      <c r="G104" s="18">
        <f t="shared" si="25"/>
        <v>14702.729973580001</v>
      </c>
      <c r="H104" s="18">
        <f t="shared" si="25"/>
        <v>1363002.0109214755</v>
      </c>
      <c r="I104" s="18">
        <f t="shared" si="16"/>
        <v>19876419.861861184</v>
      </c>
    </row>
    <row r="105" spans="1:9" x14ac:dyDescent="0.25">
      <c r="A105" s="24" t="s">
        <v>18</v>
      </c>
      <c r="B105" s="14"/>
      <c r="C105" s="14"/>
      <c r="D105" s="14"/>
      <c r="E105" s="14"/>
      <c r="F105" s="14"/>
      <c r="G105" s="14"/>
      <c r="H105" s="14"/>
      <c r="I105" s="14">
        <f t="shared" si="16"/>
        <v>0</v>
      </c>
    </row>
    <row r="106" spans="1:9" collapsed="1" x14ac:dyDescent="0.25">
      <c r="A106" s="29" t="s">
        <v>57</v>
      </c>
      <c r="B106" s="4">
        <f>SUM(B107:B108)</f>
        <v>8794015.9837040249</v>
      </c>
      <c r="C106" s="4">
        <f t="shared" ref="C106:H106" si="26">SUM(C107:C108)</f>
        <v>-34614.848526813184</v>
      </c>
      <c r="D106" s="4">
        <f t="shared" si="26"/>
        <v>-4154768.8578167851</v>
      </c>
      <c r="E106" s="4">
        <f t="shared" si="26"/>
        <v>0</v>
      </c>
      <c r="F106" s="4">
        <f t="shared" si="26"/>
        <v>-537848.62407059735</v>
      </c>
      <c r="G106" s="4">
        <f t="shared" si="26"/>
        <v>1669.4999969999999</v>
      </c>
      <c r="H106" s="4">
        <f t="shared" si="26"/>
        <v>481405.0045281988</v>
      </c>
      <c r="I106" s="4">
        <f t="shared" si="16"/>
        <v>4549858.157815028</v>
      </c>
    </row>
    <row r="107" spans="1:9" hidden="1" outlineLevel="1" x14ac:dyDescent="0.25">
      <c r="A107" s="16" t="s">
        <v>2</v>
      </c>
      <c r="B107" s="17">
        <v>8765786.9088449702</v>
      </c>
      <c r="C107" s="17">
        <v>-32636.822983839695</v>
      </c>
      <c r="D107" s="17">
        <v>-4157149.2713304767</v>
      </c>
      <c r="E107" s="17">
        <v>0</v>
      </c>
      <c r="F107" s="17">
        <v>-539546.53756999993</v>
      </c>
      <c r="G107" s="17">
        <v>1669.4999969999999</v>
      </c>
      <c r="H107" s="17">
        <v>475677.91252895328</v>
      </c>
      <c r="I107" s="17">
        <f t="shared" si="16"/>
        <v>4513801.689486607</v>
      </c>
    </row>
    <row r="108" spans="1:9" hidden="1" outlineLevel="1" x14ac:dyDescent="0.25">
      <c r="A108" s="16" t="s">
        <v>5</v>
      </c>
      <c r="B108" s="17">
        <v>28229.074859054199</v>
      </c>
      <c r="C108" s="17">
        <v>-1978.0255429734902</v>
      </c>
      <c r="D108" s="17">
        <v>2380.4135136914206</v>
      </c>
      <c r="E108" s="17">
        <v>0</v>
      </c>
      <c r="F108" s="17">
        <v>1697.9134994025369</v>
      </c>
      <c r="G108" s="17">
        <v>0</v>
      </c>
      <c r="H108" s="17">
        <v>5727.0919992455429</v>
      </c>
      <c r="I108" s="17">
        <f t="shared" si="16"/>
        <v>36056.468328420211</v>
      </c>
    </row>
    <row r="109" spans="1:9" collapsed="1" x14ac:dyDescent="0.25">
      <c r="A109" s="29" t="s">
        <v>58</v>
      </c>
      <c r="B109" s="4">
        <f>SUM(B110:B111)</f>
        <v>992490.80589898105</v>
      </c>
      <c r="C109" s="4">
        <f t="shared" ref="C109:H109" si="27">SUM(C110:C111)</f>
        <v>36151.443997542439</v>
      </c>
      <c r="D109" s="4">
        <f t="shared" si="27"/>
        <v>42500.44266122827</v>
      </c>
      <c r="E109" s="4">
        <f t="shared" si="27"/>
        <v>0</v>
      </c>
      <c r="F109" s="4">
        <f t="shared" si="27"/>
        <v>1869.4960797132187</v>
      </c>
      <c r="G109" s="4">
        <f t="shared" si="27"/>
        <v>801.35999855999989</v>
      </c>
      <c r="H109" s="4">
        <f t="shared" si="27"/>
        <v>10466.059445233843</v>
      </c>
      <c r="I109" s="4">
        <f t="shared" si="16"/>
        <v>1084279.6080812588</v>
      </c>
    </row>
    <row r="110" spans="1:9" hidden="1" outlineLevel="1" x14ac:dyDescent="0.25">
      <c r="A110" s="16" t="s">
        <v>2</v>
      </c>
      <c r="B110" s="17">
        <v>978940.849966635</v>
      </c>
      <c r="C110" s="17">
        <v>37100.896258169712</v>
      </c>
      <c r="D110" s="17">
        <v>41357.844174656384</v>
      </c>
      <c r="E110" s="17">
        <v>0</v>
      </c>
      <c r="F110" s="17">
        <v>1054.4976000000011</v>
      </c>
      <c r="G110" s="17">
        <v>801.35999855999989</v>
      </c>
      <c r="H110" s="17">
        <v>7717.0552855959832</v>
      </c>
      <c r="I110" s="17">
        <f t="shared" si="16"/>
        <v>1066972.5032836171</v>
      </c>
    </row>
    <row r="111" spans="1:9" hidden="1" outlineLevel="1" x14ac:dyDescent="0.25">
      <c r="A111" s="16" t="s">
        <v>5</v>
      </c>
      <c r="B111" s="17">
        <v>13549.955932346</v>
      </c>
      <c r="C111" s="17">
        <v>-949.45226062727545</v>
      </c>
      <c r="D111" s="17">
        <v>1142.5984865718838</v>
      </c>
      <c r="E111" s="17">
        <v>0</v>
      </c>
      <c r="F111" s="17">
        <v>814.99847971321765</v>
      </c>
      <c r="G111" s="17">
        <v>0</v>
      </c>
      <c r="H111" s="17">
        <v>2749.0041596378601</v>
      </c>
      <c r="I111" s="17">
        <f t="shared" si="16"/>
        <v>17307.104797641688</v>
      </c>
    </row>
    <row r="112" spans="1:9" x14ac:dyDescent="0.25">
      <c r="A112" s="24" t="s">
        <v>19</v>
      </c>
      <c r="B112" s="14"/>
      <c r="C112" s="14"/>
      <c r="D112" s="14"/>
      <c r="E112" s="14"/>
      <c r="F112" s="14"/>
      <c r="G112" s="14"/>
      <c r="H112" s="14"/>
      <c r="I112" s="14">
        <f t="shared" si="16"/>
        <v>0</v>
      </c>
    </row>
    <row r="113" spans="1:9" collapsed="1" x14ac:dyDescent="0.25">
      <c r="A113" s="29" t="s">
        <v>59</v>
      </c>
      <c r="B113" s="4">
        <f>SUM(B114:B115)</f>
        <v>3900020.5948031</v>
      </c>
      <c r="C113" s="4">
        <f t="shared" ref="C113:H113" si="28">SUM(C114:C115)</f>
        <v>-3646.140278884629</v>
      </c>
      <c r="D113" s="4">
        <f t="shared" si="28"/>
        <v>43871.133592625774</v>
      </c>
      <c r="E113" s="4">
        <f t="shared" si="28"/>
        <v>0</v>
      </c>
      <c r="F113" s="4">
        <f t="shared" si="28"/>
        <v>401285.90308880067</v>
      </c>
      <c r="G113" s="4">
        <f t="shared" si="28"/>
        <v>7974.644985670001</v>
      </c>
      <c r="H113" s="4">
        <f t="shared" si="28"/>
        <v>503127.84117040306</v>
      </c>
      <c r="I113" s="4">
        <f t="shared" si="16"/>
        <v>4852633.9773617154</v>
      </c>
    </row>
    <row r="114" spans="1:9" hidden="1" outlineLevel="1" x14ac:dyDescent="0.25">
      <c r="A114" s="16" t="s">
        <v>2</v>
      </c>
      <c r="B114" s="17">
        <v>1501323.9812195101</v>
      </c>
      <c r="C114" s="17">
        <v>-2907.6995052503235</v>
      </c>
      <c r="D114" s="17">
        <v>13570.369551050699</v>
      </c>
      <c r="E114" s="17">
        <v>0</v>
      </c>
      <c r="F114" s="17">
        <v>10493.715700000001</v>
      </c>
      <c r="G114" s="17">
        <v>7974.644985670001</v>
      </c>
      <c r="H114" s="17">
        <v>226576.93417701655</v>
      </c>
      <c r="I114" s="17">
        <f t="shared" si="16"/>
        <v>1757031.946127997</v>
      </c>
    </row>
    <row r="115" spans="1:9" hidden="1" outlineLevel="1" x14ac:dyDescent="0.25">
      <c r="A115" s="16" t="s">
        <v>5</v>
      </c>
      <c r="B115" s="17">
        <v>2398696.6135835899</v>
      </c>
      <c r="C115" s="17">
        <v>-738.44077363430551</v>
      </c>
      <c r="D115" s="17">
        <v>30300.764041575079</v>
      </c>
      <c r="E115" s="17">
        <v>0</v>
      </c>
      <c r="F115" s="17">
        <v>390792.18738880067</v>
      </c>
      <c r="G115" s="17">
        <v>0</v>
      </c>
      <c r="H115" s="17">
        <v>276550.90699338651</v>
      </c>
      <c r="I115" s="17">
        <f t="shared" si="16"/>
        <v>3095602.0312337177</v>
      </c>
    </row>
    <row r="116" spans="1:9" collapsed="1" x14ac:dyDescent="0.25">
      <c r="A116" s="29" t="s">
        <v>60</v>
      </c>
      <c r="B116" s="4">
        <f>SUM(B117:B118)</f>
        <v>3485405.2069528</v>
      </c>
      <c r="C116" s="4">
        <f t="shared" ref="C116:H116" si="29">SUM(C117:C118)</f>
        <v>2109.630487889036</v>
      </c>
      <c r="D116" s="4">
        <f t="shared" si="29"/>
        <v>-87737.527304290415</v>
      </c>
      <c r="E116" s="4">
        <f t="shared" si="29"/>
        <v>0</v>
      </c>
      <c r="F116" s="4">
        <f t="shared" si="29"/>
        <v>378410.47769679769</v>
      </c>
      <c r="G116" s="4">
        <f t="shared" si="29"/>
        <v>4257.2249923500003</v>
      </c>
      <c r="H116" s="4">
        <f t="shared" si="29"/>
        <v>368003.10577763972</v>
      </c>
      <c r="I116" s="4">
        <f t="shared" si="16"/>
        <v>4150448.1186031867</v>
      </c>
    </row>
    <row r="117" spans="1:9" hidden="1" outlineLevel="1" x14ac:dyDescent="0.25">
      <c r="A117" s="16" t="s">
        <v>2</v>
      </c>
      <c r="B117" s="17">
        <v>1149565.3333887099</v>
      </c>
      <c r="C117" s="17">
        <v>-1556.3322808309658</v>
      </c>
      <c r="D117" s="17">
        <v>-112737.8561673908</v>
      </c>
      <c r="E117" s="17">
        <v>0</v>
      </c>
      <c r="F117" s="17">
        <v>-8601.0223000000406</v>
      </c>
      <c r="G117" s="17">
        <v>4257.2249923500003</v>
      </c>
      <c r="H117" s="17">
        <v>88026.694633052393</v>
      </c>
      <c r="I117" s="17">
        <f t="shared" si="16"/>
        <v>1118954.0422658904</v>
      </c>
    </row>
    <row r="118" spans="1:9" hidden="1" outlineLevel="1" x14ac:dyDescent="0.25">
      <c r="A118" s="16" t="s">
        <v>5</v>
      </c>
      <c r="B118" s="17">
        <v>2335839.8735640901</v>
      </c>
      <c r="C118" s="17">
        <v>3665.9627687200018</v>
      </c>
      <c r="D118" s="17">
        <v>25000.328863100382</v>
      </c>
      <c r="E118" s="17">
        <v>0</v>
      </c>
      <c r="F118" s="17">
        <v>387011.49999679771</v>
      </c>
      <c r="G118" s="17">
        <v>0</v>
      </c>
      <c r="H118" s="17">
        <v>279976.41114458733</v>
      </c>
      <c r="I118" s="17">
        <f t="shared" si="16"/>
        <v>3031494.0763372951</v>
      </c>
    </row>
    <row r="119" spans="1:9" x14ac:dyDescent="0.25">
      <c r="A119" s="24" t="s">
        <v>9</v>
      </c>
      <c r="B119" s="14"/>
      <c r="C119" s="14"/>
      <c r="D119" s="14"/>
      <c r="E119" s="14"/>
      <c r="F119" s="14"/>
      <c r="G119" s="14"/>
      <c r="H119" s="14"/>
      <c r="I119" s="14">
        <f t="shared" si="16"/>
        <v>0</v>
      </c>
    </row>
    <row r="120" spans="1:9" collapsed="1" x14ac:dyDescent="0.25">
      <c r="A120" s="29" t="s">
        <v>61</v>
      </c>
      <c r="B120" s="4">
        <f>B121</f>
        <v>5239200</v>
      </c>
      <c r="C120" s="4">
        <f t="shared" ref="C120:H120" si="30">C121</f>
        <v>0</v>
      </c>
      <c r="D120" s="4">
        <f t="shared" si="30"/>
        <v>0</v>
      </c>
      <c r="E120" s="4">
        <f t="shared" si="30"/>
        <v>0</v>
      </c>
      <c r="F120" s="4">
        <f t="shared" si="30"/>
        <v>0</v>
      </c>
      <c r="G120" s="4">
        <f t="shared" si="30"/>
        <v>0</v>
      </c>
      <c r="H120" s="4">
        <f t="shared" si="30"/>
        <v>0</v>
      </c>
      <c r="I120" s="4">
        <f t="shared" si="16"/>
        <v>5239200</v>
      </c>
    </row>
    <row r="121" spans="1:9" hidden="1" outlineLevel="1" x14ac:dyDescent="0.25">
      <c r="A121" s="16" t="s">
        <v>2</v>
      </c>
      <c r="B121" s="17">
        <v>5239200</v>
      </c>
      <c r="C121" s="17">
        <v>0</v>
      </c>
      <c r="D121" s="17">
        <v>0</v>
      </c>
      <c r="E121" s="17">
        <v>0</v>
      </c>
      <c r="F121" s="17">
        <v>0</v>
      </c>
      <c r="G121" s="17">
        <v>0</v>
      </c>
      <c r="H121" s="17">
        <v>0</v>
      </c>
      <c r="I121" s="17">
        <f t="shared" si="16"/>
        <v>5239200</v>
      </c>
    </row>
    <row r="122" spans="1:9" x14ac:dyDescent="0.25">
      <c r="A122" s="11" t="s">
        <v>20</v>
      </c>
      <c r="B122" s="15">
        <v>22328722.4460201</v>
      </c>
      <c r="C122" s="15">
        <v>0</v>
      </c>
      <c r="D122" s="15">
        <v>0</v>
      </c>
      <c r="E122" s="15">
        <v>0</v>
      </c>
      <c r="F122" s="15">
        <v>567598</v>
      </c>
      <c r="G122" s="15">
        <v>0</v>
      </c>
      <c r="H122" s="15">
        <v>0</v>
      </c>
      <c r="I122" s="15">
        <f t="shared" si="16"/>
        <v>22896320.4460201</v>
      </c>
    </row>
    <row r="123" spans="1:9" x14ac:dyDescent="0.25">
      <c r="A123" s="20" t="s">
        <v>62</v>
      </c>
      <c r="B123" s="9">
        <f t="shared" ref="B123:H123" si="31">B124+B126+B132+B139+B145+B150+B157+B162+B148+B198+B135+B142+B155+B160+B164+B166+B168+B170+B172+B174+B176+B178+B180+B182+B184+B186+B188+B190+B192+B194+B196</f>
        <v>40496100.51721672</v>
      </c>
      <c r="C123" s="9">
        <f t="shared" si="31"/>
        <v>-0.19633726731990464</v>
      </c>
      <c r="D123" s="9">
        <f t="shared" si="31"/>
        <v>-7154543.254559936</v>
      </c>
      <c r="E123" s="9">
        <f t="shared" si="31"/>
        <v>0</v>
      </c>
      <c r="F123" s="9">
        <f t="shared" si="31"/>
        <v>10850310.812743288</v>
      </c>
      <c r="G123" s="9">
        <f t="shared" si="31"/>
        <v>12533008.009800028</v>
      </c>
      <c r="H123" s="9">
        <f t="shared" si="31"/>
        <v>18134747.816066891</v>
      </c>
      <c r="I123" s="9">
        <f t="shared" si="16"/>
        <v>74859623.704929724</v>
      </c>
    </row>
    <row r="124" spans="1:9" s="28" customFormat="1" collapsed="1" x14ac:dyDescent="0.25">
      <c r="A124" s="26" t="s">
        <v>52</v>
      </c>
      <c r="B124" s="27">
        <f>B125</f>
        <v>1250000</v>
      </c>
      <c r="C124" s="27">
        <f t="shared" ref="C124:H124" si="32">C125</f>
        <v>0</v>
      </c>
      <c r="D124" s="27">
        <f t="shared" si="32"/>
        <v>-1238490.8333433301</v>
      </c>
      <c r="E124" s="27">
        <f t="shared" si="32"/>
        <v>0</v>
      </c>
      <c r="F124" s="27">
        <f t="shared" si="32"/>
        <v>133090.9996999999</v>
      </c>
      <c r="G124" s="27">
        <f t="shared" si="32"/>
        <v>0</v>
      </c>
      <c r="H124" s="27">
        <f t="shared" si="32"/>
        <v>0</v>
      </c>
      <c r="I124" s="27">
        <f t="shared" si="16"/>
        <v>144600.16635666983</v>
      </c>
    </row>
    <row r="125" spans="1:9" hidden="1" outlineLevel="1" x14ac:dyDescent="0.25">
      <c r="A125" s="16" t="s">
        <v>7</v>
      </c>
      <c r="B125" s="17">
        <v>1250000</v>
      </c>
      <c r="C125" s="17">
        <v>0</v>
      </c>
      <c r="D125" s="17">
        <v>-1238490.8333433301</v>
      </c>
      <c r="E125" s="17">
        <v>0</v>
      </c>
      <c r="F125" s="17">
        <v>133090.9996999999</v>
      </c>
      <c r="G125" s="17">
        <v>0</v>
      </c>
      <c r="H125" s="17">
        <v>0</v>
      </c>
      <c r="I125" s="17">
        <f t="shared" si="16"/>
        <v>144600.16635666983</v>
      </c>
    </row>
    <row r="126" spans="1:9" s="28" customFormat="1" collapsed="1" x14ac:dyDescent="0.25">
      <c r="A126" s="26" t="s">
        <v>46</v>
      </c>
      <c r="B126" s="27">
        <f>SUM(B127:B131)</f>
        <v>9278055.2079002205</v>
      </c>
      <c r="C126" s="27">
        <f t="shared" ref="C126:H126" si="33">SUM(C127:C131)</f>
        <v>99999.806762591863</v>
      </c>
      <c r="D126" s="27">
        <f t="shared" si="33"/>
        <v>374373.99572005001</v>
      </c>
      <c r="E126" s="27">
        <f t="shared" si="33"/>
        <v>0</v>
      </c>
      <c r="F126" s="27">
        <f t="shared" si="33"/>
        <v>4070172.3674766198</v>
      </c>
      <c r="G126" s="27">
        <f t="shared" si="33"/>
        <v>0</v>
      </c>
      <c r="H126" s="27">
        <f t="shared" si="33"/>
        <v>2343029.29000015</v>
      </c>
      <c r="I126" s="27">
        <f t="shared" si="16"/>
        <v>16165630.667859631</v>
      </c>
    </row>
    <row r="127" spans="1:9" hidden="1" outlineLevel="1" x14ac:dyDescent="0.25">
      <c r="A127" s="16" t="s">
        <v>2</v>
      </c>
      <c r="B127" s="17">
        <v>2264958.9999899999</v>
      </c>
      <c r="C127" s="17">
        <v>0</v>
      </c>
      <c r="D127" s="17">
        <v>1529369.9999899999</v>
      </c>
      <c r="E127" s="17">
        <v>0</v>
      </c>
      <c r="F127" s="17">
        <f>-901979.33-88126</f>
        <v>-990105.33</v>
      </c>
      <c r="G127" s="17">
        <v>0</v>
      </c>
      <c r="H127" s="17">
        <v>301178.79000000004</v>
      </c>
      <c r="I127" s="17">
        <f t="shared" si="16"/>
        <v>3105402.4599799998</v>
      </c>
    </row>
    <row r="128" spans="1:9" hidden="1" outlineLevel="1" x14ac:dyDescent="0.25">
      <c r="A128" s="16" t="s">
        <v>4</v>
      </c>
      <c r="B128" s="17">
        <v>340200</v>
      </c>
      <c r="C128" s="17">
        <v>-340198.00010000018</v>
      </c>
      <c r="D128" s="17">
        <v>0</v>
      </c>
      <c r="E128" s="17">
        <v>0</v>
      </c>
      <c r="F128" s="17">
        <v>0</v>
      </c>
      <c r="G128" s="17">
        <v>0</v>
      </c>
      <c r="H128" s="17">
        <v>0</v>
      </c>
      <c r="I128" s="17">
        <f t="shared" si="16"/>
        <v>1.9998999998206273</v>
      </c>
    </row>
    <row r="129" spans="1:9" hidden="1" outlineLevel="1" x14ac:dyDescent="0.25">
      <c r="A129" s="16" t="s">
        <v>5</v>
      </c>
      <c r="B129" s="17">
        <v>4375330.9979302203</v>
      </c>
      <c r="C129" s="17">
        <v>380126.80736259208</v>
      </c>
      <c r="D129" s="17">
        <v>-799692.00423994975</v>
      </c>
      <c r="E129" s="17">
        <v>0</v>
      </c>
      <c r="F129" s="17">
        <f>2884550.76767662-207063</f>
        <v>2677487.7676766198</v>
      </c>
      <c r="G129" s="17">
        <v>0</v>
      </c>
      <c r="H129" s="17">
        <v>1903042.0000001502</v>
      </c>
      <c r="I129" s="17">
        <f t="shared" si="16"/>
        <v>8536295.5687296335</v>
      </c>
    </row>
    <row r="130" spans="1:9" hidden="1" outlineLevel="1" x14ac:dyDescent="0.25">
      <c r="A130" s="16" t="s">
        <v>7</v>
      </c>
      <c r="B130" s="17">
        <v>2297565.2099799998</v>
      </c>
      <c r="C130" s="17">
        <v>60070.999499999962</v>
      </c>
      <c r="D130" s="17">
        <v>-355304.00003000017</v>
      </c>
      <c r="E130" s="17">
        <v>0</v>
      </c>
      <c r="F130" s="17">
        <f>2976424.7298-664023</f>
        <v>2312401.7297999999</v>
      </c>
      <c r="G130" s="17">
        <v>0</v>
      </c>
      <c r="H130" s="17">
        <v>126387</v>
      </c>
      <c r="I130" s="17">
        <f t="shared" si="16"/>
        <v>4441120.9392499998</v>
      </c>
    </row>
    <row r="131" spans="1:9" hidden="1" outlineLevel="1" x14ac:dyDescent="0.25">
      <c r="A131" s="16" t="s">
        <v>8</v>
      </c>
      <c r="B131" s="17">
        <v>0</v>
      </c>
      <c r="C131" s="17">
        <v>0</v>
      </c>
      <c r="D131" s="17">
        <v>0</v>
      </c>
      <c r="E131" s="17">
        <v>0</v>
      </c>
      <c r="F131" s="17">
        <f>84466.2-14078</f>
        <v>70388.2</v>
      </c>
      <c r="G131" s="17">
        <v>0</v>
      </c>
      <c r="H131" s="17">
        <v>12421.5</v>
      </c>
      <c r="I131" s="17">
        <f t="shared" si="16"/>
        <v>82809.7</v>
      </c>
    </row>
    <row r="132" spans="1:9" s="28" customFormat="1" collapsed="1" x14ac:dyDescent="0.25">
      <c r="A132" s="26" t="s">
        <v>51</v>
      </c>
      <c r="B132" s="27">
        <f>B133+B134</f>
        <v>773000</v>
      </c>
      <c r="C132" s="27">
        <f t="shared" ref="C132:H132" si="34">C133+C134</f>
        <v>-1.5998598610167392E-3</v>
      </c>
      <c r="D132" s="27">
        <f t="shared" si="34"/>
        <v>-456600.00003999996</v>
      </c>
      <c r="E132" s="27">
        <f t="shared" si="34"/>
        <v>0</v>
      </c>
      <c r="F132" s="27">
        <f t="shared" si="34"/>
        <v>0</v>
      </c>
      <c r="G132" s="27">
        <f t="shared" si="34"/>
        <v>0</v>
      </c>
      <c r="H132" s="27">
        <f t="shared" si="34"/>
        <v>587115.99990003998</v>
      </c>
      <c r="I132" s="27">
        <f t="shared" si="16"/>
        <v>903515.99826018012</v>
      </c>
    </row>
    <row r="133" spans="1:9" hidden="1" outlineLevel="1" x14ac:dyDescent="0.25">
      <c r="A133" s="16" t="s">
        <v>5</v>
      </c>
      <c r="B133" s="17">
        <v>773000</v>
      </c>
      <c r="C133" s="17">
        <v>-1.5998598610167392E-3</v>
      </c>
      <c r="D133" s="17">
        <v>-456600.00003999996</v>
      </c>
      <c r="E133" s="17">
        <v>0</v>
      </c>
      <c r="F133" s="17">
        <v>0</v>
      </c>
      <c r="G133" s="17">
        <v>0</v>
      </c>
      <c r="H133" s="17">
        <v>451995.87990003999</v>
      </c>
      <c r="I133" s="17">
        <f t="shared" si="16"/>
        <v>768395.87826018012</v>
      </c>
    </row>
    <row r="134" spans="1:9" hidden="1" outlineLevel="1" x14ac:dyDescent="0.25">
      <c r="A134" s="16" t="s">
        <v>7</v>
      </c>
      <c r="B134" s="17">
        <v>0</v>
      </c>
      <c r="C134" s="17">
        <v>0</v>
      </c>
      <c r="D134" s="17">
        <v>0</v>
      </c>
      <c r="E134" s="17">
        <v>0</v>
      </c>
      <c r="F134" s="17">
        <v>0</v>
      </c>
      <c r="G134" s="17">
        <v>0</v>
      </c>
      <c r="H134" s="17">
        <v>135120.12</v>
      </c>
      <c r="I134" s="17">
        <f t="shared" si="16"/>
        <v>135120.12</v>
      </c>
    </row>
    <row r="135" spans="1:9" s="28" customFormat="1" collapsed="1" x14ac:dyDescent="0.25">
      <c r="A135" s="26" t="s">
        <v>70</v>
      </c>
      <c r="B135" s="27">
        <f t="shared" ref="B135:H135" si="35">SUM(B136:B138)</f>
        <v>0</v>
      </c>
      <c r="C135" s="27">
        <f t="shared" si="35"/>
        <v>0</v>
      </c>
      <c r="D135" s="27">
        <f t="shared" si="35"/>
        <v>0</v>
      </c>
      <c r="E135" s="27">
        <f t="shared" si="35"/>
        <v>0</v>
      </c>
      <c r="F135" s="27">
        <f t="shared" si="35"/>
        <v>0</v>
      </c>
      <c r="G135" s="27">
        <f t="shared" si="35"/>
        <v>0</v>
      </c>
      <c r="H135" s="27">
        <f t="shared" si="35"/>
        <v>703874.34980002046</v>
      </c>
      <c r="I135" s="27">
        <f t="shared" si="16"/>
        <v>703874.34980002046</v>
      </c>
    </row>
    <row r="136" spans="1:9" hidden="1" outlineLevel="1" x14ac:dyDescent="0.25">
      <c r="A136" s="16" t="s">
        <v>5</v>
      </c>
      <c r="B136" s="17">
        <v>0</v>
      </c>
      <c r="C136" s="17">
        <v>0</v>
      </c>
      <c r="D136" s="17">
        <v>0</v>
      </c>
      <c r="E136" s="17">
        <v>0</v>
      </c>
      <c r="F136" s="17">
        <v>0</v>
      </c>
      <c r="G136" s="17">
        <v>0</v>
      </c>
      <c r="H136" s="17">
        <v>446437.75000002037</v>
      </c>
      <c r="I136" s="17">
        <f t="shared" ref="I136:I138" si="36">B136+C136+D136+E136+F136+G136+H136</f>
        <v>446437.75000002037</v>
      </c>
    </row>
    <row r="137" spans="1:9" hidden="1" outlineLevel="1" x14ac:dyDescent="0.25">
      <c r="A137" s="16" t="s">
        <v>6</v>
      </c>
      <c r="B137" s="17">
        <v>0</v>
      </c>
      <c r="C137" s="17">
        <v>0</v>
      </c>
      <c r="D137" s="17">
        <v>0</v>
      </c>
      <c r="E137" s="17">
        <v>0</v>
      </c>
      <c r="F137" s="17">
        <v>0</v>
      </c>
      <c r="G137" s="17">
        <v>0</v>
      </c>
      <c r="H137" s="17">
        <v>121000</v>
      </c>
      <c r="I137" s="17">
        <f t="shared" si="36"/>
        <v>121000</v>
      </c>
    </row>
    <row r="138" spans="1:9" hidden="1" outlineLevel="1" x14ac:dyDescent="0.25">
      <c r="A138" s="16" t="s">
        <v>7</v>
      </c>
      <c r="B138" s="17">
        <v>0</v>
      </c>
      <c r="C138" s="17">
        <v>0</v>
      </c>
      <c r="D138" s="17">
        <v>0</v>
      </c>
      <c r="E138" s="17">
        <v>0</v>
      </c>
      <c r="F138" s="17">
        <v>0</v>
      </c>
      <c r="G138" s="17">
        <v>0</v>
      </c>
      <c r="H138" s="17">
        <v>136436.59980000003</v>
      </c>
      <c r="I138" s="17">
        <f t="shared" si="36"/>
        <v>136436.59980000003</v>
      </c>
    </row>
    <row r="139" spans="1:9" s="28" customFormat="1" collapsed="1" x14ac:dyDescent="0.25">
      <c r="A139" s="26" t="s">
        <v>44</v>
      </c>
      <c r="B139" s="27">
        <f>SUM(B140:B141)</f>
        <v>11098505.673119999</v>
      </c>
      <c r="C139" s="27">
        <f t="shared" ref="C139:H139" si="37">SUM(C140:C141)</f>
        <v>-7.9999972526145768E-4</v>
      </c>
      <c r="D139" s="27">
        <f t="shared" si="37"/>
        <v>-3190545.4001299995</v>
      </c>
      <c r="E139" s="27">
        <f t="shared" si="37"/>
        <v>0</v>
      </c>
      <c r="F139" s="27">
        <f t="shared" si="37"/>
        <v>631682.03979999991</v>
      </c>
      <c r="G139" s="27">
        <f t="shared" si="37"/>
        <v>0</v>
      </c>
      <c r="H139" s="27">
        <f t="shared" si="37"/>
        <v>7765761.7666666675</v>
      </c>
      <c r="I139" s="27">
        <f t="shared" si="16"/>
        <v>16305404.078656666</v>
      </c>
    </row>
    <row r="140" spans="1:9" hidden="1" outlineLevel="1" x14ac:dyDescent="0.25">
      <c r="A140" s="16" t="s">
        <v>4</v>
      </c>
      <c r="B140" s="17">
        <v>6269166.6699999999</v>
      </c>
      <c r="C140" s="17">
        <v>-9.999990256126523E-5</v>
      </c>
      <c r="D140" s="17">
        <v>-237081.00000999996</v>
      </c>
      <c r="E140" s="17">
        <v>0</v>
      </c>
      <c r="F140" s="17">
        <f>411316.1698-15605</f>
        <v>395711.16979999997</v>
      </c>
      <c r="G140" s="17">
        <v>0</v>
      </c>
      <c r="H140" s="17">
        <v>2267538.0000000009</v>
      </c>
      <c r="I140" s="17">
        <f t="shared" si="16"/>
        <v>8695334.8396900017</v>
      </c>
    </row>
    <row r="141" spans="1:9" hidden="1" outlineLevel="1" x14ac:dyDescent="0.25">
      <c r="A141" s="16" t="s">
        <v>7</v>
      </c>
      <c r="B141" s="17">
        <v>4829339.0031199995</v>
      </c>
      <c r="C141" s="17">
        <v>-6.9999982270019245E-4</v>
      </c>
      <c r="D141" s="17">
        <v>-2953464.4001199994</v>
      </c>
      <c r="E141" s="17">
        <v>0</v>
      </c>
      <c r="F141" s="17">
        <f>283164.87-47194</f>
        <v>235970.87</v>
      </c>
      <c r="G141" s="17">
        <v>0</v>
      </c>
      <c r="H141" s="17">
        <v>5498223.7666666666</v>
      </c>
      <c r="I141" s="17">
        <f t="shared" si="16"/>
        <v>7610069.2389666671</v>
      </c>
    </row>
    <row r="142" spans="1:9" s="28" customFormat="1" collapsed="1" x14ac:dyDescent="0.25">
      <c r="A142" s="26" t="s">
        <v>71</v>
      </c>
      <c r="B142" s="27">
        <f>SUM(B143:B144)</f>
        <v>0</v>
      </c>
      <c r="C142" s="27">
        <f t="shared" ref="C142" si="38">SUM(C143:C144)</f>
        <v>0</v>
      </c>
      <c r="D142" s="27">
        <f t="shared" ref="D142" si="39">SUM(D143:D144)</f>
        <v>0</v>
      </c>
      <c r="E142" s="27">
        <f t="shared" ref="E142" si="40">SUM(E143:E144)</f>
        <v>0</v>
      </c>
      <c r="F142" s="27">
        <f t="shared" ref="F142" si="41">SUM(F143:F144)</f>
        <v>0</v>
      </c>
      <c r="G142" s="27">
        <f t="shared" ref="G142" si="42">SUM(G143:G144)</f>
        <v>0</v>
      </c>
      <c r="H142" s="27">
        <f t="shared" ref="H142" si="43">SUM(H143:H144)</f>
        <v>469510.99980000017</v>
      </c>
      <c r="I142" s="27">
        <f>B142+C142+D142+E142+F142+G142+H142</f>
        <v>469510.99980000017</v>
      </c>
    </row>
    <row r="143" spans="1:9" hidden="1" outlineLevel="1" x14ac:dyDescent="0.25">
      <c r="A143" s="16" t="s">
        <v>4</v>
      </c>
      <c r="B143" s="17">
        <v>0</v>
      </c>
      <c r="C143" s="17">
        <v>0</v>
      </c>
      <c r="D143" s="17">
        <v>0</v>
      </c>
      <c r="E143" s="17">
        <v>0</v>
      </c>
      <c r="F143" s="17">
        <v>0</v>
      </c>
      <c r="G143" s="17">
        <v>0</v>
      </c>
      <c r="H143" s="17">
        <v>453360.00000000017</v>
      </c>
      <c r="I143" s="17">
        <f t="shared" ref="I143:I145" si="44">B143+C143+D143+E143+F143+G143+H143</f>
        <v>453360.00000000017</v>
      </c>
    </row>
    <row r="144" spans="1:9" hidden="1" outlineLevel="1" x14ac:dyDescent="0.25">
      <c r="A144" s="16" t="s">
        <v>7</v>
      </c>
      <c r="B144" s="17">
        <v>0</v>
      </c>
      <c r="C144" s="17">
        <v>0</v>
      </c>
      <c r="D144" s="17">
        <v>0</v>
      </c>
      <c r="E144" s="17">
        <v>0</v>
      </c>
      <c r="F144" s="17">
        <v>0</v>
      </c>
      <c r="G144" s="17">
        <v>0</v>
      </c>
      <c r="H144" s="17">
        <v>16150.999800000011</v>
      </c>
      <c r="I144" s="17">
        <f t="shared" si="44"/>
        <v>16150.999800000011</v>
      </c>
    </row>
    <row r="145" spans="1:9" s="28" customFormat="1" collapsed="1" x14ac:dyDescent="0.25">
      <c r="A145" s="26" t="s">
        <v>50</v>
      </c>
      <c r="B145" s="27">
        <f>B147+B146</f>
        <v>25000</v>
      </c>
      <c r="C145" s="27">
        <f t="shared" ref="C145:H145" si="45">C147+C146</f>
        <v>14999.999900000001</v>
      </c>
      <c r="D145" s="27">
        <f t="shared" si="45"/>
        <v>-40000.000020000007</v>
      </c>
      <c r="E145" s="27">
        <f t="shared" si="45"/>
        <v>0</v>
      </c>
      <c r="F145" s="27">
        <f t="shared" si="45"/>
        <v>806493.84969000006</v>
      </c>
      <c r="G145" s="27">
        <f t="shared" si="45"/>
        <v>0</v>
      </c>
      <c r="H145" s="27">
        <f t="shared" si="45"/>
        <v>50000</v>
      </c>
      <c r="I145" s="27">
        <f t="shared" si="44"/>
        <v>856493.84957000008</v>
      </c>
    </row>
    <row r="146" spans="1:9" hidden="1" outlineLevel="1" x14ac:dyDescent="0.25">
      <c r="A146" s="16" t="s">
        <v>4</v>
      </c>
      <c r="B146" s="17">
        <v>0</v>
      </c>
      <c r="C146" s="17">
        <v>0</v>
      </c>
      <c r="D146" s="17">
        <v>0</v>
      </c>
      <c r="E146" s="17">
        <v>0</v>
      </c>
      <c r="F146" s="17">
        <v>94675.999690000055</v>
      </c>
      <c r="G146" s="17">
        <v>0</v>
      </c>
      <c r="H146" s="17">
        <v>0</v>
      </c>
      <c r="I146" s="17">
        <f t="shared" ref="I146:I198" si="46">B146+C146+D146+E146+F146+G146+H146</f>
        <v>94675.999690000055</v>
      </c>
    </row>
    <row r="147" spans="1:9" hidden="1" outlineLevel="1" x14ac:dyDescent="0.25">
      <c r="A147" s="16" t="s">
        <v>7</v>
      </c>
      <c r="B147" s="17">
        <v>25000</v>
      </c>
      <c r="C147" s="17">
        <v>14999.999900000001</v>
      </c>
      <c r="D147" s="17">
        <v>-40000.000020000007</v>
      </c>
      <c r="E147" s="17">
        <v>0</v>
      </c>
      <c r="F147" s="17">
        <f>812647.85-100830</f>
        <v>711817.85</v>
      </c>
      <c r="G147" s="17">
        <v>0</v>
      </c>
      <c r="H147" s="17">
        <v>50000</v>
      </c>
      <c r="I147" s="17">
        <f t="shared" si="46"/>
        <v>761817.84987999999</v>
      </c>
    </row>
    <row r="148" spans="1:9" s="28" customFormat="1" collapsed="1" x14ac:dyDescent="0.25">
      <c r="A148" s="26" t="s">
        <v>49</v>
      </c>
      <c r="B148" s="27">
        <f>B149</f>
        <v>1308333</v>
      </c>
      <c r="C148" s="27">
        <f t="shared" ref="C148:H148" si="47">C149</f>
        <v>-115000.00019999999</v>
      </c>
      <c r="D148" s="27">
        <f t="shared" si="47"/>
        <v>-466233.00001000002</v>
      </c>
      <c r="E148" s="27">
        <f t="shared" si="47"/>
        <v>0</v>
      </c>
      <c r="F148" s="27">
        <f t="shared" si="47"/>
        <v>0</v>
      </c>
      <c r="G148" s="27">
        <f t="shared" si="47"/>
        <v>0</v>
      </c>
      <c r="H148" s="27">
        <f t="shared" si="47"/>
        <v>1552948.29</v>
      </c>
      <c r="I148" s="27">
        <f>B148+C148+D148+E148+F148+G148+H148</f>
        <v>2280048.2897899998</v>
      </c>
    </row>
    <row r="149" spans="1:9" hidden="1" outlineLevel="1" x14ac:dyDescent="0.25">
      <c r="A149" s="16" t="s">
        <v>7</v>
      </c>
      <c r="B149" s="17">
        <v>1308333</v>
      </c>
      <c r="C149" s="17">
        <v>-115000.00019999999</v>
      </c>
      <c r="D149" s="17">
        <v>-466233.00001000002</v>
      </c>
      <c r="E149" s="17">
        <v>0</v>
      </c>
      <c r="F149" s="17">
        <v>0</v>
      </c>
      <c r="G149" s="17">
        <v>0</v>
      </c>
      <c r="H149" s="17">
        <v>1552948.29</v>
      </c>
      <c r="I149" s="17">
        <f>B149+C149+D149+E149+F149+G149+H149</f>
        <v>2280048.2897899998</v>
      </c>
    </row>
    <row r="150" spans="1:9" s="28" customFormat="1" collapsed="1" x14ac:dyDescent="0.25">
      <c r="A150" s="26" t="s">
        <v>45</v>
      </c>
      <c r="B150" s="27">
        <f t="shared" ref="B150:G150" si="48">SUM(B151:B154)</f>
        <v>6631991.7199799996</v>
      </c>
      <c r="C150" s="27">
        <f t="shared" si="48"/>
        <v>-3.9999957609992975E-4</v>
      </c>
      <c r="D150" s="27">
        <f t="shared" si="48"/>
        <v>-729834.85005000012</v>
      </c>
      <c r="E150" s="27">
        <f t="shared" si="48"/>
        <v>0</v>
      </c>
      <c r="F150" s="27">
        <f t="shared" si="48"/>
        <v>4136319.8998000002</v>
      </c>
      <c r="G150" s="27">
        <f t="shared" si="48"/>
        <v>0</v>
      </c>
      <c r="H150" s="27">
        <f>SUM(H151:H154)</f>
        <v>410209.89999999991</v>
      </c>
      <c r="I150" s="27">
        <f>B150+C150+D150+E150+F150+G150+H150</f>
        <v>10448686.669330001</v>
      </c>
    </row>
    <row r="151" spans="1:9" s="31" customFormat="1" hidden="1" outlineLevel="1" x14ac:dyDescent="0.25">
      <c r="A151" s="16" t="s">
        <v>2</v>
      </c>
      <c r="B151" s="17">
        <v>0</v>
      </c>
      <c r="C151" s="17">
        <v>0</v>
      </c>
      <c r="D151" s="17">
        <v>0</v>
      </c>
      <c r="E151" s="17">
        <v>0</v>
      </c>
      <c r="F151" s="17">
        <v>0</v>
      </c>
      <c r="G151" s="17">
        <v>0</v>
      </c>
      <c r="H151" s="30">
        <v>32719</v>
      </c>
      <c r="I151" s="17">
        <f t="shared" si="46"/>
        <v>32719</v>
      </c>
    </row>
    <row r="152" spans="1:9" hidden="1" outlineLevel="1" x14ac:dyDescent="0.25">
      <c r="A152" s="16" t="s">
        <v>4</v>
      </c>
      <c r="B152" s="17">
        <v>6044900</v>
      </c>
      <c r="C152" s="17">
        <v>-9.9999638546677261E-5</v>
      </c>
      <c r="D152" s="17">
        <v>-328822.00001000008</v>
      </c>
      <c r="E152" s="17">
        <v>0</v>
      </c>
      <c r="F152" s="17">
        <f>4090800-14800</f>
        <v>4076000</v>
      </c>
      <c r="G152" s="17">
        <v>0</v>
      </c>
      <c r="H152" s="17">
        <v>38000.790000000008</v>
      </c>
      <c r="I152" s="17">
        <f t="shared" si="46"/>
        <v>9830078.7898899987</v>
      </c>
    </row>
    <row r="153" spans="1:9" hidden="1" outlineLevel="1" x14ac:dyDescent="0.25">
      <c r="A153" s="16" t="s">
        <v>6</v>
      </c>
      <c r="B153" s="17">
        <v>148333</v>
      </c>
      <c r="C153" s="17">
        <v>0</v>
      </c>
      <c r="D153" s="17">
        <v>30000</v>
      </c>
      <c r="E153" s="17">
        <v>0</v>
      </c>
      <c r="F153" s="17">
        <f>-38230.0001-3904</f>
        <v>-42134.000099999997</v>
      </c>
      <c r="G153" s="17">
        <v>0</v>
      </c>
      <c r="H153" s="17">
        <v>0</v>
      </c>
      <c r="I153" s="17">
        <f t="shared" si="46"/>
        <v>136198.9999</v>
      </c>
    </row>
    <row r="154" spans="1:9" hidden="1" outlineLevel="1" x14ac:dyDescent="0.25">
      <c r="A154" s="16" t="s">
        <v>7</v>
      </c>
      <c r="B154" s="17">
        <v>438758.71997999999</v>
      </c>
      <c r="C154" s="17">
        <v>-2.9999993755325249E-4</v>
      </c>
      <c r="D154" s="17">
        <v>-431012.85004000005</v>
      </c>
      <c r="E154" s="17">
        <v>0</v>
      </c>
      <c r="F154" s="17">
        <v>102453.89989999993</v>
      </c>
      <c r="G154" s="17">
        <v>0</v>
      </c>
      <c r="H154" s="17">
        <v>339490.10999999987</v>
      </c>
      <c r="I154" s="17">
        <f t="shared" si="46"/>
        <v>449689.87953999976</v>
      </c>
    </row>
    <row r="155" spans="1:9" s="28" customFormat="1" collapsed="1" x14ac:dyDescent="0.25">
      <c r="A155" s="26" t="s">
        <v>72</v>
      </c>
      <c r="B155" s="27">
        <f>B156</f>
        <v>0</v>
      </c>
      <c r="C155" s="27">
        <f t="shared" ref="C155" si="49">C156</f>
        <v>0</v>
      </c>
      <c r="D155" s="27">
        <f t="shared" ref="D155" si="50">D156</f>
        <v>0</v>
      </c>
      <c r="E155" s="27">
        <f t="shared" ref="E155" si="51">E156</f>
        <v>0</v>
      </c>
      <c r="F155" s="27">
        <f t="shared" ref="F155" si="52">F156</f>
        <v>0</v>
      </c>
      <c r="G155" s="27">
        <f t="shared" ref="G155" si="53">G156</f>
        <v>0</v>
      </c>
      <c r="H155" s="27">
        <f t="shared" ref="H155" si="54">H156</f>
        <v>371519.00000000006</v>
      </c>
      <c r="I155" s="27">
        <f>B155+C155+D155+E155+F155+G155+H155</f>
        <v>371519.00000000006</v>
      </c>
    </row>
    <row r="156" spans="1:9" hidden="1" outlineLevel="1" x14ac:dyDescent="0.25">
      <c r="A156" s="16" t="s">
        <v>4</v>
      </c>
      <c r="B156" s="17">
        <v>0</v>
      </c>
      <c r="C156" s="17">
        <v>0</v>
      </c>
      <c r="D156" s="17">
        <v>0</v>
      </c>
      <c r="E156" s="17">
        <v>0</v>
      </c>
      <c r="F156" s="17">
        <v>0</v>
      </c>
      <c r="G156" s="17">
        <v>0</v>
      </c>
      <c r="H156" s="17">
        <v>371519.00000000006</v>
      </c>
      <c r="I156" s="17">
        <f>B156+C156+D156+E156+F156+G156+H156</f>
        <v>371519.00000000006</v>
      </c>
    </row>
    <row r="157" spans="1:9" s="28" customFormat="1" collapsed="1" x14ac:dyDescent="0.25">
      <c r="A157" s="26" t="s">
        <v>47</v>
      </c>
      <c r="B157" s="27">
        <f>B158+B159</f>
        <v>430332.99999000999</v>
      </c>
      <c r="C157" s="27">
        <f t="shared" ref="C157:H157" si="55">C158+C159</f>
        <v>0</v>
      </c>
      <c r="D157" s="27">
        <f t="shared" si="55"/>
        <v>119500</v>
      </c>
      <c r="E157" s="27">
        <f t="shared" si="55"/>
        <v>0</v>
      </c>
      <c r="F157" s="27">
        <f t="shared" si="55"/>
        <v>10035.7798</v>
      </c>
      <c r="G157" s="27">
        <f t="shared" si="55"/>
        <v>0</v>
      </c>
      <c r="H157" s="27">
        <f t="shared" si="55"/>
        <v>63122.64</v>
      </c>
      <c r="I157" s="27">
        <f t="shared" si="46"/>
        <v>622991.41979000997</v>
      </c>
    </row>
    <row r="158" spans="1:9" hidden="1" outlineLevel="1" x14ac:dyDescent="0.25">
      <c r="A158" s="16" t="s">
        <v>6</v>
      </c>
      <c r="B158" s="17">
        <v>430332.99999000999</v>
      </c>
      <c r="C158" s="17">
        <v>0</v>
      </c>
      <c r="D158" s="17">
        <v>119500</v>
      </c>
      <c r="E158" s="17">
        <v>0</v>
      </c>
      <c r="F158" s="17">
        <v>10035.7798</v>
      </c>
      <c r="G158" s="17">
        <v>0</v>
      </c>
      <c r="H158" s="17">
        <v>37227.64</v>
      </c>
      <c r="I158" s="17">
        <f t="shared" si="46"/>
        <v>597096.41979000997</v>
      </c>
    </row>
    <row r="159" spans="1:9" hidden="1" outlineLevel="1" x14ac:dyDescent="0.25">
      <c r="A159" s="16" t="s">
        <v>7</v>
      </c>
      <c r="B159" s="17">
        <v>0</v>
      </c>
      <c r="C159" s="17">
        <v>0</v>
      </c>
      <c r="D159" s="17">
        <v>0</v>
      </c>
      <c r="E159" s="17">
        <v>0</v>
      </c>
      <c r="F159" s="17">
        <v>0</v>
      </c>
      <c r="G159" s="17">
        <v>0</v>
      </c>
      <c r="H159" s="17">
        <v>25895</v>
      </c>
      <c r="I159" s="17">
        <f t="shared" si="46"/>
        <v>25895</v>
      </c>
    </row>
    <row r="160" spans="1:9" s="28" customFormat="1" collapsed="1" x14ac:dyDescent="0.25">
      <c r="A160" s="26" t="s">
        <v>73</v>
      </c>
      <c r="B160" s="27">
        <f>B161</f>
        <v>0</v>
      </c>
      <c r="C160" s="27">
        <f t="shared" ref="C160" si="56">C161</f>
        <v>0</v>
      </c>
      <c r="D160" s="27">
        <f t="shared" ref="D160" si="57">D161</f>
        <v>0</v>
      </c>
      <c r="E160" s="27">
        <f t="shared" ref="E160" si="58">E161</f>
        <v>0</v>
      </c>
      <c r="F160" s="27">
        <f t="shared" ref="F160" si="59">F161</f>
        <v>0</v>
      </c>
      <c r="G160" s="27">
        <f t="shared" ref="G160" si="60">G161</f>
        <v>0</v>
      </c>
      <c r="H160" s="27">
        <f t="shared" ref="H160" si="61">H161</f>
        <v>2674.24999999994</v>
      </c>
      <c r="I160" s="27">
        <f t="shared" ref="I160:I161" si="62">B160+C160+D160+E160+F160+G160+H160</f>
        <v>2674.24999999994</v>
      </c>
    </row>
    <row r="161" spans="1:9" hidden="1" outlineLevel="1" x14ac:dyDescent="0.25">
      <c r="A161" s="16" t="s">
        <v>7</v>
      </c>
      <c r="B161" s="17">
        <v>0</v>
      </c>
      <c r="C161" s="17">
        <v>0</v>
      </c>
      <c r="D161" s="17">
        <v>0</v>
      </c>
      <c r="E161" s="17">
        <v>0</v>
      </c>
      <c r="F161" s="17">
        <v>0</v>
      </c>
      <c r="G161" s="17">
        <v>0</v>
      </c>
      <c r="H161" s="17">
        <v>2674.24999999994</v>
      </c>
      <c r="I161" s="17">
        <f t="shared" si="62"/>
        <v>2674.24999999994</v>
      </c>
    </row>
    <row r="162" spans="1:9" s="28" customFormat="1" collapsed="1" x14ac:dyDescent="0.25">
      <c r="A162" s="26" t="s">
        <v>48</v>
      </c>
      <c r="B162" s="27">
        <f>B163</f>
        <v>1749000</v>
      </c>
      <c r="C162" s="27">
        <f t="shared" ref="C162:H162" si="63">C163</f>
        <v>0</v>
      </c>
      <c r="D162" s="27">
        <f t="shared" si="63"/>
        <v>-1602415.0000100001</v>
      </c>
      <c r="E162" s="27">
        <f t="shared" si="63"/>
        <v>0</v>
      </c>
      <c r="F162" s="27">
        <f t="shared" si="63"/>
        <v>5299.9999000000007</v>
      </c>
      <c r="G162" s="27">
        <f t="shared" si="63"/>
        <v>0</v>
      </c>
      <c r="H162" s="27">
        <f t="shared" si="63"/>
        <v>12115.04</v>
      </c>
      <c r="I162" s="27">
        <f>B162+C162+D162+E162+F162+G162+H162</f>
        <v>164000.03988999993</v>
      </c>
    </row>
    <row r="163" spans="1:9" hidden="1" outlineLevel="1" x14ac:dyDescent="0.25">
      <c r="A163" s="16" t="s">
        <v>6</v>
      </c>
      <c r="B163" s="17">
        <v>1749000</v>
      </c>
      <c r="C163" s="17">
        <v>0</v>
      </c>
      <c r="D163" s="17">
        <v>-1602415.0000100001</v>
      </c>
      <c r="E163" s="17">
        <v>0</v>
      </c>
      <c r="F163" s="17">
        <v>5299.9999000000007</v>
      </c>
      <c r="G163" s="17">
        <v>0</v>
      </c>
      <c r="H163" s="17">
        <v>12115.04</v>
      </c>
      <c r="I163" s="17">
        <f>B163+C163+D163+E163+F163+G163+H163</f>
        <v>164000.03988999993</v>
      </c>
    </row>
    <row r="164" spans="1:9" s="28" customFormat="1" collapsed="1" x14ac:dyDescent="0.25">
      <c r="A164" s="26" t="s">
        <v>89</v>
      </c>
      <c r="B164" s="27">
        <f>B165</f>
        <v>0</v>
      </c>
      <c r="C164" s="27">
        <f t="shared" ref="C164" si="64">C165</f>
        <v>0</v>
      </c>
      <c r="D164" s="27">
        <f t="shared" ref="D164" si="65">D165</f>
        <v>0</v>
      </c>
      <c r="E164" s="27">
        <f t="shared" ref="E164" si="66">E165</f>
        <v>0</v>
      </c>
      <c r="F164" s="27">
        <f t="shared" ref="F164" si="67">F165</f>
        <v>0</v>
      </c>
      <c r="G164" s="27">
        <f t="shared" ref="G164" si="68">G165</f>
        <v>0</v>
      </c>
      <c r="H164" s="27">
        <f t="shared" ref="H164" si="69">H165</f>
        <v>5128.8500000000004</v>
      </c>
      <c r="I164" s="27">
        <f t="shared" ref="I164:I165" si="70">B164+C164+D164+E164+F164+G164+H164</f>
        <v>5128.8500000000004</v>
      </c>
    </row>
    <row r="165" spans="1:9" hidden="1" outlineLevel="1" x14ac:dyDescent="0.25">
      <c r="A165" s="16" t="s">
        <v>6</v>
      </c>
      <c r="B165" s="17">
        <v>0</v>
      </c>
      <c r="C165" s="17">
        <v>0</v>
      </c>
      <c r="D165" s="17">
        <v>0</v>
      </c>
      <c r="E165" s="17">
        <v>0</v>
      </c>
      <c r="F165" s="17">
        <v>0</v>
      </c>
      <c r="G165" s="17">
        <v>0</v>
      </c>
      <c r="H165" s="17">
        <v>5128.8500000000004</v>
      </c>
      <c r="I165" s="17">
        <f t="shared" si="70"/>
        <v>5128.8500000000004</v>
      </c>
    </row>
    <row r="166" spans="1:9" s="28" customFormat="1" collapsed="1" x14ac:dyDescent="0.25">
      <c r="A166" s="26" t="s">
        <v>90</v>
      </c>
      <c r="B166" s="27">
        <f>B167</f>
        <v>0</v>
      </c>
      <c r="C166" s="27">
        <f t="shared" ref="C166" si="71">C167</f>
        <v>0</v>
      </c>
      <c r="D166" s="27">
        <f t="shared" ref="D166" si="72">D167</f>
        <v>0</v>
      </c>
      <c r="E166" s="27">
        <f t="shared" ref="E166" si="73">E167</f>
        <v>0</v>
      </c>
      <c r="F166" s="27">
        <f t="shared" ref="F166" si="74">F167</f>
        <v>0</v>
      </c>
      <c r="G166" s="27">
        <f t="shared" ref="G166" si="75">G167</f>
        <v>0</v>
      </c>
      <c r="H166" s="27">
        <f t="shared" ref="H166" si="76">H167</f>
        <v>6739.9199999999728</v>
      </c>
      <c r="I166" s="27">
        <f t="shared" ref="I166:I167" si="77">B166+C166+D166+E166+F166+G166+H166</f>
        <v>6739.9199999999728</v>
      </c>
    </row>
    <row r="167" spans="1:9" hidden="1" outlineLevel="1" x14ac:dyDescent="0.25">
      <c r="A167" s="16" t="s">
        <v>7</v>
      </c>
      <c r="B167" s="17">
        <v>0</v>
      </c>
      <c r="C167" s="17">
        <v>0</v>
      </c>
      <c r="D167" s="17">
        <v>0</v>
      </c>
      <c r="E167" s="17">
        <v>0</v>
      </c>
      <c r="F167" s="17">
        <v>0</v>
      </c>
      <c r="G167" s="17">
        <v>0</v>
      </c>
      <c r="H167" s="17">
        <v>6739.9199999999728</v>
      </c>
      <c r="I167" s="17">
        <f t="shared" si="77"/>
        <v>6739.9199999999728</v>
      </c>
    </row>
    <row r="168" spans="1:9" s="28" customFormat="1" collapsed="1" x14ac:dyDescent="0.25">
      <c r="A168" s="26" t="s">
        <v>74</v>
      </c>
      <c r="B168" s="27">
        <f>B169</f>
        <v>0</v>
      </c>
      <c r="C168" s="27">
        <f t="shared" ref="C168" si="78">C169</f>
        <v>0</v>
      </c>
      <c r="D168" s="27">
        <f t="shared" ref="D168" si="79">D169</f>
        <v>0</v>
      </c>
      <c r="E168" s="27">
        <f t="shared" ref="E168" si="80">E169</f>
        <v>0</v>
      </c>
      <c r="F168" s="27">
        <f t="shared" ref="F168" si="81">F169</f>
        <v>45.009900000000002</v>
      </c>
      <c r="G168" s="27">
        <f t="shared" ref="G168" si="82">G169</f>
        <v>0</v>
      </c>
      <c r="H168" s="27">
        <f t="shared" ref="H168" si="83">H169</f>
        <v>382804.88</v>
      </c>
      <c r="I168" s="27">
        <f t="shared" ref="I168:I169" si="84">B168+C168+D168+E168+F168+G168+H168</f>
        <v>382849.88990000001</v>
      </c>
    </row>
    <row r="169" spans="1:9" hidden="1" outlineLevel="1" x14ac:dyDescent="0.25">
      <c r="A169" s="16" t="s">
        <v>6</v>
      </c>
      <c r="B169" s="17">
        <v>0</v>
      </c>
      <c r="C169" s="17">
        <v>0</v>
      </c>
      <c r="D169" s="17">
        <v>0</v>
      </c>
      <c r="E169" s="17">
        <v>0</v>
      </c>
      <c r="F169" s="17">
        <v>45.009900000000002</v>
      </c>
      <c r="G169" s="17">
        <v>0</v>
      </c>
      <c r="H169" s="17">
        <v>382804.88</v>
      </c>
      <c r="I169" s="17">
        <f t="shared" si="84"/>
        <v>382849.88990000001</v>
      </c>
    </row>
    <row r="170" spans="1:9" s="28" customFormat="1" collapsed="1" x14ac:dyDescent="0.25">
      <c r="A170" s="26" t="s">
        <v>75</v>
      </c>
      <c r="B170" s="27">
        <f>B171</f>
        <v>0</v>
      </c>
      <c r="C170" s="27">
        <f t="shared" ref="C170" si="85">C171</f>
        <v>0</v>
      </c>
      <c r="D170" s="27">
        <f t="shared" ref="D170" si="86">D171</f>
        <v>0</v>
      </c>
      <c r="E170" s="27">
        <f t="shared" ref="E170" si="87">E171</f>
        <v>0</v>
      </c>
      <c r="F170" s="27">
        <f t="shared" ref="F170" si="88">F171</f>
        <v>0</v>
      </c>
      <c r="G170" s="27">
        <f t="shared" ref="G170" si="89">G171</f>
        <v>0</v>
      </c>
      <c r="H170" s="27">
        <f t="shared" ref="H170" si="90">H171</f>
        <v>81465.999999999985</v>
      </c>
      <c r="I170" s="27">
        <f t="shared" ref="I170:I171" si="91">B170+C170+D170+E170+F170+G170+H170</f>
        <v>81465.999999999985</v>
      </c>
    </row>
    <row r="171" spans="1:9" hidden="1" outlineLevel="1" x14ac:dyDescent="0.25">
      <c r="A171" s="16" t="s">
        <v>7</v>
      </c>
      <c r="B171" s="17">
        <v>0</v>
      </c>
      <c r="C171" s="17">
        <v>0</v>
      </c>
      <c r="D171" s="17">
        <v>0</v>
      </c>
      <c r="E171" s="17">
        <v>0</v>
      </c>
      <c r="F171" s="17">
        <v>0</v>
      </c>
      <c r="G171" s="17">
        <v>0</v>
      </c>
      <c r="H171" s="17">
        <v>81465.999999999985</v>
      </c>
      <c r="I171" s="17">
        <f t="shared" si="91"/>
        <v>81465.999999999985</v>
      </c>
    </row>
    <row r="172" spans="1:9" s="28" customFormat="1" collapsed="1" x14ac:dyDescent="0.25">
      <c r="A172" s="26" t="s">
        <v>76</v>
      </c>
      <c r="B172" s="27">
        <f>B173</f>
        <v>0</v>
      </c>
      <c r="C172" s="27">
        <f t="shared" ref="C172" si="92">C173</f>
        <v>0</v>
      </c>
      <c r="D172" s="27">
        <f t="shared" ref="D172" si="93">D173</f>
        <v>13400.000000009999</v>
      </c>
      <c r="E172" s="27">
        <f t="shared" ref="E172" si="94">E173</f>
        <v>0</v>
      </c>
      <c r="F172" s="27">
        <f t="shared" ref="F172" si="95">F173</f>
        <v>0</v>
      </c>
      <c r="G172" s="27">
        <f t="shared" ref="G172" si="96">G173</f>
        <v>0</v>
      </c>
      <c r="H172" s="27">
        <f t="shared" ref="H172" si="97">H173</f>
        <v>0</v>
      </c>
      <c r="I172" s="27">
        <f t="shared" ref="I172:I173" si="98">B172+C172+D172+E172+F172+G172+H172</f>
        <v>13400.000000009999</v>
      </c>
    </row>
    <row r="173" spans="1:9" hidden="1" outlineLevel="1" x14ac:dyDescent="0.25">
      <c r="A173" s="16" t="s">
        <v>5</v>
      </c>
      <c r="B173" s="17">
        <v>0</v>
      </c>
      <c r="C173" s="17">
        <v>0</v>
      </c>
      <c r="D173" s="17">
        <v>13400.000000009999</v>
      </c>
      <c r="E173" s="17">
        <v>0</v>
      </c>
      <c r="F173" s="17">
        <v>0</v>
      </c>
      <c r="G173" s="17">
        <v>0</v>
      </c>
      <c r="H173" s="17">
        <v>0</v>
      </c>
      <c r="I173" s="17">
        <f t="shared" si="98"/>
        <v>13400.000000009999</v>
      </c>
    </row>
    <row r="174" spans="1:9" s="28" customFormat="1" collapsed="1" x14ac:dyDescent="0.25">
      <c r="A174" s="26" t="s">
        <v>77</v>
      </c>
      <c r="B174" s="27">
        <f>B175</f>
        <v>0</v>
      </c>
      <c r="C174" s="27">
        <f t="shared" ref="C174" si="99">C175</f>
        <v>0</v>
      </c>
      <c r="D174" s="27">
        <f t="shared" ref="D174" si="100">D175</f>
        <v>310000</v>
      </c>
      <c r="E174" s="27">
        <f t="shared" ref="E174" si="101">E175</f>
        <v>0</v>
      </c>
      <c r="F174" s="27">
        <f t="shared" ref="F174" si="102">F175</f>
        <v>0</v>
      </c>
      <c r="G174" s="27">
        <f t="shared" ref="G174" si="103">G175</f>
        <v>0</v>
      </c>
      <c r="H174" s="27">
        <f t="shared" ref="H174" si="104">H175</f>
        <v>0</v>
      </c>
      <c r="I174" s="27">
        <f t="shared" ref="I174:I181" si="105">B174+C174+D174+E174+F174+G174+H174</f>
        <v>310000</v>
      </c>
    </row>
    <row r="175" spans="1:9" hidden="1" outlineLevel="1" x14ac:dyDescent="0.25">
      <c r="A175" s="16" t="s">
        <v>4</v>
      </c>
      <c r="B175" s="17">
        <v>0</v>
      </c>
      <c r="C175" s="17">
        <v>0</v>
      </c>
      <c r="D175" s="17">
        <v>310000</v>
      </c>
      <c r="E175" s="17">
        <v>0</v>
      </c>
      <c r="F175" s="17">
        <v>0</v>
      </c>
      <c r="G175" s="17">
        <v>0</v>
      </c>
      <c r="H175" s="17">
        <v>0</v>
      </c>
      <c r="I175" s="17">
        <f t="shared" si="105"/>
        <v>310000</v>
      </c>
    </row>
    <row r="176" spans="1:9" s="28" customFormat="1" collapsed="1" x14ac:dyDescent="0.25">
      <c r="A176" s="26" t="s">
        <v>78</v>
      </c>
      <c r="B176" s="27">
        <f>B177</f>
        <v>0</v>
      </c>
      <c r="C176" s="27">
        <f t="shared" ref="C176" si="106">C177</f>
        <v>0</v>
      </c>
      <c r="D176" s="27">
        <f t="shared" ref="D176" si="107">D177</f>
        <v>0</v>
      </c>
      <c r="E176" s="27">
        <f t="shared" ref="E176" si="108">E177</f>
        <v>0</v>
      </c>
      <c r="F176" s="27">
        <f t="shared" ref="F176" si="109">F177</f>
        <v>0</v>
      </c>
      <c r="G176" s="27">
        <f t="shared" ref="G176" si="110">G177</f>
        <v>0</v>
      </c>
      <c r="H176" s="27">
        <f t="shared" ref="H176" si="111">H177</f>
        <v>327500</v>
      </c>
      <c r="I176" s="27">
        <f t="shared" si="105"/>
        <v>327500</v>
      </c>
    </row>
    <row r="177" spans="1:9" hidden="1" outlineLevel="1" x14ac:dyDescent="0.25">
      <c r="A177" s="16" t="s">
        <v>2</v>
      </c>
      <c r="B177" s="17">
        <v>0</v>
      </c>
      <c r="C177" s="17">
        <v>0</v>
      </c>
      <c r="D177" s="17">
        <v>0</v>
      </c>
      <c r="E177" s="17">
        <v>0</v>
      </c>
      <c r="F177" s="17">
        <v>0</v>
      </c>
      <c r="G177" s="17">
        <v>0</v>
      </c>
      <c r="H177" s="17">
        <v>327500</v>
      </c>
      <c r="I177" s="17">
        <f t="shared" si="105"/>
        <v>327500</v>
      </c>
    </row>
    <row r="178" spans="1:9" s="28" customFormat="1" collapsed="1" x14ac:dyDescent="0.25">
      <c r="A178" s="26" t="s">
        <v>79</v>
      </c>
      <c r="B178" s="27">
        <f>B179</f>
        <v>0</v>
      </c>
      <c r="C178" s="27">
        <f t="shared" ref="C178" si="112">C179</f>
        <v>0</v>
      </c>
      <c r="D178" s="27">
        <f t="shared" ref="D178" si="113">D179</f>
        <v>0</v>
      </c>
      <c r="E178" s="27">
        <f t="shared" ref="E178" si="114">E179</f>
        <v>0</v>
      </c>
      <c r="F178" s="27">
        <f t="shared" ref="F178" si="115">F179</f>
        <v>0</v>
      </c>
      <c r="G178" s="27">
        <f t="shared" ref="G178" si="116">G179</f>
        <v>0</v>
      </c>
      <c r="H178" s="27">
        <f t="shared" ref="H178" si="117">H179</f>
        <v>20292.680000009997</v>
      </c>
      <c r="I178" s="27">
        <f t="shared" si="105"/>
        <v>20292.680000009997</v>
      </c>
    </row>
    <row r="179" spans="1:9" hidden="1" outlineLevel="1" x14ac:dyDescent="0.25">
      <c r="A179" s="16" t="s">
        <v>5</v>
      </c>
      <c r="B179" s="17">
        <v>0</v>
      </c>
      <c r="C179" s="17">
        <v>0</v>
      </c>
      <c r="D179" s="17">
        <v>0</v>
      </c>
      <c r="E179" s="17">
        <v>0</v>
      </c>
      <c r="F179" s="17">
        <v>0</v>
      </c>
      <c r="G179" s="17">
        <v>0</v>
      </c>
      <c r="H179" s="17">
        <v>20292.680000009997</v>
      </c>
      <c r="I179" s="17">
        <f t="shared" si="105"/>
        <v>20292.680000009997</v>
      </c>
    </row>
    <row r="180" spans="1:9" s="28" customFormat="1" collapsed="1" x14ac:dyDescent="0.25">
      <c r="A180" s="26" t="s">
        <v>80</v>
      </c>
      <c r="B180" s="27">
        <f>B181</f>
        <v>0</v>
      </c>
      <c r="C180" s="27">
        <f t="shared" ref="C180" si="118">C181</f>
        <v>0</v>
      </c>
      <c r="D180" s="27">
        <f t="shared" ref="D180" si="119">D181</f>
        <v>0</v>
      </c>
      <c r="E180" s="27">
        <f t="shared" ref="E180" si="120">E181</f>
        <v>0</v>
      </c>
      <c r="F180" s="27">
        <f t="shared" ref="F180" si="121">F181</f>
        <v>0</v>
      </c>
      <c r="G180" s="27">
        <f t="shared" ref="G180" si="122">G181</f>
        <v>0</v>
      </c>
      <c r="H180" s="27">
        <f t="shared" ref="H180" si="123">H181</f>
        <v>248227.99990000008</v>
      </c>
      <c r="I180" s="27">
        <f t="shared" si="105"/>
        <v>248227.99990000008</v>
      </c>
    </row>
    <row r="181" spans="1:9" hidden="1" outlineLevel="1" x14ac:dyDescent="0.25">
      <c r="A181" s="16" t="s">
        <v>7</v>
      </c>
      <c r="B181" s="17">
        <v>0</v>
      </c>
      <c r="C181" s="17">
        <v>0</v>
      </c>
      <c r="D181" s="17">
        <v>0</v>
      </c>
      <c r="E181" s="17">
        <v>0</v>
      </c>
      <c r="F181" s="17">
        <v>0</v>
      </c>
      <c r="G181" s="17">
        <v>0</v>
      </c>
      <c r="H181" s="17">
        <v>248227.99990000008</v>
      </c>
      <c r="I181" s="17">
        <f t="shared" si="105"/>
        <v>248227.99990000008</v>
      </c>
    </row>
    <row r="182" spans="1:9" s="28" customFormat="1" collapsed="1" x14ac:dyDescent="0.25">
      <c r="A182" s="26" t="s">
        <v>81</v>
      </c>
      <c r="B182" s="27">
        <f>B183</f>
        <v>0</v>
      </c>
      <c r="C182" s="27">
        <f t="shared" ref="C182" si="124">C183</f>
        <v>0</v>
      </c>
      <c r="D182" s="27">
        <f t="shared" ref="D182" si="125">D183</f>
        <v>0</v>
      </c>
      <c r="E182" s="27">
        <f t="shared" ref="E182" si="126">E183</f>
        <v>0</v>
      </c>
      <c r="F182" s="27">
        <f t="shared" ref="F182" si="127">F183</f>
        <v>0</v>
      </c>
      <c r="G182" s="27">
        <f t="shared" ref="G182" si="128">G183</f>
        <v>9267000.0098000001</v>
      </c>
      <c r="H182" s="27">
        <f t="shared" ref="H182" si="129">H183</f>
        <v>0</v>
      </c>
      <c r="I182" s="27">
        <f t="shared" ref="I182:I189" si="130">B182+C182+D182+E182+F182+G182+H182</f>
        <v>9267000.0098000001</v>
      </c>
    </row>
    <row r="183" spans="1:9" hidden="1" outlineLevel="1" x14ac:dyDescent="0.25">
      <c r="A183" s="16" t="s">
        <v>7</v>
      </c>
      <c r="B183" s="17">
        <v>0</v>
      </c>
      <c r="C183" s="17">
        <v>0</v>
      </c>
      <c r="D183" s="17">
        <v>0</v>
      </c>
      <c r="E183" s="17">
        <v>0</v>
      </c>
      <c r="F183" s="17">
        <v>0</v>
      </c>
      <c r="G183" s="17">
        <v>9267000.0098000001</v>
      </c>
      <c r="H183" s="17">
        <v>0</v>
      </c>
      <c r="I183" s="17">
        <f t="shared" si="130"/>
        <v>9267000.0098000001</v>
      </c>
    </row>
    <row r="184" spans="1:9" s="28" customFormat="1" collapsed="1" x14ac:dyDescent="0.25">
      <c r="A184" s="26" t="s">
        <v>82</v>
      </c>
      <c r="B184" s="27">
        <f>B185</f>
        <v>0</v>
      </c>
      <c r="C184" s="27">
        <f t="shared" ref="C184" si="131">C185</f>
        <v>0</v>
      </c>
      <c r="D184" s="27">
        <f t="shared" ref="D184" si="132">D185</f>
        <v>0</v>
      </c>
      <c r="E184" s="27">
        <f t="shared" ref="E184" si="133">E185</f>
        <v>0</v>
      </c>
      <c r="F184" s="27">
        <f t="shared" ref="F184" si="134">F185</f>
        <v>0</v>
      </c>
      <c r="G184" s="27">
        <f t="shared" ref="G184" si="135">G185</f>
        <v>282000.00000000955</v>
      </c>
      <c r="H184" s="27">
        <f t="shared" ref="H184" si="136">H185</f>
        <v>0</v>
      </c>
      <c r="I184" s="27">
        <f t="shared" si="130"/>
        <v>282000.00000000955</v>
      </c>
    </row>
    <row r="185" spans="1:9" hidden="1" outlineLevel="1" x14ac:dyDescent="0.25">
      <c r="A185" s="16" t="s">
        <v>5</v>
      </c>
      <c r="B185" s="17">
        <v>0</v>
      </c>
      <c r="C185" s="17">
        <v>0</v>
      </c>
      <c r="D185" s="17">
        <v>0</v>
      </c>
      <c r="E185" s="17">
        <v>0</v>
      </c>
      <c r="F185" s="17">
        <v>0</v>
      </c>
      <c r="G185" s="17">
        <v>282000.00000000955</v>
      </c>
      <c r="H185" s="17">
        <v>0</v>
      </c>
      <c r="I185" s="17">
        <f t="shared" si="130"/>
        <v>282000.00000000955</v>
      </c>
    </row>
    <row r="186" spans="1:9" s="28" customFormat="1" collapsed="1" x14ac:dyDescent="0.25">
      <c r="A186" s="26" t="s">
        <v>83</v>
      </c>
      <c r="B186" s="27">
        <f>B187</f>
        <v>0</v>
      </c>
      <c r="C186" s="27">
        <f t="shared" ref="C186" si="137">C187</f>
        <v>0</v>
      </c>
      <c r="D186" s="27">
        <f t="shared" ref="D186" si="138">D187</f>
        <v>0</v>
      </c>
      <c r="E186" s="27">
        <f t="shared" ref="E186" si="139">E187</f>
        <v>0</v>
      </c>
      <c r="F186" s="27">
        <f t="shared" ref="F186" si="140">F187</f>
        <v>0</v>
      </c>
      <c r="G186" s="27">
        <f t="shared" ref="G186" si="141">G187</f>
        <v>142008.00000001004</v>
      </c>
      <c r="H186" s="27">
        <f t="shared" ref="H186" si="142">H187</f>
        <v>0</v>
      </c>
      <c r="I186" s="27">
        <f t="shared" si="130"/>
        <v>142008.00000001004</v>
      </c>
    </row>
    <row r="187" spans="1:9" hidden="1" outlineLevel="1" x14ac:dyDescent="0.25">
      <c r="A187" s="16" t="s">
        <v>5</v>
      </c>
      <c r="B187" s="17">
        <v>0</v>
      </c>
      <c r="C187" s="17">
        <v>0</v>
      </c>
      <c r="D187" s="17">
        <v>0</v>
      </c>
      <c r="E187" s="17">
        <v>0</v>
      </c>
      <c r="F187" s="17">
        <v>0</v>
      </c>
      <c r="G187" s="17">
        <v>142008.00000001004</v>
      </c>
      <c r="H187" s="17">
        <v>0</v>
      </c>
      <c r="I187" s="17">
        <f t="shared" si="130"/>
        <v>142008.00000001004</v>
      </c>
    </row>
    <row r="188" spans="1:9" s="28" customFormat="1" collapsed="1" x14ac:dyDescent="0.25">
      <c r="A188" s="26" t="s">
        <v>84</v>
      </c>
      <c r="B188" s="27">
        <f>B189</f>
        <v>0</v>
      </c>
      <c r="C188" s="27">
        <f t="shared" ref="C188" si="143">C189</f>
        <v>0</v>
      </c>
      <c r="D188" s="27">
        <f t="shared" ref="D188" si="144">D189</f>
        <v>0</v>
      </c>
      <c r="E188" s="27">
        <f t="shared" ref="E188" si="145">E189</f>
        <v>0</v>
      </c>
      <c r="F188" s="27">
        <f t="shared" ref="F188" si="146">F189</f>
        <v>0</v>
      </c>
      <c r="G188" s="27">
        <f t="shared" ref="G188" si="147">G189</f>
        <v>2827000</v>
      </c>
      <c r="H188" s="27">
        <f t="shared" ref="H188" si="148">H189</f>
        <v>0</v>
      </c>
      <c r="I188" s="27">
        <f t="shared" si="130"/>
        <v>2827000</v>
      </c>
    </row>
    <row r="189" spans="1:9" hidden="1" outlineLevel="1" x14ac:dyDescent="0.25">
      <c r="A189" s="16" t="s">
        <v>7</v>
      </c>
      <c r="B189" s="17">
        <v>0</v>
      </c>
      <c r="C189" s="17">
        <v>0</v>
      </c>
      <c r="D189" s="17">
        <v>0</v>
      </c>
      <c r="E189" s="17">
        <v>0</v>
      </c>
      <c r="F189" s="17">
        <v>0</v>
      </c>
      <c r="G189" s="17">
        <v>2827000</v>
      </c>
      <c r="H189" s="17">
        <v>0</v>
      </c>
      <c r="I189" s="17">
        <f t="shared" si="130"/>
        <v>2827000</v>
      </c>
    </row>
    <row r="190" spans="1:9" s="28" customFormat="1" collapsed="1" x14ac:dyDescent="0.25">
      <c r="A190" s="26" t="s">
        <v>85</v>
      </c>
      <c r="B190" s="27">
        <f>B191</f>
        <v>0</v>
      </c>
      <c r="C190" s="27">
        <f t="shared" ref="C190" si="149">C191</f>
        <v>0</v>
      </c>
      <c r="D190" s="27">
        <f t="shared" ref="D190" si="150">D191</f>
        <v>0</v>
      </c>
      <c r="E190" s="27">
        <f t="shared" ref="E190" si="151">E191</f>
        <v>0</v>
      </c>
      <c r="F190" s="27">
        <f t="shared" ref="F190" si="152">F191</f>
        <v>0</v>
      </c>
      <c r="G190" s="27">
        <f t="shared" ref="G190" si="153">G191</f>
        <v>15000.000000010001</v>
      </c>
      <c r="H190" s="27">
        <f t="shared" ref="H190" si="154">H191</f>
        <v>0</v>
      </c>
      <c r="I190" s="27">
        <f t="shared" ref="I190:I197" si="155">B190+C190+D190+E190+F190+G190+H190</f>
        <v>15000.000000010001</v>
      </c>
    </row>
    <row r="191" spans="1:9" hidden="1" outlineLevel="1" x14ac:dyDescent="0.25">
      <c r="A191" s="16" t="s">
        <v>5</v>
      </c>
      <c r="B191" s="17">
        <v>0</v>
      </c>
      <c r="C191" s="17">
        <v>0</v>
      </c>
      <c r="D191" s="17">
        <v>0</v>
      </c>
      <c r="E191" s="17">
        <v>0</v>
      </c>
      <c r="F191" s="17">
        <v>0</v>
      </c>
      <c r="G191" s="17">
        <v>15000.000000010001</v>
      </c>
      <c r="H191" s="17">
        <v>0</v>
      </c>
      <c r="I191" s="17">
        <f t="shared" si="155"/>
        <v>15000.000000010001</v>
      </c>
    </row>
    <row r="192" spans="1:9" s="28" customFormat="1" collapsed="1" x14ac:dyDescent="0.25">
      <c r="A192" s="26" t="s">
        <v>86</v>
      </c>
      <c r="B192" s="27">
        <f>B193</f>
        <v>0</v>
      </c>
      <c r="C192" s="27">
        <f t="shared" ref="C192" si="156">C193</f>
        <v>0</v>
      </c>
      <c r="D192" s="27">
        <f t="shared" ref="D192" si="157">D193</f>
        <v>0</v>
      </c>
      <c r="E192" s="27">
        <f t="shared" ref="E192" si="158">E193</f>
        <v>0</v>
      </c>
      <c r="F192" s="27">
        <f t="shared" ref="F192" si="159">F193</f>
        <v>0</v>
      </c>
      <c r="G192" s="27">
        <f t="shared" ref="G192" si="160">G193</f>
        <v>0</v>
      </c>
      <c r="H192" s="27">
        <f t="shared" ref="H192" si="161">H193</f>
        <v>2000000</v>
      </c>
      <c r="I192" s="27">
        <f t="shared" si="155"/>
        <v>2000000</v>
      </c>
    </row>
    <row r="193" spans="1:9" hidden="1" outlineLevel="1" x14ac:dyDescent="0.25">
      <c r="A193" s="16" t="s">
        <v>7</v>
      </c>
      <c r="B193" s="17">
        <v>0</v>
      </c>
      <c r="C193" s="17">
        <v>0</v>
      </c>
      <c r="D193" s="17">
        <v>0</v>
      </c>
      <c r="E193" s="17">
        <v>0</v>
      </c>
      <c r="F193" s="17">
        <v>0</v>
      </c>
      <c r="G193" s="17">
        <v>0</v>
      </c>
      <c r="H193" s="17">
        <v>2000000</v>
      </c>
      <c r="I193" s="17">
        <f t="shared" si="155"/>
        <v>2000000</v>
      </c>
    </row>
    <row r="194" spans="1:9" s="28" customFormat="1" collapsed="1" x14ac:dyDescent="0.25">
      <c r="A194" s="26" t="s">
        <v>87</v>
      </c>
      <c r="B194" s="27">
        <f>B195</f>
        <v>0</v>
      </c>
      <c r="C194" s="27">
        <f t="shared" ref="C194" si="162">C195</f>
        <v>0</v>
      </c>
      <c r="D194" s="27">
        <f t="shared" ref="D194" si="163">D195</f>
        <v>0</v>
      </c>
      <c r="E194" s="27">
        <f t="shared" ref="E194" si="164">E195</f>
        <v>0</v>
      </c>
      <c r="F194" s="27">
        <f t="shared" ref="F194" si="165">F195</f>
        <v>0</v>
      </c>
      <c r="G194" s="27">
        <f t="shared" ref="G194" si="166">G195</f>
        <v>0</v>
      </c>
      <c r="H194" s="27">
        <f t="shared" ref="H194" si="167">H195</f>
        <v>380705.96</v>
      </c>
      <c r="I194" s="27">
        <f t="shared" si="155"/>
        <v>380705.96</v>
      </c>
    </row>
    <row r="195" spans="1:9" hidden="1" outlineLevel="1" x14ac:dyDescent="0.25">
      <c r="A195" s="16" t="s">
        <v>7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380705.96</v>
      </c>
      <c r="I195" s="17">
        <f t="shared" si="155"/>
        <v>380705.96</v>
      </c>
    </row>
    <row r="196" spans="1:9" s="28" customFormat="1" collapsed="1" x14ac:dyDescent="0.25">
      <c r="A196" s="26" t="s">
        <v>88</v>
      </c>
      <c r="B196" s="27">
        <f>B197</f>
        <v>0</v>
      </c>
      <c r="C196" s="27">
        <f t="shared" ref="C196" si="168">C197</f>
        <v>0</v>
      </c>
      <c r="D196" s="27">
        <f t="shared" ref="D196" si="169">D197</f>
        <v>0</v>
      </c>
      <c r="E196" s="27">
        <f t="shared" ref="E196" si="170">E197</f>
        <v>0</v>
      </c>
      <c r="F196" s="27">
        <f t="shared" ref="F196" si="171">F197</f>
        <v>0</v>
      </c>
      <c r="G196" s="27">
        <f t="shared" ref="G196" si="172">G197</f>
        <v>0</v>
      </c>
      <c r="H196" s="27">
        <f t="shared" ref="H196" si="173">H197</f>
        <v>350000</v>
      </c>
      <c r="I196" s="27">
        <f t="shared" si="155"/>
        <v>350000</v>
      </c>
    </row>
    <row r="197" spans="1:9" hidden="1" outlineLevel="1" x14ac:dyDescent="0.25">
      <c r="A197" s="16" t="s">
        <v>6</v>
      </c>
      <c r="B197" s="17">
        <v>0</v>
      </c>
      <c r="C197" s="17">
        <v>0</v>
      </c>
      <c r="D197" s="17">
        <v>0</v>
      </c>
      <c r="E197" s="17">
        <v>0</v>
      </c>
      <c r="F197" s="17">
        <v>0</v>
      </c>
      <c r="G197" s="17">
        <v>0</v>
      </c>
      <c r="H197" s="17">
        <v>350000</v>
      </c>
      <c r="I197" s="17">
        <f t="shared" si="155"/>
        <v>350000</v>
      </c>
    </row>
    <row r="198" spans="1:9" x14ac:dyDescent="0.25">
      <c r="A198" s="25" t="s">
        <v>21</v>
      </c>
      <c r="B198" s="13">
        <v>7951881.9162264904</v>
      </c>
      <c r="C198" s="13">
        <v>0</v>
      </c>
      <c r="D198" s="13">
        <v>-247698.166676667</v>
      </c>
      <c r="E198" s="13">
        <v>0</v>
      </c>
      <c r="F198" s="13">
        <v>1057170.866676667</v>
      </c>
      <c r="G198" s="13">
        <v>0</v>
      </c>
      <c r="H198" s="13">
        <v>0</v>
      </c>
      <c r="I198" s="13">
        <f t="shared" si="46"/>
        <v>8761354.6162264906</v>
      </c>
    </row>
    <row r="199" spans="1:9" x14ac:dyDescent="0.25">
      <c r="A199" s="5"/>
      <c r="B199" s="6"/>
      <c r="C199" s="6"/>
      <c r="D199" s="6"/>
      <c r="E199" s="6"/>
      <c r="F199" s="6"/>
      <c r="G199" s="6"/>
      <c r="H199" s="6"/>
      <c r="I199" s="6"/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Tuuli Mägi</dc:creator>
  <cp:lastModifiedBy>Tuuli Mägi</cp:lastModifiedBy>
  <dcterms:created xsi:type="dcterms:W3CDTF">2020-02-10T10:29:23Z</dcterms:created>
  <dcterms:modified xsi:type="dcterms:W3CDTF">2024-06-20T09:09:31Z</dcterms:modified>
</cp:coreProperties>
</file>