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25" yWindow="1110" windowWidth="16620" windowHeight="7185"/>
  </bookViews>
  <sheets>
    <sheet name="Hindamistabel" sheetId="4" r:id="rId1"/>
    <sheet name="Leht1" sheetId="1" state="hidden" r:id="rId2"/>
    <sheet name="Leht2" sheetId="2" r:id="rId3"/>
    <sheet name="Leht3" sheetId="3" r:id="rId4"/>
  </sheets>
  <calcPr calcId="145621"/>
</workbook>
</file>

<file path=xl/calcChain.xml><?xml version="1.0" encoding="utf-8"?>
<calcChain xmlns="http://schemas.openxmlformats.org/spreadsheetml/2006/main">
  <c r="F35" i="4" l="1"/>
  <c r="E37" i="4" l="1"/>
  <c r="D37" i="4"/>
  <c r="F36" i="4"/>
  <c r="L36" i="4" s="1"/>
  <c r="F33" i="4"/>
  <c r="N33" i="4" s="1"/>
  <c r="F31" i="4"/>
  <c r="P31" i="4" s="1"/>
  <c r="F30" i="4"/>
  <c r="F28" i="4"/>
  <c r="P28" i="4" s="1"/>
  <c r="F26" i="4"/>
  <c r="P26" i="4" s="1"/>
  <c r="F24" i="4"/>
  <c r="H24" i="4" s="1"/>
  <c r="Q19" i="4"/>
  <c r="G18" i="4"/>
  <c r="G19" i="4" s="1"/>
  <c r="J28" i="4" l="1"/>
  <c r="R28" i="4"/>
  <c r="N28" i="4"/>
  <c r="H33" i="4"/>
  <c r="P33" i="4"/>
  <c r="H28" i="4"/>
  <c r="J33" i="4"/>
  <c r="R33" i="4"/>
  <c r="P36" i="4"/>
  <c r="R36" i="4"/>
  <c r="J36" i="4"/>
  <c r="L24" i="4"/>
  <c r="H26" i="4"/>
  <c r="N26" i="4"/>
  <c r="L30" i="4"/>
  <c r="H31" i="4"/>
  <c r="N31" i="4"/>
  <c r="N24" i="4"/>
  <c r="J26" i="4"/>
  <c r="R26" i="4"/>
  <c r="H30" i="4"/>
  <c r="N30" i="4"/>
  <c r="J31" i="4"/>
  <c r="R31" i="4"/>
  <c r="F37" i="4"/>
  <c r="J24" i="4"/>
  <c r="P24" i="4"/>
  <c r="R24" i="4"/>
  <c r="L28" i="4"/>
  <c r="J30" i="4"/>
  <c r="P30" i="4"/>
  <c r="R30" i="4"/>
  <c r="L33" i="4"/>
  <c r="H36" i="4"/>
  <c r="N36" i="4"/>
  <c r="L26" i="4"/>
  <c r="L31" i="4"/>
  <c r="F28" i="1"/>
  <c r="V28" i="1" s="1"/>
  <c r="F26" i="1"/>
  <c r="Z26" i="1" s="1"/>
  <c r="F24" i="1"/>
  <c r="X24" i="1" s="1"/>
  <c r="R37" i="4" l="1"/>
  <c r="H37" i="4"/>
  <c r="N37" i="4"/>
  <c r="P37" i="4"/>
  <c r="L37" i="4"/>
  <c r="J37" i="4"/>
  <c r="P28" i="1"/>
  <c r="Z28" i="1"/>
  <c r="H28" i="1"/>
  <c r="R28" i="1"/>
  <c r="J24" i="1"/>
  <c r="J28" i="1"/>
  <c r="T28" i="1"/>
  <c r="T24" i="1"/>
  <c r="L28" i="1"/>
  <c r="X28" i="1"/>
  <c r="L24" i="1"/>
  <c r="V24" i="1"/>
  <c r="N24" i="1"/>
  <c r="Z24" i="1"/>
  <c r="H24" i="1"/>
  <c r="R24" i="1"/>
  <c r="N28" i="1"/>
  <c r="L26" i="1"/>
  <c r="T26" i="1"/>
  <c r="N26" i="1"/>
  <c r="V26" i="1"/>
  <c r="H26" i="1"/>
  <c r="P26" i="1"/>
  <c r="X26" i="1"/>
  <c r="J26" i="1"/>
  <c r="R26" i="1"/>
  <c r="P24" i="1"/>
  <c r="AB53" i="1"/>
  <c r="AB45" i="1" l="1"/>
  <c r="AA51" i="1" l="1"/>
  <c r="AB48" i="1"/>
  <c r="AB49" i="1" s="1"/>
  <c r="AB51" i="1" l="1"/>
  <c r="AA52" i="1" s="1"/>
  <c r="AB52" i="1" s="1"/>
  <c r="AA53" i="1" s="1"/>
  <c r="AC48" i="1"/>
  <c r="Y19" i="1"/>
  <c r="G18" i="1"/>
  <c r="G19" i="1" s="1"/>
  <c r="E39" i="1" l="1"/>
  <c r="F30" i="1" l="1"/>
  <c r="F32" i="1"/>
  <c r="F33" i="1"/>
  <c r="F35" i="1"/>
  <c r="F37" i="1"/>
  <c r="F38" i="1"/>
  <c r="T35" i="1" l="1"/>
  <c r="V35" i="1"/>
  <c r="X35" i="1"/>
  <c r="P35" i="1"/>
  <c r="H35" i="1"/>
  <c r="Z35" i="1"/>
  <c r="R35" i="1"/>
  <c r="J35" i="1"/>
  <c r="L35" i="1"/>
  <c r="N35" i="1"/>
  <c r="F39" i="1"/>
  <c r="Z33" i="1"/>
  <c r="R33" i="1"/>
  <c r="L33" i="1"/>
  <c r="V33" i="1"/>
  <c r="N33" i="1"/>
  <c r="X33" i="1"/>
  <c r="P33" i="1"/>
  <c r="H33" i="1"/>
  <c r="J33" i="1"/>
  <c r="T33" i="1"/>
  <c r="X38" i="1"/>
  <c r="H38" i="1"/>
  <c r="R38" i="1"/>
  <c r="T38" i="1"/>
  <c r="L38" i="1"/>
  <c r="V38" i="1"/>
  <c r="N38" i="1"/>
  <c r="P38" i="1"/>
  <c r="Z38" i="1"/>
  <c r="J38" i="1"/>
  <c r="X32" i="1"/>
  <c r="Z32" i="1"/>
  <c r="R32" i="1"/>
  <c r="T32" i="1"/>
  <c r="L32" i="1"/>
  <c r="V32" i="1"/>
  <c r="N32" i="1"/>
  <c r="P32" i="1"/>
  <c r="H32" i="1"/>
  <c r="J32" i="1"/>
  <c r="V37" i="1"/>
  <c r="N37" i="1"/>
  <c r="P37" i="1"/>
  <c r="Z37" i="1"/>
  <c r="R37" i="1"/>
  <c r="J37" i="1"/>
  <c r="T37" i="1"/>
  <c r="L37" i="1"/>
  <c r="X37" i="1"/>
  <c r="H37" i="1"/>
  <c r="V30" i="1"/>
  <c r="X30" i="1"/>
  <c r="H30" i="1"/>
  <c r="Z30" i="1"/>
  <c r="R30" i="1"/>
  <c r="J30" i="1"/>
  <c r="T30" i="1"/>
  <c r="L30" i="1"/>
  <c r="N30" i="1"/>
  <c r="P30" i="1"/>
  <c r="D39" i="1"/>
  <c r="H39" i="1" l="1"/>
  <c r="J39" i="1"/>
  <c r="P39" i="1"/>
  <c r="T39" i="1"/>
  <c r="R39" i="1"/>
  <c r="X39" i="1"/>
  <c r="Z39" i="1"/>
  <c r="N39" i="1"/>
  <c r="V39" i="1"/>
  <c r="L39" i="1"/>
</calcChain>
</file>

<file path=xl/sharedStrings.xml><?xml version="1.0" encoding="utf-8"?>
<sst xmlns="http://schemas.openxmlformats.org/spreadsheetml/2006/main" count="291" uniqueCount="155">
  <si>
    <t>Tähtaeg</t>
  </si>
  <si>
    <t>Asukoht (piirkond)</t>
  </si>
  <si>
    <t>Asukoht (lokaalne juurdepääs)</t>
  </si>
  <si>
    <t>Ühistransport</t>
  </si>
  <si>
    <t>Parkimistingimused</t>
  </si>
  <si>
    <t>Ruumiprogrammi lahendus</t>
  </si>
  <si>
    <t>Üürimakse suurus</t>
  </si>
  <si>
    <t>Hoone ehituskvaliteet</t>
  </si>
  <si>
    <t>Toitlustus</t>
  </si>
  <si>
    <t>Asukoht hoones (korrused, terviklikkus, juurdepääs)</t>
  </si>
  <si>
    <t>Punkte</t>
  </si>
  <si>
    <t>Sisustus</t>
  </si>
  <si>
    <t>3 - kõik hoones või selle kõrval;
2- parkimine osaliselt eemal;
1- parkimine hoonest eemal;
0- osaliselt täitmata 90 koha nõue</t>
  </si>
  <si>
    <t>4 - vastab RKAS büroohoonete nõutele;
3 - uus või värskelt renoveeritud;
2 - kaasaegne hoone;
1 - ei vasta kaasaegse büroohoone kriteeriumitele</t>
  </si>
  <si>
    <t>3- hoones, pakub lõunasööki, teenindusaeg kuni 30 min;
2 - ümbruskonnas mitu söögikohta;
1 - ümbruskonnas 1 söögikoht;
0 - 45 min pole lõunastamine võimalik (ilma autota)</t>
  </si>
  <si>
    <t>3 - mööbel üürileandja poolt
2 - on osaliselt olemas korralik ja sobiv olemasolev mööbel;
1 - olemas sisseehitatud mööbel;
0 - kõik RKAS hankida</t>
  </si>
  <si>
    <t>Maks. punkte</t>
  </si>
  <si>
    <t>1 punkt</t>
  </si>
  <si>
    <t>Protsent</t>
  </si>
  <si>
    <t>Hinnatav kriteerium</t>
  </si>
  <si>
    <t>Hindamise parameetrid</t>
  </si>
  <si>
    <t>Riigi Kinnisvara bürooruumide üüripärig</t>
  </si>
  <si>
    <t>Pindade hindamise tabel</t>
  </si>
  <si>
    <t>3 - hea juurdepääs, magistraalide naabruses;
2 - sisekvartalis;
1 - halb juurdepääs</t>
  </si>
  <si>
    <r>
      <t>3- kõik nõuded täidetud optimaalse pinna peal;
2- funktsionaalsus olemas, pinnakasutus pole optimaalne;
1- töökohad lahendatud, halb logistika;
0-</t>
    </r>
    <r>
      <rPr>
        <i/>
        <sz val="8"/>
        <color theme="1"/>
        <rFont val="Calibri"/>
        <family val="2"/>
        <charset val="186"/>
        <scheme val="minor"/>
      </rPr>
      <t xml:space="preserve"> </t>
    </r>
    <r>
      <rPr>
        <sz val="8"/>
        <color theme="1"/>
        <rFont val="Calibri"/>
        <family val="2"/>
        <charset val="186"/>
        <scheme val="minor"/>
      </rPr>
      <t>meile vajalik funktsionaalsus pole lahendatav</t>
    </r>
  </si>
  <si>
    <t>Pakkuja registrikood</t>
  </si>
  <si>
    <t>Üüripinna aadress</t>
  </si>
  <si>
    <t>Kinnistu</t>
  </si>
  <si>
    <t>Rävala St 5 OÜ</t>
  </si>
  <si>
    <t>Rävala 5</t>
  </si>
  <si>
    <t>78401:104:0010</t>
  </si>
  <si>
    <t>Üüripinna suurus (m²)</t>
  </si>
  <si>
    <t>Üür kokku (kuus) EUR/m²</t>
  </si>
  <si>
    <t>Üür kokku (kuus) EUR</t>
  </si>
  <si>
    <t>Kõrvalteenused (kuus) EUR/m²</t>
  </si>
  <si>
    <t>Kõrvalteenused (kuus) EUR</t>
  </si>
  <si>
    <t>Kokku kuus EUR</t>
  </si>
  <si>
    <t>Kokku aastas EUR</t>
  </si>
  <si>
    <t>Osa-kaal</t>
  </si>
  <si>
    <t>AS YIT Ehitus</t>
  </si>
  <si>
    <t>AS Mustamäe tee 16</t>
  </si>
  <si>
    <t>OÜ Järvevana Kvartal I; OÜ Raldon Arendus</t>
  </si>
  <si>
    <t>12443913; 11425553</t>
  </si>
  <si>
    <t>Mainor Ülemiste AS</t>
  </si>
  <si>
    <t>Kaamos Kinnisvara AS</t>
  </si>
  <si>
    <t>T83 OÜ</t>
  </si>
  <si>
    <t>Tööstuse 48 / Tööstuse 48a</t>
  </si>
  <si>
    <t>78408:801:0319</t>
  </si>
  <si>
    <t>78408:801:0321</t>
  </si>
  <si>
    <t>Parkimiskohad</t>
  </si>
  <si>
    <t>tk</t>
  </si>
  <si>
    <t>78401:118:0122</t>
  </si>
  <si>
    <t>EfTEN SPV10 OÜ</t>
  </si>
  <si>
    <t>Laki 24</t>
  </si>
  <si>
    <t>78405:502:2310</t>
  </si>
  <si>
    <t>Tartu mnt 83</t>
  </si>
  <si>
    <t>78401:112:0330</t>
  </si>
  <si>
    <t>Mustamäe tee 16</t>
  </si>
  <si>
    <t>78407:701:0327</t>
  </si>
  <si>
    <t>78407:701:0328</t>
  </si>
  <si>
    <t>85+5</t>
  </si>
  <si>
    <t>Pärnu mnt 102b</t>
  </si>
  <si>
    <t>78401:118:2600</t>
  </si>
  <si>
    <t>78403:315:0219</t>
  </si>
  <si>
    <t>Veskiposti 1</t>
  </si>
  <si>
    <t>78401:116:0073</t>
  </si>
  <si>
    <t>Tatari 51</t>
  </si>
  <si>
    <t>78401:110:0790</t>
  </si>
  <si>
    <t>€/m²</t>
  </si>
  <si>
    <t>Kaart</t>
  </si>
  <si>
    <t>Google Maps</t>
  </si>
  <si>
    <t>Omanik - OK</t>
  </si>
  <si>
    <t>7. korrus 1331,4 m²
6. korrus 353 m²</t>
  </si>
  <si>
    <t>Korrused 2.-.5.
Korruse brutopind 681,5m², büroopind 572 m²</t>
  </si>
  <si>
    <t>Omanik - tõend puudub</t>
  </si>
  <si>
    <t>Tervikmaja (4 korrust) + abihoone (tasuta, 186 m²)</t>
  </si>
  <si>
    <t>6.-9. korrus (16 korrust). Korruse pind 488,1 m²</t>
  </si>
  <si>
    <t>uue hoone 2., 3. ja 4. korrus ning vana hoone 2. korrus</t>
  </si>
  <si>
    <t>2. korrus (666,0 m²)
5. korrus (747,3 m²)
6. korrus 730,8 m²)</t>
  </si>
  <si>
    <t>Üleandmine 15.01.2015</t>
  </si>
  <si>
    <t>Üüripinna ehitus 01.08.14-10.01.15
Üleandmine 15.01.2015</t>
  </si>
  <si>
    <t>Ajakava puudub. Tööd peale EE poolt maja vabastamist</t>
  </si>
  <si>
    <t>Aprill 2015. Hetkel ehitustöödega alustatud ei ole. Lammutus mai 2014?</t>
  </si>
  <si>
    <t>Pind sissekolimiseks valmis 15.01.2015</t>
  </si>
  <si>
    <t>Kastuselevõtt 15.01.2015 ja kasutusluba 31.12.2015. Hetkel pole ehitust alustatud</t>
  </si>
  <si>
    <t>Tervikamaja 4. korrust</t>
  </si>
  <si>
    <t>Mitte varem kui 24.05.2016</t>
  </si>
  <si>
    <t>Mitte varem kui 12.04.2016</t>
  </si>
  <si>
    <t>3 - kogu pind terviklik, kergelt leitav;
2- ühes hoones, paljudel korrustel (rohkem kui 3) või mitmes hoones;
1- eelnevad pole täidetud</t>
  </si>
  <si>
    <t>4- peatused hoone lähedal, rohkem kui 1 transpordiliik;
3- peatused hoone lähedal, 1 transpordiliik;
2- peatused kaugel; 1 transpordiliik;
1 -peatus kaugel, 1 liin;
0- ühistransport puudub</t>
  </si>
  <si>
    <t>Valukoja 7/1 ja Valukoja 7/2</t>
  </si>
  <si>
    <t>Kontakt</t>
  </si>
  <si>
    <t>Kristjan Kivipalu</t>
  </si>
  <si>
    <t>Telefon</t>
  </si>
  <si>
    <t>e-post</t>
  </si>
  <si>
    <t>Marko Noormets</t>
  </si>
  <si>
    <t>Jaan Kelder</t>
  </si>
  <si>
    <t>Tõnu Uustalu</t>
  </si>
  <si>
    <t>tonu@eften.ee</t>
  </si>
  <si>
    <t>Mati Tusov</t>
  </si>
  <si>
    <t>Rene Kasela</t>
  </si>
  <si>
    <t>jaan.kelder@gildhall.ee</t>
  </si>
  <si>
    <t>Marko Kivirand</t>
  </si>
  <si>
    <t>marko.kivirand@yit.ee</t>
  </si>
  <si>
    <t>property@capmill.eu</t>
  </si>
  <si>
    <t>mati@raldon.ee</t>
  </si>
  <si>
    <t>info@mainorulemiste.ee</t>
  </si>
  <si>
    <t>Ivar Vahter</t>
  </si>
  <si>
    <t>info@kaamos.ee</t>
  </si>
  <si>
    <t>Kalev Arusoo</t>
  </si>
  <si>
    <t>info@viacerta.ee</t>
  </si>
  <si>
    <t>marko@noblessner.com</t>
  </si>
  <si>
    <t>6.4.3. Üüripinna vastavus ruumiprogrammile</t>
  </si>
  <si>
    <t>6.4.4 Hoone ehitustehniline kvaliteet</t>
  </si>
  <si>
    <t xml:space="preserve">Skaala pakkumuste saamisel
3- 215 000 kuni 264 424 € aastas
2- 264 424kuni 411 000
1- &gt;411000 </t>
  </si>
  <si>
    <t>Lelle 24
(parkimine Piima 4 ja 6)</t>
  </si>
  <si>
    <t>6.4.5 Asukoht</t>
  </si>
  <si>
    <t>BLRT Grupp AS</t>
  </si>
  <si>
    <t>6.4.1 Üürihind ja 6.4.2. kõrvalkulud</t>
  </si>
  <si>
    <r>
      <t>1 684,4 /</t>
    </r>
    <r>
      <rPr>
        <b/>
        <sz val="10"/>
        <color rgb="FFFF0000"/>
        <rFont val="Calibri"/>
        <family val="2"/>
        <charset val="186"/>
        <scheme val="minor"/>
      </rPr>
      <t xml:space="preserve"> 1 762,9</t>
    </r>
  </si>
  <si>
    <r>
      <t xml:space="preserve">13,23 / </t>
    </r>
    <r>
      <rPr>
        <b/>
        <sz val="10"/>
        <color rgb="FFFF0000"/>
        <rFont val="Calibri"/>
        <family val="2"/>
        <charset val="186"/>
        <scheme val="minor"/>
      </rPr>
      <t>12,93</t>
    </r>
  </si>
  <si>
    <r>
      <t>22 284,61€ /</t>
    </r>
    <r>
      <rPr>
        <b/>
        <sz val="10"/>
        <color rgb="FFFF0000"/>
        <rFont val="Calibri"/>
        <family val="2"/>
        <charset val="186"/>
        <scheme val="minor"/>
      </rPr>
      <t xml:space="preserve"> 22 794,30€</t>
    </r>
  </si>
  <si>
    <r>
      <t xml:space="preserve">2 526,60€ / </t>
    </r>
    <r>
      <rPr>
        <b/>
        <sz val="10"/>
        <color rgb="FFFF0000"/>
        <rFont val="Calibri"/>
        <family val="2"/>
        <charset val="186"/>
        <scheme val="minor"/>
      </rPr>
      <t>2 644,35€</t>
    </r>
  </si>
  <si>
    <r>
      <t>24 811,21€ /</t>
    </r>
    <r>
      <rPr>
        <b/>
        <sz val="10"/>
        <color rgb="FFFF0000"/>
        <rFont val="Calibri"/>
        <family val="2"/>
        <charset val="186"/>
        <scheme val="minor"/>
      </rPr>
      <t xml:space="preserve"> 25 438,65€</t>
    </r>
  </si>
  <si>
    <r>
      <t xml:space="preserve"> 297 734,54€ / </t>
    </r>
    <r>
      <rPr>
        <b/>
        <sz val="10"/>
        <color rgb="FFFF0000"/>
        <rFont val="Calibri"/>
        <family val="2"/>
        <charset val="186"/>
        <scheme val="minor"/>
      </rPr>
      <t>305 263,76€</t>
    </r>
  </si>
  <si>
    <r>
      <t>8,59 /</t>
    </r>
    <r>
      <rPr>
        <b/>
        <sz val="10"/>
        <color rgb="FFFF0000"/>
        <rFont val="Calibri"/>
        <family val="2"/>
        <charset val="186"/>
        <scheme val="minor"/>
      </rPr>
      <t xml:space="preserve"> 8,99</t>
    </r>
  </si>
  <si>
    <r>
      <t>16 394,02€ /</t>
    </r>
    <r>
      <rPr>
        <b/>
        <sz val="10"/>
        <color rgb="FFFF0000"/>
        <rFont val="Calibri"/>
        <family val="2"/>
        <charset val="186"/>
        <scheme val="minor"/>
      </rPr>
      <t xml:space="preserve"> 17 157,42€</t>
    </r>
  </si>
  <si>
    <r>
      <t xml:space="preserve">0,82 / </t>
    </r>
    <r>
      <rPr>
        <b/>
        <sz val="10"/>
        <color rgb="FFFF0000"/>
        <rFont val="Calibri"/>
        <family val="2"/>
        <charset val="186"/>
        <scheme val="minor"/>
      </rPr>
      <t>1,32</t>
    </r>
  </si>
  <si>
    <r>
      <t xml:space="preserve">1 570,00€ / </t>
    </r>
    <r>
      <rPr>
        <b/>
        <sz val="10"/>
        <color rgb="FFFF0000"/>
        <rFont val="Calibri"/>
        <family val="2"/>
        <charset val="186"/>
        <scheme val="minor"/>
      </rPr>
      <t>2 527,65€</t>
    </r>
  </si>
  <si>
    <r>
      <t xml:space="preserve">17 964,02€ / </t>
    </r>
    <r>
      <rPr>
        <b/>
        <sz val="10"/>
        <color rgb="FFFF0000"/>
        <rFont val="Calibri"/>
        <family val="2"/>
        <charset val="186"/>
        <scheme val="minor"/>
      </rPr>
      <t>19 685,07€</t>
    </r>
  </si>
  <si>
    <r>
      <t xml:space="preserve">215 568,18€ / </t>
    </r>
    <r>
      <rPr>
        <b/>
        <sz val="10"/>
        <color rgb="FFFF0000"/>
        <rFont val="Calibri"/>
        <family val="2"/>
        <charset val="186"/>
        <scheme val="minor"/>
      </rPr>
      <t>236 220,78€</t>
    </r>
  </si>
  <si>
    <r>
      <t>3 - kesklinn;
2- kesklinna ääreala (</t>
    </r>
    <r>
      <rPr>
        <sz val="8"/>
        <color theme="1"/>
        <rFont val="Calibri"/>
        <family val="2"/>
        <charset val="186"/>
      </rPr>
      <t>≤5km Viru Väljakult)</t>
    </r>
    <r>
      <rPr>
        <sz val="8"/>
        <color theme="1"/>
        <rFont val="Calibri"/>
        <family val="2"/>
        <charset val="186"/>
        <scheme val="minor"/>
      </rPr>
      <t>;
1- äärelinn</t>
    </r>
  </si>
  <si>
    <t>3. korrus  798,6 m²
4. korrus 1109,9 m²
kokku hoonel 4 korrust</t>
  </si>
  <si>
    <t>6,2 km</t>
  </si>
  <si>
    <t>4,31 km</t>
  </si>
  <si>
    <t>5,0 km</t>
  </si>
  <si>
    <t>Kaugus Viru Väljakult (autoga)</t>
  </si>
  <si>
    <t>2,58 km</t>
  </si>
  <si>
    <t>0,75 km</t>
  </si>
  <si>
    <r>
      <t xml:space="preserve">12,74 / </t>
    </r>
    <r>
      <rPr>
        <b/>
        <sz val="10"/>
        <color rgb="FFFF0000"/>
        <rFont val="Calibri"/>
        <family val="2"/>
        <charset val="186"/>
        <scheme val="minor"/>
      </rPr>
      <t>12,49</t>
    </r>
  </si>
  <si>
    <r>
      <t xml:space="preserve">24 868,48€ / </t>
    </r>
    <r>
      <rPr>
        <b/>
        <sz val="10"/>
        <color rgb="FFFF0000"/>
        <rFont val="Calibri"/>
        <family val="2"/>
        <charset val="186"/>
        <scheme val="minor"/>
      </rPr>
      <t>24 380,48€</t>
    </r>
  </si>
  <si>
    <r>
      <t xml:space="preserve">27 308,48€ / </t>
    </r>
    <r>
      <rPr>
        <b/>
        <sz val="10"/>
        <color rgb="FFFF0000"/>
        <rFont val="Calibri"/>
        <family val="2"/>
        <charset val="186"/>
        <scheme val="minor"/>
      </rPr>
      <t>26 820,48€</t>
    </r>
  </si>
  <si>
    <r>
      <t xml:space="preserve"> 327 701,80€ /</t>
    </r>
    <r>
      <rPr>
        <b/>
        <sz val="10"/>
        <color rgb="FFFF0000"/>
        <rFont val="Calibri"/>
        <family val="2"/>
        <charset val="186"/>
        <scheme val="minor"/>
      </rPr>
      <t xml:space="preserve"> 321 845,80€</t>
    </r>
  </si>
  <si>
    <t>Hoone valmib juuli 2014 (hetkel kinnine karp), lisapind 2014 aasta lõpuks</t>
  </si>
  <si>
    <t>0,00</t>
  </si>
  <si>
    <t>hinnad peale täpsustamist</t>
  </si>
  <si>
    <t>4,19 km</t>
  </si>
  <si>
    <r>
      <t>3- kõik nõuded täidetud optimaalse pinna peal;
2- funktsionaalsus olemas, pinnakasutus pole optimaalne;
1- ruumivajadused lahendatud, halb logistika;
0-</t>
    </r>
    <r>
      <rPr>
        <i/>
        <sz val="8"/>
        <color theme="1"/>
        <rFont val="Calibri"/>
        <family val="2"/>
        <charset val="186"/>
        <scheme val="minor"/>
      </rPr>
      <t xml:space="preserve"> </t>
    </r>
    <r>
      <rPr>
        <sz val="8"/>
        <color theme="1"/>
        <rFont val="Calibri"/>
        <family val="2"/>
        <charset val="186"/>
        <scheme val="minor"/>
      </rPr>
      <t>vajalik funktsionaalsus pole lahendatav</t>
    </r>
  </si>
  <si>
    <t>3 - kogu pind terviklik, kergelt leitav;
2- ruumid erinevates hooneosades;
1- eelnevad pole täidetud</t>
  </si>
  <si>
    <t>3 - üle 10 väljumise tunnis
2 - 8…10 väljumist tunnis
1 - 6…8 väljumist tunnis</t>
  </si>
  <si>
    <t>3 - kõik hoones või selle kõrval;
2- parkimine osaliselt eemal;
1- parkimine hoonest eemal;
0- osaliselt täitmata30 kliendiparkimiskoha nõue</t>
  </si>
  <si>
    <t>Ühistranspordi väljumiste sagedus tunnis 500m kaugusel asuvatest ühistranspordi peatustest tööpäevadel kell 8:00-17:00</t>
  </si>
  <si>
    <t xml:space="preserve">Skaala pakkumuste saamisel
3- 160 000 kuni 185 000€ aastas
2- 185 000 kuni 200 000€ aastas
1- üle 200 000€ aastas </t>
  </si>
  <si>
    <t>Kodakondsus- ja migratsioonibüroo teenindussaali üüripäring</t>
  </si>
  <si>
    <t>Ühistranspordi liigid ja peatused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</si>
</sst>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25]"/>
    <numFmt numFmtId="165" formatCode="#,##0.0"/>
  </numFmts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9"/>
      <color theme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6"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2" fillId="2" borderId="8" xfId="0" applyFont="1" applyFill="1" applyBorder="1" applyAlignment="1">
      <alignment wrapText="1"/>
    </xf>
    <xf numFmtId="1" fontId="3" fillId="2" borderId="8" xfId="0" applyNumberFormat="1" applyFont="1" applyFill="1" applyBorder="1"/>
    <xf numFmtId="10" fontId="3" fillId="2" borderId="8" xfId="0" applyNumberFormat="1" applyFont="1" applyFill="1" applyBorder="1"/>
    <xf numFmtId="9" fontId="3" fillId="2" borderId="2" xfId="0" applyNumberFormat="1" applyFont="1" applyFill="1" applyBorder="1" applyAlignment="1">
      <alignment horizontal="center"/>
    </xf>
    <xf numFmtId="10" fontId="4" fillId="2" borderId="3" xfId="0" applyNumberFormat="1" applyFont="1" applyFill="1" applyBorder="1"/>
    <xf numFmtId="0" fontId="3" fillId="0" borderId="2" xfId="0" applyFont="1" applyBorder="1"/>
    <xf numFmtId="0" fontId="2" fillId="0" borderId="8" xfId="0" applyFont="1" applyBorder="1" applyAlignment="1">
      <alignment wrapText="1"/>
    </xf>
    <xf numFmtId="0" fontId="3" fillId="0" borderId="8" xfId="0" applyFont="1" applyBorder="1"/>
    <xf numFmtId="0" fontId="3" fillId="0" borderId="3" xfId="0" applyFont="1" applyBorder="1"/>
    <xf numFmtId="0" fontId="3" fillId="2" borderId="8" xfId="0" applyFont="1" applyFill="1" applyBorder="1"/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/>
    <xf numFmtId="10" fontId="3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0" fontId="3" fillId="0" borderId="8" xfId="0" applyNumberFormat="1" applyFont="1" applyBorder="1"/>
    <xf numFmtId="0" fontId="3" fillId="0" borderId="8" xfId="0" applyFont="1" applyBorder="1" applyAlignment="1">
      <alignment vertical="center" wrapText="1"/>
    </xf>
    <xf numFmtId="9" fontId="3" fillId="0" borderId="1" xfId="0" applyNumberFormat="1" applyFont="1" applyBorder="1"/>
    <xf numFmtId="9" fontId="3" fillId="0" borderId="9" xfId="0" applyNumberFormat="1" applyFont="1" applyBorder="1"/>
    <xf numFmtId="0" fontId="3" fillId="0" borderId="1" xfId="0" applyFont="1" applyBorder="1"/>
    <xf numFmtId="0" fontId="1" fillId="0" borderId="0" xfId="0" applyFont="1"/>
    <xf numFmtId="0" fontId="6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3" fillId="0" borderId="14" xfId="0" applyFont="1" applyBorder="1"/>
    <xf numFmtId="10" fontId="3" fillId="0" borderId="14" xfId="0" applyNumberFormat="1" applyFont="1" applyBorder="1"/>
    <xf numFmtId="0" fontId="6" fillId="0" borderId="12" xfId="0" applyFont="1" applyBorder="1"/>
    <xf numFmtId="10" fontId="6" fillId="0" borderId="12" xfId="0" applyNumberFormat="1" applyFont="1" applyBorder="1"/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vertical="center"/>
    </xf>
    <xf numFmtId="9" fontId="3" fillId="0" borderId="9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0" fontId="3" fillId="0" borderId="5" xfId="0" applyNumberFormat="1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10" fontId="3" fillId="0" borderId="8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1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Fill="1"/>
    <xf numFmtId="9" fontId="3" fillId="0" borderId="15" xfId="0" applyNumberFormat="1" applyFont="1" applyFill="1" applyBorder="1"/>
    <xf numFmtId="0" fontId="3" fillId="0" borderId="12" xfId="0" applyFont="1" applyFill="1" applyBorder="1"/>
    <xf numFmtId="10" fontId="3" fillId="0" borderId="12" xfId="0" applyNumberFormat="1" applyFont="1" applyFill="1" applyBorder="1"/>
    <xf numFmtId="0" fontId="3" fillId="0" borderId="14" xfId="0" applyFont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6" fillId="3" borderId="0" xfId="0" applyFont="1" applyFill="1"/>
    <xf numFmtId="0" fontId="10" fillId="0" borderId="0" xfId="0" applyFont="1"/>
    <xf numFmtId="0" fontId="10" fillId="2" borderId="2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10" fontId="11" fillId="5" borderId="8" xfId="0" applyNumberFormat="1" applyFont="1" applyFill="1" applyBorder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10" fontId="11" fillId="5" borderId="3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4" fillId="2" borderId="1" xfId="0" applyNumberFormat="1" applyFont="1" applyFill="1" applyBorder="1"/>
    <xf numFmtId="0" fontId="9" fillId="0" borderId="2" xfId="0" applyFont="1" applyBorder="1" applyAlignment="1">
      <alignment horizontal="center" vertical="center"/>
    </xf>
    <xf numFmtId="164" fontId="6" fillId="0" borderId="0" xfId="0" applyNumberFormat="1" applyFont="1"/>
    <xf numFmtId="9" fontId="6" fillId="0" borderId="0" xfId="0" applyNumberFormat="1" applyFont="1"/>
    <xf numFmtId="0" fontId="6" fillId="0" borderId="0" xfId="0" applyFont="1" applyAlignment="1"/>
    <xf numFmtId="0" fontId="3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Fill="1"/>
    <xf numFmtId="0" fontId="15" fillId="0" borderId="0" xfId="0" quotePrefix="1" applyFont="1" applyAlignment="1">
      <alignment horizontal="right"/>
    </xf>
    <xf numFmtId="0" fontId="14" fillId="0" borderId="0" xfId="0" applyFont="1"/>
    <xf numFmtId="0" fontId="11" fillId="0" borderId="2" xfId="0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/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9" fontId="3" fillId="0" borderId="13" xfId="0" applyNumberFormat="1" applyFont="1" applyBorder="1" applyAlignment="1">
      <alignment horizontal="right" vertical="center"/>
    </xf>
    <xf numFmtId="9" fontId="3" fillId="0" borderId="1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164" fontId="3" fillId="4" borderId="10" xfId="0" quotePrefix="1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2" fontId="3" fillId="4" borderId="2" xfId="0" quotePrefix="1" applyNumberFormat="1" applyFont="1" applyFill="1" applyBorder="1" applyAlignment="1">
      <alignment horizontal="center"/>
    </xf>
    <xf numFmtId="0" fontId="8" fillId="4" borderId="10" xfId="1" applyFont="1" applyFill="1" applyBorder="1" applyAlignment="1">
      <alignment horizontal="center"/>
    </xf>
    <xf numFmtId="0" fontId="8" fillId="4" borderId="11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165" fontId="3" fillId="4" borderId="2" xfId="0" quotePrefix="1" applyNumberFormat="1" applyFont="1" applyFill="1" applyBorder="1" applyAlignment="1">
      <alignment horizontal="center"/>
    </xf>
    <xf numFmtId="0" fontId="8" fillId="4" borderId="10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ee/maps/@59.433756,24.756225,3a,90y,160.57h,90.1t/data=!3m4!1e1!3m2!1swKG6oBki2pJ4plNMAaJmIA!2e0!6m1!1e1" TargetMode="External"/><Relationship Id="rId13" Type="http://schemas.openxmlformats.org/officeDocument/2006/relationships/hyperlink" Target="mailto:marko@noblessner.com" TargetMode="External"/><Relationship Id="rId3" Type="http://schemas.openxmlformats.org/officeDocument/2006/relationships/hyperlink" Target="http://xgis.maaamet.ee/xGIS/XGis?app_id=UU82&amp;punkt=542969,6588642&amp;zoom=87&amp;tooltip=R%C3%A4vala%20pst%205%2C%20Kesklinna%20linnaosa%2C%20Tallinna%20linn%2C%20Harju%20maakond" TargetMode="External"/><Relationship Id="rId7" Type="http://schemas.openxmlformats.org/officeDocument/2006/relationships/hyperlink" Target="http://kaart.tallinn.ee/Tallinn/Show?REQUEST=Main&amp;BG=0&amp;BBOX=540370.9,6589877.2,542106.5,6590724.9&amp;lang=est" TargetMode="External"/><Relationship Id="rId12" Type="http://schemas.openxmlformats.org/officeDocument/2006/relationships/hyperlink" Target="mailto:property@capmill.eu" TargetMode="External"/><Relationship Id="rId2" Type="http://schemas.openxmlformats.org/officeDocument/2006/relationships/hyperlink" Target="http://xgis.maaamet.ee/xGIS/XGis?app_id=UU82&amp;punkt=541144,6590420&amp;zoom=60&amp;tooltip=T%C3%B6%C3%B6stuse%20tn%2048a%2C%20P%C3%B5hja%2DTallinna%20linnaosa%2C%20Tallinna%20linn%2C%20Harju%20maakond" TargetMode="External"/><Relationship Id="rId1" Type="http://schemas.openxmlformats.org/officeDocument/2006/relationships/hyperlink" Target="http://xgis.maaamet.ee/xGIS/XGis?app_id=UU82&amp;punkt=541182,6590388&amp;zoom=68&amp;tooltip=T%C3%B6%C3%B6stuse%20tn%2048%2C%20P%C3%B5hja%2DTallinna%20linnaosa%2C%20Tallinna%20linn%2C%20Harju%20maakond" TargetMode="External"/><Relationship Id="rId6" Type="http://schemas.openxmlformats.org/officeDocument/2006/relationships/hyperlink" Target="http://kaart.tallinn.ee/Tallinn/Show?REQUEST=Main&amp;BG=0&amp;BBOX=537647.0,6585904.4,539382.7,6586779.7&amp;lang=est" TargetMode="External"/><Relationship Id="rId11" Type="http://schemas.openxmlformats.org/officeDocument/2006/relationships/hyperlink" Target="mailto:tonu@eften.ee" TargetMode="External"/><Relationship Id="rId5" Type="http://schemas.openxmlformats.org/officeDocument/2006/relationships/hyperlink" Target="http://kaart.tallinn.ee/Tallinn/Show?REQUEST=Main&amp;BG=0&amp;BBOX=542360.1,6588387.9,543562.3,6588975.0&amp;lang=est" TargetMode="External"/><Relationship Id="rId10" Type="http://schemas.openxmlformats.org/officeDocument/2006/relationships/hyperlink" Target="https://www.google.ee/maps/@59.448965,24.726032,3a,75y,358.46h,84.38t/data=!3m4!1e1!3m2!1s_xEYox0fmxV_k06ZQqAqnw!2e0!6m1!1e1" TargetMode="External"/><Relationship Id="rId4" Type="http://schemas.openxmlformats.org/officeDocument/2006/relationships/hyperlink" Target="http://xgis.maaamet.ee/xGIS/XGis?app_id=UU82&amp;punkt=538425,6586378&amp;zoom=139&amp;tooltip=Laki%20tn%2024%2C%20Mustam%C3%A4e%20linnaosa%2C%20Tallinna%20linn%2C%20Harju%20maakond" TargetMode="External"/><Relationship Id="rId9" Type="http://schemas.openxmlformats.org/officeDocument/2006/relationships/hyperlink" Target="https://www.google.ee/maps/@59.413535,24.678079,3a,75y,280.39h,91.21t/data=!3m4!1e1!3m2!1sTDZgmiQWJVa3TvSugJ3Tfg!2e0!6m1!1e1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xgis.maaamet.ee/xGIS/XGis?app_id=UU82&amp;punkt=539520,6587424&amp;zoom=86&amp;tooltip=Marja%20tn%201a%2C%20Kristiine%20linnaosa%2C%20Tallinna%20linn%2C%20Harju%20maakond" TargetMode="External"/><Relationship Id="rId13" Type="http://schemas.openxmlformats.org/officeDocument/2006/relationships/hyperlink" Target="http://kaart.tallinn.ee/Tallinn/Show?REQUEST=Main&amp;BG=0&amp;BBOX=542360.1,6588387.9,543562.3,6588975.0&amp;lang=est" TargetMode="External"/><Relationship Id="rId18" Type="http://schemas.openxmlformats.org/officeDocument/2006/relationships/hyperlink" Target="http://kaart.tallinn.ee/Tallinn/Show?REQUEST=Main&amp;BG=0&amp;BBOX=540704.1,6585010.7,542439.7,6585858.4&amp;lang=est" TargetMode="External"/><Relationship Id="rId26" Type="http://schemas.openxmlformats.org/officeDocument/2006/relationships/hyperlink" Target="https://www.google.ee/maps/@59.413535,24.678079,3a,75y,280.39h,91.21t/data=!3m4!1e1!3m2!1sTDZgmiQWJVa3TvSugJ3Tfg!2e0!6m1!1e1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://xgis.maaamet.ee/xGIS/XGis?app_id=UU82&amp;punkt=542969,6588642&amp;zoom=87&amp;tooltip=R%C3%A4vala%20pst%205%2C%20Kesklinna%20linnaosa%2C%20Tallinna%20linn%2C%20Harju%20maakond" TargetMode="External"/><Relationship Id="rId21" Type="http://schemas.openxmlformats.org/officeDocument/2006/relationships/hyperlink" Target="http://kaart.tallinn.ee/Tallinn/Show?REQUEST=Main&amp;BG=0&amp;BBOX=541932.8,6587497.9,542875.1,6587958.1&amp;lang=est" TargetMode="External"/><Relationship Id="rId34" Type="http://schemas.openxmlformats.org/officeDocument/2006/relationships/hyperlink" Target="mailto:info@mainorulemiste.ee" TargetMode="External"/><Relationship Id="rId7" Type="http://schemas.openxmlformats.org/officeDocument/2006/relationships/hyperlink" Target="http://xgis.maaamet.ee/xGIS/XGis?app_id=UU82&amp;punkt=539580,6587397&amp;zoom=135&amp;tooltip=Mustam%C3%A4e%20tee%2016%2C%20Kristiine%20linnaosa%2C%20Tallinna%20linn%2C%20Harju%20maakond" TargetMode="External"/><Relationship Id="rId12" Type="http://schemas.openxmlformats.org/officeDocument/2006/relationships/hyperlink" Target="http://xgis.maaamet.ee/xGIS/XGis?app_id=UU82&amp;punkt=542413,6587656&amp;zoom=65&amp;tooltip=Tatari%20tn%2051%2C%20Kesklinna%20linnaosa%2C%20Tallinna%20linn%2C%20Harju%20maakond" TargetMode="External"/><Relationship Id="rId17" Type="http://schemas.openxmlformats.org/officeDocument/2006/relationships/hyperlink" Target="http://kaart.tallinn.ee/Tallinn/Show?REQUEST=Main&amp;BG=0&amp;BBOX=538708.0,6587007.0,540443.6,6587882.3&amp;lang=est" TargetMode="External"/><Relationship Id="rId25" Type="http://schemas.openxmlformats.org/officeDocument/2006/relationships/hyperlink" Target="https://www.google.ee/maps/@59.433756,24.756225,3a,90y,160.57h,90.1t/data=!3m4!1e1!3m2!1swKG6oBki2pJ4plNMAaJmIA!2e0!6m1!1e1" TargetMode="External"/><Relationship Id="rId33" Type="http://schemas.openxmlformats.org/officeDocument/2006/relationships/hyperlink" Target="mailto:mati@raldon.ee" TargetMode="External"/><Relationship Id="rId38" Type="http://schemas.openxmlformats.org/officeDocument/2006/relationships/hyperlink" Target="mailto:info@kaamos.ee" TargetMode="External"/><Relationship Id="rId2" Type="http://schemas.openxmlformats.org/officeDocument/2006/relationships/hyperlink" Target="http://xgis.maaamet.ee/xGIS/XGis?app_id=UU82&amp;punkt=541144,6590420&amp;zoom=60&amp;tooltip=T%C3%B6%C3%B6stuse%20tn%2048a%2C%20P%C3%B5hja%2DTallinna%20linnaosa%2C%20Tallinna%20linn%2C%20Harju%20maakond" TargetMode="External"/><Relationship Id="rId16" Type="http://schemas.openxmlformats.org/officeDocument/2006/relationships/hyperlink" Target="http://kaart.tallinn.ee/Tallinn/Show?REQUEST=Main&amp;BG=0&amp;BBOX=541194.5,6586607.1,542930.1,6587454.8&amp;lang=est" TargetMode="External"/><Relationship Id="rId20" Type="http://schemas.openxmlformats.org/officeDocument/2006/relationships/hyperlink" Target="http://kaart.tallinn.ee/Tallinn/Show?REQUEST=Main&amp;BG=0&amp;BBOX=542122.3,6586679.8,543858.0,6587555.0&amp;lang=est" TargetMode="External"/><Relationship Id="rId29" Type="http://schemas.openxmlformats.org/officeDocument/2006/relationships/hyperlink" Target="mailto:tonu@eften.ee" TargetMode="External"/><Relationship Id="rId1" Type="http://schemas.openxmlformats.org/officeDocument/2006/relationships/hyperlink" Target="http://xgis.maaamet.ee/xGIS/XGis?app_id=UU82&amp;punkt=541182,6590388&amp;zoom=68&amp;tooltip=T%C3%B6%C3%B6stuse%20tn%2048%2C%20P%C3%B5hja%2DTallinna%20linnaosa%2C%20Tallinna%20linn%2C%20Harju%20maakond" TargetMode="External"/><Relationship Id="rId6" Type="http://schemas.openxmlformats.org/officeDocument/2006/relationships/hyperlink" Target="http://xgis.maaamet.ee/xGIS/XGis?app_id=UU82&amp;punkt=544219,6588010&amp;zoom=51&amp;tooltip=Tartu%20mnt%2083%2C%20Kesklinna%20linnaosa%2C%20Tallinna%20linn%2C%20Harju%20maakond" TargetMode="External"/><Relationship Id="rId11" Type="http://schemas.openxmlformats.org/officeDocument/2006/relationships/hyperlink" Target="http://xgis.maaamet.ee/xGIS/XGis?app_id=UU82&amp;punkt=543238,6587108&amp;zoom=492&amp;tooltip=Veskiposti%20tn%201%2C%20Kesklinna%20linnaosa%2C%20Tallinna%20linn%2C%20Harju%20maakond" TargetMode="External"/><Relationship Id="rId24" Type="http://schemas.openxmlformats.org/officeDocument/2006/relationships/hyperlink" Target="https://www.google.ee/maps/@59.421996,24.69775,3a,75y,308.84h,99.32t/data=!3m4!1e1!3m2!1sbhprAgJSsdJ4tiMBrHgnqg!2e0!6m1!1e1" TargetMode="External"/><Relationship Id="rId32" Type="http://schemas.openxmlformats.org/officeDocument/2006/relationships/hyperlink" Target="mailto:property@capmill.eu" TargetMode="External"/><Relationship Id="rId37" Type="http://schemas.openxmlformats.org/officeDocument/2006/relationships/hyperlink" Target="mailto:info@kaamos.ee" TargetMode="External"/><Relationship Id="rId5" Type="http://schemas.openxmlformats.org/officeDocument/2006/relationships/hyperlink" Target="http://xgis.maaamet.ee/xGIS/XGis?app_id=UU82&amp;punkt=538425,6586378&amp;zoom=139&amp;tooltip=Laki%20tn%2024%2C%20Mustam%C3%A4e%20linnaosa%2C%20Tallinna%20linn%2C%20Harju%20maakond" TargetMode="External"/><Relationship Id="rId15" Type="http://schemas.openxmlformats.org/officeDocument/2006/relationships/hyperlink" Target="http://kaart.tallinn.ee/Tallinn/Show?REQUEST=Main&amp;BG=0&amp;BBOX=541194.5,6586607.1,542930.1,6587454.8&amp;lang=est" TargetMode="External"/><Relationship Id="rId23" Type="http://schemas.openxmlformats.org/officeDocument/2006/relationships/hyperlink" Target="http://kaart.tallinn.ee/Tallinn/Show?REQUEST=Main&amp;BG=0&amp;BBOX=540370.9,6589877.2,542106.5,6590724.9&amp;lang=est" TargetMode="External"/><Relationship Id="rId28" Type="http://schemas.openxmlformats.org/officeDocument/2006/relationships/hyperlink" Target="https://www.google.ee/maps/@59.418342,24.740677,3a,90y,308.19h,92.14t/data=!3m4!1e1!3m2!1si30HJCN-g1TqrIoze0qPRw!2e0!6m1!1e1" TargetMode="External"/><Relationship Id="rId36" Type="http://schemas.openxmlformats.org/officeDocument/2006/relationships/hyperlink" Target="mailto:info@viacerta.ee" TargetMode="External"/><Relationship Id="rId10" Type="http://schemas.openxmlformats.org/officeDocument/2006/relationships/hyperlink" Target="http://xgis.maaamet.ee/xGIS/XGis?app_id=UU82&amp;punkt=545849,6587260&amp;zoom=226&amp;tooltip=Valukoja%20tn%207%2C%20Lasnam%C3%A4e%20linnaosa%2C%20Tallinna%20linn%2C%20Harju%20maakond" TargetMode="External"/><Relationship Id="rId19" Type="http://schemas.openxmlformats.org/officeDocument/2006/relationships/hyperlink" Target="http://kaart.tallinn.ee/Tallinn/Show?REQUEST=Main&amp;BG=0&amp;BBOX=544903.6,6586837.9,546639.2,6587713.2&amp;lang=est" TargetMode="External"/><Relationship Id="rId31" Type="http://schemas.openxmlformats.org/officeDocument/2006/relationships/hyperlink" Target="mailto:marko.kivirand@yit.ee" TargetMode="External"/><Relationship Id="rId4" Type="http://schemas.openxmlformats.org/officeDocument/2006/relationships/hyperlink" Target="http://xgis.maaamet.ee/xGIS/XGis?app_id=UU82&amp;punkt=541586,6585367&amp;zoom=66&amp;tooltip=Lelle%20tn%2024%2C%20Kesklinna%20linnaosa%2C%20Tallinna%20linn%2C%20Harju%20maakond" TargetMode="External"/><Relationship Id="rId9" Type="http://schemas.openxmlformats.org/officeDocument/2006/relationships/hyperlink" Target="http://xgis.maaamet.ee/xGIS/XGis?app_id=UU82&amp;punkt=542020,6586977&amp;zoom=66&amp;tooltip=P%C3%A4rnu%20mnt%20102b%2C%20Kesklinna%20linnaosa%2C%20Tallinna%20linn%2C%20Harju%20maakond" TargetMode="External"/><Relationship Id="rId14" Type="http://schemas.openxmlformats.org/officeDocument/2006/relationships/hyperlink" Target="http://kaart.tallinn.ee/Tallinn/Show?REQUEST=Main&amp;BG=0&amp;BBOX=537647.0,6585904.4,539382.7,6586779.7&amp;lang=est" TargetMode="External"/><Relationship Id="rId22" Type="http://schemas.openxmlformats.org/officeDocument/2006/relationships/hyperlink" Target="http://kaart.tallinn.ee/Tallinn/Show?REQUEST=Main&amp;BG=0&amp;BBOX=543755.0,6587754.9,544697.4,6588215.2&amp;lang=est" TargetMode="External"/><Relationship Id="rId27" Type="http://schemas.openxmlformats.org/officeDocument/2006/relationships/hyperlink" Target="https://www.google.ee/maps/@59.448965,24.726032,3a,75y,358.46h,84.38t/data=!3m4!1e1!3m2!1s_xEYox0fmxV_k06ZQqAqnw!2e0!6m1!1e1" TargetMode="External"/><Relationship Id="rId30" Type="http://schemas.openxmlformats.org/officeDocument/2006/relationships/hyperlink" Target="mailto:jaan.kelder@gildhall.ee" TargetMode="External"/><Relationship Id="rId35" Type="http://schemas.openxmlformats.org/officeDocument/2006/relationships/hyperlink" Target="mailto:marko@nobless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54"/>
  <sheetViews>
    <sheetView tabSelected="1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D26" sqref="D26"/>
    </sheetView>
  </sheetViews>
  <sheetFormatPr defaultRowHeight="15" outlineLevelRow="1" outlineLevelCol="1" x14ac:dyDescent="0.25"/>
  <cols>
    <col min="1" max="1" width="4.42578125" customWidth="1"/>
    <col min="2" max="2" width="43" bestFit="1" customWidth="1"/>
    <col min="3" max="3" width="38.85546875" customWidth="1"/>
    <col min="4" max="4" width="6.28515625" customWidth="1"/>
    <col min="5" max="6" width="7.28515625" customWidth="1" outlineLevel="1"/>
    <col min="7" max="10" width="11.85546875" hidden="1" customWidth="1"/>
    <col min="11" max="16" width="11.85546875" customWidth="1"/>
    <col min="17" max="18" width="11.85546875" hidden="1" customWidth="1"/>
    <col min="19" max="20" width="10" customWidth="1"/>
    <col min="21" max="22" width="9.28515625" customWidth="1"/>
    <col min="24" max="24" width="9.140625" style="28"/>
  </cols>
  <sheetData>
    <row r="1" spans="1:24" x14ac:dyDescent="0.25">
      <c r="A1" s="27" t="s">
        <v>153</v>
      </c>
    </row>
    <row r="2" spans="1:24" x14ac:dyDescent="0.25">
      <c r="A2" s="27" t="s">
        <v>22</v>
      </c>
      <c r="L2" s="104" t="s">
        <v>144</v>
      </c>
      <c r="M2" s="105" t="s">
        <v>145</v>
      </c>
    </row>
    <row r="3" spans="1:24" s="28" customFormat="1" ht="12" hidden="1" x14ac:dyDescent="0.2">
      <c r="G3" s="72" t="s">
        <v>71</v>
      </c>
      <c r="H3" s="72"/>
      <c r="I3" s="72" t="s">
        <v>74</v>
      </c>
      <c r="J3" s="72"/>
      <c r="K3" s="72" t="s">
        <v>71</v>
      </c>
      <c r="L3" s="72"/>
      <c r="M3" s="72" t="s">
        <v>71</v>
      </c>
      <c r="N3" s="72"/>
      <c r="O3" s="72" t="s">
        <v>71</v>
      </c>
      <c r="P3" s="72"/>
      <c r="Q3" s="72" t="s">
        <v>71</v>
      </c>
      <c r="R3" s="72"/>
    </row>
    <row r="4" spans="1:24" s="32" customFormat="1" ht="33" customHeight="1" x14ac:dyDescent="0.2">
      <c r="C4" s="33"/>
      <c r="D4" s="34"/>
      <c r="E4" s="86"/>
      <c r="F4" s="87"/>
      <c r="G4" s="181" t="s">
        <v>28</v>
      </c>
      <c r="H4" s="182"/>
      <c r="I4" s="181" t="s">
        <v>52</v>
      </c>
      <c r="J4" s="182"/>
      <c r="K4" s="181"/>
      <c r="L4" s="182"/>
      <c r="M4" s="183"/>
      <c r="N4" s="184"/>
      <c r="O4" s="181"/>
      <c r="P4" s="182"/>
      <c r="Q4" s="181" t="s">
        <v>117</v>
      </c>
      <c r="R4" s="182"/>
      <c r="X4" s="73"/>
    </row>
    <row r="5" spans="1:24" s="32" customFormat="1" ht="12.75" outlineLevel="1" x14ac:dyDescent="0.2">
      <c r="C5" s="33" t="s">
        <v>91</v>
      </c>
      <c r="D5" s="71"/>
      <c r="E5" s="35"/>
      <c r="F5" s="36"/>
      <c r="G5" s="179" t="s">
        <v>92</v>
      </c>
      <c r="H5" s="180"/>
      <c r="I5" s="179" t="s">
        <v>97</v>
      </c>
      <c r="J5" s="180"/>
      <c r="K5" s="179"/>
      <c r="L5" s="180"/>
      <c r="M5" s="179"/>
      <c r="N5" s="180"/>
      <c r="O5" s="179"/>
      <c r="P5" s="180"/>
      <c r="Q5" s="179" t="s">
        <v>95</v>
      </c>
      <c r="R5" s="180"/>
      <c r="X5" s="73"/>
    </row>
    <row r="6" spans="1:24" s="32" customFormat="1" ht="12.75" outlineLevel="1" x14ac:dyDescent="0.2">
      <c r="C6" s="33" t="s">
        <v>93</v>
      </c>
      <c r="D6" s="71"/>
      <c r="E6" s="35"/>
      <c r="F6" s="36"/>
      <c r="G6" s="179">
        <v>5079685</v>
      </c>
      <c r="H6" s="180"/>
      <c r="I6" s="179">
        <v>5017317</v>
      </c>
      <c r="J6" s="180"/>
      <c r="K6" s="179"/>
      <c r="L6" s="180"/>
      <c r="M6" s="179"/>
      <c r="N6" s="180"/>
      <c r="O6" s="179"/>
      <c r="P6" s="180"/>
      <c r="Q6" s="179">
        <v>5042945</v>
      </c>
      <c r="R6" s="180"/>
      <c r="X6" s="73"/>
    </row>
    <row r="7" spans="1:24" s="73" customFormat="1" ht="12" outlineLevel="1" x14ac:dyDescent="0.2">
      <c r="C7" s="74" t="s">
        <v>94</v>
      </c>
      <c r="D7" s="75"/>
      <c r="E7" s="76"/>
      <c r="F7" s="77"/>
      <c r="G7" s="177" t="s">
        <v>104</v>
      </c>
      <c r="H7" s="178"/>
      <c r="I7" s="177" t="s">
        <v>98</v>
      </c>
      <c r="J7" s="178"/>
      <c r="K7" s="177"/>
      <c r="L7" s="178"/>
      <c r="M7" s="177"/>
      <c r="N7" s="178"/>
      <c r="O7" s="177"/>
      <c r="P7" s="178"/>
      <c r="Q7" s="177" t="s">
        <v>111</v>
      </c>
      <c r="R7" s="178"/>
    </row>
    <row r="8" spans="1:24" x14ac:dyDescent="0.25">
      <c r="C8" s="52" t="s">
        <v>25</v>
      </c>
      <c r="D8" s="101"/>
      <c r="E8" s="54"/>
      <c r="F8" s="55"/>
      <c r="G8" s="146">
        <v>11033095</v>
      </c>
      <c r="H8" s="147"/>
      <c r="I8" s="146">
        <v>12393571</v>
      </c>
      <c r="J8" s="147"/>
      <c r="K8" s="146"/>
      <c r="L8" s="147"/>
      <c r="M8" s="146"/>
      <c r="N8" s="147"/>
      <c r="O8" s="146"/>
      <c r="P8" s="147"/>
      <c r="Q8" s="146">
        <v>10068499</v>
      </c>
      <c r="R8" s="147"/>
    </row>
    <row r="9" spans="1:24" x14ac:dyDescent="0.25">
      <c r="C9" s="171" t="s">
        <v>26</v>
      </c>
      <c r="D9" s="173"/>
      <c r="E9" s="88"/>
      <c r="F9" s="89"/>
      <c r="G9" s="175" t="s">
        <v>29</v>
      </c>
      <c r="H9" s="176"/>
      <c r="I9" s="175" t="s">
        <v>53</v>
      </c>
      <c r="J9" s="176"/>
      <c r="K9" s="175"/>
      <c r="L9" s="176"/>
      <c r="M9" s="169"/>
      <c r="N9" s="170"/>
      <c r="O9" s="169"/>
      <c r="P9" s="170"/>
      <c r="Q9" s="169" t="s">
        <v>46</v>
      </c>
      <c r="R9" s="170"/>
    </row>
    <row r="10" spans="1:24" s="28" customFormat="1" ht="12" x14ac:dyDescent="0.2">
      <c r="C10" s="172"/>
      <c r="D10" s="174"/>
      <c r="E10" s="100"/>
      <c r="F10" s="90"/>
      <c r="G10" s="156" t="s">
        <v>70</v>
      </c>
      <c r="H10" s="157"/>
      <c r="I10" s="156" t="s">
        <v>70</v>
      </c>
      <c r="J10" s="157"/>
      <c r="K10" s="156"/>
      <c r="L10" s="157"/>
      <c r="M10" s="156"/>
      <c r="N10" s="157"/>
      <c r="O10" s="156"/>
      <c r="P10" s="157"/>
      <c r="Q10" s="156" t="s">
        <v>70</v>
      </c>
      <c r="R10" s="157"/>
    </row>
    <row r="11" spans="1:24" s="28" customFormat="1" ht="12" x14ac:dyDescent="0.2">
      <c r="C11" s="163" t="s">
        <v>27</v>
      </c>
      <c r="D11" s="165"/>
      <c r="E11" s="167"/>
      <c r="F11" s="165"/>
      <c r="G11" s="159" t="s">
        <v>30</v>
      </c>
      <c r="H11" s="160"/>
      <c r="I11" s="159" t="s">
        <v>54</v>
      </c>
      <c r="J11" s="160"/>
      <c r="K11" s="154"/>
      <c r="L11" s="155"/>
      <c r="M11" s="159"/>
      <c r="N11" s="160"/>
      <c r="O11" s="159"/>
      <c r="P11" s="160"/>
      <c r="Q11" s="154" t="s">
        <v>48</v>
      </c>
      <c r="R11" s="155"/>
    </row>
    <row r="12" spans="1:24" s="28" customFormat="1" ht="12" x14ac:dyDescent="0.2">
      <c r="C12" s="164"/>
      <c r="D12" s="166"/>
      <c r="E12" s="168"/>
      <c r="F12" s="166"/>
      <c r="G12" s="161"/>
      <c r="H12" s="162"/>
      <c r="I12" s="161"/>
      <c r="J12" s="162"/>
      <c r="K12" s="156"/>
      <c r="L12" s="157"/>
      <c r="M12" s="161"/>
      <c r="N12" s="162"/>
      <c r="O12" s="161"/>
      <c r="P12" s="162"/>
      <c r="Q12" s="156" t="s">
        <v>47</v>
      </c>
      <c r="R12" s="157"/>
    </row>
    <row r="13" spans="1:24" x14ac:dyDescent="0.25">
      <c r="C13" s="52" t="s">
        <v>31</v>
      </c>
      <c r="D13" s="101"/>
      <c r="E13" s="56"/>
      <c r="F13" s="57"/>
      <c r="G13" s="146">
        <v>2144.1</v>
      </c>
      <c r="H13" s="147"/>
      <c r="I13" s="151">
        <v>2100</v>
      </c>
      <c r="J13" s="152"/>
      <c r="K13" s="158"/>
      <c r="L13" s="152"/>
      <c r="M13" s="151"/>
      <c r="N13" s="152"/>
      <c r="O13" s="151"/>
      <c r="P13" s="152"/>
      <c r="Q13" s="151">
        <v>1936</v>
      </c>
      <c r="R13" s="152"/>
    </row>
    <row r="14" spans="1:24" x14ac:dyDescent="0.25">
      <c r="C14" s="52" t="s">
        <v>32</v>
      </c>
      <c r="D14" s="101"/>
      <c r="E14" s="56"/>
      <c r="F14" s="57"/>
      <c r="G14" s="146">
        <v>17.73</v>
      </c>
      <c r="H14" s="147"/>
      <c r="I14" s="149">
        <v>8.5500000000000007</v>
      </c>
      <c r="J14" s="150"/>
      <c r="K14" s="153"/>
      <c r="L14" s="150"/>
      <c r="M14" s="153"/>
      <c r="N14" s="150"/>
      <c r="O14" s="153"/>
      <c r="P14" s="150"/>
      <c r="Q14" s="149">
        <v>9.0299999999999994</v>
      </c>
      <c r="R14" s="150"/>
    </row>
    <row r="15" spans="1:24" x14ac:dyDescent="0.25">
      <c r="C15" s="52" t="s">
        <v>33</v>
      </c>
      <c r="D15" s="101"/>
      <c r="E15" s="56"/>
      <c r="F15" s="57"/>
      <c r="G15" s="142">
        <v>38004.559999999998</v>
      </c>
      <c r="H15" s="143"/>
      <c r="I15" s="142">
        <v>17955</v>
      </c>
      <c r="J15" s="143"/>
      <c r="K15" s="145"/>
      <c r="L15" s="143"/>
      <c r="M15" s="145"/>
      <c r="N15" s="143"/>
      <c r="O15" s="145"/>
      <c r="P15" s="143"/>
      <c r="Q15" s="142">
        <v>17482.080000000002</v>
      </c>
      <c r="R15" s="143"/>
    </row>
    <row r="16" spans="1:24" x14ac:dyDescent="0.25">
      <c r="C16" s="52" t="s">
        <v>34</v>
      </c>
      <c r="D16" s="101"/>
      <c r="E16" s="56"/>
      <c r="F16" s="57"/>
      <c r="G16" s="146">
        <v>1.98</v>
      </c>
      <c r="H16" s="147"/>
      <c r="I16" s="146">
        <v>3.15</v>
      </c>
      <c r="J16" s="147"/>
      <c r="K16" s="146"/>
      <c r="L16" s="147"/>
      <c r="M16" s="146"/>
      <c r="N16" s="147"/>
      <c r="O16" s="148"/>
      <c r="P16" s="147"/>
      <c r="Q16" s="146">
        <v>1.66</v>
      </c>
      <c r="R16" s="147"/>
    </row>
    <row r="17" spans="1:24" x14ac:dyDescent="0.25">
      <c r="C17" s="52" t="s">
        <v>35</v>
      </c>
      <c r="D17" s="101"/>
      <c r="E17" s="56"/>
      <c r="F17" s="57"/>
      <c r="G17" s="142">
        <v>4387</v>
      </c>
      <c r="H17" s="143"/>
      <c r="I17" s="142">
        <v>6615</v>
      </c>
      <c r="J17" s="143"/>
      <c r="K17" s="145"/>
      <c r="L17" s="143"/>
      <c r="M17" s="142"/>
      <c r="N17" s="143"/>
      <c r="O17" s="145"/>
      <c r="P17" s="143"/>
      <c r="Q17" s="142">
        <v>3213.76</v>
      </c>
      <c r="R17" s="143"/>
    </row>
    <row r="18" spans="1:24" x14ac:dyDescent="0.25">
      <c r="C18" s="52" t="s">
        <v>36</v>
      </c>
      <c r="D18" s="101"/>
      <c r="E18" s="56"/>
      <c r="F18" s="57"/>
      <c r="G18" s="142">
        <f>G15+G17</f>
        <v>42391.56</v>
      </c>
      <c r="H18" s="143"/>
      <c r="I18" s="142">
        <v>24570</v>
      </c>
      <c r="J18" s="143"/>
      <c r="K18" s="145"/>
      <c r="L18" s="143"/>
      <c r="M18" s="145"/>
      <c r="N18" s="143"/>
      <c r="O18" s="145"/>
      <c r="P18" s="143"/>
      <c r="Q18" s="142">
        <v>20695.84</v>
      </c>
      <c r="R18" s="143"/>
      <c r="X18" s="94"/>
    </row>
    <row r="19" spans="1:24" x14ac:dyDescent="0.25">
      <c r="C19" s="99" t="s">
        <v>37</v>
      </c>
      <c r="D19" s="59"/>
      <c r="E19" s="56"/>
      <c r="F19" s="57"/>
      <c r="G19" s="135">
        <f>G18*12</f>
        <v>508698.72</v>
      </c>
      <c r="H19" s="136"/>
      <c r="I19" s="135">
        <v>294840</v>
      </c>
      <c r="J19" s="136"/>
      <c r="K19" s="144"/>
      <c r="L19" s="136"/>
      <c r="M19" s="144"/>
      <c r="N19" s="136"/>
      <c r="O19" s="144"/>
      <c r="P19" s="136"/>
      <c r="Q19" s="135">
        <f>Q18*12</f>
        <v>248350.08000000002</v>
      </c>
      <c r="R19" s="136"/>
      <c r="X19"/>
    </row>
    <row r="20" spans="1:24" x14ac:dyDescent="0.25">
      <c r="C20" s="99" t="s">
        <v>49</v>
      </c>
      <c r="D20" s="60"/>
      <c r="E20" s="56"/>
      <c r="F20" s="57"/>
      <c r="G20" s="61">
        <v>92</v>
      </c>
      <c r="H20" s="62" t="s">
        <v>50</v>
      </c>
      <c r="I20" s="61">
        <v>104</v>
      </c>
      <c r="J20" s="62" t="s">
        <v>50</v>
      </c>
      <c r="K20" s="63"/>
      <c r="L20" s="62"/>
      <c r="M20" s="61"/>
      <c r="N20" s="62"/>
      <c r="O20" s="61"/>
      <c r="P20" s="62"/>
      <c r="Q20" s="61">
        <v>92</v>
      </c>
      <c r="R20" s="62" t="s">
        <v>50</v>
      </c>
    </row>
    <row r="21" spans="1:24" s="28" customFormat="1" ht="24" x14ac:dyDescent="0.25">
      <c r="A21" s="29"/>
      <c r="B21" s="30" t="s">
        <v>19</v>
      </c>
      <c r="C21" s="30" t="s">
        <v>20</v>
      </c>
      <c r="D21" s="31" t="s">
        <v>38</v>
      </c>
      <c r="E21" s="31" t="s">
        <v>16</v>
      </c>
      <c r="F21" s="91" t="s">
        <v>17</v>
      </c>
      <c r="G21" s="64" t="s">
        <v>10</v>
      </c>
      <c r="H21" s="65" t="s">
        <v>18</v>
      </c>
      <c r="I21" s="64" t="s">
        <v>10</v>
      </c>
      <c r="J21" s="65" t="s">
        <v>18</v>
      </c>
      <c r="K21" s="64" t="s">
        <v>10</v>
      </c>
      <c r="L21" s="65" t="s">
        <v>18</v>
      </c>
      <c r="M21" s="64" t="s">
        <v>10</v>
      </c>
      <c r="N21" s="65" t="s">
        <v>18</v>
      </c>
      <c r="O21" s="64" t="s">
        <v>10</v>
      </c>
      <c r="P21" s="65" t="s">
        <v>18</v>
      </c>
      <c r="Q21" s="64" t="s">
        <v>10</v>
      </c>
      <c r="R21" s="65" t="s">
        <v>18</v>
      </c>
      <c r="S21"/>
    </row>
    <row r="22" spans="1:24" s="66" customFormat="1" ht="39.75" customHeight="1" x14ac:dyDescent="0.25">
      <c r="A22" s="97">
        <v>1</v>
      </c>
      <c r="B22" s="70" t="s">
        <v>0</v>
      </c>
      <c r="C22" s="98"/>
      <c r="D22" s="67"/>
      <c r="E22" s="68"/>
      <c r="F22" s="69"/>
      <c r="G22" s="137" t="s">
        <v>79</v>
      </c>
      <c r="H22" s="134"/>
      <c r="I22" s="138" t="s">
        <v>81</v>
      </c>
      <c r="J22" s="139"/>
      <c r="K22" s="138"/>
      <c r="L22" s="139"/>
      <c r="M22" s="138"/>
      <c r="N22" s="134"/>
      <c r="O22" s="140"/>
      <c r="P22" s="141"/>
      <c r="Q22" s="133">
        <v>41988</v>
      </c>
      <c r="R22" s="134"/>
      <c r="X22" s="103"/>
    </row>
    <row r="23" spans="1:24" x14ac:dyDescent="0.25">
      <c r="A23" s="78"/>
      <c r="B23" s="129" t="s">
        <v>118</v>
      </c>
      <c r="C23" s="130"/>
      <c r="D23" s="79"/>
      <c r="E23" s="80"/>
      <c r="F23" s="81"/>
      <c r="G23" s="82"/>
      <c r="H23" s="83"/>
      <c r="I23" s="82"/>
      <c r="J23" s="83"/>
      <c r="K23" s="82"/>
      <c r="L23" s="83"/>
      <c r="M23" s="82"/>
      <c r="N23" s="83"/>
      <c r="O23" s="82"/>
      <c r="P23" s="83"/>
      <c r="Q23" s="82"/>
      <c r="R23" s="83"/>
    </row>
    <row r="24" spans="1:24" ht="45.75" x14ac:dyDescent="0.25">
      <c r="A24" s="20">
        <v>2</v>
      </c>
      <c r="B24" s="21" t="s">
        <v>6</v>
      </c>
      <c r="C24" s="9" t="s">
        <v>152</v>
      </c>
      <c r="D24" s="48">
        <v>0.4</v>
      </c>
      <c r="E24" s="21">
        <v>3</v>
      </c>
      <c r="F24" s="49">
        <f t="shared" ref="F24" si="0">D24/E24</f>
        <v>0.13333333333333333</v>
      </c>
      <c r="G24" s="50">
        <v>1</v>
      </c>
      <c r="H24" s="51">
        <f>G24*$F$24</f>
        <v>0.13333333333333333</v>
      </c>
      <c r="I24" s="50">
        <v>2</v>
      </c>
      <c r="J24" s="51">
        <f>I24*$F$24</f>
        <v>0.26666666666666666</v>
      </c>
      <c r="K24" s="50"/>
      <c r="L24" s="51">
        <f>K24*$F$24</f>
        <v>0</v>
      </c>
      <c r="M24" s="50"/>
      <c r="N24" s="51">
        <f>M24*$F$24</f>
        <v>0</v>
      </c>
      <c r="O24" s="50"/>
      <c r="P24" s="51">
        <f>O24*$F$24</f>
        <v>0</v>
      </c>
      <c r="Q24" s="50">
        <v>3</v>
      </c>
      <c r="R24" s="51">
        <f>Q24*$F$24</f>
        <v>0.4</v>
      </c>
    </row>
    <row r="25" spans="1:24" x14ac:dyDescent="0.25">
      <c r="A25" s="78"/>
      <c r="B25" s="129" t="s">
        <v>112</v>
      </c>
      <c r="C25" s="130"/>
      <c r="D25" s="79"/>
      <c r="E25" s="80"/>
      <c r="F25" s="81"/>
      <c r="G25" s="82"/>
      <c r="H25" s="83"/>
      <c r="I25" s="82"/>
      <c r="J25" s="83"/>
      <c r="K25" s="82"/>
      <c r="L25" s="83"/>
      <c r="M25" s="82"/>
      <c r="N25" s="83"/>
      <c r="O25" s="82"/>
      <c r="P25" s="83"/>
      <c r="Q25" s="82"/>
      <c r="R25" s="83"/>
    </row>
    <row r="26" spans="1:24" ht="57" x14ac:dyDescent="0.25">
      <c r="A26" s="20">
        <v>3</v>
      </c>
      <c r="B26" s="23" t="s">
        <v>5</v>
      </c>
      <c r="C26" s="9" t="s">
        <v>147</v>
      </c>
      <c r="D26" s="48">
        <v>0.2</v>
      </c>
      <c r="E26" s="21">
        <v>3</v>
      </c>
      <c r="F26" s="49">
        <f t="shared" ref="F26" si="1">D26/E26</f>
        <v>6.6666666666666666E-2</v>
      </c>
      <c r="G26" s="50">
        <v>2</v>
      </c>
      <c r="H26" s="51">
        <f>G26*$F$26</f>
        <v>0.13333333333333333</v>
      </c>
      <c r="I26" s="50">
        <v>0</v>
      </c>
      <c r="J26" s="51">
        <f>I26*$F$26</f>
        <v>0</v>
      </c>
      <c r="K26" s="106"/>
      <c r="L26" s="51">
        <f>K26*$F$26</f>
        <v>0</v>
      </c>
      <c r="M26" s="50"/>
      <c r="N26" s="51">
        <f>M26*$F$26</f>
        <v>0</v>
      </c>
      <c r="O26" s="50"/>
      <c r="P26" s="51">
        <f>O26*$F$26</f>
        <v>0</v>
      </c>
      <c r="Q26" s="50">
        <v>1</v>
      </c>
      <c r="R26" s="51">
        <f>Q26*$F$26</f>
        <v>6.6666666666666666E-2</v>
      </c>
    </row>
    <row r="27" spans="1:24" x14ac:dyDescent="0.25">
      <c r="A27" s="78"/>
      <c r="B27" s="129" t="s">
        <v>113</v>
      </c>
      <c r="C27" s="130"/>
      <c r="D27" s="79"/>
      <c r="E27" s="80"/>
      <c r="F27" s="81"/>
      <c r="G27" s="82"/>
      <c r="H27" s="83"/>
      <c r="I27" s="82"/>
      <c r="J27" s="83"/>
      <c r="K27" s="82"/>
      <c r="L27" s="83"/>
      <c r="M27" s="82"/>
      <c r="N27" s="83"/>
      <c r="O27" s="82"/>
      <c r="P27" s="83"/>
      <c r="Q27" s="82"/>
      <c r="R27" s="83"/>
    </row>
    <row r="28" spans="1:24" ht="45.75" x14ac:dyDescent="0.25">
      <c r="A28" s="13">
        <v>4</v>
      </c>
      <c r="B28" s="15" t="s">
        <v>7</v>
      </c>
      <c r="C28" s="16" t="s">
        <v>13</v>
      </c>
      <c r="D28" s="44">
        <v>0.1</v>
      </c>
      <c r="E28" s="15">
        <v>4</v>
      </c>
      <c r="F28" s="45">
        <f>D28/E28</f>
        <v>2.5000000000000001E-2</v>
      </c>
      <c r="G28" s="46">
        <v>2</v>
      </c>
      <c r="H28" s="47">
        <f>G28*$F$28</f>
        <v>0.05</v>
      </c>
      <c r="I28" s="46">
        <v>1</v>
      </c>
      <c r="J28" s="47">
        <f>I28*$F$28</f>
        <v>2.5000000000000001E-2</v>
      </c>
      <c r="K28" s="46"/>
      <c r="L28" s="47">
        <f>K28*$F$28</f>
        <v>0</v>
      </c>
      <c r="M28" s="46"/>
      <c r="N28" s="47">
        <f>M28*$F$28</f>
        <v>0</v>
      </c>
      <c r="O28" s="46"/>
      <c r="P28" s="47">
        <f>O28*$F$28</f>
        <v>0</v>
      </c>
      <c r="Q28" s="46">
        <v>1</v>
      </c>
      <c r="R28" s="47">
        <f>Q28*$F$28</f>
        <v>2.5000000000000001E-2</v>
      </c>
    </row>
    <row r="29" spans="1:24" ht="15" customHeight="1" x14ac:dyDescent="0.25">
      <c r="A29" s="78"/>
      <c r="B29" s="129" t="s">
        <v>116</v>
      </c>
      <c r="C29" s="130"/>
      <c r="D29" s="79"/>
      <c r="E29" s="80"/>
      <c r="F29" s="81"/>
      <c r="G29" s="82"/>
      <c r="H29" s="83"/>
      <c r="I29" s="82"/>
      <c r="J29" s="83"/>
      <c r="K29" s="82"/>
      <c r="L29" s="83"/>
      <c r="M29" s="82"/>
      <c r="N29" s="83"/>
      <c r="O29" s="82"/>
      <c r="P29" s="83"/>
      <c r="Q29" s="82"/>
      <c r="R29" s="83"/>
    </row>
    <row r="30" spans="1:24" ht="34.5" x14ac:dyDescent="0.25">
      <c r="A30" s="20">
        <v>6</v>
      </c>
      <c r="B30" s="23" t="s">
        <v>2</v>
      </c>
      <c r="C30" s="9" t="s">
        <v>23</v>
      </c>
      <c r="D30" s="24">
        <v>0.1</v>
      </c>
      <c r="E30" s="10">
        <v>3</v>
      </c>
      <c r="F30" s="22">
        <f t="shared" ref="F30:F36" si="2">D30/E30</f>
        <v>3.3333333333333333E-2</v>
      </c>
      <c r="G30" s="50">
        <v>3</v>
      </c>
      <c r="H30" s="51">
        <f>G30*$F$30</f>
        <v>0.1</v>
      </c>
      <c r="I30" s="50">
        <v>2</v>
      </c>
      <c r="J30" s="51">
        <f>I30*$F$30</f>
        <v>6.6666666666666666E-2</v>
      </c>
      <c r="K30" s="50"/>
      <c r="L30" s="51">
        <f>K30*$F$30</f>
        <v>0</v>
      </c>
      <c r="M30" s="50"/>
      <c r="N30" s="51">
        <f>M30*$F$30</f>
        <v>0</v>
      </c>
      <c r="O30" s="50"/>
      <c r="P30" s="51">
        <f>O30*$F$30</f>
        <v>0</v>
      </c>
      <c r="Q30" s="50">
        <v>1</v>
      </c>
      <c r="R30" s="51">
        <f>Q30*$F$30</f>
        <v>3.3333333333333333E-2</v>
      </c>
    </row>
    <row r="31" spans="1:24" ht="15" customHeight="1" x14ac:dyDescent="0.25">
      <c r="A31" s="120">
        <v>7</v>
      </c>
      <c r="B31" s="131" t="s">
        <v>9</v>
      </c>
      <c r="C31" s="124" t="s">
        <v>148</v>
      </c>
      <c r="D31" s="25">
        <v>0.05</v>
      </c>
      <c r="E31" s="17">
        <v>3</v>
      </c>
      <c r="F31" s="18">
        <f t="shared" si="2"/>
        <v>1.6666666666666666E-2</v>
      </c>
      <c r="G31" s="46">
        <v>2</v>
      </c>
      <c r="H31" s="47">
        <f>G31*$F$31</f>
        <v>3.3333333333333333E-2</v>
      </c>
      <c r="I31" s="46">
        <v>3</v>
      </c>
      <c r="J31" s="47">
        <f>I31*$F$31</f>
        <v>0.05</v>
      </c>
      <c r="K31" s="46"/>
      <c r="L31" s="47">
        <f>K31*$F$31</f>
        <v>0</v>
      </c>
      <c r="M31" s="46"/>
      <c r="N31" s="47">
        <f>M31*$F$31</f>
        <v>0</v>
      </c>
      <c r="O31" s="46"/>
      <c r="P31" s="47">
        <f>O31*$F$31</f>
        <v>0</v>
      </c>
      <c r="Q31" s="46">
        <v>2</v>
      </c>
      <c r="R31" s="47">
        <f>Q31*$F$31</f>
        <v>3.3333333333333333E-2</v>
      </c>
    </row>
    <row r="32" spans="1:24" ht="40.5" customHeight="1" x14ac:dyDescent="0.25">
      <c r="A32" s="121"/>
      <c r="B32" s="132"/>
      <c r="C32" s="125"/>
      <c r="D32" s="25"/>
      <c r="E32" s="17"/>
      <c r="F32" s="18"/>
      <c r="G32" s="118" t="s">
        <v>78</v>
      </c>
      <c r="H32" s="128"/>
      <c r="I32" s="118" t="s">
        <v>75</v>
      </c>
      <c r="J32" s="119"/>
      <c r="K32" s="118"/>
      <c r="L32" s="128"/>
      <c r="M32" s="118"/>
      <c r="N32" s="119"/>
      <c r="O32" s="118"/>
      <c r="P32" s="128"/>
      <c r="Q32" s="118" t="s">
        <v>77</v>
      </c>
      <c r="R32" s="119"/>
    </row>
    <row r="33" spans="1:22" ht="48.75" customHeight="1" x14ac:dyDescent="0.25">
      <c r="A33" s="120">
        <v>8</v>
      </c>
      <c r="B33" s="122" t="s">
        <v>154</v>
      </c>
      <c r="C33" s="124" t="s">
        <v>89</v>
      </c>
      <c r="D33" s="126">
        <v>0.05</v>
      </c>
      <c r="E33" s="37">
        <v>4</v>
      </c>
      <c r="F33" s="38">
        <f t="shared" si="2"/>
        <v>1.2500000000000001E-2</v>
      </c>
      <c r="G33" s="42">
        <v>4</v>
      </c>
      <c r="H33" s="43">
        <f>G33*$F$33</f>
        <v>0.05</v>
      </c>
      <c r="I33" s="42">
        <v>1</v>
      </c>
      <c r="J33" s="43">
        <f>I33*$F$33</f>
        <v>1.2500000000000001E-2</v>
      </c>
      <c r="K33" s="42"/>
      <c r="L33" s="43">
        <f>K33*$F$33</f>
        <v>0</v>
      </c>
      <c r="M33" s="42"/>
      <c r="N33" s="43">
        <f>M33*$F$33</f>
        <v>0</v>
      </c>
      <c r="O33" s="42"/>
      <c r="P33" s="43">
        <f>O33*$F$33</f>
        <v>0</v>
      </c>
      <c r="Q33" s="42">
        <v>1</v>
      </c>
      <c r="R33" s="43">
        <f>Q33*$F$33</f>
        <v>1.2500000000000001E-2</v>
      </c>
    </row>
    <row r="34" spans="1:22" s="28" customFormat="1" ht="12" x14ac:dyDescent="0.2">
      <c r="A34" s="121"/>
      <c r="B34" s="123"/>
      <c r="C34" s="125"/>
      <c r="D34" s="127"/>
      <c r="E34" s="39"/>
      <c r="F34" s="40"/>
      <c r="G34" s="116" t="s">
        <v>69</v>
      </c>
      <c r="H34" s="117"/>
      <c r="I34" s="116" t="s">
        <v>69</v>
      </c>
      <c r="J34" s="117"/>
      <c r="K34" s="116" t="s">
        <v>69</v>
      </c>
      <c r="L34" s="117"/>
      <c r="M34" s="116" t="s">
        <v>69</v>
      </c>
      <c r="N34" s="117"/>
      <c r="O34" s="116" t="s">
        <v>69</v>
      </c>
      <c r="P34" s="117"/>
      <c r="Q34" s="116" t="s">
        <v>69</v>
      </c>
      <c r="R34" s="117"/>
    </row>
    <row r="35" spans="1:22" s="28" customFormat="1" ht="38.25" x14ac:dyDescent="0.2">
      <c r="A35" s="20">
        <v>9</v>
      </c>
      <c r="B35" s="109" t="s">
        <v>151</v>
      </c>
      <c r="C35" s="110" t="s">
        <v>149</v>
      </c>
      <c r="D35" s="111">
        <v>0.05</v>
      </c>
      <c r="E35" s="114">
        <v>3</v>
      </c>
      <c r="F35" s="49">
        <f t="shared" si="2"/>
        <v>1.6666666666666666E-2</v>
      </c>
      <c r="G35" s="112"/>
      <c r="H35" s="113"/>
      <c r="I35" s="112"/>
      <c r="J35" s="113"/>
      <c r="K35" s="112"/>
      <c r="L35" s="113"/>
      <c r="M35" s="112"/>
      <c r="N35" s="113"/>
      <c r="O35" s="112"/>
      <c r="P35" s="113"/>
      <c r="Q35" s="107"/>
      <c r="R35" s="108"/>
    </row>
    <row r="36" spans="1:22" ht="45.75" x14ac:dyDescent="0.25">
      <c r="A36" s="13">
        <v>10</v>
      </c>
      <c r="B36" s="15" t="s">
        <v>4</v>
      </c>
      <c r="C36" s="16" t="s">
        <v>150</v>
      </c>
      <c r="D36" s="44">
        <v>0.05</v>
      </c>
      <c r="E36" s="15">
        <v>3</v>
      </c>
      <c r="F36" s="45">
        <f t="shared" si="2"/>
        <v>1.6666666666666666E-2</v>
      </c>
      <c r="G36" s="46">
        <v>3</v>
      </c>
      <c r="H36" s="47">
        <f>G36*$F$36</f>
        <v>0.05</v>
      </c>
      <c r="I36" s="46">
        <v>3</v>
      </c>
      <c r="J36" s="47">
        <f>I36*$F$36</f>
        <v>0.05</v>
      </c>
      <c r="K36" s="46"/>
      <c r="L36" s="47">
        <f>K36*$F$36</f>
        <v>0</v>
      </c>
      <c r="M36" s="46"/>
      <c r="N36" s="47">
        <f>M36*$F$36</f>
        <v>0</v>
      </c>
      <c r="O36" s="46"/>
      <c r="P36" s="47">
        <f>O36*$F$36</f>
        <v>0</v>
      </c>
      <c r="Q36" s="46">
        <v>3</v>
      </c>
      <c r="R36" s="47">
        <f>Q36*$F$36</f>
        <v>0.05</v>
      </c>
    </row>
    <row r="37" spans="1:22" outlineLevel="1" x14ac:dyDescent="0.25">
      <c r="A37" s="14"/>
      <c r="B37" s="12"/>
      <c r="C37" s="3"/>
      <c r="D37" s="92">
        <f>SUM(D22:D36)</f>
        <v>1.0000000000000002</v>
      </c>
      <c r="E37" s="4">
        <f>SUM(E22:E36)</f>
        <v>26</v>
      </c>
      <c r="F37" s="5">
        <f>SUM(F22:F36)</f>
        <v>0.32083333333333336</v>
      </c>
      <c r="G37" s="6"/>
      <c r="H37" s="7">
        <f>SUM(H22:H36)</f>
        <v>0.54999999999999993</v>
      </c>
      <c r="I37" s="6"/>
      <c r="J37" s="7">
        <f>SUM(J22:J36)</f>
        <v>0.47083333333333333</v>
      </c>
      <c r="K37" s="6"/>
      <c r="L37" s="7">
        <f>SUM(L22:L36)</f>
        <v>0</v>
      </c>
      <c r="M37" s="6"/>
      <c r="N37" s="7">
        <f>SUM(N22:N36)</f>
        <v>0</v>
      </c>
      <c r="O37" s="6"/>
      <c r="P37" s="7">
        <f>SUM(P22:P36)</f>
        <v>0</v>
      </c>
      <c r="Q37" s="6"/>
      <c r="R37" s="7">
        <f>SUM(R22:R36)</f>
        <v>0.62083333333333335</v>
      </c>
    </row>
    <row r="38" spans="1:22" x14ac:dyDescent="0.25">
      <c r="K38" s="28"/>
      <c r="L38" s="28"/>
    </row>
    <row r="39" spans="1:22" x14ac:dyDescent="0.25">
      <c r="K39" s="28"/>
      <c r="L39" s="28"/>
    </row>
    <row r="40" spans="1:22" x14ac:dyDescent="0.25">
      <c r="K40" s="115"/>
      <c r="L40" s="115"/>
      <c r="M40" s="115"/>
      <c r="N40" s="115"/>
      <c r="O40" s="115"/>
      <c r="P40" s="115"/>
    </row>
    <row r="41" spans="1:22" x14ac:dyDescent="0.25">
      <c r="K41" s="115"/>
      <c r="L41" s="115"/>
      <c r="M41" s="115"/>
      <c r="N41" s="115"/>
      <c r="O41" s="115"/>
      <c r="P41" s="115"/>
    </row>
    <row r="42" spans="1:22" x14ac:dyDescent="0.25">
      <c r="K42" s="115"/>
      <c r="L42" s="115"/>
      <c r="M42" s="115"/>
      <c r="N42" s="115"/>
      <c r="O42" s="115"/>
      <c r="P42" s="115"/>
      <c r="S42" s="28"/>
      <c r="T42" s="94"/>
      <c r="U42" s="28"/>
      <c r="V42" s="28"/>
    </row>
    <row r="43" spans="1:22" x14ac:dyDescent="0.25">
      <c r="K43" s="115"/>
      <c r="L43" s="115"/>
      <c r="M43" s="115"/>
      <c r="N43" s="115"/>
      <c r="O43" s="115"/>
      <c r="P43" s="115"/>
      <c r="S43" s="28"/>
      <c r="T43" s="28"/>
      <c r="U43" s="28"/>
      <c r="V43" s="28"/>
    </row>
    <row r="44" spans="1:22" x14ac:dyDescent="0.25">
      <c r="K44" s="115"/>
      <c r="L44" s="115"/>
      <c r="M44" s="115"/>
      <c r="N44" s="115"/>
      <c r="O44" s="28"/>
      <c r="S44" s="28"/>
      <c r="T44" s="28"/>
      <c r="U44" s="28"/>
      <c r="V44" s="28"/>
    </row>
    <row r="45" spans="1:22" x14ac:dyDescent="0.25">
      <c r="M45" s="102"/>
      <c r="N45" s="102"/>
      <c r="O45" s="28"/>
      <c r="S45" s="28"/>
      <c r="T45" s="94"/>
      <c r="U45" s="28"/>
      <c r="V45" s="95"/>
    </row>
    <row r="46" spans="1:22" x14ac:dyDescent="0.25">
      <c r="M46" s="102"/>
      <c r="N46" s="102"/>
      <c r="O46" s="28"/>
      <c r="S46" s="28"/>
      <c r="T46" s="28"/>
      <c r="U46" s="28"/>
      <c r="V46" s="28"/>
    </row>
    <row r="47" spans="1:22" x14ac:dyDescent="0.25">
      <c r="M47" s="102"/>
      <c r="N47" s="102"/>
      <c r="O47" s="28"/>
      <c r="S47" s="28"/>
      <c r="T47" s="28"/>
      <c r="U47" s="28"/>
      <c r="V47" s="28"/>
    </row>
    <row r="48" spans="1:22" x14ac:dyDescent="0.25">
      <c r="M48" s="102"/>
      <c r="N48" s="102"/>
      <c r="O48" s="28"/>
      <c r="S48" s="94"/>
      <c r="T48" s="94"/>
      <c r="U48" s="28"/>
      <c r="V48" s="28"/>
    </row>
    <row r="49" spans="13:22" x14ac:dyDescent="0.25">
      <c r="M49" s="102"/>
      <c r="N49" s="102"/>
      <c r="O49" s="28"/>
      <c r="S49" s="94"/>
      <c r="T49" s="94"/>
      <c r="U49" s="28"/>
      <c r="V49" s="28"/>
    </row>
    <row r="50" spans="13:22" x14ac:dyDescent="0.25">
      <c r="M50" s="102"/>
      <c r="N50" s="102"/>
      <c r="O50" s="28"/>
      <c r="S50" s="94"/>
      <c r="T50" s="28"/>
      <c r="U50" s="28"/>
      <c r="V50" s="28"/>
    </row>
    <row r="51" spans="13:22" x14ac:dyDescent="0.25">
      <c r="M51" s="102"/>
      <c r="N51" s="102"/>
    </row>
    <row r="52" spans="13:22" x14ac:dyDescent="0.25">
      <c r="M52" s="102"/>
      <c r="N52" s="102"/>
    </row>
    <row r="53" spans="13:22" x14ac:dyDescent="0.25">
      <c r="M53" s="102"/>
      <c r="N53" s="102"/>
    </row>
    <row r="54" spans="13:22" x14ac:dyDescent="0.25">
      <c r="M54" s="102"/>
      <c r="N54" s="102"/>
      <c r="O54" s="102"/>
      <c r="P54" s="102"/>
    </row>
  </sheetData>
  <mergeCells count="140">
    <mergeCell ref="Q5:R5"/>
    <mergeCell ref="G6:H6"/>
    <mergeCell ref="I6:J6"/>
    <mergeCell ref="K6:L6"/>
    <mergeCell ref="M6:N6"/>
    <mergeCell ref="O6:P6"/>
    <mergeCell ref="Q4:R4"/>
    <mergeCell ref="G5:H5"/>
    <mergeCell ref="I5:J5"/>
    <mergeCell ref="K5:L5"/>
    <mergeCell ref="M5:N5"/>
    <mergeCell ref="O5:P5"/>
    <mergeCell ref="G4:H4"/>
    <mergeCell ref="I4:J4"/>
    <mergeCell ref="K4:L4"/>
    <mergeCell ref="M4:N4"/>
    <mergeCell ref="O4:P4"/>
    <mergeCell ref="Q7:R7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M9:N9"/>
    <mergeCell ref="O9:P9"/>
    <mergeCell ref="Q9:R9"/>
    <mergeCell ref="Q8:R8"/>
    <mergeCell ref="C9:C10"/>
    <mergeCell ref="D9:D10"/>
    <mergeCell ref="G9:H9"/>
    <mergeCell ref="I9:J9"/>
    <mergeCell ref="K9:L9"/>
    <mergeCell ref="Q10:R10"/>
    <mergeCell ref="O10:P10"/>
    <mergeCell ref="C11:C12"/>
    <mergeCell ref="D11:D12"/>
    <mergeCell ref="E11:F12"/>
    <mergeCell ref="G11:H12"/>
    <mergeCell ref="I11:J12"/>
    <mergeCell ref="G10:H10"/>
    <mergeCell ref="I10:J10"/>
    <mergeCell ref="K10:L10"/>
    <mergeCell ref="M10:N10"/>
    <mergeCell ref="Q13:R13"/>
    <mergeCell ref="G14:H14"/>
    <mergeCell ref="I14:J14"/>
    <mergeCell ref="K14:L14"/>
    <mergeCell ref="M14:N14"/>
    <mergeCell ref="O14:P14"/>
    <mergeCell ref="Q11:R11"/>
    <mergeCell ref="K12:L12"/>
    <mergeCell ref="Q12:R12"/>
    <mergeCell ref="G13:H13"/>
    <mergeCell ref="I13:J13"/>
    <mergeCell ref="K13:L13"/>
    <mergeCell ref="M13:N13"/>
    <mergeCell ref="O13:P13"/>
    <mergeCell ref="K11:L11"/>
    <mergeCell ref="M11:N12"/>
    <mergeCell ref="O11:P12"/>
    <mergeCell ref="Q15:R15"/>
    <mergeCell ref="G16:H16"/>
    <mergeCell ref="I16:J16"/>
    <mergeCell ref="K16:L16"/>
    <mergeCell ref="M16:N16"/>
    <mergeCell ref="O16:P16"/>
    <mergeCell ref="Q14:R14"/>
    <mergeCell ref="G15:H15"/>
    <mergeCell ref="I15:J15"/>
    <mergeCell ref="K15:L15"/>
    <mergeCell ref="M15:N15"/>
    <mergeCell ref="O15:P15"/>
    <mergeCell ref="Q17:R17"/>
    <mergeCell ref="G18:H18"/>
    <mergeCell ref="I18:J18"/>
    <mergeCell ref="K18:L18"/>
    <mergeCell ref="M18:N18"/>
    <mergeCell ref="O18:P18"/>
    <mergeCell ref="Q16:R16"/>
    <mergeCell ref="G17:H17"/>
    <mergeCell ref="I17:J17"/>
    <mergeCell ref="K17:L17"/>
    <mergeCell ref="M17:N17"/>
    <mergeCell ref="O17:P17"/>
    <mergeCell ref="Q19:R19"/>
    <mergeCell ref="G22:H22"/>
    <mergeCell ref="I22:J22"/>
    <mergeCell ref="K22:L22"/>
    <mergeCell ref="M22:N22"/>
    <mergeCell ref="O22:P22"/>
    <mergeCell ref="Q18:R18"/>
    <mergeCell ref="G19:H19"/>
    <mergeCell ref="I19:J19"/>
    <mergeCell ref="K19:L19"/>
    <mergeCell ref="M19:N19"/>
    <mergeCell ref="O19:P19"/>
    <mergeCell ref="B29:C29"/>
    <mergeCell ref="A31:A32"/>
    <mergeCell ref="B31:B32"/>
    <mergeCell ref="C31:C32"/>
    <mergeCell ref="G32:H32"/>
    <mergeCell ref="I32:J32"/>
    <mergeCell ref="Q22:R22"/>
    <mergeCell ref="B23:C23"/>
    <mergeCell ref="B25:C25"/>
    <mergeCell ref="B27:C27"/>
    <mergeCell ref="M34:N34"/>
    <mergeCell ref="O34:P34"/>
    <mergeCell ref="Q34:R34"/>
    <mergeCell ref="Q32:R32"/>
    <mergeCell ref="A33:A34"/>
    <mergeCell ref="B33:B34"/>
    <mergeCell ref="C33:C34"/>
    <mergeCell ref="D33:D34"/>
    <mergeCell ref="G34:H34"/>
    <mergeCell ref="I34:J34"/>
    <mergeCell ref="K34:L34"/>
    <mergeCell ref="K32:L32"/>
    <mergeCell ref="M32:N32"/>
    <mergeCell ref="O32:P32"/>
    <mergeCell ref="K44:L44"/>
    <mergeCell ref="M44:N44"/>
    <mergeCell ref="K42:L42"/>
    <mergeCell ref="M42:N42"/>
    <mergeCell ref="O42:P42"/>
    <mergeCell ref="K43:L43"/>
    <mergeCell ref="M43:N43"/>
    <mergeCell ref="O43:P43"/>
    <mergeCell ref="K40:L40"/>
    <mergeCell ref="M40:N40"/>
    <mergeCell ref="O40:P40"/>
    <mergeCell ref="K41:L41"/>
    <mergeCell ref="M41:N41"/>
    <mergeCell ref="O41:P41"/>
  </mergeCells>
  <hyperlinks>
    <hyperlink ref="Q11:R11" r:id="rId1" display="78408:801:0321"/>
    <hyperlink ref="Q12:R12" r:id="rId2" display="78408:801:0319"/>
    <hyperlink ref="G11:H12" r:id="rId3" display="78401:104:0010"/>
    <hyperlink ref="I11:J12" r:id="rId4" display="78405:502:2310"/>
    <hyperlink ref="G34:H34" r:id="rId5" display="Kaart"/>
    <hyperlink ref="I34:J34" r:id="rId6" display="Kaart"/>
    <hyperlink ref="Q34:R34" r:id="rId7" display="Kaart"/>
    <hyperlink ref="G10:H10" r:id="rId8" display="Google Maps"/>
    <hyperlink ref="I10:J10" r:id="rId9" display="Google Maps"/>
    <hyperlink ref="Q10:R10" r:id="rId10" display="Google Maps"/>
    <hyperlink ref="I7" r:id="rId11"/>
    <hyperlink ref="G7" r:id="rId12"/>
    <hyperlink ref="Q7" r:id="rId13"/>
  </hyperlinks>
  <pageMargins left="0.7" right="0.7" top="0.75" bottom="0.75" header="0.3" footer="0.3"/>
  <pageSetup paperSize="9" scale="41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F57"/>
  <sheetViews>
    <sheetView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A11" sqref="A11"/>
    </sheetView>
  </sheetViews>
  <sheetFormatPr defaultRowHeight="15" outlineLevelRow="1" outlineLevelCol="1" x14ac:dyDescent="0.25"/>
  <cols>
    <col min="1" max="1" width="4.42578125" customWidth="1"/>
    <col min="2" max="2" width="18.7109375" customWidth="1"/>
    <col min="3" max="3" width="38.85546875" customWidth="1"/>
    <col min="4" max="4" width="6.28515625" customWidth="1"/>
    <col min="5" max="6" width="7.28515625" customWidth="1" outlineLevel="1"/>
    <col min="7" max="10" width="11.85546875" customWidth="1"/>
    <col min="11" max="12" width="11.85546875" hidden="1" customWidth="1"/>
    <col min="13" max="18" width="11.85546875" customWidth="1"/>
    <col min="19" max="24" width="11.85546875" hidden="1" customWidth="1"/>
    <col min="25" max="26" width="11.85546875" customWidth="1"/>
    <col min="27" max="28" width="10" hidden="1" customWidth="1"/>
    <col min="29" max="30" width="9.28515625" hidden="1" customWidth="1"/>
    <col min="32" max="32" width="9.140625" style="28"/>
  </cols>
  <sheetData>
    <row r="1" spans="1:32" x14ac:dyDescent="0.25">
      <c r="A1" s="27" t="s">
        <v>21</v>
      </c>
    </row>
    <row r="2" spans="1:32" x14ac:dyDescent="0.25">
      <c r="A2" s="27" t="s">
        <v>22</v>
      </c>
      <c r="N2" s="104" t="s">
        <v>144</v>
      </c>
      <c r="O2" s="105" t="s">
        <v>145</v>
      </c>
    </row>
    <row r="3" spans="1:32" s="28" customFormat="1" ht="12" x14ac:dyDescent="0.2">
      <c r="G3" s="72" t="s">
        <v>71</v>
      </c>
      <c r="H3" s="72"/>
      <c r="I3" s="72" t="s">
        <v>74</v>
      </c>
      <c r="J3" s="72"/>
      <c r="K3" s="28" t="s">
        <v>71</v>
      </c>
      <c r="M3" s="72" t="s">
        <v>71</v>
      </c>
      <c r="N3" s="72"/>
      <c r="O3" s="72" t="s">
        <v>71</v>
      </c>
      <c r="P3" s="72"/>
      <c r="Q3" s="72" t="s">
        <v>71</v>
      </c>
      <c r="R3" s="72"/>
      <c r="W3" s="28" t="s">
        <v>71</v>
      </c>
      <c r="Y3" s="72" t="s">
        <v>71</v>
      </c>
      <c r="Z3" s="72"/>
    </row>
    <row r="4" spans="1:32" s="32" customFormat="1" ht="33" customHeight="1" x14ac:dyDescent="0.2">
      <c r="C4" s="33"/>
      <c r="D4" s="34"/>
      <c r="E4" s="86"/>
      <c r="F4" s="87"/>
      <c r="G4" s="181" t="s">
        <v>28</v>
      </c>
      <c r="H4" s="182"/>
      <c r="I4" s="181" t="s">
        <v>52</v>
      </c>
      <c r="J4" s="182"/>
      <c r="K4" s="181" t="s">
        <v>39</v>
      </c>
      <c r="L4" s="182"/>
      <c r="M4" s="181" t="s">
        <v>40</v>
      </c>
      <c r="N4" s="182"/>
      <c r="O4" s="183" t="s">
        <v>41</v>
      </c>
      <c r="P4" s="184"/>
      <c r="Q4" s="181" t="s">
        <v>43</v>
      </c>
      <c r="R4" s="182"/>
      <c r="S4" s="181" t="s">
        <v>44</v>
      </c>
      <c r="T4" s="182"/>
      <c r="U4" s="181" t="s">
        <v>44</v>
      </c>
      <c r="V4" s="182"/>
      <c r="W4" s="181" t="s">
        <v>45</v>
      </c>
      <c r="X4" s="182"/>
      <c r="Y4" s="181" t="s">
        <v>117</v>
      </c>
      <c r="Z4" s="182"/>
      <c r="AF4" s="73"/>
    </row>
    <row r="5" spans="1:32" s="32" customFormat="1" ht="12.75" outlineLevel="1" x14ac:dyDescent="0.2">
      <c r="C5" s="33" t="s">
        <v>91</v>
      </c>
      <c r="D5" s="71"/>
      <c r="E5" s="35"/>
      <c r="F5" s="36"/>
      <c r="G5" s="179" t="s">
        <v>92</v>
      </c>
      <c r="H5" s="180"/>
      <c r="I5" s="179" t="s">
        <v>97</v>
      </c>
      <c r="J5" s="180"/>
      <c r="K5" s="179" t="s">
        <v>102</v>
      </c>
      <c r="L5" s="180"/>
      <c r="M5" s="179" t="s">
        <v>96</v>
      </c>
      <c r="N5" s="180"/>
      <c r="O5" s="179" t="s">
        <v>99</v>
      </c>
      <c r="P5" s="180"/>
      <c r="Q5" s="179" t="s">
        <v>100</v>
      </c>
      <c r="R5" s="180"/>
      <c r="S5" s="179" t="s">
        <v>107</v>
      </c>
      <c r="T5" s="180"/>
      <c r="U5" s="179" t="s">
        <v>107</v>
      </c>
      <c r="V5" s="180"/>
      <c r="W5" s="179" t="s">
        <v>109</v>
      </c>
      <c r="X5" s="180"/>
      <c r="Y5" s="179" t="s">
        <v>95</v>
      </c>
      <c r="Z5" s="180"/>
      <c r="AF5" s="73"/>
    </row>
    <row r="6" spans="1:32" s="32" customFormat="1" ht="12.75" outlineLevel="1" x14ac:dyDescent="0.2">
      <c r="C6" s="33" t="s">
        <v>93</v>
      </c>
      <c r="D6" s="71"/>
      <c r="E6" s="35"/>
      <c r="F6" s="36"/>
      <c r="G6" s="179">
        <v>5079685</v>
      </c>
      <c r="H6" s="180"/>
      <c r="I6" s="179">
        <v>5017317</v>
      </c>
      <c r="J6" s="180"/>
      <c r="K6" s="179">
        <v>5122251</v>
      </c>
      <c r="L6" s="180"/>
      <c r="M6" s="179">
        <v>5132426</v>
      </c>
      <c r="N6" s="180"/>
      <c r="O6" s="179">
        <v>5056199</v>
      </c>
      <c r="P6" s="180"/>
      <c r="Q6" s="179">
        <v>53337367</v>
      </c>
      <c r="R6" s="180"/>
      <c r="S6" s="179">
        <v>6630300</v>
      </c>
      <c r="T6" s="180"/>
      <c r="U6" s="179">
        <v>6630300</v>
      </c>
      <c r="V6" s="180"/>
      <c r="W6" s="179">
        <v>56247777</v>
      </c>
      <c r="X6" s="180"/>
      <c r="Y6" s="179">
        <v>5042945</v>
      </c>
      <c r="Z6" s="180"/>
      <c r="AF6" s="73"/>
    </row>
    <row r="7" spans="1:32" s="73" customFormat="1" ht="12" outlineLevel="1" x14ac:dyDescent="0.2">
      <c r="C7" s="74" t="s">
        <v>94</v>
      </c>
      <c r="D7" s="75"/>
      <c r="E7" s="76"/>
      <c r="F7" s="77"/>
      <c r="G7" s="177" t="s">
        <v>104</v>
      </c>
      <c r="H7" s="178"/>
      <c r="I7" s="177" t="s">
        <v>98</v>
      </c>
      <c r="J7" s="178"/>
      <c r="K7" s="177" t="s">
        <v>103</v>
      </c>
      <c r="L7" s="178"/>
      <c r="M7" s="177" t="s">
        <v>101</v>
      </c>
      <c r="N7" s="178"/>
      <c r="O7" s="177" t="s">
        <v>105</v>
      </c>
      <c r="P7" s="178"/>
      <c r="Q7" s="177" t="s">
        <v>106</v>
      </c>
      <c r="R7" s="178"/>
      <c r="S7" s="177" t="s">
        <v>108</v>
      </c>
      <c r="T7" s="178"/>
      <c r="U7" s="177" t="s">
        <v>108</v>
      </c>
      <c r="V7" s="178"/>
      <c r="W7" s="177" t="s">
        <v>110</v>
      </c>
      <c r="X7" s="178"/>
      <c r="Y7" s="177" t="s">
        <v>111</v>
      </c>
      <c r="Z7" s="178"/>
    </row>
    <row r="8" spans="1:32" x14ac:dyDescent="0.25">
      <c r="C8" s="52" t="s">
        <v>25</v>
      </c>
      <c r="D8" s="53"/>
      <c r="E8" s="54"/>
      <c r="F8" s="55"/>
      <c r="G8" s="146">
        <v>11033095</v>
      </c>
      <c r="H8" s="147"/>
      <c r="I8" s="146">
        <v>12393571</v>
      </c>
      <c r="J8" s="147"/>
      <c r="K8" s="146">
        <v>10093801</v>
      </c>
      <c r="L8" s="147"/>
      <c r="M8" s="146">
        <v>10567417</v>
      </c>
      <c r="N8" s="147"/>
      <c r="O8" s="146" t="s">
        <v>42</v>
      </c>
      <c r="P8" s="147"/>
      <c r="Q8" s="146">
        <v>10348595</v>
      </c>
      <c r="R8" s="147"/>
      <c r="S8" s="146">
        <v>10788733</v>
      </c>
      <c r="T8" s="147"/>
      <c r="U8" s="146">
        <v>10788733</v>
      </c>
      <c r="V8" s="147"/>
      <c r="W8" s="146">
        <v>12468323</v>
      </c>
      <c r="X8" s="147"/>
      <c r="Y8" s="146">
        <v>10068499</v>
      </c>
      <c r="Z8" s="147"/>
    </row>
    <row r="9" spans="1:32" ht="29.25" customHeight="1" x14ac:dyDescent="0.25">
      <c r="C9" s="171" t="s">
        <v>26</v>
      </c>
      <c r="D9" s="173"/>
      <c r="E9" s="88"/>
      <c r="F9" s="89"/>
      <c r="G9" s="175" t="s">
        <v>29</v>
      </c>
      <c r="H9" s="176"/>
      <c r="I9" s="175" t="s">
        <v>53</v>
      </c>
      <c r="J9" s="176"/>
      <c r="K9" s="175" t="s">
        <v>61</v>
      </c>
      <c r="L9" s="176"/>
      <c r="M9" s="175" t="s">
        <v>57</v>
      </c>
      <c r="N9" s="176"/>
      <c r="O9" s="169" t="s">
        <v>115</v>
      </c>
      <c r="P9" s="170"/>
      <c r="Q9" s="169" t="s">
        <v>90</v>
      </c>
      <c r="R9" s="170"/>
      <c r="S9" s="175" t="s">
        <v>64</v>
      </c>
      <c r="T9" s="176"/>
      <c r="U9" s="175" t="s">
        <v>66</v>
      </c>
      <c r="V9" s="176"/>
      <c r="W9" s="175" t="s">
        <v>55</v>
      </c>
      <c r="X9" s="176"/>
      <c r="Y9" s="169" t="s">
        <v>46</v>
      </c>
      <c r="Z9" s="170"/>
    </row>
    <row r="10" spans="1:32" s="28" customFormat="1" ht="12" x14ac:dyDescent="0.2">
      <c r="C10" s="172"/>
      <c r="D10" s="174"/>
      <c r="E10" s="84"/>
      <c r="F10" s="90"/>
      <c r="G10" s="156" t="s">
        <v>70</v>
      </c>
      <c r="H10" s="157"/>
      <c r="I10" s="156" t="s">
        <v>70</v>
      </c>
      <c r="J10" s="157"/>
      <c r="K10" s="156" t="s">
        <v>70</v>
      </c>
      <c r="L10" s="157"/>
      <c r="M10" s="156" t="s">
        <v>70</v>
      </c>
      <c r="N10" s="157"/>
      <c r="O10" s="156"/>
      <c r="P10" s="157"/>
      <c r="Q10" s="156"/>
      <c r="R10" s="157"/>
      <c r="S10" s="156"/>
      <c r="T10" s="157"/>
      <c r="U10" s="156"/>
      <c r="V10" s="157"/>
      <c r="W10" s="156"/>
      <c r="X10" s="157"/>
      <c r="Y10" s="156" t="s">
        <v>70</v>
      </c>
      <c r="Z10" s="157"/>
    </row>
    <row r="11" spans="1:32" s="28" customFormat="1" ht="12" x14ac:dyDescent="0.2">
      <c r="C11" s="163" t="s">
        <v>27</v>
      </c>
      <c r="D11" s="165"/>
      <c r="E11" s="167"/>
      <c r="F11" s="165"/>
      <c r="G11" s="159" t="s">
        <v>30</v>
      </c>
      <c r="H11" s="160"/>
      <c r="I11" s="159" t="s">
        <v>54</v>
      </c>
      <c r="J11" s="160"/>
      <c r="K11" s="159" t="s">
        <v>62</v>
      </c>
      <c r="L11" s="160"/>
      <c r="M11" s="154" t="s">
        <v>58</v>
      </c>
      <c r="N11" s="155"/>
      <c r="O11" s="159" t="s">
        <v>51</v>
      </c>
      <c r="P11" s="160"/>
      <c r="Q11" s="159" t="s">
        <v>63</v>
      </c>
      <c r="R11" s="160"/>
      <c r="S11" s="159" t="s">
        <v>65</v>
      </c>
      <c r="T11" s="160"/>
      <c r="U11" s="159" t="s">
        <v>67</v>
      </c>
      <c r="V11" s="160"/>
      <c r="W11" s="159" t="s">
        <v>56</v>
      </c>
      <c r="X11" s="160"/>
      <c r="Y11" s="154" t="s">
        <v>48</v>
      </c>
      <c r="Z11" s="155"/>
    </row>
    <row r="12" spans="1:32" s="28" customFormat="1" ht="12" x14ac:dyDescent="0.2">
      <c r="C12" s="164"/>
      <c r="D12" s="166"/>
      <c r="E12" s="168"/>
      <c r="F12" s="166"/>
      <c r="G12" s="161"/>
      <c r="H12" s="162"/>
      <c r="I12" s="161"/>
      <c r="J12" s="162"/>
      <c r="K12" s="161"/>
      <c r="L12" s="162"/>
      <c r="M12" s="156" t="s">
        <v>59</v>
      </c>
      <c r="N12" s="157"/>
      <c r="O12" s="161"/>
      <c r="P12" s="162"/>
      <c r="Q12" s="161"/>
      <c r="R12" s="162"/>
      <c r="S12" s="161"/>
      <c r="T12" s="162"/>
      <c r="U12" s="161"/>
      <c r="V12" s="162"/>
      <c r="W12" s="161"/>
      <c r="X12" s="162"/>
      <c r="Y12" s="156" t="s">
        <v>47</v>
      </c>
      <c r="Z12" s="157"/>
    </row>
    <row r="13" spans="1:32" x14ac:dyDescent="0.25">
      <c r="C13" s="52" t="s">
        <v>31</v>
      </c>
      <c r="D13" s="53"/>
      <c r="E13" s="56"/>
      <c r="F13" s="57"/>
      <c r="G13" s="146">
        <v>2144.1</v>
      </c>
      <c r="H13" s="147"/>
      <c r="I13" s="151">
        <v>2100</v>
      </c>
      <c r="J13" s="152"/>
      <c r="K13" s="151">
        <v>2052.8000000000002</v>
      </c>
      <c r="L13" s="152"/>
      <c r="M13" s="158" t="s">
        <v>119</v>
      </c>
      <c r="N13" s="152"/>
      <c r="O13" s="151">
        <v>1952</v>
      </c>
      <c r="P13" s="152"/>
      <c r="Q13" s="151">
        <v>1908.5</v>
      </c>
      <c r="R13" s="152"/>
      <c r="S13" s="151">
        <v>2093.6</v>
      </c>
      <c r="T13" s="152"/>
      <c r="U13" s="151">
        <v>1941</v>
      </c>
      <c r="V13" s="152"/>
      <c r="W13" s="151">
        <v>2110</v>
      </c>
      <c r="X13" s="152"/>
      <c r="Y13" s="151">
        <v>1936</v>
      </c>
      <c r="Z13" s="152"/>
    </row>
    <row r="14" spans="1:32" x14ac:dyDescent="0.25">
      <c r="C14" s="52" t="s">
        <v>32</v>
      </c>
      <c r="D14" s="53"/>
      <c r="E14" s="56"/>
      <c r="F14" s="57"/>
      <c r="G14" s="146">
        <v>17.73</v>
      </c>
      <c r="H14" s="147"/>
      <c r="I14" s="149">
        <v>8.5500000000000007</v>
      </c>
      <c r="J14" s="150"/>
      <c r="K14" s="149">
        <v>14.32</v>
      </c>
      <c r="L14" s="150"/>
      <c r="M14" s="153" t="s">
        <v>120</v>
      </c>
      <c r="N14" s="150"/>
      <c r="O14" s="153" t="s">
        <v>139</v>
      </c>
      <c r="P14" s="150"/>
      <c r="Q14" s="153" t="s">
        <v>125</v>
      </c>
      <c r="R14" s="150"/>
      <c r="S14" s="149">
        <v>12.88</v>
      </c>
      <c r="T14" s="150"/>
      <c r="U14" s="149">
        <v>16.100000000000001</v>
      </c>
      <c r="V14" s="150"/>
      <c r="W14" s="149">
        <v>17.399999999999999</v>
      </c>
      <c r="X14" s="150"/>
      <c r="Y14" s="149">
        <v>9.0299999999999994</v>
      </c>
      <c r="Z14" s="150"/>
    </row>
    <row r="15" spans="1:32" x14ac:dyDescent="0.25">
      <c r="C15" s="52" t="s">
        <v>33</v>
      </c>
      <c r="D15" s="53"/>
      <c r="E15" s="56"/>
      <c r="F15" s="57"/>
      <c r="G15" s="142">
        <v>38004.559999999998</v>
      </c>
      <c r="H15" s="143"/>
      <c r="I15" s="142">
        <v>17955</v>
      </c>
      <c r="J15" s="143"/>
      <c r="K15" s="142">
        <v>29396.799999999999</v>
      </c>
      <c r="L15" s="143"/>
      <c r="M15" s="145" t="s">
        <v>121</v>
      </c>
      <c r="N15" s="143"/>
      <c r="O15" s="145" t="s">
        <v>140</v>
      </c>
      <c r="P15" s="143"/>
      <c r="Q15" s="145" t="s">
        <v>126</v>
      </c>
      <c r="R15" s="143"/>
      <c r="S15" s="142">
        <v>26956.639999999999</v>
      </c>
      <c r="T15" s="143"/>
      <c r="U15" s="142">
        <v>31243.5</v>
      </c>
      <c r="V15" s="143"/>
      <c r="W15" s="142">
        <v>36714</v>
      </c>
      <c r="X15" s="143"/>
      <c r="Y15" s="142">
        <v>17482.080000000002</v>
      </c>
      <c r="Z15" s="143"/>
    </row>
    <row r="16" spans="1:32" x14ac:dyDescent="0.25">
      <c r="C16" s="52" t="s">
        <v>34</v>
      </c>
      <c r="D16" s="53"/>
      <c r="E16" s="56"/>
      <c r="F16" s="57"/>
      <c r="G16" s="146">
        <v>1.98</v>
      </c>
      <c r="H16" s="147"/>
      <c r="I16" s="146">
        <v>3.15</v>
      </c>
      <c r="J16" s="147"/>
      <c r="K16" s="146">
        <v>2.0099999999999998</v>
      </c>
      <c r="L16" s="147"/>
      <c r="M16" s="146">
        <v>1.5</v>
      </c>
      <c r="N16" s="147"/>
      <c r="O16" s="146">
        <v>1.25</v>
      </c>
      <c r="P16" s="147"/>
      <c r="Q16" s="148" t="s">
        <v>127</v>
      </c>
      <c r="R16" s="147"/>
      <c r="S16" s="146">
        <v>1.21</v>
      </c>
      <c r="T16" s="147"/>
      <c r="U16" s="146">
        <v>1.1000000000000001</v>
      </c>
      <c r="V16" s="147"/>
      <c r="W16" s="146">
        <v>1.05</v>
      </c>
      <c r="X16" s="147"/>
      <c r="Y16" s="146">
        <v>1.66</v>
      </c>
      <c r="Z16" s="147"/>
    </row>
    <row r="17" spans="1:32" x14ac:dyDescent="0.25">
      <c r="C17" s="52" t="s">
        <v>35</v>
      </c>
      <c r="D17" s="53"/>
      <c r="E17" s="56"/>
      <c r="F17" s="57"/>
      <c r="G17" s="142">
        <v>4387</v>
      </c>
      <c r="H17" s="143"/>
      <c r="I17" s="142">
        <v>6615</v>
      </c>
      <c r="J17" s="143"/>
      <c r="K17" s="142">
        <v>4126.13</v>
      </c>
      <c r="L17" s="143"/>
      <c r="M17" s="145" t="s">
        <v>122</v>
      </c>
      <c r="N17" s="143"/>
      <c r="O17" s="142">
        <v>2440</v>
      </c>
      <c r="P17" s="143"/>
      <c r="Q17" s="145" t="s">
        <v>128</v>
      </c>
      <c r="R17" s="143"/>
      <c r="S17" s="142">
        <v>2540</v>
      </c>
      <c r="T17" s="143"/>
      <c r="U17" s="142">
        <v>2137</v>
      </c>
      <c r="V17" s="143"/>
      <c r="W17" s="142">
        <v>2220</v>
      </c>
      <c r="X17" s="143"/>
      <c r="Y17" s="142">
        <v>3213.76</v>
      </c>
      <c r="Z17" s="143"/>
    </row>
    <row r="18" spans="1:32" x14ac:dyDescent="0.25">
      <c r="C18" s="52" t="s">
        <v>36</v>
      </c>
      <c r="D18" s="53"/>
      <c r="E18" s="56"/>
      <c r="F18" s="57"/>
      <c r="G18" s="142">
        <f>G15+G17</f>
        <v>42391.56</v>
      </c>
      <c r="H18" s="143"/>
      <c r="I18" s="142">
        <v>24570</v>
      </c>
      <c r="J18" s="143"/>
      <c r="K18" s="142">
        <v>33522.93</v>
      </c>
      <c r="L18" s="143"/>
      <c r="M18" s="145" t="s">
        <v>123</v>
      </c>
      <c r="N18" s="143"/>
      <c r="O18" s="145" t="s">
        <v>141</v>
      </c>
      <c r="P18" s="143"/>
      <c r="Q18" s="145" t="s">
        <v>129</v>
      </c>
      <c r="R18" s="143"/>
      <c r="S18" s="142">
        <v>29496.639999999999</v>
      </c>
      <c r="T18" s="143"/>
      <c r="U18" s="142">
        <v>33380.5</v>
      </c>
      <c r="V18" s="143"/>
      <c r="W18" s="142">
        <v>38934</v>
      </c>
      <c r="X18" s="143"/>
      <c r="Y18" s="142">
        <v>20695.84</v>
      </c>
      <c r="Z18" s="143"/>
      <c r="AF18" s="94"/>
    </row>
    <row r="19" spans="1:32" x14ac:dyDescent="0.25">
      <c r="C19" s="58" t="s">
        <v>37</v>
      </c>
      <c r="D19" s="59"/>
      <c r="E19" s="56"/>
      <c r="F19" s="57"/>
      <c r="G19" s="135">
        <f>G18*12</f>
        <v>508698.72</v>
      </c>
      <c r="H19" s="136"/>
      <c r="I19" s="135">
        <v>294840</v>
      </c>
      <c r="J19" s="136"/>
      <c r="K19" s="135">
        <v>402275.14</v>
      </c>
      <c r="L19" s="136"/>
      <c r="M19" s="144" t="s">
        <v>124</v>
      </c>
      <c r="N19" s="136"/>
      <c r="O19" s="144" t="s">
        <v>142</v>
      </c>
      <c r="P19" s="136"/>
      <c r="Q19" s="144" t="s">
        <v>130</v>
      </c>
      <c r="R19" s="136"/>
      <c r="S19" s="135">
        <v>353959.67999999999</v>
      </c>
      <c r="T19" s="136"/>
      <c r="U19" s="135">
        <v>400566</v>
      </c>
      <c r="V19" s="136"/>
      <c r="W19" s="135">
        <v>467208</v>
      </c>
      <c r="X19" s="136"/>
      <c r="Y19" s="135">
        <f>Y18*12</f>
        <v>248350.08000000002</v>
      </c>
      <c r="Z19" s="136"/>
      <c r="AF19"/>
    </row>
    <row r="20" spans="1:32" x14ac:dyDescent="0.25">
      <c r="C20" s="58" t="s">
        <v>49</v>
      </c>
      <c r="D20" s="60"/>
      <c r="E20" s="56"/>
      <c r="F20" s="57"/>
      <c r="G20" s="61">
        <v>92</v>
      </c>
      <c r="H20" s="62" t="s">
        <v>50</v>
      </c>
      <c r="I20" s="61">
        <v>104</v>
      </c>
      <c r="J20" s="62" t="s">
        <v>50</v>
      </c>
      <c r="K20" s="61">
        <v>34</v>
      </c>
      <c r="L20" s="62" t="s">
        <v>50</v>
      </c>
      <c r="M20" s="63" t="s">
        <v>60</v>
      </c>
      <c r="N20" s="62" t="s">
        <v>50</v>
      </c>
      <c r="O20" s="61">
        <v>90</v>
      </c>
      <c r="P20" s="62" t="s">
        <v>50</v>
      </c>
      <c r="Q20" s="61">
        <v>90</v>
      </c>
      <c r="R20" s="62" t="s">
        <v>50</v>
      </c>
      <c r="S20" s="61">
        <v>90</v>
      </c>
      <c r="T20" s="62" t="s">
        <v>50</v>
      </c>
      <c r="U20" s="61">
        <v>70</v>
      </c>
      <c r="V20" s="62" t="s">
        <v>50</v>
      </c>
      <c r="W20" s="61">
        <v>20</v>
      </c>
      <c r="X20" s="62" t="s">
        <v>50</v>
      </c>
      <c r="Y20" s="61">
        <v>92</v>
      </c>
      <c r="Z20" s="62" t="s">
        <v>50</v>
      </c>
    </row>
    <row r="21" spans="1:32" s="28" customFormat="1" ht="24" x14ac:dyDescent="0.25">
      <c r="A21" s="29"/>
      <c r="B21" s="30" t="s">
        <v>19</v>
      </c>
      <c r="C21" s="30" t="s">
        <v>20</v>
      </c>
      <c r="D21" s="31" t="s">
        <v>38</v>
      </c>
      <c r="E21" s="31" t="s">
        <v>16</v>
      </c>
      <c r="F21" s="91" t="s">
        <v>17</v>
      </c>
      <c r="G21" s="64" t="s">
        <v>10</v>
      </c>
      <c r="H21" s="65" t="s">
        <v>18</v>
      </c>
      <c r="I21" s="64" t="s">
        <v>10</v>
      </c>
      <c r="J21" s="65" t="s">
        <v>18</v>
      </c>
      <c r="K21" s="64" t="s">
        <v>10</v>
      </c>
      <c r="L21" s="65" t="s">
        <v>18</v>
      </c>
      <c r="M21" s="64" t="s">
        <v>10</v>
      </c>
      <c r="N21" s="65" t="s">
        <v>18</v>
      </c>
      <c r="O21" s="64" t="s">
        <v>10</v>
      </c>
      <c r="P21" s="65" t="s">
        <v>18</v>
      </c>
      <c r="Q21" s="64" t="s">
        <v>10</v>
      </c>
      <c r="R21" s="65" t="s">
        <v>18</v>
      </c>
      <c r="S21" s="64" t="s">
        <v>10</v>
      </c>
      <c r="T21" s="65" t="s">
        <v>18</v>
      </c>
      <c r="U21" s="64" t="s">
        <v>10</v>
      </c>
      <c r="V21" s="65" t="s">
        <v>18</v>
      </c>
      <c r="W21" s="64" t="s">
        <v>10</v>
      </c>
      <c r="X21" s="65" t="s">
        <v>18</v>
      </c>
      <c r="Y21" s="64" t="s">
        <v>10</v>
      </c>
      <c r="Z21" s="65" t="s">
        <v>18</v>
      </c>
      <c r="AA21"/>
    </row>
    <row r="22" spans="1:32" s="66" customFormat="1" ht="39.75" customHeight="1" x14ac:dyDescent="0.25">
      <c r="A22" s="41">
        <v>1</v>
      </c>
      <c r="B22" s="70" t="s">
        <v>0</v>
      </c>
      <c r="C22" s="85"/>
      <c r="D22" s="67"/>
      <c r="E22" s="68"/>
      <c r="F22" s="69"/>
      <c r="G22" s="137" t="s">
        <v>79</v>
      </c>
      <c r="H22" s="134"/>
      <c r="I22" s="138" t="s">
        <v>81</v>
      </c>
      <c r="J22" s="139"/>
      <c r="K22" s="138" t="s">
        <v>84</v>
      </c>
      <c r="L22" s="139"/>
      <c r="M22" s="138" t="s">
        <v>83</v>
      </c>
      <c r="N22" s="139"/>
      <c r="O22" s="138" t="s">
        <v>80</v>
      </c>
      <c r="P22" s="134"/>
      <c r="Q22" s="140" t="s">
        <v>143</v>
      </c>
      <c r="R22" s="141"/>
      <c r="S22" s="137" t="s">
        <v>86</v>
      </c>
      <c r="T22" s="134"/>
      <c r="U22" s="137" t="s">
        <v>87</v>
      </c>
      <c r="V22" s="134"/>
      <c r="W22" s="138" t="s">
        <v>82</v>
      </c>
      <c r="X22" s="139"/>
      <c r="Y22" s="133">
        <v>41988</v>
      </c>
      <c r="Z22" s="134"/>
      <c r="AF22" s="103"/>
    </row>
    <row r="23" spans="1:32" x14ac:dyDescent="0.25">
      <c r="A23" s="78"/>
      <c r="B23" s="129" t="s">
        <v>118</v>
      </c>
      <c r="C23" s="130"/>
      <c r="D23" s="79"/>
      <c r="E23" s="80"/>
      <c r="F23" s="81"/>
      <c r="G23" s="82"/>
      <c r="H23" s="83"/>
      <c r="I23" s="82"/>
      <c r="J23" s="83"/>
      <c r="K23" s="82"/>
      <c r="L23" s="83"/>
      <c r="M23" s="82"/>
      <c r="N23" s="83"/>
      <c r="O23" s="82"/>
      <c r="P23" s="83"/>
      <c r="Q23" s="82"/>
      <c r="R23" s="83"/>
      <c r="S23" s="82"/>
      <c r="T23" s="83"/>
      <c r="U23" s="82"/>
      <c r="V23" s="83"/>
      <c r="W23" s="82"/>
      <c r="X23" s="83"/>
      <c r="Y23" s="82"/>
      <c r="Z23" s="83"/>
    </row>
    <row r="24" spans="1:32" ht="45.75" x14ac:dyDescent="0.25">
      <c r="A24" s="20">
        <v>2</v>
      </c>
      <c r="B24" s="21" t="s">
        <v>6</v>
      </c>
      <c r="C24" s="9" t="s">
        <v>114</v>
      </c>
      <c r="D24" s="48">
        <v>0.25</v>
      </c>
      <c r="E24" s="21">
        <v>3</v>
      </c>
      <c r="F24" s="49">
        <f t="shared" ref="F24" si="0">D24/E24</f>
        <v>8.3333333333333329E-2</v>
      </c>
      <c r="G24" s="50">
        <v>1</v>
      </c>
      <c r="H24" s="51">
        <f>G24*$F$24</f>
        <v>8.3333333333333329E-2</v>
      </c>
      <c r="I24" s="50">
        <v>2</v>
      </c>
      <c r="J24" s="51">
        <f>I24*$F$24</f>
        <v>0.16666666666666666</v>
      </c>
      <c r="K24" s="50">
        <v>2</v>
      </c>
      <c r="L24" s="51">
        <f>K24*$F$24</f>
        <v>0.16666666666666666</v>
      </c>
      <c r="M24" s="50">
        <v>2</v>
      </c>
      <c r="N24" s="51">
        <f>M24*$F$24</f>
        <v>0.16666666666666666</v>
      </c>
      <c r="O24" s="50">
        <v>2</v>
      </c>
      <c r="P24" s="51">
        <f>O24*$F$24</f>
        <v>0.16666666666666666</v>
      </c>
      <c r="Q24" s="50">
        <v>3</v>
      </c>
      <c r="R24" s="51">
        <f>Q24*$F$24</f>
        <v>0.25</v>
      </c>
      <c r="S24" s="50">
        <v>2</v>
      </c>
      <c r="T24" s="51">
        <f>S24*$F$24</f>
        <v>0.16666666666666666</v>
      </c>
      <c r="U24" s="50">
        <v>2</v>
      </c>
      <c r="V24" s="51">
        <f>U24*$F$24</f>
        <v>0.16666666666666666</v>
      </c>
      <c r="W24" s="50">
        <v>1</v>
      </c>
      <c r="X24" s="51">
        <f>W24*$F$24</f>
        <v>8.3333333333333329E-2</v>
      </c>
      <c r="Y24" s="50">
        <v>3</v>
      </c>
      <c r="Z24" s="51">
        <f>Y24*$F$24</f>
        <v>0.25</v>
      </c>
    </row>
    <row r="25" spans="1:32" x14ac:dyDescent="0.25">
      <c r="A25" s="78"/>
      <c r="B25" s="129" t="s">
        <v>112</v>
      </c>
      <c r="C25" s="130"/>
      <c r="D25" s="79"/>
      <c r="E25" s="80"/>
      <c r="F25" s="81"/>
      <c r="G25" s="82"/>
      <c r="H25" s="83"/>
      <c r="I25" s="82"/>
      <c r="J25" s="83"/>
      <c r="K25" s="82"/>
      <c r="L25" s="83"/>
      <c r="M25" s="82"/>
      <c r="N25" s="83"/>
      <c r="O25" s="82"/>
      <c r="P25" s="83"/>
      <c r="Q25" s="82"/>
      <c r="R25" s="83"/>
      <c r="S25" s="82"/>
      <c r="T25" s="83"/>
      <c r="U25" s="82"/>
      <c r="V25" s="83"/>
      <c r="W25" s="82"/>
      <c r="X25" s="83"/>
      <c r="Y25" s="82"/>
      <c r="Z25" s="83"/>
    </row>
    <row r="26" spans="1:32" ht="57" x14ac:dyDescent="0.25">
      <c r="A26" s="20">
        <v>3</v>
      </c>
      <c r="B26" s="23" t="s">
        <v>5</v>
      </c>
      <c r="C26" s="9" t="s">
        <v>24</v>
      </c>
      <c r="D26" s="48">
        <v>0.2</v>
      </c>
      <c r="E26" s="21">
        <v>3</v>
      </c>
      <c r="F26" s="49">
        <f t="shared" ref="F26" si="1">D26/E26</f>
        <v>6.6666666666666666E-2</v>
      </c>
      <c r="G26" s="50">
        <v>2</v>
      </c>
      <c r="H26" s="51">
        <f>G26*$F$26</f>
        <v>0.13333333333333333</v>
      </c>
      <c r="I26" s="50">
        <v>0</v>
      </c>
      <c r="J26" s="51">
        <f>I26*$F$26</f>
        <v>0</v>
      </c>
      <c r="K26" s="50"/>
      <c r="L26" s="51">
        <f>K26*$F$26</f>
        <v>0</v>
      </c>
      <c r="M26" s="93">
        <v>2</v>
      </c>
      <c r="N26" s="51">
        <f>M26*$F$26</f>
        <v>0.13333333333333333</v>
      </c>
      <c r="O26" s="50">
        <v>2.5</v>
      </c>
      <c r="P26" s="51">
        <f>O26*$F$26</f>
        <v>0.16666666666666666</v>
      </c>
      <c r="Q26" s="50">
        <v>3</v>
      </c>
      <c r="R26" s="51">
        <f>Q26*$F$26</f>
        <v>0.2</v>
      </c>
      <c r="S26" s="50"/>
      <c r="T26" s="51">
        <f>S26*$F$26</f>
        <v>0</v>
      </c>
      <c r="U26" s="50"/>
      <c r="V26" s="51">
        <f>U26*$F$26</f>
        <v>0</v>
      </c>
      <c r="W26" s="50"/>
      <c r="X26" s="51">
        <f>W26*$F$26</f>
        <v>0</v>
      </c>
      <c r="Y26" s="50">
        <v>1</v>
      </c>
      <c r="Z26" s="51">
        <f>Y26*$F$26</f>
        <v>6.6666666666666666E-2</v>
      </c>
    </row>
    <row r="27" spans="1:32" x14ac:dyDescent="0.25">
      <c r="A27" s="78"/>
      <c r="B27" s="129" t="s">
        <v>113</v>
      </c>
      <c r="C27" s="130"/>
      <c r="D27" s="79"/>
      <c r="E27" s="80"/>
      <c r="F27" s="81"/>
      <c r="G27" s="82"/>
      <c r="H27" s="83"/>
      <c r="I27" s="82"/>
      <c r="J27" s="83"/>
      <c r="K27" s="82"/>
      <c r="L27" s="83"/>
      <c r="M27" s="82"/>
      <c r="N27" s="83"/>
      <c r="O27" s="82"/>
      <c r="P27" s="83"/>
      <c r="Q27" s="82"/>
      <c r="R27" s="83"/>
      <c r="S27" s="82"/>
      <c r="T27" s="83"/>
      <c r="U27" s="82"/>
      <c r="V27" s="83"/>
      <c r="W27" s="82"/>
      <c r="X27" s="83"/>
      <c r="Y27" s="82"/>
      <c r="Z27" s="83"/>
    </row>
    <row r="28" spans="1:32" ht="45.75" x14ac:dyDescent="0.25">
      <c r="A28" s="13">
        <v>4</v>
      </c>
      <c r="B28" s="15" t="s">
        <v>7</v>
      </c>
      <c r="C28" s="16" t="s">
        <v>13</v>
      </c>
      <c r="D28" s="44">
        <v>0.1</v>
      </c>
      <c r="E28" s="15">
        <v>4</v>
      </c>
      <c r="F28" s="45">
        <f>D28/E28</f>
        <v>2.5000000000000001E-2</v>
      </c>
      <c r="G28" s="46">
        <v>2</v>
      </c>
      <c r="H28" s="47">
        <f>G28*$F$28</f>
        <v>0.05</v>
      </c>
      <c r="I28" s="46">
        <v>1</v>
      </c>
      <c r="J28" s="47">
        <f>I28*$F$28</f>
        <v>2.5000000000000001E-2</v>
      </c>
      <c r="K28" s="46"/>
      <c r="L28" s="47">
        <f>K28*$F$28</f>
        <v>0</v>
      </c>
      <c r="M28" s="46">
        <v>3</v>
      </c>
      <c r="N28" s="47">
        <f>M28*$F$28</f>
        <v>7.5000000000000011E-2</v>
      </c>
      <c r="O28" s="46">
        <v>4</v>
      </c>
      <c r="P28" s="47">
        <f>O28*$F$28</f>
        <v>0.1</v>
      </c>
      <c r="Q28" s="46">
        <v>3</v>
      </c>
      <c r="R28" s="47">
        <f>Q28*$F$28</f>
        <v>7.5000000000000011E-2</v>
      </c>
      <c r="S28" s="46"/>
      <c r="T28" s="47">
        <f>S28*$F$28</f>
        <v>0</v>
      </c>
      <c r="U28" s="46"/>
      <c r="V28" s="47">
        <f>U28*$F$28</f>
        <v>0</v>
      </c>
      <c r="W28" s="46"/>
      <c r="X28" s="47">
        <f>W28*$F$28</f>
        <v>0</v>
      </c>
      <c r="Y28" s="46">
        <v>1</v>
      </c>
      <c r="Z28" s="47">
        <f>Y28*$F$28</f>
        <v>2.5000000000000001E-2</v>
      </c>
    </row>
    <row r="29" spans="1:32" ht="15" customHeight="1" x14ac:dyDescent="0.25">
      <c r="A29" s="78"/>
      <c r="B29" s="129" t="s">
        <v>116</v>
      </c>
      <c r="C29" s="130"/>
      <c r="D29" s="79"/>
      <c r="E29" s="80"/>
      <c r="F29" s="81"/>
      <c r="G29" s="82"/>
      <c r="H29" s="83"/>
      <c r="I29" s="82"/>
      <c r="J29" s="83"/>
      <c r="K29" s="82"/>
      <c r="L29" s="83"/>
      <c r="M29" s="82"/>
      <c r="N29" s="83"/>
      <c r="O29" s="82"/>
      <c r="P29" s="83"/>
      <c r="Q29" s="82"/>
      <c r="R29" s="83"/>
      <c r="S29" s="82"/>
      <c r="T29" s="83"/>
      <c r="U29" s="82"/>
      <c r="V29" s="83"/>
      <c r="W29" s="82"/>
      <c r="X29" s="83"/>
      <c r="Y29" s="82"/>
      <c r="Z29" s="83"/>
    </row>
    <row r="30" spans="1:32" ht="34.5" x14ac:dyDescent="0.25">
      <c r="A30" s="13">
        <v>5</v>
      </c>
      <c r="B30" s="15" t="s">
        <v>1</v>
      </c>
      <c r="C30" s="16" t="s">
        <v>131</v>
      </c>
      <c r="D30" s="25">
        <v>0.15</v>
      </c>
      <c r="E30" s="17">
        <v>3</v>
      </c>
      <c r="F30" s="18">
        <f t="shared" ref="F30:F38" si="2">D30/E30</f>
        <v>4.9999999999999996E-2</v>
      </c>
      <c r="G30" s="46">
        <v>3</v>
      </c>
      <c r="H30" s="47">
        <f>G30*$F$30</f>
        <v>0.15</v>
      </c>
      <c r="I30" s="46">
        <v>1</v>
      </c>
      <c r="J30" s="47">
        <f>I30*$F$30</f>
        <v>4.9999999999999996E-2</v>
      </c>
      <c r="K30" s="46"/>
      <c r="L30" s="47">
        <f>K30*$F$30</f>
        <v>0</v>
      </c>
      <c r="M30" s="46">
        <v>2</v>
      </c>
      <c r="N30" s="47">
        <f>M30*$F$30</f>
        <v>9.9999999999999992E-2</v>
      </c>
      <c r="O30" s="46">
        <v>2</v>
      </c>
      <c r="P30" s="47">
        <f>O30*$F$30</f>
        <v>9.9999999999999992E-2</v>
      </c>
      <c r="Q30" s="46">
        <v>2</v>
      </c>
      <c r="R30" s="47">
        <f>Q30*$F$30</f>
        <v>9.9999999999999992E-2</v>
      </c>
      <c r="S30" s="46"/>
      <c r="T30" s="47">
        <f>S30*$F$30</f>
        <v>0</v>
      </c>
      <c r="U30" s="46"/>
      <c r="V30" s="47">
        <f>U30*$F$30</f>
        <v>0</v>
      </c>
      <c r="W30" s="46"/>
      <c r="X30" s="47">
        <f>W30*$F$30</f>
        <v>0</v>
      </c>
      <c r="Y30" s="46">
        <v>2</v>
      </c>
      <c r="Z30" s="47">
        <f>Y30*$F$30</f>
        <v>9.9999999999999992E-2</v>
      </c>
    </row>
    <row r="31" spans="1:32" outlineLevel="1" x14ac:dyDescent="0.25">
      <c r="A31" s="13"/>
      <c r="B31" s="15"/>
      <c r="C31" s="16" t="s">
        <v>136</v>
      </c>
      <c r="D31" s="25"/>
      <c r="E31" s="17"/>
      <c r="F31" s="18"/>
      <c r="G31" s="46"/>
      <c r="H31" s="47" t="s">
        <v>138</v>
      </c>
      <c r="I31" s="46"/>
      <c r="J31" s="47" t="s">
        <v>133</v>
      </c>
      <c r="K31" s="46"/>
      <c r="L31" s="47"/>
      <c r="M31" s="46"/>
      <c r="N31" s="47" t="s">
        <v>134</v>
      </c>
      <c r="O31" s="46"/>
      <c r="P31" s="47" t="s">
        <v>135</v>
      </c>
      <c r="Q31" s="46"/>
      <c r="R31" s="47" t="s">
        <v>146</v>
      </c>
      <c r="S31" s="46"/>
      <c r="T31" s="47"/>
      <c r="U31" s="46"/>
      <c r="V31" s="47"/>
      <c r="W31" s="46"/>
      <c r="X31" s="47"/>
      <c r="Y31" s="46"/>
      <c r="Z31" s="47" t="s">
        <v>137</v>
      </c>
    </row>
    <row r="32" spans="1:32" ht="34.5" x14ac:dyDescent="0.25">
      <c r="A32" s="20">
        <v>6</v>
      </c>
      <c r="B32" s="23" t="s">
        <v>2</v>
      </c>
      <c r="C32" s="9" t="s">
        <v>23</v>
      </c>
      <c r="D32" s="24">
        <v>0.05</v>
      </c>
      <c r="E32" s="10">
        <v>3</v>
      </c>
      <c r="F32" s="22">
        <f t="shared" si="2"/>
        <v>1.6666666666666666E-2</v>
      </c>
      <c r="G32" s="50">
        <v>3</v>
      </c>
      <c r="H32" s="51">
        <f>G32*$F$32</f>
        <v>0.05</v>
      </c>
      <c r="I32" s="50">
        <v>2</v>
      </c>
      <c r="J32" s="51">
        <f>I32*$F$32</f>
        <v>3.3333333333333333E-2</v>
      </c>
      <c r="K32" s="50"/>
      <c r="L32" s="51">
        <f>K32*$F$32</f>
        <v>0</v>
      </c>
      <c r="M32" s="50">
        <v>3</v>
      </c>
      <c r="N32" s="51">
        <f>M32*$F$32</f>
        <v>0.05</v>
      </c>
      <c r="O32" s="50">
        <v>3</v>
      </c>
      <c r="P32" s="51">
        <f>O32*$F$32</f>
        <v>0.05</v>
      </c>
      <c r="Q32" s="50">
        <v>2</v>
      </c>
      <c r="R32" s="51">
        <f>Q32*$F$32</f>
        <v>3.3333333333333333E-2</v>
      </c>
      <c r="S32" s="50"/>
      <c r="T32" s="51">
        <f>S32*$F$32</f>
        <v>0</v>
      </c>
      <c r="U32" s="50"/>
      <c r="V32" s="51">
        <f>U32*$F$32</f>
        <v>0</v>
      </c>
      <c r="W32" s="50"/>
      <c r="X32" s="51">
        <f>W32*$F$32</f>
        <v>0</v>
      </c>
      <c r="Y32" s="50">
        <v>1</v>
      </c>
      <c r="Z32" s="51">
        <f>Y32*$F$32</f>
        <v>1.6666666666666666E-2</v>
      </c>
    </row>
    <row r="33" spans="1:30" ht="15" customHeight="1" x14ac:dyDescent="0.25">
      <c r="A33" s="120">
        <v>7</v>
      </c>
      <c r="B33" s="131" t="s">
        <v>9</v>
      </c>
      <c r="C33" s="124" t="s">
        <v>88</v>
      </c>
      <c r="D33" s="25">
        <v>0.1</v>
      </c>
      <c r="E33" s="17">
        <v>3</v>
      </c>
      <c r="F33" s="18">
        <f t="shared" si="2"/>
        <v>3.3333333333333333E-2</v>
      </c>
      <c r="G33" s="46">
        <v>2</v>
      </c>
      <c r="H33" s="47">
        <f>G33*$F$33</f>
        <v>6.6666666666666666E-2</v>
      </c>
      <c r="I33" s="46">
        <v>3</v>
      </c>
      <c r="J33" s="47">
        <f>I33*$F$33</f>
        <v>0.1</v>
      </c>
      <c r="K33" s="46"/>
      <c r="L33" s="47">
        <f>K33*$F$33</f>
        <v>0</v>
      </c>
      <c r="M33" s="46">
        <v>3</v>
      </c>
      <c r="N33" s="47">
        <f>M33*$F$33</f>
        <v>0.1</v>
      </c>
      <c r="O33" s="46">
        <v>2</v>
      </c>
      <c r="P33" s="47">
        <f>O33*$F$33</f>
        <v>6.6666666666666666E-2</v>
      </c>
      <c r="Q33" s="46">
        <v>3</v>
      </c>
      <c r="R33" s="47">
        <f>Q33*$F$33</f>
        <v>0.1</v>
      </c>
      <c r="S33" s="46"/>
      <c r="T33" s="47">
        <f>S33*$F$33</f>
        <v>0</v>
      </c>
      <c r="U33" s="46"/>
      <c r="V33" s="47">
        <f>U33*$F$33</f>
        <v>0</v>
      </c>
      <c r="W33" s="46"/>
      <c r="X33" s="47">
        <f>W33*$F$33</f>
        <v>0</v>
      </c>
      <c r="Y33" s="46">
        <v>2</v>
      </c>
      <c r="Z33" s="47">
        <f>Y33*$F$33</f>
        <v>6.6666666666666666E-2</v>
      </c>
    </row>
    <row r="34" spans="1:30" ht="40.5" customHeight="1" x14ac:dyDescent="0.25">
      <c r="A34" s="121"/>
      <c r="B34" s="132"/>
      <c r="C34" s="125"/>
      <c r="D34" s="25"/>
      <c r="E34" s="17"/>
      <c r="F34" s="18"/>
      <c r="G34" s="118" t="s">
        <v>78</v>
      </c>
      <c r="H34" s="128"/>
      <c r="I34" s="118" t="s">
        <v>75</v>
      </c>
      <c r="J34" s="119"/>
      <c r="K34" s="185" t="s">
        <v>85</v>
      </c>
      <c r="L34" s="128"/>
      <c r="M34" s="118" t="s">
        <v>72</v>
      </c>
      <c r="N34" s="128"/>
      <c r="O34" s="118" t="s">
        <v>76</v>
      </c>
      <c r="P34" s="119"/>
      <c r="Q34" s="118" t="s">
        <v>132</v>
      </c>
      <c r="R34" s="128"/>
      <c r="S34" s="185"/>
      <c r="T34" s="128"/>
      <c r="U34" s="185"/>
      <c r="V34" s="128"/>
      <c r="W34" s="118" t="s">
        <v>73</v>
      </c>
      <c r="X34" s="128"/>
      <c r="Y34" s="118" t="s">
        <v>77</v>
      </c>
      <c r="Z34" s="119"/>
    </row>
    <row r="35" spans="1:30" ht="48.75" customHeight="1" x14ac:dyDescent="0.25">
      <c r="A35" s="120">
        <v>8</v>
      </c>
      <c r="B35" s="122" t="s">
        <v>3</v>
      </c>
      <c r="C35" s="124" t="s">
        <v>89</v>
      </c>
      <c r="D35" s="126">
        <v>0.05</v>
      </c>
      <c r="E35" s="37">
        <v>4</v>
      </c>
      <c r="F35" s="38">
        <f t="shared" si="2"/>
        <v>1.2500000000000001E-2</v>
      </c>
      <c r="G35" s="42">
        <v>4</v>
      </c>
      <c r="H35" s="43">
        <f>G35*$F$35</f>
        <v>0.05</v>
      </c>
      <c r="I35" s="42">
        <v>1</v>
      </c>
      <c r="J35" s="43">
        <f>I35*$F$35</f>
        <v>1.2500000000000001E-2</v>
      </c>
      <c r="K35" s="42"/>
      <c r="L35" s="43">
        <f>K35*$F$35</f>
        <v>0</v>
      </c>
      <c r="M35" s="42">
        <v>4</v>
      </c>
      <c r="N35" s="43">
        <f>M35*$F$35</f>
        <v>0.05</v>
      </c>
      <c r="O35" s="42">
        <v>3</v>
      </c>
      <c r="P35" s="43">
        <f>O35*$F$35</f>
        <v>3.7500000000000006E-2</v>
      </c>
      <c r="Q35" s="42">
        <v>2</v>
      </c>
      <c r="R35" s="43">
        <f>Q35*$F$35</f>
        <v>2.5000000000000001E-2</v>
      </c>
      <c r="S35" s="42"/>
      <c r="T35" s="43">
        <f>S35*$F$35</f>
        <v>0</v>
      </c>
      <c r="U35" s="42"/>
      <c r="V35" s="43">
        <f>U35*$F$35</f>
        <v>0</v>
      </c>
      <c r="W35" s="42"/>
      <c r="X35" s="43">
        <f>W35*$F$35</f>
        <v>0</v>
      </c>
      <c r="Y35" s="42">
        <v>1</v>
      </c>
      <c r="Z35" s="43">
        <f>Y35*$F$35</f>
        <v>1.2500000000000001E-2</v>
      </c>
    </row>
    <row r="36" spans="1:30" s="28" customFormat="1" ht="12" x14ac:dyDescent="0.2">
      <c r="A36" s="121"/>
      <c r="B36" s="123"/>
      <c r="C36" s="125"/>
      <c r="D36" s="127"/>
      <c r="E36" s="39"/>
      <c r="F36" s="40"/>
      <c r="G36" s="116" t="s">
        <v>69</v>
      </c>
      <c r="H36" s="117"/>
      <c r="I36" s="116" t="s">
        <v>69</v>
      </c>
      <c r="J36" s="117"/>
      <c r="K36" s="116" t="s">
        <v>69</v>
      </c>
      <c r="L36" s="117"/>
      <c r="M36" s="116" t="s">
        <v>69</v>
      </c>
      <c r="N36" s="117"/>
      <c r="O36" s="116" t="s">
        <v>69</v>
      </c>
      <c r="P36" s="117"/>
      <c r="Q36" s="116" t="s">
        <v>69</v>
      </c>
      <c r="R36" s="117"/>
      <c r="S36" s="116" t="s">
        <v>69</v>
      </c>
      <c r="T36" s="117"/>
      <c r="U36" s="116" t="s">
        <v>69</v>
      </c>
      <c r="V36" s="117"/>
      <c r="W36" s="116" t="s">
        <v>69</v>
      </c>
      <c r="X36" s="117"/>
      <c r="Y36" s="116" t="s">
        <v>69</v>
      </c>
      <c r="Z36" s="117"/>
    </row>
    <row r="37" spans="1:30" ht="45.75" x14ac:dyDescent="0.25">
      <c r="A37" s="13">
        <v>9</v>
      </c>
      <c r="B37" s="15" t="s">
        <v>4</v>
      </c>
      <c r="C37" s="16" t="s">
        <v>12</v>
      </c>
      <c r="D37" s="44">
        <v>0.05</v>
      </c>
      <c r="E37" s="15">
        <v>3</v>
      </c>
      <c r="F37" s="45">
        <f t="shared" si="2"/>
        <v>1.6666666666666666E-2</v>
      </c>
      <c r="G37" s="46">
        <v>3</v>
      </c>
      <c r="H37" s="47">
        <f>G37*$F$37</f>
        <v>0.05</v>
      </c>
      <c r="I37" s="46">
        <v>3</v>
      </c>
      <c r="J37" s="47">
        <f>I37*$F$37</f>
        <v>0.05</v>
      </c>
      <c r="K37" s="46"/>
      <c r="L37" s="47">
        <f>K37*$F$37</f>
        <v>0</v>
      </c>
      <c r="M37" s="46">
        <v>3</v>
      </c>
      <c r="N37" s="47">
        <f>M37*$F$37</f>
        <v>0.05</v>
      </c>
      <c r="O37" s="46">
        <v>3</v>
      </c>
      <c r="P37" s="47">
        <f>O37*$F$37</f>
        <v>0.05</v>
      </c>
      <c r="Q37" s="46">
        <v>3</v>
      </c>
      <c r="R37" s="47">
        <f>Q37*$F$37</f>
        <v>0.05</v>
      </c>
      <c r="S37" s="46"/>
      <c r="T37" s="47">
        <f>S37*$F$37</f>
        <v>0</v>
      </c>
      <c r="U37" s="46"/>
      <c r="V37" s="47">
        <f>U37*$F$37</f>
        <v>0</v>
      </c>
      <c r="W37" s="46"/>
      <c r="X37" s="47">
        <f>W37*$F$37</f>
        <v>0</v>
      </c>
      <c r="Y37" s="46">
        <v>3</v>
      </c>
      <c r="Z37" s="47">
        <f>Y37*$F$37</f>
        <v>0.05</v>
      </c>
    </row>
    <row r="38" spans="1:30" ht="48" customHeight="1" x14ac:dyDescent="0.25">
      <c r="A38" s="20">
        <v>10</v>
      </c>
      <c r="B38" s="21" t="s">
        <v>8</v>
      </c>
      <c r="C38" s="9" t="s">
        <v>14</v>
      </c>
      <c r="D38" s="48">
        <v>0.05</v>
      </c>
      <c r="E38" s="21">
        <v>3</v>
      </c>
      <c r="F38" s="49">
        <f t="shared" si="2"/>
        <v>1.6666666666666666E-2</v>
      </c>
      <c r="G38" s="50">
        <v>3</v>
      </c>
      <c r="H38" s="51">
        <f>G38*$F$38</f>
        <v>0.05</v>
      </c>
      <c r="I38" s="50">
        <v>2</v>
      </c>
      <c r="J38" s="51">
        <f>I38*$F$38</f>
        <v>3.3333333333333333E-2</v>
      </c>
      <c r="K38" s="50"/>
      <c r="L38" s="51">
        <f>K38*$F$38</f>
        <v>0</v>
      </c>
      <c r="M38" s="50">
        <v>3</v>
      </c>
      <c r="N38" s="51">
        <f>M38*$F$38</f>
        <v>0.05</v>
      </c>
      <c r="O38" s="50">
        <v>3</v>
      </c>
      <c r="P38" s="51">
        <f>O38*$F$38</f>
        <v>0.05</v>
      </c>
      <c r="Q38" s="50">
        <v>2</v>
      </c>
      <c r="R38" s="51">
        <f>Q38*$F$38</f>
        <v>3.3333333333333333E-2</v>
      </c>
      <c r="S38" s="50"/>
      <c r="T38" s="51">
        <f>S38*$F$38</f>
        <v>0</v>
      </c>
      <c r="U38" s="50"/>
      <c r="V38" s="51">
        <f>U38*$F$38</f>
        <v>0</v>
      </c>
      <c r="W38" s="50"/>
      <c r="X38" s="51">
        <f>W38*$F$38</f>
        <v>0</v>
      </c>
      <c r="Y38" s="50">
        <v>2</v>
      </c>
      <c r="Z38" s="51">
        <f>Y38*$F$38</f>
        <v>3.3333333333333333E-2</v>
      </c>
    </row>
    <row r="39" spans="1:30" outlineLevel="1" x14ac:dyDescent="0.25">
      <c r="A39" s="14"/>
      <c r="B39" s="12"/>
      <c r="C39" s="3"/>
      <c r="D39" s="92">
        <f>SUM(D22:D38)</f>
        <v>1.0000000000000002</v>
      </c>
      <c r="E39" s="4">
        <f>SUM(E22:E38)</f>
        <v>29</v>
      </c>
      <c r="F39" s="5">
        <f>SUM(F22:F38)</f>
        <v>0.3208333333333333</v>
      </c>
      <c r="G39" s="6"/>
      <c r="H39" s="7">
        <f>SUM(H22:H38)</f>
        <v>0.68333333333333346</v>
      </c>
      <c r="I39" s="6"/>
      <c r="J39" s="7">
        <f>SUM(J22:J38)</f>
        <v>0.47083333333333333</v>
      </c>
      <c r="K39" s="6"/>
      <c r="L39" s="7">
        <f>SUM(L22:L38)</f>
        <v>0.16666666666666666</v>
      </c>
      <c r="M39" s="6"/>
      <c r="N39" s="7">
        <f>SUM(N22:N38)</f>
        <v>0.77500000000000013</v>
      </c>
      <c r="O39" s="6"/>
      <c r="P39" s="7">
        <f>SUM(P22:P38)</f>
        <v>0.78750000000000009</v>
      </c>
      <c r="Q39" s="6"/>
      <c r="R39" s="7">
        <f>SUM(R22:R38)</f>
        <v>0.8666666666666667</v>
      </c>
      <c r="S39" s="6"/>
      <c r="T39" s="7">
        <f>SUM(T22:T38)</f>
        <v>0.16666666666666666</v>
      </c>
      <c r="U39" s="6"/>
      <c r="V39" s="7">
        <f>SUM(V22:V38)</f>
        <v>0.16666666666666666</v>
      </c>
      <c r="W39" s="6"/>
      <c r="X39" s="7">
        <f>SUM(X22:X38)</f>
        <v>8.3333333333333329E-2</v>
      </c>
      <c r="Y39" s="6"/>
      <c r="Z39" s="7">
        <f>SUM(Z22:Z38)</f>
        <v>0.62083333333333335</v>
      </c>
    </row>
    <row r="40" spans="1:30" ht="57" x14ac:dyDescent="0.25">
      <c r="A40" s="19">
        <v>11</v>
      </c>
      <c r="B40" s="8" t="s">
        <v>11</v>
      </c>
      <c r="C40" s="9" t="s">
        <v>15</v>
      </c>
      <c r="D40" s="26"/>
      <c r="E40" s="10"/>
      <c r="F40" s="11"/>
      <c r="G40" s="1"/>
      <c r="H40" s="2"/>
      <c r="I40" s="1"/>
      <c r="J40" s="2"/>
      <c r="K40" s="1"/>
      <c r="L40" s="2"/>
      <c r="M40" s="1"/>
      <c r="N40" s="2"/>
      <c r="O40" s="1"/>
      <c r="P40" s="2"/>
      <c r="Q40" s="1"/>
      <c r="R40" s="2"/>
      <c r="S40" s="1"/>
      <c r="T40" s="2"/>
      <c r="U40" s="1"/>
      <c r="V40" s="2"/>
      <c r="W40" s="1"/>
      <c r="X40" s="2"/>
      <c r="Y40" s="1"/>
      <c r="Z40" s="2"/>
    </row>
    <row r="41" spans="1:30" x14ac:dyDescent="0.25">
      <c r="M41" s="28">
        <v>0.3</v>
      </c>
      <c r="N41" s="28" t="s">
        <v>68</v>
      </c>
    </row>
    <row r="42" spans="1:30" x14ac:dyDescent="0.25">
      <c r="M42" s="28"/>
      <c r="N42" s="28"/>
    </row>
    <row r="43" spans="1:30" x14ac:dyDescent="0.25">
      <c r="M43" s="115"/>
      <c r="N43" s="115"/>
      <c r="O43" s="115"/>
      <c r="P43" s="115"/>
      <c r="Q43" s="115"/>
      <c r="R43" s="115"/>
    </row>
    <row r="44" spans="1:30" x14ac:dyDescent="0.25">
      <c r="M44" s="115"/>
      <c r="N44" s="115"/>
      <c r="O44" s="115"/>
      <c r="P44" s="115"/>
      <c r="Q44" s="115"/>
      <c r="R44" s="115"/>
    </row>
    <row r="45" spans="1:30" x14ac:dyDescent="0.25">
      <c r="M45" s="115"/>
      <c r="N45" s="115"/>
      <c r="O45" s="115"/>
      <c r="P45" s="115"/>
      <c r="Q45" s="115"/>
      <c r="R45" s="115"/>
      <c r="AA45" s="28"/>
      <c r="AB45" s="94" t="str">
        <f>Q19</f>
        <v>215 568,18€ / 236 220,78€</v>
      </c>
      <c r="AC45" s="28">
        <v>20</v>
      </c>
      <c r="AD45" s="28"/>
    </row>
    <row r="46" spans="1:30" x14ac:dyDescent="0.25">
      <c r="M46" s="115"/>
      <c r="N46" s="115"/>
      <c r="O46" s="115"/>
      <c r="P46" s="115"/>
      <c r="Q46" s="115"/>
      <c r="R46" s="115"/>
      <c r="AA46" s="28"/>
      <c r="AB46" s="28">
        <v>508698.72</v>
      </c>
      <c r="AC46" s="28">
        <v>0</v>
      </c>
      <c r="AD46" s="28"/>
    </row>
    <row r="47" spans="1:30" x14ac:dyDescent="0.25">
      <c r="M47" s="115"/>
      <c r="N47" s="115"/>
      <c r="O47" s="115"/>
      <c r="P47" s="115"/>
      <c r="Q47" s="28"/>
      <c r="AA47" s="28"/>
      <c r="AB47" s="28"/>
      <c r="AC47" s="28"/>
      <c r="AD47" s="28"/>
    </row>
    <row r="48" spans="1:30" x14ac:dyDescent="0.25">
      <c r="O48" s="96"/>
      <c r="P48" s="96"/>
      <c r="Q48" s="28"/>
      <c r="AA48" s="28"/>
      <c r="AB48" s="94" t="e">
        <f>AB46-AB45</f>
        <v>#VALUE!</v>
      </c>
      <c r="AC48" s="28" t="e">
        <f>AB48/20</f>
        <v>#VALUE!</v>
      </c>
      <c r="AD48" s="95">
        <v>0.01</v>
      </c>
    </row>
    <row r="49" spans="15:30" x14ac:dyDescent="0.25">
      <c r="O49" s="96"/>
      <c r="P49" s="96"/>
      <c r="Q49" s="28"/>
      <c r="AA49" s="28"/>
      <c r="AB49" s="28" t="e">
        <f>AB48/6</f>
        <v>#VALUE!</v>
      </c>
      <c r="AC49" s="28"/>
      <c r="AD49" s="28"/>
    </row>
    <row r="50" spans="15:30" x14ac:dyDescent="0.25">
      <c r="O50" s="96"/>
      <c r="P50" s="96"/>
      <c r="Q50" s="28"/>
      <c r="AA50" s="28"/>
      <c r="AB50" s="28"/>
      <c r="AC50" s="28"/>
      <c r="AD50" s="28"/>
    </row>
    <row r="51" spans="15:30" x14ac:dyDescent="0.25">
      <c r="O51" s="96"/>
      <c r="P51" s="96"/>
      <c r="Q51" s="28"/>
      <c r="AA51" s="94" t="str">
        <f>AB45</f>
        <v>215 568,18€ / 236 220,78€</v>
      </c>
      <c r="AB51" s="94" t="e">
        <f>AA51+AB49</f>
        <v>#VALUE!</v>
      </c>
      <c r="AC51" s="28">
        <v>3</v>
      </c>
      <c r="AD51" s="28"/>
    </row>
    <row r="52" spans="15:30" x14ac:dyDescent="0.25">
      <c r="O52" s="96"/>
      <c r="P52" s="96"/>
      <c r="Q52" s="28"/>
      <c r="AA52" s="94" t="e">
        <f>AB51+0.01</f>
        <v>#VALUE!</v>
      </c>
      <c r="AB52" s="94" t="e">
        <f>AA52+3*AB49</f>
        <v>#VALUE!</v>
      </c>
      <c r="AC52" s="28">
        <v>2</v>
      </c>
      <c r="AD52" s="28"/>
    </row>
    <row r="53" spans="15:30" x14ac:dyDescent="0.25">
      <c r="O53" s="96"/>
      <c r="P53" s="96"/>
      <c r="Q53" s="28"/>
      <c r="AA53" s="94" t="e">
        <f>AB52+0.01</f>
        <v>#VALUE!</v>
      </c>
      <c r="AB53" s="28">
        <f>AB46</f>
        <v>508698.72</v>
      </c>
      <c r="AC53" s="28">
        <v>1</v>
      </c>
      <c r="AD53" s="28"/>
    </row>
    <row r="54" spans="15:30" x14ac:dyDescent="0.25">
      <c r="O54" s="96"/>
      <c r="P54" s="96"/>
    </row>
    <row r="55" spans="15:30" x14ac:dyDescent="0.25">
      <c r="O55" s="96"/>
      <c r="P55" s="96"/>
    </row>
    <row r="56" spans="15:30" x14ac:dyDescent="0.25">
      <c r="O56" s="96"/>
      <c r="P56" s="96"/>
    </row>
    <row r="57" spans="15:30" x14ac:dyDescent="0.25">
      <c r="O57" s="96"/>
      <c r="P57" s="96"/>
      <c r="Q57" s="96"/>
      <c r="R57" s="96"/>
    </row>
  </sheetData>
  <mergeCells count="212">
    <mergeCell ref="M43:N43"/>
    <mergeCell ref="M44:N44"/>
    <mergeCell ref="M45:N45"/>
    <mergeCell ref="M46:N46"/>
    <mergeCell ref="M47:N47"/>
    <mergeCell ref="Q43:R43"/>
    <mergeCell ref="Q44:R44"/>
    <mergeCell ref="Q45:R45"/>
    <mergeCell ref="Q46:R46"/>
    <mergeCell ref="O43:P43"/>
    <mergeCell ref="O44:P44"/>
    <mergeCell ref="O45:P45"/>
    <mergeCell ref="O46:P46"/>
    <mergeCell ref="O47:P47"/>
    <mergeCell ref="B23:C23"/>
    <mergeCell ref="B25:C25"/>
    <mergeCell ref="B27:C27"/>
    <mergeCell ref="B29:C29"/>
    <mergeCell ref="E11:F12"/>
    <mergeCell ref="C9:C10"/>
    <mergeCell ref="D9:D10"/>
    <mergeCell ref="W36:X36"/>
    <mergeCell ref="W9:X9"/>
    <mergeCell ref="M19:N19"/>
    <mergeCell ref="O19:P19"/>
    <mergeCell ref="Q19:R19"/>
    <mergeCell ref="S17:T17"/>
    <mergeCell ref="U17:V17"/>
    <mergeCell ref="W17:X17"/>
    <mergeCell ref="K10:L10"/>
    <mergeCell ref="O10:P10"/>
    <mergeCell ref="K34:L34"/>
    <mergeCell ref="I34:J34"/>
    <mergeCell ref="I15:J15"/>
    <mergeCell ref="K15:L15"/>
    <mergeCell ref="M15:N15"/>
    <mergeCell ref="O15:P15"/>
    <mergeCell ref="W34:X34"/>
    <mergeCell ref="Y36:Z36"/>
    <mergeCell ref="A35:A36"/>
    <mergeCell ref="B35:B36"/>
    <mergeCell ref="C35:C36"/>
    <mergeCell ref="D35:D36"/>
    <mergeCell ref="M10:N10"/>
    <mergeCell ref="G10:H10"/>
    <mergeCell ref="I10:J10"/>
    <mergeCell ref="O17:P17"/>
    <mergeCell ref="Q17:R17"/>
    <mergeCell ref="S15:T15"/>
    <mergeCell ref="U15:V15"/>
    <mergeCell ref="W15:X15"/>
    <mergeCell ref="Y15:Z15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K19:L19"/>
    <mergeCell ref="G4:H4"/>
    <mergeCell ref="G36:H36"/>
    <mergeCell ref="I36:J36"/>
    <mergeCell ref="K36:L36"/>
    <mergeCell ref="M36:N36"/>
    <mergeCell ref="O36:P36"/>
    <mergeCell ref="Q36:R36"/>
    <mergeCell ref="S36:T36"/>
    <mergeCell ref="U36:V36"/>
    <mergeCell ref="I13:J13"/>
    <mergeCell ref="U4:V4"/>
    <mergeCell ref="G14:H14"/>
    <mergeCell ref="G15:H15"/>
    <mergeCell ref="G16:H16"/>
    <mergeCell ref="G17:H17"/>
    <mergeCell ref="G18:H18"/>
    <mergeCell ref="G8:H8"/>
    <mergeCell ref="G9:H9"/>
    <mergeCell ref="G13:H13"/>
    <mergeCell ref="Q9:R9"/>
    <mergeCell ref="S9:T9"/>
    <mergeCell ref="U9:V9"/>
    <mergeCell ref="K17:L17"/>
    <mergeCell ref="M17:N17"/>
    <mergeCell ref="W4:X4"/>
    <mergeCell ref="Y4:Z4"/>
    <mergeCell ref="I4:J4"/>
    <mergeCell ref="K4:L4"/>
    <mergeCell ref="M4:N4"/>
    <mergeCell ref="O4:P4"/>
    <mergeCell ref="Q4:R4"/>
    <mergeCell ref="S4:T4"/>
    <mergeCell ref="G19:H19"/>
    <mergeCell ref="O8:P8"/>
    <mergeCell ref="I8:J8"/>
    <mergeCell ref="K8:L8"/>
    <mergeCell ref="M8:N8"/>
    <mergeCell ref="I9:J9"/>
    <mergeCell ref="K9:L9"/>
    <mergeCell ref="M9:N9"/>
    <mergeCell ref="O9:P9"/>
    <mergeCell ref="K13:L13"/>
    <mergeCell ref="M13:N13"/>
    <mergeCell ref="O13:P13"/>
    <mergeCell ref="I14:J14"/>
    <mergeCell ref="K14:L14"/>
    <mergeCell ref="M14:N14"/>
    <mergeCell ref="O14:P14"/>
    <mergeCell ref="Y9:Z9"/>
    <mergeCell ref="Q8:R8"/>
    <mergeCell ref="S8:T8"/>
    <mergeCell ref="U8:V8"/>
    <mergeCell ref="W8:X8"/>
    <mergeCell ref="Y8:Z8"/>
    <mergeCell ref="Q14:R14"/>
    <mergeCell ref="S14:T14"/>
    <mergeCell ref="U14:V14"/>
    <mergeCell ref="W14:X14"/>
    <mergeCell ref="Y14:Z14"/>
    <mergeCell ref="Q13:R13"/>
    <mergeCell ref="S13:T13"/>
    <mergeCell ref="U13:V13"/>
    <mergeCell ref="W13:X13"/>
    <mergeCell ref="Y13:Z13"/>
    <mergeCell ref="Y12:Z12"/>
    <mergeCell ref="Q10:R10"/>
    <mergeCell ref="S10:T10"/>
    <mergeCell ref="U10:V10"/>
    <mergeCell ref="W10:X10"/>
    <mergeCell ref="Y10:Z10"/>
    <mergeCell ref="Y17:Z17"/>
    <mergeCell ref="I18:J18"/>
    <mergeCell ref="K18:L18"/>
    <mergeCell ref="M18:N18"/>
    <mergeCell ref="O18:P18"/>
    <mergeCell ref="Q18:R18"/>
    <mergeCell ref="S18:T18"/>
    <mergeCell ref="C11:C12"/>
    <mergeCell ref="D11:D12"/>
    <mergeCell ref="G11:H12"/>
    <mergeCell ref="O11:P12"/>
    <mergeCell ref="I11:J12"/>
    <mergeCell ref="W11:X12"/>
    <mergeCell ref="M11:N11"/>
    <mergeCell ref="M12:N12"/>
    <mergeCell ref="K11:L12"/>
    <mergeCell ref="Q11:R12"/>
    <mergeCell ref="S11:T12"/>
    <mergeCell ref="U11:V12"/>
    <mergeCell ref="U18:V18"/>
    <mergeCell ref="W18:X18"/>
    <mergeCell ref="Y18:Z18"/>
    <mergeCell ref="I17:J17"/>
    <mergeCell ref="Y11:Z11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Q5:R5"/>
    <mergeCell ref="S5:T5"/>
    <mergeCell ref="U5:V5"/>
    <mergeCell ref="W5:X5"/>
    <mergeCell ref="Y5:Z5"/>
    <mergeCell ref="O7:P7"/>
    <mergeCell ref="Q7:R7"/>
    <mergeCell ref="S7:T7"/>
    <mergeCell ref="U7:V7"/>
    <mergeCell ref="W7:X7"/>
    <mergeCell ref="G5:H5"/>
    <mergeCell ref="G7:H7"/>
    <mergeCell ref="I5:J5"/>
    <mergeCell ref="K5:L5"/>
    <mergeCell ref="M5:N5"/>
    <mergeCell ref="I7:J7"/>
    <mergeCell ref="K7:L7"/>
    <mergeCell ref="M7:N7"/>
    <mergeCell ref="O5:P5"/>
    <mergeCell ref="G6:H6"/>
    <mergeCell ref="I6:J6"/>
    <mergeCell ref="K6:L6"/>
    <mergeCell ref="M6:N6"/>
    <mergeCell ref="A33:A34"/>
    <mergeCell ref="Y7:Z7"/>
    <mergeCell ref="O6:P6"/>
    <mergeCell ref="Q6:R6"/>
    <mergeCell ref="S6:T6"/>
    <mergeCell ref="U6:V6"/>
    <mergeCell ref="W6:X6"/>
    <mergeCell ref="Y6:Z6"/>
    <mergeCell ref="B33:B34"/>
    <mergeCell ref="C33:C34"/>
    <mergeCell ref="Y22:Z22"/>
    <mergeCell ref="Q15:R15"/>
    <mergeCell ref="S19:T19"/>
    <mergeCell ref="U19:V19"/>
    <mergeCell ref="W19:X19"/>
    <mergeCell ref="Y19:Z19"/>
    <mergeCell ref="I19:J19"/>
    <mergeCell ref="G34:H34"/>
    <mergeCell ref="M34:N34"/>
    <mergeCell ref="O34:P34"/>
    <mergeCell ref="Q34:R34"/>
    <mergeCell ref="S34:T34"/>
    <mergeCell ref="U34:V34"/>
    <mergeCell ref="Y34:Z34"/>
  </mergeCells>
  <hyperlinks>
    <hyperlink ref="Y11:Z11" r:id="rId1" display="78408:801:0321"/>
    <hyperlink ref="Y12:Z12" r:id="rId2" display="78408:801:0319"/>
    <hyperlink ref="G11:H12" r:id="rId3" display="78401:104:0010"/>
    <hyperlink ref="O11:P12" r:id="rId4" display="78401:118:0122"/>
    <hyperlink ref="I11:J12" r:id="rId5" display="78405:502:2310"/>
    <hyperlink ref="W11:X12" r:id="rId6" display="78401:112:0330"/>
    <hyperlink ref="M11:N11" r:id="rId7" display="78407:701:0327"/>
    <hyperlink ref="M12:N12" r:id="rId8" display="78407:701:0328"/>
    <hyperlink ref="K11:L12" r:id="rId9" display="78401:118:2600"/>
    <hyperlink ref="Q11:R12" r:id="rId10" display="78403:315:0219"/>
    <hyperlink ref="S11:T12" r:id="rId11" display="78401:116:0073"/>
    <hyperlink ref="U11:V12" r:id="rId12" display="78401:110:0790"/>
    <hyperlink ref="G36:H36" r:id="rId13" display="Kaart"/>
    <hyperlink ref="I36:J36" r:id="rId14" display="Kaart"/>
    <hyperlink ref="K36:L36" r:id="rId15" display="Kaart"/>
    <hyperlink ref="M36:Z36" r:id="rId16" display="Kaart"/>
    <hyperlink ref="M36:N36" r:id="rId17" display="Kaart"/>
    <hyperlink ref="O36:P36" r:id="rId18" display="Kaart"/>
    <hyperlink ref="Q36:R36" r:id="rId19" display="Kaart"/>
    <hyperlink ref="S36:T36" r:id="rId20" display="Kaart"/>
    <hyperlink ref="U36:V36" r:id="rId21" display="Kaart"/>
    <hyperlink ref="W36:X36" r:id="rId22" display="Kaart"/>
    <hyperlink ref="Y36:Z36" r:id="rId23" display="Kaart"/>
    <hyperlink ref="M10:N10" r:id="rId24" display="Google Maps"/>
    <hyperlink ref="G10:H10" r:id="rId25" display="Google Maps"/>
    <hyperlink ref="I10:J10" r:id="rId26" display="Google Maps"/>
    <hyperlink ref="Y10:Z10" r:id="rId27" display="Google Maps"/>
    <hyperlink ref="K10:L10" r:id="rId28" display="Google Maps"/>
    <hyperlink ref="I7" r:id="rId29"/>
    <hyperlink ref="M7" r:id="rId30"/>
    <hyperlink ref="K7" r:id="rId31"/>
    <hyperlink ref="G7" r:id="rId32"/>
    <hyperlink ref="O7" r:id="rId33"/>
    <hyperlink ref="Q7" r:id="rId34"/>
    <hyperlink ref="Y7" r:id="rId35"/>
    <hyperlink ref="W7" r:id="rId36"/>
    <hyperlink ref="S7" r:id="rId37"/>
    <hyperlink ref="U7" r:id="rId38"/>
  </hyperlinks>
  <pageMargins left="0.7" right="0.7" top="0.75" bottom="0.75" header="0.3" footer="0.3"/>
  <pageSetup paperSize="9" scale="41" orientation="portrait"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2" sqref="A4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Hindamistabel</vt:lpstr>
      <vt:lpstr>Leht1</vt:lpstr>
      <vt:lpstr>Leht2</vt:lpstr>
      <vt:lpstr>Leht3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Kaido Palmar</dc:creator>
  <cp:lastModifiedBy>Kalmer Gross</cp:lastModifiedBy>
  <cp:lastPrinted>2014-05-06T13:47:29Z</cp:lastPrinted>
  <dcterms:created xsi:type="dcterms:W3CDTF">2014-04-16T06:06:38Z</dcterms:created>
  <dcterms:modified xsi:type="dcterms:W3CDTF">2014-08-05T11:16:12Z</dcterms:modified>
</cp:coreProperties>
</file>