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elta.sm.ee/dhs/webdav/3e0cccc30e2aae853af44012491066c27b47844a/38007240213/094dc79f-d25c-4b69-8d1b-c5e342f20e75/"/>
    </mc:Choice>
  </mc:AlternateContent>
  <xr:revisionPtr revIDLastSave="0" documentId="13_ncr:1_{80440B31-288E-4A99-A773-28D492A8DF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ht1" sheetId="1" r:id="rId1"/>
  </sheets>
  <definedNames>
    <definedName name="Tekst6" localSheetId="0">Leht1!$C$12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1" l="1"/>
  <c r="I35" i="1"/>
  <c r="E20" i="1"/>
  <c r="C20" i="1"/>
  <c r="D21" i="1"/>
  <c r="D22" i="1"/>
  <c r="D15" i="1"/>
  <c r="D14" i="1" s="1"/>
  <c r="C26" i="1"/>
  <c r="D26" i="1" l="1"/>
  <c r="E26" i="1" s="1"/>
  <c r="E15" i="1"/>
  <c r="D16" i="1"/>
  <c r="E16" i="1" s="1"/>
  <c r="E14" i="1"/>
  <c r="K35" i="1"/>
  <c r="D20" i="1"/>
  <c r="D13" i="1" s="1"/>
  <c r="D24" i="1"/>
  <c r="E24" i="1" s="1"/>
  <c r="E17" i="1"/>
  <c r="E13" i="1" l="1"/>
  <c r="D25" i="1"/>
  <c r="G35" i="1" s="1"/>
  <c r="G36" i="1" s="1"/>
  <c r="G38" i="1" s="1"/>
  <c r="E22" i="1"/>
  <c r="K36" i="1"/>
  <c r="K38" i="1" s="1"/>
  <c r="I36" i="1"/>
  <c r="I37" i="1" s="1"/>
  <c r="C25" i="1"/>
  <c r="C36" i="1" s="1"/>
  <c r="E23" i="1"/>
  <c r="M36" i="1"/>
  <c r="M37" i="1" s="1"/>
  <c r="E21" i="1"/>
  <c r="E19" i="1"/>
  <c r="E18" i="1"/>
  <c r="E25" i="1" l="1"/>
  <c r="I38" i="1"/>
  <c r="M38" i="1"/>
  <c r="G37" i="1"/>
  <c r="K37" i="1"/>
  <c r="C38" i="1"/>
  <c r="C35" i="1"/>
  <c r="C37" i="1"/>
  <c r="E38" i="1"/>
  <c r="E37" i="1"/>
  <c r="E35" i="1"/>
  <c r="C27" i="1" l="1"/>
  <c r="Q35" i="1"/>
  <c r="Q36" i="1" s="1"/>
  <c r="O36" i="1"/>
  <c r="O38" i="1" s="1"/>
  <c r="O37" i="1" l="1"/>
  <c r="Q37" i="1"/>
  <c r="Q38" i="1"/>
</calcChain>
</file>

<file path=xl/sharedStrings.xml><?xml version="1.0" encoding="utf-8"?>
<sst xmlns="http://schemas.openxmlformats.org/spreadsheetml/2006/main" count="74" uniqueCount="55">
  <si>
    <t>Lisa 2</t>
  </si>
  <si>
    <t>TAT eelarve kulukohtade kaupa</t>
  </si>
  <si>
    <t>TAT nimi:</t>
  </si>
  <si>
    <t>Põlevkivi kaevandamise ja töötlemisega seotud keskkonnaprobleemide lahendamine ja tervisekahjude vähendamine</t>
  </si>
  <si>
    <t>TAT elluviija on Sotsiaalministeerium ja partner on Terviseamet</t>
  </si>
  <si>
    <t>Rea nr</t>
  </si>
  <si>
    <t>Kulukoht</t>
  </si>
  <si>
    <t>Aasta</t>
  </si>
  <si>
    <t xml:space="preserve">Abikõlblik kulu </t>
  </si>
  <si>
    <t>Kemikaalide riskide hindamine</t>
  </si>
  <si>
    <t>1.1</t>
  </si>
  <si>
    <t>1.2</t>
  </si>
  <si>
    <t>Koolitusteemade ülevaatus</t>
  </si>
  <si>
    <t>2</t>
  </si>
  <si>
    <t>2.1</t>
  </si>
  <si>
    <t>2.2</t>
  </si>
  <si>
    <t>2.3</t>
  </si>
  <si>
    <t>3</t>
  </si>
  <si>
    <t>4</t>
  </si>
  <si>
    <t>5</t>
  </si>
  <si>
    <t>TAT finantsplaan</t>
  </si>
  <si>
    <t>Finantsallikate jaotus</t>
  </si>
  <si>
    <t>Summa</t>
  </si>
  <si>
    <t>Osakaal (%)</t>
  </si>
  <si>
    <t xml:space="preserve">Kokku </t>
  </si>
  <si>
    <t>TAT eelarve kokku aastate kaupa (rida 2 + rida 3)</t>
  </si>
  <si>
    <t>Toetus kokku (rida 2.1 + rida 2.2)</t>
  </si>
  <si>
    <t>sh ÕÜF-i osalus (kuni 70%)</t>
  </si>
  <si>
    <t>sh riiklik kaasfinantseering</t>
  </si>
  <si>
    <t xml:space="preserve">Omafinantseering </t>
  </si>
  <si>
    <r>
      <t>TAT abikõlblikkuse periood: 01.01.2023</t>
    </r>
    <r>
      <rPr>
        <sz val="10"/>
        <rFont val="Calibri"/>
        <family val="2"/>
        <charset val="186"/>
      </rPr>
      <t>–</t>
    </r>
    <r>
      <rPr>
        <sz val="10"/>
        <rFont val="Arial"/>
        <family val="2"/>
        <charset val="186"/>
      </rPr>
      <t>31.12.2029</t>
    </r>
  </si>
  <si>
    <r>
      <t>Eelarve kokku (2023</t>
    </r>
    <r>
      <rPr>
        <b/>
        <sz val="10"/>
        <rFont val="Calibri"/>
        <family val="2"/>
        <charset val="186"/>
      </rPr>
      <t>–</t>
    </r>
    <r>
      <rPr>
        <b/>
        <sz val="10"/>
        <rFont val="Arial"/>
        <family val="2"/>
        <charset val="186"/>
      </rPr>
      <t>2029)</t>
    </r>
  </si>
  <si>
    <t>Koolituste korraldamine</t>
  </si>
  <si>
    <t>Biomonitooringu korraldamine põlevkivisektoriga kokkupuutuva elanikkonna seas</t>
  </si>
  <si>
    <t>Koolitajate väljaselgitamine ja koolitajate leidmine arvestades Riigihangete seaduse tulemusi</t>
  </si>
  <si>
    <t>Kokku 2024-2025</t>
  </si>
  <si>
    <t>Uuringus osalejatega seotud tegevustega alustamine</t>
  </si>
  <si>
    <t>Proovide analüüsimisega alustamine</t>
  </si>
  <si>
    <t>Biopanga teenuse pakkuja leidmine</t>
  </si>
  <si>
    <t>Otsesed kulud</t>
  </si>
  <si>
    <t xml:space="preserve">TAT juhtimiskulud </t>
  </si>
  <si>
    <t>Otsene personalikulu</t>
  </si>
  <si>
    <t>3.1</t>
  </si>
  <si>
    <t>3.2</t>
  </si>
  <si>
    <t>3.3</t>
  </si>
  <si>
    <t>Kaudsed kulud</t>
  </si>
  <si>
    <t>6</t>
  </si>
  <si>
    <t>7</t>
  </si>
  <si>
    <t>Kokku (rida 1 + rida 2 + rida 3+ rida 4)</t>
  </si>
  <si>
    <r>
      <t>Jaotamata eelarve (2026</t>
    </r>
    <r>
      <rPr>
        <b/>
        <sz val="10"/>
        <rFont val="Calibri"/>
        <family val="2"/>
        <charset val="186"/>
      </rPr>
      <t>–</t>
    </r>
    <r>
      <rPr>
        <b/>
        <sz val="10"/>
        <rFont val="Arial"/>
        <family val="2"/>
        <charset val="186"/>
      </rPr>
      <t>2029)</t>
    </r>
  </si>
  <si>
    <t>Osakaal</t>
  </si>
  <si>
    <t xml:space="preserve"> "Terviseministri 30. augusti 2023. a käskkirjaga nr 126 kinnitatud toetuse andmise tingimuste "Põlevkivi kaevandamise ja töötlemisega seotud keskkonnaprobleemide lahendamine ja tervisekahjude vähendamine" muutmine"</t>
  </si>
  <si>
    <t xml:space="preserve">Terviseministri {regDateTime} käskkirja nr {regNumber} </t>
  </si>
  <si>
    <t>8</t>
  </si>
  <si>
    <t>Otsesed personalikulud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</si>
</sst>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k_r_-;\-* #,##0.00\ _k_r_-;_-* &quot;-&quot;??\ _k_r_-;_-@_-"/>
    <numFmt numFmtId="165" formatCode="_-* #,##0\ _€_-;\-* #,##0\ _€_-;_-* &quot;-&quot;??\ _€_-;_-@_-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sz val="16"/>
      <name val="Arial"/>
      <family val="2"/>
      <charset val="186"/>
    </font>
    <font>
      <sz val="8"/>
      <name val="Calibri"/>
      <family val="2"/>
      <charset val="186"/>
      <scheme val="minor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i/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sz val="10.5"/>
      <color theme="1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3" fontId="1" fillId="0" borderId="0" xfId="1" applyNumberFormat="1" applyAlignment="1">
      <alignment horizontal="right"/>
    </xf>
    <xf numFmtId="0" fontId="1" fillId="0" borderId="0" xfId="1"/>
    <xf numFmtId="3" fontId="1" fillId="0" borderId="0" xfId="1" applyNumberFormat="1" applyAlignment="1">
      <alignment horizontal="right" wrapText="1"/>
    </xf>
    <xf numFmtId="0" fontId="2" fillId="0" borderId="0" xfId="0" applyFont="1" applyAlignment="1">
      <alignment horizontal="right" vertical="center"/>
    </xf>
    <xf numFmtId="0" fontId="2" fillId="0" borderId="0" xfId="1" applyFont="1" applyAlignment="1">
      <alignment horizontal="left"/>
    </xf>
    <xf numFmtId="0" fontId="1" fillId="0" borderId="0" xfId="1" applyAlignment="1">
      <alignment wrapText="1"/>
    </xf>
    <xf numFmtId="0" fontId="1" fillId="0" borderId="0" xfId="1" applyAlignment="1">
      <alignment horizontal="left"/>
    </xf>
    <xf numFmtId="0" fontId="1" fillId="0" borderId="0" xfId="1" applyAlignment="1">
      <alignment horizontal="left" vertical="top"/>
    </xf>
    <xf numFmtId="0" fontId="1" fillId="0" borderId="0" xfId="0" applyFont="1" applyAlignment="1">
      <alignment horizontal="right" vertical="center"/>
    </xf>
    <xf numFmtId="0" fontId="2" fillId="0" borderId="1" xfId="1" applyFont="1" applyBorder="1" applyAlignment="1">
      <alignment horizontal="center" vertical="top" wrapText="1"/>
    </xf>
    <xf numFmtId="3" fontId="2" fillId="0" borderId="0" xfId="1" applyNumberFormat="1" applyFont="1" applyAlignment="1">
      <alignment horizontal="center"/>
    </xf>
    <xf numFmtId="0" fontId="2" fillId="0" borderId="1" xfId="2" applyNumberFormat="1" applyFont="1" applyFill="1" applyBorder="1" applyAlignment="1">
      <alignment horizontal="center"/>
    </xf>
    <xf numFmtId="0" fontId="2" fillId="0" borderId="6" xfId="2" applyNumberFormat="1" applyFont="1" applyFill="1" applyBorder="1" applyAlignment="1">
      <alignment horizontal="center"/>
    </xf>
    <xf numFmtId="0" fontId="2" fillId="0" borderId="0" xfId="1" applyFont="1"/>
    <xf numFmtId="3" fontId="1" fillId="0" borderId="0" xfId="0" applyNumberFormat="1" applyFont="1" applyAlignment="1">
      <alignment horizontal="right"/>
    </xf>
    <xf numFmtId="3" fontId="2" fillId="0" borderId="2" xfId="1" applyNumberFormat="1" applyFont="1" applyBorder="1" applyAlignment="1">
      <alignment horizontal="center" vertical="top" wrapText="1"/>
    </xf>
    <xf numFmtId="49" fontId="2" fillId="0" borderId="6" xfId="1" applyNumberFormat="1" applyFont="1" applyBorder="1" applyAlignment="1">
      <alignment vertical="center"/>
    </xf>
    <xf numFmtId="4" fontId="2" fillId="0" borderId="1" xfId="1" applyNumberFormat="1" applyFont="1" applyBorder="1" applyAlignment="1">
      <alignment vertical="center"/>
    </xf>
    <xf numFmtId="4" fontId="2" fillId="0" borderId="2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49" fontId="1" fillId="0" borderId="1" xfId="1" applyNumberFormat="1" applyBorder="1" applyAlignment="1">
      <alignment vertical="center"/>
    </xf>
    <xf numFmtId="0" fontId="1" fillId="0" borderId="1" xfId="0" applyFont="1" applyBorder="1" applyAlignment="1">
      <alignment vertical="top" wrapText="1"/>
    </xf>
    <xf numFmtId="4" fontId="1" fillId="0" borderId="1" xfId="1" applyNumberFormat="1" applyBorder="1" applyAlignment="1">
      <alignment vertical="center"/>
    </xf>
    <xf numFmtId="0" fontId="2" fillId="0" borderId="0" xfId="1" applyFont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2" fillId="0" borderId="1" xfId="1" applyNumberFormat="1" applyFont="1" applyBorder="1" applyAlignment="1">
      <alignment vertical="center"/>
    </xf>
    <xf numFmtId="3" fontId="1" fillId="0" borderId="0" xfId="1" applyNumberFormat="1"/>
    <xf numFmtId="49" fontId="1" fillId="0" borderId="6" xfId="1" applyNumberFormat="1" applyBorder="1" applyAlignment="1">
      <alignment vertical="center"/>
    </xf>
    <xf numFmtId="4" fontId="1" fillId="0" borderId="6" xfId="1" applyNumberFormat="1" applyBorder="1" applyAlignment="1">
      <alignment vertical="center"/>
    </xf>
    <xf numFmtId="0" fontId="1" fillId="0" borderId="0" xfId="1" applyAlignment="1">
      <alignment horizontal="center" vertical="top"/>
    </xf>
    <xf numFmtId="165" fontId="2" fillId="0" borderId="0" xfId="1" applyNumberFormat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top" wrapText="1"/>
    </xf>
    <xf numFmtId="0" fontId="12" fillId="0" borderId="0" xfId="0" applyFont="1"/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Alignment="1">
      <alignment vertical="center"/>
    </xf>
    <xf numFmtId="4" fontId="1" fillId="0" borderId="0" xfId="1" applyNumberFormat="1" applyAlignment="1">
      <alignment vertical="center"/>
    </xf>
    <xf numFmtId="4" fontId="1" fillId="0" borderId="0" xfId="1" applyNumberFormat="1"/>
    <xf numFmtId="3" fontId="1" fillId="0" borderId="0" xfId="1" applyNumberFormat="1" applyAlignment="1">
      <alignment vertical="top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center" vertical="top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 wrapText="1" shrinkToFit="1"/>
    </xf>
    <xf numFmtId="4" fontId="2" fillId="0" borderId="0" xfId="0" applyNumberFormat="1" applyFont="1"/>
    <xf numFmtId="4" fontId="2" fillId="0" borderId="1" xfId="1" applyNumberFormat="1" applyFont="1" applyBorder="1" applyAlignment="1">
      <alignment vertical="top"/>
    </xf>
    <xf numFmtId="4" fontId="2" fillId="0" borderId="0" xfId="1" applyNumberFormat="1" applyFont="1"/>
    <xf numFmtId="4" fontId="1" fillId="0" borderId="0" xfId="1" applyNumberFormat="1" applyAlignment="1">
      <alignment vertical="top"/>
    </xf>
    <xf numFmtId="4" fontId="2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0" fontId="2" fillId="0" borderId="1" xfId="1" applyFont="1" applyBorder="1" applyAlignment="1">
      <alignment vertical="top" wrapText="1"/>
    </xf>
    <xf numFmtId="9" fontId="2" fillId="0" borderId="1" xfId="8" applyFont="1" applyFill="1" applyBorder="1" applyAlignment="1">
      <alignment vertical="top"/>
    </xf>
    <xf numFmtId="3" fontId="2" fillId="0" borderId="0" xfId="1" applyNumberFormat="1" applyFont="1" applyAlignment="1">
      <alignment vertical="top"/>
    </xf>
    <xf numFmtId="49" fontId="1" fillId="0" borderId="1" xfId="1" applyNumberFormat="1" applyBorder="1" applyAlignment="1">
      <alignment horizontal="left" vertical="top"/>
    </xf>
    <xf numFmtId="0" fontId="1" fillId="0" borderId="1" xfId="1" applyBorder="1" applyAlignment="1">
      <alignment vertical="top" wrapText="1" shrinkToFit="1"/>
    </xf>
    <xf numFmtId="4" fontId="1" fillId="0" borderId="1" xfId="1" applyNumberFormat="1" applyBorder="1" applyAlignment="1">
      <alignment vertical="top"/>
    </xf>
    <xf numFmtId="9" fontId="1" fillId="0" borderId="1" xfId="8" applyFont="1" applyFill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9" fontId="1" fillId="0" borderId="1" xfId="8" applyFont="1" applyFill="1" applyBorder="1" applyAlignment="1">
      <alignment horizontal="right" vertical="center"/>
    </xf>
    <xf numFmtId="3" fontId="2" fillId="0" borderId="1" xfId="1" applyNumberFormat="1" applyFont="1" applyBorder="1" applyAlignment="1">
      <alignment vertical="top"/>
    </xf>
    <xf numFmtId="3" fontId="2" fillId="0" borderId="1" xfId="1" applyNumberFormat="1" applyFont="1" applyBorder="1" applyAlignment="1">
      <alignment horizontal="right" vertical="center"/>
    </xf>
    <xf numFmtId="0" fontId="1" fillId="0" borderId="0" xfId="1" applyAlignment="1">
      <alignment horizontal="left" vertical="top" wrapText="1"/>
    </xf>
    <xf numFmtId="10" fontId="1" fillId="0" borderId="0" xfId="1" applyNumberFormat="1" applyAlignment="1">
      <alignment horizontal="right" vertical="center"/>
    </xf>
    <xf numFmtId="3" fontId="1" fillId="0" borderId="0" xfId="1" applyNumberForma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7" fillId="0" borderId="0" xfId="1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3" fontId="2" fillId="0" borderId="0" xfId="1" applyNumberFormat="1" applyFont="1"/>
    <xf numFmtId="0" fontId="3" fillId="0" borderId="0" xfId="1" applyFont="1"/>
    <xf numFmtId="0" fontId="2" fillId="0" borderId="3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" fillId="0" borderId="3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5" fillId="0" borderId="0" xfId="0" applyFont="1"/>
    <xf numFmtId="49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wrapText="1"/>
    </xf>
    <xf numFmtId="0" fontId="16" fillId="0" borderId="0" xfId="0" applyFont="1"/>
    <xf numFmtId="4" fontId="2" fillId="0" borderId="6" xfId="1" applyNumberFormat="1" applyFont="1" applyBorder="1" applyAlignment="1">
      <alignment vertical="center"/>
    </xf>
    <xf numFmtId="4" fontId="1" fillId="0" borderId="2" xfId="1" applyNumberFormat="1" applyBorder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2" fillId="0" borderId="0" xfId="0" applyFont="1" applyAlignment="1">
      <alignment wrapText="1"/>
    </xf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3" fontId="2" fillId="0" borderId="3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top"/>
    </xf>
    <xf numFmtId="3" fontId="1" fillId="0" borderId="0" xfId="1" applyNumberFormat="1" applyAlignment="1">
      <alignment horizontal="right" wrapText="1"/>
    </xf>
    <xf numFmtId="0" fontId="2" fillId="0" borderId="0" xfId="2" applyNumberFormat="1" applyFont="1" applyFill="1" applyAlignment="1">
      <alignment horizontal="center" vertical="top"/>
    </xf>
    <xf numFmtId="3" fontId="7" fillId="0" borderId="0" xfId="1" applyNumberFormat="1" applyFont="1" applyAlignment="1">
      <alignment horizontal="center" wrapText="1"/>
    </xf>
    <xf numFmtId="0" fontId="2" fillId="0" borderId="1" xfId="2" applyNumberFormat="1" applyFont="1" applyFill="1" applyBorder="1" applyAlignment="1">
      <alignment horizontal="center" vertical="top"/>
    </xf>
    <xf numFmtId="0" fontId="2" fillId="0" borderId="5" xfId="2" applyNumberFormat="1" applyFont="1" applyFill="1" applyBorder="1" applyAlignment="1">
      <alignment horizontal="center" vertical="top"/>
    </xf>
    <xf numFmtId="0" fontId="2" fillId="0" borderId="4" xfId="2" applyNumberFormat="1" applyFont="1" applyFill="1" applyBorder="1" applyAlignment="1">
      <alignment horizontal="center" vertical="top"/>
    </xf>
    <xf numFmtId="0" fontId="2" fillId="0" borderId="3" xfId="2" applyNumberFormat="1" applyFont="1" applyFill="1" applyBorder="1" applyAlignment="1">
      <alignment horizontal="center" vertical="top"/>
    </xf>
    <xf numFmtId="4" fontId="2" fillId="0" borderId="3" xfId="0" applyNumberFormat="1" applyFont="1" applyBorder="1" applyAlignment="1">
      <alignment horizontal="right" vertical="center"/>
    </xf>
  </cellXfs>
  <cellStyles count="9">
    <cellStyle name="Koma 2" xfId="2" xr:uid="{00000000-0005-0000-0000-000001000000}"/>
    <cellStyle name="Normaallaad" xfId="0" builtinId="0"/>
    <cellStyle name="Normaallaad 2" xfId="1" xr:uid="{00000000-0005-0000-0000-000003000000}"/>
    <cellStyle name="Normaallaad 2 2" xfId="7" xr:uid="{00000000-0005-0000-0000-000004000000}"/>
    <cellStyle name="Normaallaad 2 3" xfId="4" xr:uid="{00000000-0005-0000-0000-000005000000}"/>
    <cellStyle name="Normaallaad 3" xfId="5" xr:uid="{00000000-0005-0000-0000-000006000000}"/>
    <cellStyle name="Protsent" xfId="8" builtinId="5"/>
    <cellStyle name="Protsent 2" xfId="6" xr:uid="{00000000-0005-0000-0000-000008000000}"/>
    <cellStyle name="Valuuta 2" xfId="3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9"/>
  <sheetViews>
    <sheetView tabSelected="1" topLeftCell="A3" zoomScale="96" zoomScaleNormal="96" zoomScalePageLayoutView="73" workbookViewId="0">
      <selection activeCell="Q35" sqref="Q35"/>
    </sheetView>
  </sheetViews>
  <sheetFormatPr defaultColWidth="9.140625" defaultRowHeight="12.75" x14ac:dyDescent="0.2"/>
  <cols>
    <col min="1" max="1" width="10.42578125" style="3" customWidth="1"/>
    <col min="2" max="2" width="58" style="7" customWidth="1"/>
    <col min="3" max="3" width="16.140625" style="2" customWidth="1"/>
    <col min="4" max="4" width="14.140625" style="2" customWidth="1"/>
    <col min="5" max="5" width="16.85546875" style="2" customWidth="1"/>
    <col min="6" max="6" width="14.140625" style="2" bestFit="1" customWidth="1"/>
    <col min="7" max="8" width="17.42578125" style="2" customWidth="1"/>
    <col min="9" max="9" width="14.85546875" style="2" customWidth="1"/>
    <col min="10" max="10" width="11.5703125" style="2" customWidth="1"/>
    <col min="11" max="11" width="14.140625" style="2" customWidth="1"/>
    <col min="12" max="12" width="11.5703125" style="2" customWidth="1"/>
    <col min="13" max="13" width="12.85546875" style="2" customWidth="1"/>
    <col min="14" max="14" width="10.140625" style="2" customWidth="1"/>
    <col min="15" max="15" width="12.85546875" style="2" customWidth="1"/>
    <col min="16" max="16" width="10.140625" style="2" customWidth="1"/>
    <col min="17" max="17" width="13.140625" style="2" customWidth="1"/>
    <col min="18" max="18" width="12.28515625" style="2" customWidth="1"/>
    <col min="19" max="19" width="15.85546875" style="2" customWidth="1"/>
    <col min="20" max="20" width="13.42578125" style="2" customWidth="1"/>
    <col min="21" max="21" width="16.140625" style="2" customWidth="1"/>
    <col min="22" max="22" width="6.140625" style="2" customWidth="1"/>
    <col min="23" max="25" width="13.85546875" style="2" customWidth="1"/>
    <col min="26" max="26" width="14" style="3" customWidth="1"/>
    <col min="27" max="27" width="9" style="3" customWidth="1"/>
    <col min="28" max="28" width="15.5703125" style="3" customWidth="1"/>
    <col min="29" max="16384" width="9.140625" style="3"/>
  </cols>
  <sheetData>
    <row r="1" spans="1:25" x14ac:dyDescent="0.2">
      <c r="A1" s="1"/>
      <c r="B1" s="1"/>
      <c r="C1" s="1"/>
      <c r="D1" s="1"/>
      <c r="I1" s="2" t="s">
        <v>52</v>
      </c>
    </row>
    <row r="2" spans="1:25" ht="53.25" customHeight="1" x14ac:dyDescent="0.2">
      <c r="A2" s="1"/>
      <c r="B2" s="1"/>
      <c r="C2" s="1"/>
      <c r="D2" s="1"/>
      <c r="F2" s="103" t="s">
        <v>51</v>
      </c>
      <c r="G2" s="103"/>
      <c r="H2" s="103"/>
      <c r="I2" s="103"/>
    </row>
    <row r="3" spans="1:25" x14ac:dyDescent="0.2">
      <c r="A3" s="1"/>
      <c r="B3" s="1"/>
      <c r="C3" s="1"/>
      <c r="D3" s="1"/>
      <c r="I3" s="2" t="s">
        <v>0</v>
      </c>
    </row>
    <row r="4" spans="1:25" x14ac:dyDescent="0.2">
      <c r="A4" s="1"/>
      <c r="B4" s="1"/>
      <c r="C4" s="1"/>
      <c r="D4" s="1"/>
      <c r="E4" s="5"/>
      <c r="F4" s="1"/>
      <c r="G4" s="1"/>
      <c r="H4" s="1"/>
      <c r="I4" s="1"/>
    </row>
    <row r="5" spans="1:25" x14ac:dyDescent="0.2">
      <c r="A5" s="6" t="s">
        <v>1</v>
      </c>
      <c r="C5" s="1"/>
      <c r="D5" s="1"/>
      <c r="E5" s="5"/>
      <c r="F5" s="1"/>
      <c r="G5" s="1"/>
      <c r="H5" s="1"/>
      <c r="I5" s="1"/>
    </row>
    <row r="6" spans="1:25" x14ac:dyDescent="0.2">
      <c r="A6" s="8" t="s">
        <v>30</v>
      </c>
      <c r="C6" s="1"/>
      <c r="D6" s="1"/>
      <c r="E6" s="5"/>
      <c r="F6" s="1"/>
      <c r="G6" s="1"/>
      <c r="H6" s="1"/>
      <c r="I6" s="1"/>
    </row>
    <row r="7" spans="1:25" ht="38.25" x14ac:dyDescent="0.2">
      <c r="A7" s="9" t="s">
        <v>2</v>
      </c>
      <c r="B7" s="7" t="s">
        <v>3</v>
      </c>
      <c r="C7" s="1"/>
      <c r="D7" s="1"/>
      <c r="E7" s="10"/>
      <c r="F7" s="1"/>
      <c r="G7" s="1"/>
      <c r="H7" s="1"/>
      <c r="I7" s="1"/>
    </row>
    <row r="8" spans="1:25" x14ac:dyDescent="0.2">
      <c r="A8" s="8" t="s">
        <v>4</v>
      </c>
      <c r="C8" s="1"/>
      <c r="D8" s="1"/>
      <c r="E8" s="1"/>
      <c r="F8" s="1"/>
      <c r="G8" s="1"/>
      <c r="H8" s="1"/>
      <c r="I8" s="1"/>
    </row>
    <row r="9" spans="1:25" x14ac:dyDescent="0.2">
      <c r="A9" s="8"/>
      <c r="C9" s="1"/>
      <c r="D9" s="1"/>
      <c r="E9" s="1"/>
      <c r="F9" s="1"/>
      <c r="I9" s="1"/>
    </row>
    <row r="10" spans="1:25" x14ac:dyDescent="0.2">
      <c r="A10" s="96" t="s">
        <v>5</v>
      </c>
      <c r="B10" s="97" t="s">
        <v>6</v>
      </c>
      <c r="C10" s="98" t="s">
        <v>7</v>
      </c>
      <c r="D10" s="99"/>
      <c r="E10" s="100"/>
      <c r="F10" s="12"/>
    </row>
    <row r="11" spans="1:25" x14ac:dyDescent="0.2">
      <c r="A11" s="96"/>
      <c r="B11" s="97"/>
      <c r="C11" s="13">
        <v>2024</v>
      </c>
      <c r="D11" s="13">
        <v>2025</v>
      </c>
      <c r="E11" s="14" t="s">
        <v>35</v>
      </c>
      <c r="F11" s="15"/>
      <c r="H11" s="1"/>
      <c r="Q11" s="16"/>
    </row>
    <row r="12" spans="1:25" ht="15" customHeight="1" x14ac:dyDescent="0.3">
      <c r="A12" s="96"/>
      <c r="B12" s="97"/>
      <c r="C12" s="17" t="s">
        <v>8</v>
      </c>
      <c r="D12" s="17" t="s">
        <v>8</v>
      </c>
      <c r="E12" s="17" t="s">
        <v>8</v>
      </c>
      <c r="F12" s="15"/>
      <c r="H12" s="89"/>
      <c r="T12" s="103"/>
      <c r="U12" s="103"/>
      <c r="V12" s="103"/>
      <c r="W12" s="103"/>
      <c r="X12" s="4"/>
      <c r="Y12" s="4"/>
    </row>
    <row r="13" spans="1:25" customFormat="1" ht="15" x14ac:dyDescent="0.25">
      <c r="A13" s="86">
        <v>1</v>
      </c>
      <c r="B13" s="76" t="s">
        <v>39</v>
      </c>
      <c r="C13" s="77">
        <v>0</v>
      </c>
      <c r="D13" s="110">
        <f>D14+D16+D20</f>
        <v>345160.625</v>
      </c>
      <c r="E13" s="77">
        <f>SUM(C13:D13)</f>
        <v>345160.625</v>
      </c>
      <c r="F13" s="92"/>
      <c r="G13" s="5"/>
      <c r="H13" s="79"/>
      <c r="I13" s="2"/>
      <c r="J13" s="2"/>
      <c r="K13" s="2"/>
      <c r="L13" s="80"/>
      <c r="M13" s="78"/>
      <c r="N13" s="78"/>
      <c r="O13" s="78"/>
      <c r="P13" s="78"/>
    </row>
    <row r="14" spans="1:25" customFormat="1" ht="15" x14ac:dyDescent="0.25">
      <c r="A14" s="86" t="s">
        <v>10</v>
      </c>
      <c r="B14" s="76" t="s">
        <v>40</v>
      </c>
      <c r="C14" s="77">
        <v>0</v>
      </c>
      <c r="D14" s="77">
        <f>D15</f>
        <v>33813.75</v>
      </c>
      <c r="E14" s="77">
        <f>SUM(C14:D14)</f>
        <v>33813.75</v>
      </c>
      <c r="F14" s="78"/>
      <c r="G14" s="5"/>
      <c r="H14" s="79"/>
      <c r="I14" s="80"/>
      <c r="J14" s="2"/>
      <c r="K14" s="80"/>
      <c r="L14" s="80"/>
      <c r="M14" s="78"/>
      <c r="N14" s="78"/>
      <c r="O14" s="78"/>
      <c r="P14" s="78"/>
    </row>
    <row r="15" spans="1:25" customFormat="1" ht="15" x14ac:dyDescent="0.25">
      <c r="A15" s="87" t="s">
        <v>11</v>
      </c>
      <c r="B15" s="81" t="s">
        <v>41</v>
      </c>
      <c r="C15" s="82">
        <v>0</v>
      </c>
      <c r="D15" s="82">
        <f>(45085/12)*9</f>
        <v>33813.75</v>
      </c>
      <c r="E15" s="83">
        <f>SUM(C15:D15)</f>
        <v>33813.75</v>
      </c>
      <c r="F15" s="93"/>
      <c r="G15" s="10"/>
      <c r="H15" s="84"/>
      <c r="I15" s="85"/>
      <c r="J15" s="85"/>
      <c r="K15" s="85"/>
      <c r="L15" s="85"/>
      <c r="M15" s="1"/>
      <c r="N15" s="1"/>
      <c r="O15" s="1"/>
      <c r="P15" s="1"/>
    </row>
    <row r="16" spans="1:25" ht="15" customHeight="1" x14ac:dyDescent="0.2">
      <c r="A16" s="18" t="s">
        <v>13</v>
      </c>
      <c r="B16" s="95" t="s">
        <v>9</v>
      </c>
      <c r="C16" s="19">
        <v>0</v>
      </c>
      <c r="D16" s="19">
        <f>SUM(D17:D19)</f>
        <v>0</v>
      </c>
      <c r="E16" s="20">
        <f>SUM(C16:D16)</f>
        <v>0</v>
      </c>
      <c r="F16" s="21"/>
      <c r="V16" s="3"/>
    </row>
    <row r="17" spans="1:25" x14ac:dyDescent="0.2">
      <c r="A17" s="22" t="s">
        <v>14</v>
      </c>
      <c r="B17" s="23" t="s">
        <v>12</v>
      </c>
      <c r="C17" s="24">
        <v>0</v>
      </c>
      <c r="D17" s="24">
        <v>0</v>
      </c>
      <c r="E17" s="91">
        <f>C17+D17</f>
        <v>0</v>
      </c>
      <c r="F17" s="2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5.5" x14ac:dyDescent="0.2">
      <c r="A18" s="22" t="s">
        <v>15</v>
      </c>
      <c r="B18" s="26" t="s">
        <v>34</v>
      </c>
      <c r="C18" s="24">
        <v>0</v>
      </c>
      <c r="D18" s="24">
        <v>0</v>
      </c>
      <c r="E18" s="91">
        <f>C18+D18</f>
        <v>0</v>
      </c>
      <c r="F18" s="2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3.5" customHeight="1" x14ac:dyDescent="0.2">
      <c r="A19" s="22" t="s">
        <v>16</v>
      </c>
      <c r="B19" s="27" t="s">
        <v>32</v>
      </c>
      <c r="C19" s="24">
        <v>0</v>
      </c>
      <c r="D19" s="24">
        <v>0</v>
      </c>
      <c r="E19" s="91">
        <f>C19+D19</f>
        <v>0</v>
      </c>
      <c r="F19" s="25"/>
    </row>
    <row r="20" spans="1:25" ht="24.75" customHeight="1" x14ac:dyDescent="0.2">
      <c r="A20" s="28" t="s">
        <v>17</v>
      </c>
      <c r="B20" s="88" t="s">
        <v>33</v>
      </c>
      <c r="C20" s="19">
        <f>SUM(C21:C24)</f>
        <v>0</v>
      </c>
      <c r="D20" s="19">
        <f>SUM(D21:D23)</f>
        <v>311346.875</v>
      </c>
      <c r="E20" s="20">
        <f>C20+D20</f>
        <v>311346.875</v>
      </c>
      <c r="F20" s="21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9"/>
    </row>
    <row r="21" spans="1:25" s="15" customFormat="1" ht="13.5" customHeight="1" x14ac:dyDescent="0.2">
      <c r="A21" s="30" t="s">
        <v>42</v>
      </c>
      <c r="B21" s="26" t="s">
        <v>36</v>
      </c>
      <c r="C21" s="31">
        <v>0</v>
      </c>
      <c r="D21" s="31">
        <f>((342750*1.22)/2)*0.75</f>
        <v>156808.125</v>
      </c>
      <c r="E21" s="91">
        <f t="shared" ref="E21:E23" si="0">C21+D21</f>
        <v>156808.125</v>
      </c>
      <c r="F21" s="21"/>
    </row>
    <row r="22" spans="1:25" s="32" customFormat="1" x14ac:dyDescent="0.2">
      <c r="A22" s="30" t="s">
        <v>43</v>
      </c>
      <c r="B22" s="26" t="s">
        <v>37</v>
      </c>
      <c r="C22" s="31">
        <v>0</v>
      </c>
      <c r="D22" s="31">
        <f>(((342750*1.22)/2)+80000)/2</f>
        <v>144538.75</v>
      </c>
      <c r="E22" s="91">
        <f t="shared" si="0"/>
        <v>144538.75</v>
      </c>
      <c r="F22" s="21"/>
    </row>
    <row r="23" spans="1:25" s="32" customFormat="1" x14ac:dyDescent="0.2">
      <c r="A23" s="30" t="s">
        <v>44</v>
      </c>
      <c r="B23" s="26" t="s">
        <v>38</v>
      </c>
      <c r="C23" s="31">
        <v>0</v>
      </c>
      <c r="D23" s="31">
        <v>10000</v>
      </c>
      <c r="E23" s="24">
        <f t="shared" si="0"/>
        <v>10000</v>
      </c>
      <c r="F23" s="21"/>
    </row>
    <row r="24" spans="1:25" s="32" customFormat="1" x14ac:dyDescent="0.2">
      <c r="A24" s="18" t="s">
        <v>18</v>
      </c>
      <c r="B24" s="88" t="s">
        <v>45</v>
      </c>
      <c r="C24" s="90">
        <v>0</v>
      </c>
      <c r="D24" s="90">
        <f>D15*0.15</f>
        <v>5072.0625</v>
      </c>
      <c r="E24" s="19">
        <f>SUM(C24:D24)</f>
        <v>5072.0625</v>
      </c>
      <c r="F24" s="34"/>
    </row>
    <row r="25" spans="1:25" s="21" customFormat="1" ht="13.5" customHeight="1" x14ac:dyDescent="0.25">
      <c r="A25" s="28" t="s">
        <v>19</v>
      </c>
      <c r="B25" s="35" t="s">
        <v>48</v>
      </c>
      <c r="C25" s="19">
        <f>C16+C20</f>
        <v>0</v>
      </c>
      <c r="D25" s="19">
        <f>D13+D24</f>
        <v>350232.6875</v>
      </c>
      <c r="E25" s="19">
        <f>SUM(C25:D25)</f>
        <v>350232.6875</v>
      </c>
      <c r="F25" s="9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  <c r="S25" s="25"/>
    </row>
    <row r="26" spans="1:25" s="21" customFormat="1" ht="13.5" customHeight="1" x14ac:dyDescent="0.25">
      <c r="A26" s="28" t="s">
        <v>46</v>
      </c>
      <c r="B26" s="36" t="s">
        <v>54</v>
      </c>
      <c r="C26" s="19">
        <f>C15</f>
        <v>0</v>
      </c>
      <c r="D26" s="19">
        <f>D15</f>
        <v>33813.75</v>
      </c>
      <c r="E26" s="19">
        <f>SUM(C26:D26)</f>
        <v>33813.75</v>
      </c>
      <c r="F26" s="94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  <c r="S26" s="25"/>
    </row>
    <row r="27" spans="1:25" s="25" customFormat="1" ht="12.95" customHeight="1" x14ac:dyDescent="0.25">
      <c r="A27" s="28" t="s">
        <v>47</v>
      </c>
      <c r="B27" s="36" t="s">
        <v>49</v>
      </c>
      <c r="C27" s="101">
        <f>C28-E25</f>
        <v>849767.3125</v>
      </c>
      <c r="D27" s="101"/>
      <c r="E27" s="10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25" s="25" customFormat="1" ht="13.35" customHeight="1" x14ac:dyDescent="0.25">
      <c r="A28" s="28" t="s">
        <v>53</v>
      </c>
      <c r="B28" s="37" t="s">
        <v>31</v>
      </c>
      <c r="C28" s="19">
        <v>1200000</v>
      </c>
      <c r="D28" s="43"/>
      <c r="E28" s="43"/>
      <c r="F28" s="38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25" s="21" customFormat="1" ht="14.25" customHeight="1" x14ac:dyDescent="0.25">
      <c r="A29" s="39"/>
      <c r="B29" s="40"/>
      <c r="C29" s="41"/>
      <c r="D29" s="42"/>
      <c r="R29" s="43"/>
      <c r="T29" s="43"/>
      <c r="V29" s="43"/>
    </row>
    <row r="30" spans="1:25" x14ac:dyDescent="0.2">
      <c r="B30" s="3"/>
      <c r="C30" s="44"/>
      <c r="D30" s="45"/>
      <c r="E30" s="3"/>
      <c r="F30" s="3"/>
      <c r="G30" s="4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">
      <c r="A31" s="46" t="s">
        <v>20</v>
      </c>
      <c r="B31" s="47"/>
      <c r="X31" s="3"/>
      <c r="Y31" s="3"/>
    </row>
    <row r="32" spans="1:25" ht="24" customHeight="1" x14ac:dyDescent="0.2">
      <c r="A32" s="8"/>
      <c r="X32" s="3"/>
      <c r="Y32" s="3"/>
    </row>
    <row r="33" spans="1:28" s="32" customFormat="1" x14ac:dyDescent="0.25">
      <c r="A33" s="9"/>
      <c r="B33" s="11" t="s">
        <v>7</v>
      </c>
      <c r="C33" s="106">
        <v>2023</v>
      </c>
      <c r="D33" s="106"/>
      <c r="E33" s="107">
        <v>2024</v>
      </c>
      <c r="F33" s="108"/>
      <c r="G33" s="109">
        <v>2025</v>
      </c>
      <c r="H33" s="108"/>
      <c r="I33" s="109">
        <v>2026</v>
      </c>
      <c r="J33" s="108"/>
      <c r="K33" s="109">
        <v>2027</v>
      </c>
      <c r="L33" s="108"/>
      <c r="M33" s="109">
        <v>2028</v>
      </c>
      <c r="N33" s="108"/>
      <c r="O33" s="109">
        <v>2029</v>
      </c>
      <c r="P33" s="108"/>
      <c r="Q33" s="106" t="s">
        <v>24</v>
      </c>
      <c r="R33" s="106"/>
      <c r="S33" s="104"/>
      <c r="T33" s="104"/>
    </row>
    <row r="34" spans="1:28" s="32" customFormat="1" ht="12.75" customHeight="1" x14ac:dyDescent="0.25">
      <c r="A34" s="11" t="s">
        <v>5</v>
      </c>
      <c r="B34" s="11" t="s">
        <v>21</v>
      </c>
      <c r="C34" s="11" t="s">
        <v>22</v>
      </c>
      <c r="D34" s="11" t="s">
        <v>23</v>
      </c>
      <c r="E34" s="11" t="s">
        <v>22</v>
      </c>
      <c r="F34" s="11" t="s">
        <v>23</v>
      </c>
      <c r="G34" s="11" t="s">
        <v>22</v>
      </c>
      <c r="H34" s="11" t="s">
        <v>23</v>
      </c>
      <c r="I34" s="11" t="s">
        <v>22</v>
      </c>
      <c r="J34" s="11" t="s">
        <v>23</v>
      </c>
      <c r="K34" s="11" t="s">
        <v>22</v>
      </c>
      <c r="L34" s="11" t="s">
        <v>23</v>
      </c>
      <c r="M34" s="11" t="s">
        <v>22</v>
      </c>
      <c r="N34" s="11" t="s">
        <v>23</v>
      </c>
      <c r="O34" s="11" t="s">
        <v>22</v>
      </c>
      <c r="P34" s="11" t="s">
        <v>23</v>
      </c>
      <c r="Q34" s="11" t="s">
        <v>22</v>
      </c>
      <c r="R34" s="11" t="s">
        <v>50</v>
      </c>
      <c r="S34" s="48"/>
      <c r="T34" s="48"/>
      <c r="U34" s="102"/>
      <c r="V34" s="102"/>
    </row>
    <row r="35" spans="1:28" s="56" customFormat="1" ht="14.25" customHeight="1" x14ac:dyDescent="0.2">
      <c r="A35" s="49">
        <v>1</v>
      </c>
      <c r="B35" s="50" t="s">
        <v>25</v>
      </c>
      <c r="C35" s="51">
        <f>C36</f>
        <v>0</v>
      </c>
      <c r="D35" s="52"/>
      <c r="E35" s="51">
        <f>E36</f>
        <v>0</v>
      </c>
      <c r="F35" s="52"/>
      <c r="G35" s="51">
        <f>D25</f>
        <v>350232.6875</v>
      </c>
      <c r="H35" s="52"/>
      <c r="I35" s="51">
        <f>290160*1.22+45085+6762.75+40000+((342750*1.22)/2)*0.25+(((342750*1.22)/2)+80000)/2</f>
        <v>642651.07499999995</v>
      </c>
      <c r="J35" s="52"/>
      <c r="K35" s="51">
        <f>127000*1.22+25000</f>
        <v>179940</v>
      </c>
      <c r="L35" s="52"/>
      <c r="M35" s="51">
        <v>20000</v>
      </c>
      <c r="N35" s="52"/>
      <c r="O35" s="51">
        <f>1200000-1192823.76</f>
        <v>7176.2399999999907</v>
      </c>
      <c r="P35" s="52"/>
      <c r="Q35" s="52">
        <f>SUM(C35+E35+G35+I35+K35+M35+O35)</f>
        <v>1200000.0024999999</v>
      </c>
      <c r="R35" s="52"/>
      <c r="S35" s="53"/>
      <c r="T35" s="54"/>
      <c r="U35" s="55"/>
    </row>
    <row r="36" spans="1:28" s="56" customFormat="1" ht="14.25" customHeight="1" x14ac:dyDescent="0.25">
      <c r="A36" s="49">
        <v>2</v>
      </c>
      <c r="B36" s="57" t="s">
        <v>26</v>
      </c>
      <c r="C36" s="52">
        <f>C25</f>
        <v>0</v>
      </c>
      <c r="D36" s="58">
        <v>1</v>
      </c>
      <c r="E36" s="52">
        <v>0</v>
      </c>
      <c r="F36" s="58">
        <v>1</v>
      </c>
      <c r="G36" s="52">
        <f>SUM(G35)</f>
        <v>350232.6875</v>
      </c>
      <c r="H36" s="58">
        <v>1</v>
      </c>
      <c r="I36" s="52">
        <f>SUM(I35)</f>
        <v>642651.07499999995</v>
      </c>
      <c r="J36" s="58">
        <v>1</v>
      </c>
      <c r="K36" s="52">
        <f>SUM(K35)</f>
        <v>179940</v>
      </c>
      <c r="L36" s="58">
        <v>1</v>
      </c>
      <c r="M36" s="52">
        <f>SUM(M35)</f>
        <v>20000</v>
      </c>
      <c r="N36" s="58">
        <v>1</v>
      </c>
      <c r="O36" s="52">
        <f>SUM(O35)</f>
        <v>7176.2399999999907</v>
      </c>
      <c r="P36" s="58">
        <v>1</v>
      </c>
      <c r="Q36" s="52">
        <f>SUM(Q35)</f>
        <v>1200000.0024999999</v>
      </c>
      <c r="R36" s="58">
        <v>1</v>
      </c>
      <c r="S36" s="55"/>
      <c r="T36" s="59"/>
      <c r="U36" s="55"/>
      <c r="V36" s="59"/>
    </row>
    <row r="37" spans="1:28" s="56" customFormat="1" ht="13.5" customHeight="1" x14ac:dyDescent="0.25">
      <c r="A37" s="60" t="s">
        <v>14</v>
      </c>
      <c r="B37" s="61" t="s">
        <v>27</v>
      </c>
      <c r="C37" s="62">
        <f>SUM(C36)*0.7</f>
        <v>0</v>
      </c>
      <c r="D37" s="63">
        <v>0.7</v>
      </c>
      <c r="E37" s="62">
        <f>SUM(E36)*0.7</f>
        <v>0</v>
      </c>
      <c r="F37" s="63">
        <v>0.7</v>
      </c>
      <c r="G37" s="62">
        <f>SUM(G36)*0.7</f>
        <v>245162.88124999998</v>
      </c>
      <c r="H37" s="63">
        <v>0.7</v>
      </c>
      <c r="I37" s="62">
        <f>SUM(I36)*0.7</f>
        <v>449855.75249999994</v>
      </c>
      <c r="J37" s="63">
        <v>0.7</v>
      </c>
      <c r="K37" s="62">
        <f>SUM(K36)*0.7</f>
        <v>125957.99999999999</v>
      </c>
      <c r="L37" s="63">
        <v>0.7</v>
      </c>
      <c r="M37" s="62">
        <f>SUM(M36)*0.7</f>
        <v>14000</v>
      </c>
      <c r="N37" s="63">
        <v>0.7</v>
      </c>
      <c r="O37" s="62">
        <f>SUM(O36)*0.7</f>
        <v>5023.3679999999931</v>
      </c>
      <c r="P37" s="63">
        <v>0.7</v>
      </c>
      <c r="Q37" s="62">
        <f>SUM(Q36)*0.7</f>
        <v>840000.00174999994</v>
      </c>
      <c r="R37" s="63">
        <v>0.7</v>
      </c>
      <c r="S37" s="54"/>
      <c r="T37" s="45"/>
      <c r="U37" s="54"/>
      <c r="V37" s="45"/>
    </row>
    <row r="38" spans="1:28" s="56" customFormat="1" ht="15" customHeight="1" x14ac:dyDescent="0.25">
      <c r="A38" s="60" t="s">
        <v>15</v>
      </c>
      <c r="B38" s="64" t="s">
        <v>28</v>
      </c>
      <c r="C38" s="62">
        <f>SUM(C36*0.3)</f>
        <v>0</v>
      </c>
      <c r="D38" s="65">
        <v>0.3</v>
      </c>
      <c r="E38" s="62">
        <f>SUM(E36*0.3)</f>
        <v>0</v>
      </c>
      <c r="F38" s="65">
        <v>0.3</v>
      </c>
      <c r="G38" s="62">
        <f>SUM(G36*0.3)</f>
        <v>105069.80624999999</v>
      </c>
      <c r="H38" s="65">
        <v>0.3</v>
      </c>
      <c r="I38" s="62">
        <f>SUM(I36*0.3)</f>
        <v>192795.32249999998</v>
      </c>
      <c r="J38" s="65">
        <v>0.3</v>
      </c>
      <c r="K38" s="62">
        <f>SUM(K36*0.3)</f>
        <v>53982</v>
      </c>
      <c r="L38" s="65">
        <v>0.3</v>
      </c>
      <c r="M38" s="62">
        <f>SUM(M36*0.3)</f>
        <v>6000</v>
      </c>
      <c r="N38" s="65">
        <v>0.3</v>
      </c>
      <c r="O38" s="62">
        <f>SUM(O36*0.3)</f>
        <v>2152.8719999999971</v>
      </c>
      <c r="P38" s="65">
        <v>0.3</v>
      </c>
      <c r="Q38" s="62">
        <f>SUM(Q36*0.3)</f>
        <v>360000.00074999995</v>
      </c>
      <c r="R38" s="65">
        <v>0.3</v>
      </c>
      <c r="S38" s="54"/>
      <c r="T38" s="45"/>
      <c r="U38" s="54"/>
      <c r="V38" s="45"/>
    </row>
    <row r="39" spans="1:28" s="56" customFormat="1" ht="13.5" customHeight="1" x14ac:dyDescent="0.25">
      <c r="A39" s="49">
        <v>3</v>
      </c>
      <c r="B39" s="57" t="s">
        <v>29</v>
      </c>
      <c r="C39" s="66">
        <v>0</v>
      </c>
      <c r="D39" s="67"/>
      <c r="E39" s="66">
        <v>0</v>
      </c>
      <c r="F39" s="67"/>
      <c r="G39" s="66">
        <v>0</v>
      </c>
      <c r="H39" s="67"/>
      <c r="I39" s="66">
        <v>0</v>
      </c>
      <c r="J39" s="67"/>
      <c r="K39" s="66">
        <v>0</v>
      </c>
      <c r="L39" s="67"/>
      <c r="M39" s="66">
        <v>0</v>
      </c>
      <c r="N39" s="67"/>
      <c r="O39" s="66">
        <v>0</v>
      </c>
      <c r="P39" s="67"/>
      <c r="Q39" s="66">
        <v>0</v>
      </c>
      <c r="R39" s="66"/>
      <c r="S39" s="59"/>
      <c r="T39" s="59"/>
      <c r="U39" s="59"/>
      <c r="V39" s="59"/>
    </row>
    <row r="40" spans="1:28" x14ac:dyDescent="0.2">
      <c r="A40" s="46"/>
      <c r="B40" s="68"/>
      <c r="C40" s="69"/>
      <c r="D40" s="70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6"/>
      <c r="R40" s="68"/>
      <c r="S40" s="69"/>
      <c r="T40" s="70"/>
      <c r="U40" s="70"/>
      <c r="V40" s="70"/>
      <c r="W40" s="70"/>
      <c r="X40" s="70"/>
      <c r="Y40" s="70"/>
    </row>
    <row r="41" spans="1:28" x14ac:dyDescent="0.2">
      <c r="A41" s="46"/>
      <c r="B41" s="68"/>
      <c r="C41" s="69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6"/>
      <c r="R41" s="68"/>
      <c r="S41" s="69"/>
      <c r="T41" s="70"/>
      <c r="U41" s="70"/>
      <c r="V41" s="70"/>
      <c r="W41" s="70"/>
      <c r="X41" s="70"/>
      <c r="Y41" s="70"/>
    </row>
    <row r="42" spans="1:28" x14ac:dyDescent="0.2">
      <c r="A42" s="46"/>
      <c r="B42" s="68"/>
      <c r="C42" s="69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6"/>
      <c r="R42" s="68"/>
      <c r="S42" s="69"/>
      <c r="T42" s="70"/>
      <c r="U42" s="70"/>
      <c r="V42" s="70"/>
      <c r="W42" s="70"/>
      <c r="X42" s="70"/>
      <c r="Y42" s="70"/>
    </row>
    <row r="43" spans="1:28" x14ac:dyDescent="0.2">
      <c r="D43" s="3"/>
      <c r="T43" s="3"/>
      <c r="U43" s="3"/>
      <c r="V43" s="3"/>
      <c r="W43" s="3"/>
      <c r="X43" s="3"/>
      <c r="Y43" s="3"/>
    </row>
    <row r="44" spans="1:28" x14ac:dyDescent="0.2">
      <c r="D44" s="3"/>
      <c r="T44" s="3"/>
      <c r="U44" s="3"/>
      <c r="V44" s="3"/>
      <c r="W44" s="3"/>
      <c r="X44" s="3"/>
      <c r="Y44" s="3"/>
    </row>
    <row r="45" spans="1:28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8" x14ac:dyDescent="0.2">
      <c r="B46" s="3"/>
      <c r="C46" s="3"/>
      <c r="D46" s="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8" x14ac:dyDescent="0.2">
      <c r="B47" s="3"/>
      <c r="C47" s="3"/>
      <c r="D47" s="1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8" s="7" customFormat="1" x14ac:dyDescent="0.2">
      <c r="D48" s="15"/>
      <c r="AB48" s="47"/>
    </row>
    <row r="49" spans="1:29" s="15" customFormat="1" ht="15" x14ac:dyDescent="0.2">
      <c r="D49" s="3"/>
      <c r="U49" s="71"/>
      <c r="V49" s="71"/>
      <c r="W49" s="71"/>
      <c r="X49" s="71"/>
    </row>
    <row r="50" spans="1:29" s="15" customFormat="1" ht="15" customHeight="1" x14ac:dyDescent="0.3">
      <c r="D50" s="29"/>
      <c r="G50" s="105"/>
      <c r="H50" s="72"/>
      <c r="I50" s="72"/>
      <c r="J50" s="72"/>
      <c r="K50" s="72"/>
      <c r="L50" s="72"/>
      <c r="M50" s="72"/>
      <c r="N50" s="72"/>
      <c r="O50" s="72"/>
      <c r="P50" s="72"/>
      <c r="U50" s="73"/>
      <c r="V50" s="73"/>
      <c r="W50" s="71"/>
      <c r="X50" s="71"/>
    </row>
    <row r="51" spans="1:29" ht="12.75" customHeight="1" x14ac:dyDescent="0.3">
      <c r="B51" s="3"/>
      <c r="C51" s="3"/>
      <c r="D51" s="74"/>
      <c r="E51" s="3"/>
      <c r="F51" s="3"/>
      <c r="G51" s="105"/>
      <c r="H51" s="72"/>
      <c r="I51" s="72"/>
      <c r="J51" s="72"/>
      <c r="K51" s="72"/>
      <c r="L51" s="72"/>
      <c r="M51" s="72"/>
      <c r="N51" s="72"/>
      <c r="O51" s="72"/>
      <c r="P51" s="72"/>
      <c r="Q51" s="3"/>
      <c r="R51" s="3"/>
      <c r="S51" s="3"/>
      <c r="T51" s="3"/>
      <c r="U51" s="3"/>
      <c r="V51" s="3"/>
      <c r="W51" s="3"/>
      <c r="X51" s="3"/>
      <c r="Y51" s="3"/>
      <c r="AA51" s="2"/>
    </row>
    <row r="52" spans="1:29" ht="20.25" x14ac:dyDescent="0.3">
      <c r="B52" s="3"/>
      <c r="C52" s="29"/>
      <c r="D52" s="29"/>
      <c r="E52" s="29"/>
      <c r="F52" s="29"/>
      <c r="G52" s="105"/>
      <c r="H52" s="72"/>
      <c r="I52" s="72"/>
      <c r="J52" s="72"/>
      <c r="K52" s="72"/>
      <c r="L52" s="72"/>
      <c r="M52" s="72"/>
      <c r="N52" s="72"/>
      <c r="O52" s="72"/>
      <c r="P52" s="72"/>
      <c r="Q52" s="74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s="15" customFormat="1" x14ac:dyDescent="0.2">
      <c r="C53" s="74"/>
      <c r="D53" s="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</row>
    <row r="54" spans="1:29" x14ac:dyDescent="0.2">
      <c r="B54" s="3"/>
      <c r="C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"/>
      <c r="AB54" s="29"/>
      <c r="AC54" s="29"/>
    </row>
    <row r="55" spans="1:29" x14ac:dyDescent="0.2">
      <c r="B55" s="3"/>
      <c r="C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7" spans="1:29" ht="14.25" x14ac:dyDescent="0.2">
      <c r="A57" s="75"/>
    </row>
    <row r="60" spans="1:29" x14ac:dyDescent="0.2">
      <c r="D60" s="3"/>
    </row>
    <row r="61" spans="1:29" x14ac:dyDescent="0.2">
      <c r="D61" s="3"/>
    </row>
    <row r="62" spans="1:29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9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9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4:4" s="3" customFormat="1" x14ac:dyDescent="0.2"/>
    <row r="66" spans="4:4" s="3" customFormat="1" x14ac:dyDescent="0.2"/>
    <row r="67" spans="4:4" s="3" customFormat="1" x14ac:dyDescent="0.2"/>
    <row r="68" spans="4:4" s="3" customFormat="1" x14ac:dyDescent="0.2">
      <c r="D68" s="2"/>
    </row>
    <row r="69" spans="4:4" s="3" customFormat="1" x14ac:dyDescent="0.2">
      <c r="D69" s="2"/>
    </row>
  </sheetData>
  <mergeCells count="17">
    <mergeCell ref="F2:I2"/>
    <mergeCell ref="G50:G52"/>
    <mergeCell ref="Q33:R33"/>
    <mergeCell ref="C33:D33"/>
    <mergeCell ref="E33:F33"/>
    <mergeCell ref="G33:H33"/>
    <mergeCell ref="I33:J33"/>
    <mergeCell ref="K33:L33"/>
    <mergeCell ref="M33:N33"/>
    <mergeCell ref="O33:P33"/>
    <mergeCell ref="A10:A12"/>
    <mergeCell ref="B10:B12"/>
    <mergeCell ref="C10:E10"/>
    <mergeCell ref="C27:E27"/>
    <mergeCell ref="U34:V34"/>
    <mergeCell ref="T12:W12"/>
    <mergeCell ref="S33:T33"/>
  </mergeCells>
  <phoneticPr fontId="8" type="noConversion"/>
  <pageMargins left="0.7" right="0.7" top="0.75" bottom="0.75" header="0.3" footer="0.3"/>
  <pageSetup scale="2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HXU5DPSK444F-947444548-21319</_dlc_DocId>
    <_dlc_DocIdUrl xmlns="aff8a95a-bdca-4bd1-9f28-df5ebd643b89">
      <Url>https://kontor.rik.ee/sm/_layouts/15/DocIdRedir.aspx?ID=HXU5DPSK444F-947444548-21319</Url>
      <Description>HXU5DPSK444F-947444548-21319</Description>
    </_dlc_DocIdUrl>
  </documentManagement>
</p:properties>
</file>

<file path=customXml/itemProps1.xml><?xml version="1.0" encoding="utf-8"?>
<ds:datastoreItem xmlns:ds="http://schemas.openxmlformats.org/officeDocument/2006/customXml" ds:itemID="{38F11664-F31B-4699-8B7D-1E4BEDB63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F11866-6F5B-44A2-BC8F-DC38E7AC56A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62CC424-A58B-49A9-88DA-5648A754A94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D13C51-AA2C-4AF0-8308-987B6A8C0720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ff8a95a-bdca-4bd1-9f28-df5ebd643b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Leht1!Tekst6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Feldman</dc:creator>
  <cp:keywords/>
  <dc:description/>
  <cp:lastModifiedBy>Jüri Lõssenko - SOM</cp:lastModifiedBy>
  <cp:revision/>
  <dcterms:created xsi:type="dcterms:W3CDTF">2015-03-18T14:42:54Z</dcterms:created>
  <dcterms:modified xsi:type="dcterms:W3CDTF">2025-02-28T11:51:35Z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elta_regDateTime">
    <vt:lpwstr>{reg. kpv}</vt:lpwstr>
  </property>
  <property fmtid="{D5CDD505-2E9C-101B-9397-08002B2CF9AE}" pid="4" name="delta_regNumber">
    <vt:lpwstr>{viit}</vt:lpwstr>
  </property>
  <property fmtid="{D5CDD505-2E9C-101B-9397-08002B2CF9AE}" pid="5" name="ContentTypeId">
    <vt:lpwstr>0x01010079F7799B0CFE894F884EAB1620C1FEAE</vt:lpwstr>
  </property>
  <property fmtid="{D5CDD505-2E9C-101B-9397-08002B2CF9AE}" pid="6" name="_dlc_DocIdItemGuid">
    <vt:lpwstr>200829e1-bb05-4beb-9c56-02ce7272372c</vt:lpwstr>
  </property>
  <property fmtid="{D5CDD505-2E9C-101B-9397-08002B2CF9AE}" pid="7" name="MSIP_Label_defa4170-0d19-0005-0004-bc88714345d2_Enabled">
    <vt:lpwstr>true</vt:lpwstr>
  </property>
  <property fmtid="{D5CDD505-2E9C-101B-9397-08002B2CF9AE}" pid="8" name="MSIP_Label_defa4170-0d19-0005-0004-bc88714345d2_SetDate">
    <vt:lpwstr>2024-11-01T11:57:39Z</vt:lpwstr>
  </property>
  <property fmtid="{D5CDD505-2E9C-101B-9397-08002B2CF9AE}" pid="9" name="MSIP_Label_defa4170-0d19-0005-0004-bc88714345d2_Method">
    <vt:lpwstr>Standard</vt:lpwstr>
  </property>
  <property fmtid="{D5CDD505-2E9C-101B-9397-08002B2CF9AE}" pid="10" name="MSIP_Label_defa4170-0d19-0005-0004-bc88714345d2_Name">
    <vt:lpwstr>defa4170-0d19-0005-0004-bc88714345d2</vt:lpwstr>
  </property>
  <property fmtid="{D5CDD505-2E9C-101B-9397-08002B2CF9AE}" pid="11" name="MSIP_Label_defa4170-0d19-0005-0004-bc88714345d2_SiteId">
    <vt:lpwstr>8fe098d2-428d-4bd4-9803-7195fe96f0e2</vt:lpwstr>
  </property>
  <property fmtid="{D5CDD505-2E9C-101B-9397-08002B2CF9AE}" pid="12" name="MSIP_Label_defa4170-0d19-0005-0004-bc88714345d2_ActionId">
    <vt:lpwstr>3acc47ed-70eb-45a5-bd55-dd5c210273d6</vt:lpwstr>
  </property>
  <property fmtid="{D5CDD505-2E9C-101B-9397-08002B2CF9AE}" pid="13" name="MSIP_Label_defa4170-0d19-0005-0004-bc88714345d2_ContentBits">
    <vt:lpwstr>0</vt:lpwstr>
  </property>
</Properties>
</file>