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xr:revisionPtr revIDLastSave="0" documentId="8_{A5B1F8FE-9E6D-46B4-BEF0-53DC2D1FBA7B}" xr6:coauthVersionLast="47" xr6:coauthVersionMax="47" xr10:uidLastSave="{00000000-0000-0000-0000-000000000000}"/>
  <bookViews>
    <workbookView xWindow="1140" yWindow="1140" windowWidth="19460" windowHeight="12260" xr2:uid="{69383B48-3C44-4936-97B9-11513DF9EA3A}"/>
  </bookViews>
  <sheets>
    <sheet name="Janno arvutused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E36" i="2"/>
  <c r="D36" i="2"/>
  <c r="F31" i="2"/>
  <c r="E31" i="2"/>
  <c r="D31" i="2"/>
  <c r="H30" i="2"/>
  <c r="H36" i="2" s="1"/>
  <c r="G30" i="2"/>
  <c r="G36" i="2" s="1"/>
  <c r="G29" i="2"/>
  <c r="D22" i="2"/>
  <c r="D20" i="2"/>
  <c r="D19" i="2"/>
  <c r="E18" i="2"/>
  <c r="F18" i="2" s="1"/>
  <c r="G18" i="2" s="1"/>
  <c r="H18" i="2" s="1"/>
  <c r="I18" i="2" s="1"/>
  <c r="E16" i="2"/>
  <c r="F16" i="2" s="1"/>
  <c r="G16" i="2" s="1"/>
  <c r="H16" i="2" s="1"/>
  <c r="I16" i="2" s="1"/>
  <c r="E15" i="2"/>
  <c r="E14" i="2"/>
  <c r="F14" i="2" s="1"/>
  <c r="G14" i="2" s="1"/>
  <c r="H14" i="2" s="1"/>
  <c r="I14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D8" i="2"/>
  <c r="I7" i="2"/>
  <c r="H7" i="2"/>
  <c r="G7" i="2"/>
  <c r="F7" i="2"/>
  <c r="E7" i="2"/>
  <c r="E17" i="2" s="1"/>
  <c r="D7" i="2"/>
  <c r="D23" i="2" s="1"/>
  <c r="D24" i="2" s="1"/>
  <c r="D32" i="2" s="1"/>
  <c r="E23" i="2" l="1"/>
  <c r="F17" i="2"/>
  <c r="G17" i="2" s="1"/>
  <c r="D35" i="2"/>
  <c r="D37" i="2" s="1"/>
  <c r="D34" i="2"/>
  <c r="E19" i="2"/>
  <c r="E20" i="2" s="1"/>
  <c r="E22" i="2"/>
  <c r="G31" i="2"/>
  <c r="I30" i="2"/>
  <c r="F15" i="2"/>
  <c r="H29" i="2"/>
  <c r="I29" i="2" l="1"/>
  <c r="H31" i="2"/>
  <c r="F19" i="2"/>
  <c r="F20" i="2" s="1"/>
  <c r="F22" i="2"/>
  <c r="F24" i="2" s="1"/>
  <c r="F32" i="2" s="1"/>
  <c r="G15" i="2"/>
  <c r="J30" i="2"/>
  <c r="J36" i="2" s="1"/>
  <c r="I36" i="2"/>
  <c r="E24" i="2"/>
  <c r="E32" i="2" s="1"/>
  <c r="F23" i="2"/>
  <c r="G23" i="2"/>
  <c r="H17" i="2"/>
  <c r="I31" i="2" l="1"/>
  <c r="J29" i="2"/>
  <c r="H23" i="2"/>
  <c r="I17" i="2"/>
  <c r="I23" i="2" s="1"/>
  <c r="E35" i="2"/>
  <c r="E37" i="2" s="1"/>
  <c r="E34" i="2"/>
  <c r="G19" i="2"/>
  <c r="G20" i="2" s="1"/>
  <c r="H15" i="2"/>
  <c r="G22" i="2"/>
  <c r="G24" i="2" s="1"/>
  <c r="G32" i="2" s="1"/>
  <c r="F35" i="2"/>
  <c r="F37" i="2" s="1"/>
  <c r="F34" i="2"/>
  <c r="G34" i="2" l="1"/>
  <c r="G35" i="2"/>
  <c r="G37" i="2" s="1"/>
  <c r="H19" i="2"/>
  <c r="H20" i="2" s="1"/>
  <c r="H22" i="2"/>
  <c r="H24" i="2" s="1"/>
  <c r="H32" i="2" s="1"/>
  <c r="I15" i="2"/>
  <c r="J31" i="2"/>
  <c r="I22" i="2" l="1"/>
  <c r="I24" i="2" s="1"/>
  <c r="I32" i="2" s="1"/>
  <c r="I19" i="2"/>
  <c r="I20" i="2" s="1"/>
  <c r="H34" i="2"/>
  <c r="H35" i="2"/>
  <c r="H37" i="2" s="1"/>
  <c r="J32" i="2" l="1"/>
  <c r="I34" i="2"/>
  <c r="I35" i="2"/>
  <c r="I37" i="2" s="1"/>
  <c r="J34" i="2" l="1"/>
  <c r="J35" i="2"/>
  <c r="J37" i="2" s="1"/>
</calcChain>
</file>

<file path=xl/sharedStrings.xml><?xml version="1.0" encoding="utf-8"?>
<sst xmlns="http://schemas.openxmlformats.org/spreadsheetml/2006/main" count="39" uniqueCount="30">
  <si>
    <t>PPA poolt üleantud eelarvelised vahendid, ei sisalda sihtotstarbeliselt uute VS hankimiseks eraldatud eelarvelisi vahendeid</t>
  </si>
  <si>
    <t>Tööjõukulud</t>
  </si>
  <si>
    <t>Kütus</t>
  </si>
  <si>
    <t>Piiripoid</t>
  </si>
  <si>
    <t>VS  ülalpidamise kulud</t>
  </si>
  <si>
    <t>Admin kulud</t>
  </si>
  <si>
    <t>Majandamiskulud kokku</t>
  </si>
  <si>
    <t>Kokku kulud</t>
  </si>
  <si>
    <t>K</t>
  </si>
  <si>
    <t>kärbe "5-3-2" baas 2024</t>
  </si>
  <si>
    <t>baas</t>
  </si>
  <si>
    <t>Tööjõukulud (akumuleeritult)</t>
  </si>
  <si>
    <t>Kütus (akumuleeritult)</t>
  </si>
  <si>
    <t>Piiripoid (akumuleeritult)</t>
  </si>
  <si>
    <t>Majandamiskulud kokku (akumuleeritult)</t>
  </si>
  <si>
    <t>Kokku VS mjanduskulude eelarve</t>
  </si>
  <si>
    <t>Art</t>
  </si>
  <si>
    <t>2024 Eelarve</t>
  </si>
  <si>
    <t>2030-2035</t>
  </si>
  <si>
    <t>Vajalik eelarve</t>
  </si>
  <si>
    <t>Vajalik eelarve KOKKU</t>
  </si>
  <si>
    <t> </t>
  </si>
  <si>
    <t>Olemasolev eelarve*</t>
  </si>
  <si>
    <t>Olemasolev eelarve**</t>
  </si>
  <si>
    <t>Olemasolev eelarve KOKKU</t>
  </si>
  <si>
    <t>LISAVAJADUS võrreldes olemasolevaga</t>
  </si>
  <si>
    <t>LISAVAJADUS KOKKU</t>
  </si>
  <si>
    <t>x</t>
  </si>
  <si>
    <t xml:space="preserve">* Eelarvelide vahendid, mis anti PPA poolt RILle üle VS kütuse ja remont/hooldus kulude katmiseks. Eelarvelised vahendidd vähenevad tulenevalt kärpest "5-3-2" alates 2025, kus baasiks oli 2024 </t>
  </si>
  <si>
    <t>** PPA vältel ei olnud VS inv. baaseelarvet nn jooksvateks remont/hooldusinvesteeringuteks, SIM olevat neile eraldanud inv. eelarvelised vahendid vastavalt PPA transpordikavale.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</si>
</sst>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3" fontId="6" fillId="0" borderId="0" xfId="0" applyNumberFormat="1" applyFont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3" fontId="4" fillId="0" borderId="0" xfId="0" applyNumberFormat="1" applyFont="1"/>
    <xf numFmtId="3" fontId="4" fillId="0" borderId="6" xfId="0" applyNumberFormat="1" applyFont="1" applyBorder="1"/>
    <xf numFmtId="0" fontId="0" fillId="0" borderId="5" xfId="0" applyBorder="1"/>
    <xf numFmtId="3" fontId="0" fillId="0" borderId="6" xfId="0" applyNumberFormat="1" applyBorder="1"/>
    <xf numFmtId="9" fontId="0" fillId="0" borderId="0" xfId="1" applyFont="1" applyBorder="1"/>
    <xf numFmtId="9" fontId="0" fillId="0" borderId="6" xfId="1" applyFont="1" applyBorder="1"/>
    <xf numFmtId="0" fontId="4" fillId="0" borderId="7" xfId="0" applyFont="1" applyBorder="1"/>
    <xf numFmtId="0" fontId="0" fillId="0" borderId="8" xfId="0" applyBorder="1"/>
    <xf numFmtId="3" fontId="4" fillId="0" borderId="8" xfId="0" applyNumberFormat="1" applyFont="1" applyBorder="1"/>
    <xf numFmtId="3" fontId="4" fillId="0" borderId="1" xfId="0" applyNumberFormat="1" applyFont="1" applyBorder="1"/>
    <xf numFmtId="3" fontId="4" fillId="0" borderId="10" xfId="0" applyNumberFormat="1" applyFont="1" applyBorder="1"/>
    <xf numFmtId="3" fontId="0" fillId="0" borderId="10" xfId="0" applyNumberFormat="1" applyBorder="1"/>
    <xf numFmtId="9" fontId="0" fillId="0" borderId="10" xfId="1" applyFont="1" applyBorder="1"/>
    <xf numFmtId="3" fontId="4" fillId="0" borderId="11" xfId="0" applyNumberFormat="1" applyFont="1" applyBorder="1"/>
    <xf numFmtId="0" fontId="3" fillId="0" borderId="2" xfId="0" applyFont="1" applyBorder="1"/>
    <xf numFmtId="0" fontId="3" fillId="0" borderId="5" xfId="0" applyFont="1" applyBorder="1"/>
    <xf numFmtId="0" fontId="4" fillId="0" borderId="0" xfId="0" applyFont="1"/>
    <xf numFmtId="0" fontId="4" fillId="0" borderId="10" xfId="0" applyFont="1" applyBorder="1"/>
    <xf numFmtId="0" fontId="4" fillId="0" borderId="6" xfId="0" applyFont="1" applyBorder="1"/>
    <xf numFmtId="0" fontId="0" fillId="0" borderId="9" xfId="0" applyBorder="1"/>
    <xf numFmtId="0" fontId="6" fillId="0" borderId="5" xfId="0" applyFont="1" applyBorder="1"/>
    <xf numFmtId="0" fontId="6" fillId="0" borderId="0" xfId="0" applyFont="1"/>
    <xf numFmtId="3" fontId="6" fillId="0" borderId="6" xfId="0" applyNumberFormat="1" applyFont="1" applyBorder="1"/>
    <xf numFmtId="3" fontId="6" fillId="0" borderId="10" xfId="0" applyNumberFormat="1" applyFont="1" applyBorder="1"/>
    <xf numFmtId="0" fontId="0" fillId="0" borderId="12" xfId="0" applyBorder="1"/>
    <xf numFmtId="0" fontId="1" fillId="0" borderId="12" xfId="0" applyFont="1" applyBorder="1" applyAlignment="1">
      <alignment horizontal="center"/>
    </xf>
    <xf numFmtId="3" fontId="0" fillId="0" borderId="12" xfId="0" applyNumberFormat="1" applyBorder="1"/>
    <xf numFmtId="0" fontId="1" fillId="0" borderId="12" xfId="0" applyFont="1" applyBorder="1"/>
    <xf numFmtId="3" fontId="1" fillId="0" borderId="12" xfId="0" applyNumberFormat="1" applyFont="1" applyBorder="1"/>
    <xf numFmtId="3" fontId="5" fillId="0" borderId="12" xfId="0" applyNumberFormat="1" applyFont="1" applyBorder="1"/>
    <xf numFmtId="3" fontId="6" fillId="0" borderId="12" xfId="0" applyNumberFormat="1" applyFont="1" applyBorder="1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2ADD7-2196-4EFE-B4CA-8B3266FED8D3}">
  <dimension ref="B1:J44"/>
  <sheetViews>
    <sheetView tabSelected="1" workbookViewId="0">
      <selection activeCell="B28" sqref="B28:J37"/>
    </sheetView>
  </sheetViews>
  <sheetFormatPr defaultRowHeight="14.5" x14ac:dyDescent="0.35"/>
  <cols>
    <col min="2" max="2" width="30.453125" customWidth="1"/>
    <col min="3" max="3" width="3.7265625" bestFit="1" customWidth="1"/>
    <col min="4" max="4" width="12.453125" bestFit="1" customWidth="1"/>
    <col min="5" max="9" width="9.54296875" bestFit="1" customWidth="1"/>
    <col min="10" max="10" width="10.453125" bestFit="1" customWidth="1"/>
  </cols>
  <sheetData>
    <row r="1" spans="2:9" ht="15" thickBot="1" x14ac:dyDescent="0.4"/>
    <row r="2" spans="2:9" x14ac:dyDescent="0.35">
      <c r="B2" s="20" t="s">
        <v>0</v>
      </c>
      <c r="C2" s="3"/>
      <c r="D2" s="3"/>
      <c r="E2" s="3"/>
      <c r="F2" s="3"/>
      <c r="G2" s="25"/>
      <c r="H2" s="3"/>
      <c r="I2" s="4"/>
    </row>
    <row r="3" spans="2:9" x14ac:dyDescent="0.35">
      <c r="B3" s="21"/>
      <c r="D3" s="22">
        <v>2024</v>
      </c>
      <c r="E3" s="22">
        <v>2025</v>
      </c>
      <c r="F3" s="22">
        <v>2026</v>
      </c>
      <c r="G3" s="23">
        <v>2027</v>
      </c>
      <c r="H3" s="22">
        <v>2028</v>
      </c>
      <c r="I3" s="24">
        <v>2029</v>
      </c>
    </row>
    <row r="4" spans="2:9" x14ac:dyDescent="0.35">
      <c r="B4" s="5" t="s">
        <v>1</v>
      </c>
      <c r="C4">
        <v>50</v>
      </c>
      <c r="D4" s="6">
        <v>115127</v>
      </c>
      <c r="E4" s="6">
        <v>115127</v>
      </c>
      <c r="F4" s="6">
        <v>115127</v>
      </c>
      <c r="G4" s="16">
        <v>115127</v>
      </c>
      <c r="H4" s="6">
        <v>115127</v>
      </c>
      <c r="I4" s="7">
        <v>115127</v>
      </c>
    </row>
    <row r="5" spans="2:9" x14ac:dyDescent="0.35">
      <c r="B5" s="8" t="s">
        <v>2</v>
      </c>
      <c r="C5">
        <v>55</v>
      </c>
      <c r="D5" s="1">
        <v>289323</v>
      </c>
      <c r="E5" s="1">
        <v>279780</v>
      </c>
      <c r="F5" s="1">
        <v>279730</v>
      </c>
      <c r="G5" s="17">
        <v>279730</v>
      </c>
      <c r="H5" s="1">
        <v>279730</v>
      </c>
      <c r="I5" s="9">
        <v>279730</v>
      </c>
    </row>
    <row r="6" spans="2:9" x14ac:dyDescent="0.35">
      <c r="B6" s="8" t="s">
        <v>3</v>
      </c>
      <c r="C6">
        <v>55</v>
      </c>
      <c r="D6" s="1">
        <v>90000</v>
      </c>
      <c r="E6" s="1">
        <v>90000</v>
      </c>
      <c r="F6" s="1">
        <v>90000</v>
      </c>
      <c r="G6" s="17">
        <v>90000</v>
      </c>
      <c r="H6" s="1">
        <v>90000</v>
      </c>
      <c r="I6" s="9">
        <v>90000</v>
      </c>
    </row>
    <row r="7" spans="2:9" x14ac:dyDescent="0.35">
      <c r="B7" s="8" t="s">
        <v>4</v>
      </c>
      <c r="C7">
        <v>55</v>
      </c>
      <c r="D7" s="1">
        <f>253342-D8</f>
        <v>252442</v>
      </c>
      <c r="E7" s="1">
        <f>262885-E8</f>
        <v>261985</v>
      </c>
      <c r="F7" s="1">
        <f>262935-901</f>
        <v>262034</v>
      </c>
      <c r="G7" s="17">
        <f>262935-901</f>
        <v>262034</v>
      </c>
      <c r="H7" s="1">
        <f>262935-901</f>
        <v>262034</v>
      </c>
      <c r="I7" s="9">
        <f>262935-901</f>
        <v>262034</v>
      </c>
    </row>
    <row r="8" spans="2:9" x14ac:dyDescent="0.35">
      <c r="B8" s="8" t="s">
        <v>5</v>
      </c>
      <c r="C8">
        <v>55</v>
      </c>
      <c r="D8" s="1">
        <f>871+29</f>
        <v>900</v>
      </c>
      <c r="E8" s="1">
        <v>900</v>
      </c>
      <c r="F8" s="1">
        <v>900</v>
      </c>
      <c r="G8" s="17">
        <v>900</v>
      </c>
      <c r="H8" s="1">
        <v>900</v>
      </c>
      <c r="I8" s="9">
        <v>900</v>
      </c>
    </row>
    <row r="9" spans="2:9" x14ac:dyDescent="0.35">
      <c r="B9" s="5" t="s">
        <v>6</v>
      </c>
      <c r="C9">
        <v>55</v>
      </c>
      <c r="D9" s="6">
        <f>SUM(D5:D8)</f>
        <v>632665</v>
      </c>
      <c r="E9" s="6">
        <f t="shared" ref="E9:I9" si="0">SUM(E5:E8)</f>
        <v>632665</v>
      </c>
      <c r="F9" s="6">
        <f t="shared" si="0"/>
        <v>632664</v>
      </c>
      <c r="G9" s="16">
        <f t="shared" si="0"/>
        <v>632664</v>
      </c>
      <c r="H9" s="6">
        <f t="shared" si="0"/>
        <v>632664</v>
      </c>
      <c r="I9" s="7">
        <f t="shared" si="0"/>
        <v>632664</v>
      </c>
    </row>
    <row r="10" spans="2:9" x14ac:dyDescent="0.35">
      <c r="B10" s="5" t="s">
        <v>7</v>
      </c>
      <c r="C10" t="s">
        <v>8</v>
      </c>
      <c r="D10" s="6">
        <f>D9+D4</f>
        <v>747792</v>
      </c>
      <c r="E10" s="6">
        <f t="shared" ref="E10:I10" si="1">E9+E4</f>
        <v>747792</v>
      </c>
      <c r="F10" s="6">
        <f t="shared" si="1"/>
        <v>747791</v>
      </c>
      <c r="G10" s="16">
        <f t="shared" si="1"/>
        <v>747791</v>
      </c>
      <c r="H10" s="6">
        <f t="shared" si="1"/>
        <v>747791</v>
      </c>
      <c r="I10" s="7">
        <f t="shared" si="1"/>
        <v>747791</v>
      </c>
    </row>
    <row r="11" spans="2:9" x14ac:dyDescent="0.35">
      <c r="B11" s="8"/>
      <c r="D11" s="1"/>
      <c r="E11" s="1"/>
      <c r="F11" s="1"/>
      <c r="G11" s="17"/>
      <c r="H11" s="1"/>
      <c r="I11" s="9"/>
    </row>
    <row r="12" spans="2:9" x14ac:dyDescent="0.35">
      <c r="B12" s="8" t="s">
        <v>9</v>
      </c>
      <c r="D12" s="1" t="s">
        <v>10</v>
      </c>
      <c r="E12" s="10">
        <v>-0.05</v>
      </c>
      <c r="F12" s="10">
        <v>-0.03</v>
      </c>
      <c r="G12" s="18">
        <v>-0.02</v>
      </c>
      <c r="H12" s="10">
        <v>0</v>
      </c>
      <c r="I12" s="11">
        <v>0</v>
      </c>
    </row>
    <row r="13" spans="2:9" x14ac:dyDescent="0.35">
      <c r="B13" s="8"/>
      <c r="D13" s="1"/>
      <c r="E13" s="1"/>
      <c r="F13" s="1"/>
      <c r="G13" s="17"/>
      <c r="H13" s="1"/>
      <c r="I13" s="9"/>
    </row>
    <row r="14" spans="2:9" x14ac:dyDescent="0.35">
      <c r="B14" s="5" t="s">
        <v>11</v>
      </c>
      <c r="C14" s="22">
        <v>50</v>
      </c>
      <c r="D14" s="6">
        <v>0</v>
      </c>
      <c r="E14" s="6">
        <f>E$12*E4</f>
        <v>-5756.35</v>
      </c>
      <c r="F14" s="6">
        <f>(F$12*F4)+E14</f>
        <v>-9210.16</v>
      </c>
      <c r="G14" s="16">
        <f t="shared" ref="G14:I14" si="2">(G$12*G4)+F14</f>
        <v>-11512.7</v>
      </c>
      <c r="H14" s="6">
        <f t="shared" si="2"/>
        <v>-11512.7</v>
      </c>
      <c r="I14" s="7">
        <f t="shared" si="2"/>
        <v>-11512.7</v>
      </c>
    </row>
    <row r="15" spans="2:9" x14ac:dyDescent="0.35">
      <c r="B15" s="26" t="s">
        <v>12</v>
      </c>
      <c r="C15" s="27">
        <v>55</v>
      </c>
      <c r="D15" s="2">
        <v>0</v>
      </c>
      <c r="E15" s="2">
        <f>E$12*E5</f>
        <v>-13989</v>
      </c>
      <c r="F15" s="2">
        <f t="shared" ref="F15:I18" si="3">(F$12*F5)+E15</f>
        <v>-22380.9</v>
      </c>
      <c r="G15" s="29">
        <f t="shared" si="3"/>
        <v>-27975.5</v>
      </c>
      <c r="H15" s="2">
        <f t="shared" si="3"/>
        <v>-27975.5</v>
      </c>
      <c r="I15" s="28">
        <f t="shared" si="3"/>
        <v>-27975.5</v>
      </c>
    </row>
    <row r="16" spans="2:9" x14ac:dyDescent="0.35">
      <c r="B16" s="26" t="s">
        <v>13</v>
      </c>
      <c r="C16" s="27">
        <v>55</v>
      </c>
      <c r="D16" s="2">
        <v>0</v>
      </c>
      <c r="E16" s="2">
        <f>E$12*E6</f>
        <v>-4500</v>
      </c>
      <c r="F16" s="2">
        <f t="shared" si="3"/>
        <v>-7200</v>
      </c>
      <c r="G16" s="29">
        <f t="shared" si="3"/>
        <v>-9000</v>
      </c>
      <c r="H16" s="2">
        <f t="shared" si="3"/>
        <v>-9000</v>
      </c>
      <c r="I16" s="28">
        <f t="shared" si="3"/>
        <v>-9000</v>
      </c>
    </row>
    <row r="17" spans="2:10" x14ac:dyDescent="0.35">
      <c r="B17" s="26" t="s">
        <v>4</v>
      </c>
      <c r="C17" s="27">
        <v>55</v>
      </c>
      <c r="D17" s="2">
        <v>0</v>
      </c>
      <c r="E17" s="2">
        <f>E$12*E7</f>
        <v>-13099.25</v>
      </c>
      <c r="F17" s="2">
        <f t="shared" si="3"/>
        <v>-20960.27</v>
      </c>
      <c r="G17" s="29">
        <f t="shared" si="3"/>
        <v>-26200.95</v>
      </c>
      <c r="H17" s="2">
        <f t="shared" si="3"/>
        <v>-26200.95</v>
      </c>
      <c r="I17" s="28">
        <f t="shared" si="3"/>
        <v>-26200.95</v>
      </c>
    </row>
    <row r="18" spans="2:10" x14ac:dyDescent="0.35">
      <c r="B18" s="26" t="s">
        <v>5</v>
      </c>
      <c r="C18" s="27">
        <v>55</v>
      </c>
      <c r="D18" s="2">
        <v>0</v>
      </c>
      <c r="E18" s="2">
        <f>E$12*E8</f>
        <v>-45</v>
      </c>
      <c r="F18" s="2">
        <f t="shared" si="3"/>
        <v>-72</v>
      </c>
      <c r="G18" s="29">
        <f t="shared" si="3"/>
        <v>-90</v>
      </c>
      <c r="H18" s="2">
        <f t="shared" si="3"/>
        <v>-90</v>
      </c>
      <c r="I18" s="28">
        <f t="shared" si="3"/>
        <v>-90</v>
      </c>
    </row>
    <row r="19" spans="2:10" x14ac:dyDescent="0.35">
      <c r="B19" s="5" t="s">
        <v>14</v>
      </c>
      <c r="C19" s="22">
        <v>55</v>
      </c>
      <c r="D19" s="6">
        <f>SUM(D15:D18)</f>
        <v>0</v>
      </c>
      <c r="E19" s="6">
        <f>SUM(E15:E18)</f>
        <v>-31633.25</v>
      </c>
      <c r="F19" s="6">
        <f t="shared" ref="F19:I19" si="4">SUM(F15:F18)</f>
        <v>-50613.17</v>
      </c>
      <c r="G19" s="16">
        <f t="shared" si="4"/>
        <v>-63266.45</v>
      </c>
      <c r="H19" s="6">
        <f t="shared" si="4"/>
        <v>-63266.45</v>
      </c>
      <c r="I19" s="7">
        <f t="shared" si="4"/>
        <v>-63266.45</v>
      </c>
    </row>
    <row r="20" spans="2:10" x14ac:dyDescent="0.35">
      <c r="B20" s="5" t="s">
        <v>7</v>
      </c>
      <c r="C20" s="22" t="s">
        <v>8</v>
      </c>
      <c r="D20" s="6">
        <f>SUM(D19,D14)</f>
        <v>0</v>
      </c>
      <c r="E20" s="6">
        <f t="shared" ref="E20:I20" si="5">SUM(E19,E14)</f>
        <v>-37389.599999999999</v>
      </c>
      <c r="F20" s="6">
        <f t="shared" si="5"/>
        <v>-59823.33</v>
      </c>
      <c r="G20" s="16">
        <f t="shared" si="5"/>
        <v>-74779.149999999994</v>
      </c>
      <c r="H20" s="6">
        <f t="shared" si="5"/>
        <v>-74779.149999999994</v>
      </c>
      <c r="I20" s="7">
        <f t="shared" si="5"/>
        <v>-74779.149999999994</v>
      </c>
    </row>
    <row r="21" spans="2:10" x14ac:dyDescent="0.35">
      <c r="B21" s="8"/>
      <c r="D21" s="1"/>
      <c r="E21" s="1"/>
      <c r="F21" s="1"/>
      <c r="G21" s="17"/>
      <c r="H21" s="1"/>
      <c r="I21" s="9"/>
    </row>
    <row r="22" spans="2:10" x14ac:dyDescent="0.35">
      <c r="B22" s="8" t="s">
        <v>2</v>
      </c>
      <c r="C22">
        <v>55</v>
      </c>
      <c r="D22" s="1">
        <f>D5+D15</f>
        <v>289323</v>
      </c>
      <c r="E22" s="1">
        <f t="shared" ref="E22:I22" si="6">E5+E15</f>
        <v>265791</v>
      </c>
      <c r="F22" s="1">
        <f t="shared" si="6"/>
        <v>257349.1</v>
      </c>
      <c r="G22" s="17">
        <f t="shared" si="6"/>
        <v>251754.5</v>
      </c>
      <c r="H22" s="1">
        <f t="shared" si="6"/>
        <v>251754.5</v>
      </c>
      <c r="I22" s="9">
        <f t="shared" si="6"/>
        <v>251754.5</v>
      </c>
    </row>
    <row r="23" spans="2:10" x14ac:dyDescent="0.35">
      <c r="B23" s="8" t="s">
        <v>4</v>
      </c>
      <c r="C23">
        <v>55</v>
      </c>
      <c r="D23" s="1">
        <f>D7+D17</f>
        <v>252442</v>
      </c>
      <c r="E23" s="1">
        <f t="shared" ref="E23:I23" si="7">E7+E17</f>
        <v>248885.75</v>
      </c>
      <c r="F23" s="1">
        <f t="shared" si="7"/>
        <v>241073.73</v>
      </c>
      <c r="G23" s="17">
        <f t="shared" si="7"/>
        <v>235833.05</v>
      </c>
      <c r="H23" s="1">
        <f t="shared" si="7"/>
        <v>235833.05</v>
      </c>
      <c r="I23" s="9">
        <f t="shared" si="7"/>
        <v>235833.05</v>
      </c>
    </row>
    <row r="24" spans="2:10" ht="15" thickBot="1" x14ac:dyDescent="0.4">
      <c r="B24" s="12" t="s">
        <v>15</v>
      </c>
      <c r="C24" s="13">
        <v>55</v>
      </c>
      <c r="D24" s="14">
        <f>SUM(D22:D23)</f>
        <v>541765</v>
      </c>
      <c r="E24" s="14">
        <f t="shared" ref="E24:I24" si="8">SUM(E22:E23)</f>
        <v>514676.75</v>
      </c>
      <c r="F24" s="14">
        <f t="shared" si="8"/>
        <v>498422.83</v>
      </c>
      <c r="G24" s="19">
        <f t="shared" si="8"/>
        <v>487587.55</v>
      </c>
      <c r="H24" s="14">
        <f t="shared" si="8"/>
        <v>487587.55</v>
      </c>
      <c r="I24" s="15">
        <f t="shared" si="8"/>
        <v>487587.55</v>
      </c>
    </row>
    <row r="28" spans="2:10" x14ac:dyDescent="0.35">
      <c r="B28" s="30"/>
      <c r="C28" s="31" t="s">
        <v>16</v>
      </c>
      <c r="D28" s="31" t="s">
        <v>17</v>
      </c>
      <c r="E28" s="31">
        <v>2025</v>
      </c>
      <c r="F28" s="31">
        <v>2026</v>
      </c>
      <c r="G28" s="31">
        <v>2027</v>
      </c>
      <c r="H28" s="31">
        <v>2028</v>
      </c>
      <c r="I28" s="31">
        <v>2029</v>
      </c>
      <c r="J28" s="31" t="s">
        <v>18</v>
      </c>
    </row>
    <row r="29" spans="2:10" x14ac:dyDescent="0.35">
      <c r="B29" s="30" t="s">
        <v>19</v>
      </c>
      <c r="C29" s="30">
        <v>55</v>
      </c>
      <c r="D29" s="32">
        <v>902859</v>
      </c>
      <c r="E29" s="32">
        <v>924860</v>
      </c>
      <c r="F29" s="32">
        <v>1037000</v>
      </c>
      <c r="G29" s="32">
        <f>F29</f>
        <v>1037000</v>
      </c>
      <c r="H29" s="32">
        <f t="shared" ref="H29:I29" si="9">G29</f>
        <v>1037000</v>
      </c>
      <c r="I29" s="32">
        <f t="shared" si="9"/>
        <v>1037000</v>
      </c>
      <c r="J29" s="32">
        <f>I29*6</f>
        <v>6222000</v>
      </c>
    </row>
    <row r="30" spans="2:10" x14ac:dyDescent="0.35">
      <c r="B30" s="30" t="s">
        <v>19</v>
      </c>
      <c r="C30" s="30">
        <v>15</v>
      </c>
      <c r="D30" s="32">
        <v>98321</v>
      </c>
      <c r="E30" s="32">
        <v>235917</v>
      </c>
      <c r="F30" s="32">
        <v>236000</v>
      </c>
      <c r="G30" s="32">
        <f>F30</f>
        <v>236000</v>
      </c>
      <c r="H30" s="32">
        <f t="shared" ref="H30:I30" si="10">G30</f>
        <v>236000</v>
      </c>
      <c r="I30" s="32">
        <f t="shared" si="10"/>
        <v>236000</v>
      </c>
      <c r="J30" s="32">
        <f>I30*6</f>
        <v>1416000</v>
      </c>
    </row>
    <row r="31" spans="2:10" x14ac:dyDescent="0.35">
      <c r="B31" s="30" t="s">
        <v>20</v>
      </c>
      <c r="C31" s="33" t="s">
        <v>21</v>
      </c>
      <c r="D31" s="34">
        <f>SUM(D29:D30)</f>
        <v>1001180</v>
      </c>
      <c r="E31" s="34">
        <f t="shared" ref="E31:J31" si="11">SUM(E29:E30)</f>
        <v>1160777</v>
      </c>
      <c r="F31" s="34">
        <f t="shared" si="11"/>
        <v>1273000</v>
      </c>
      <c r="G31" s="34">
        <f t="shared" si="11"/>
        <v>1273000</v>
      </c>
      <c r="H31" s="34">
        <f t="shared" si="11"/>
        <v>1273000</v>
      </c>
      <c r="I31" s="34">
        <f t="shared" si="11"/>
        <v>1273000</v>
      </c>
      <c r="J31" s="34">
        <f t="shared" si="11"/>
        <v>7638000</v>
      </c>
    </row>
    <row r="32" spans="2:10" x14ac:dyDescent="0.35">
      <c r="B32" s="30" t="s">
        <v>22</v>
      </c>
      <c r="C32" s="30">
        <v>55</v>
      </c>
      <c r="D32" s="35">
        <f>D24</f>
        <v>541765</v>
      </c>
      <c r="E32" s="35">
        <f t="shared" ref="E32:I32" si="12">E24</f>
        <v>514676.75</v>
      </c>
      <c r="F32" s="35">
        <f t="shared" si="12"/>
        <v>498422.83</v>
      </c>
      <c r="G32" s="35">
        <f t="shared" si="12"/>
        <v>487587.55</v>
      </c>
      <c r="H32" s="35">
        <f t="shared" si="12"/>
        <v>487587.55</v>
      </c>
      <c r="I32" s="35">
        <f t="shared" si="12"/>
        <v>487587.55</v>
      </c>
      <c r="J32" s="36">
        <f>I32*6</f>
        <v>2925525.3</v>
      </c>
    </row>
    <row r="33" spans="2:10" x14ac:dyDescent="0.35">
      <c r="B33" s="30" t="s">
        <v>23</v>
      </c>
      <c r="C33" s="30">
        <v>15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</row>
    <row r="34" spans="2:10" x14ac:dyDescent="0.35">
      <c r="B34" s="30" t="s">
        <v>24</v>
      </c>
      <c r="C34" s="33" t="s">
        <v>21</v>
      </c>
      <c r="D34" s="34">
        <f>SUM(D32:D33)</f>
        <v>541765</v>
      </c>
      <c r="E34" s="34">
        <f t="shared" ref="E34:J34" si="13">SUM(E32:E33)</f>
        <v>514676.75</v>
      </c>
      <c r="F34" s="34">
        <f t="shared" si="13"/>
        <v>498422.83</v>
      </c>
      <c r="G34" s="34">
        <f t="shared" si="13"/>
        <v>487587.55</v>
      </c>
      <c r="H34" s="34">
        <f t="shared" si="13"/>
        <v>487587.55</v>
      </c>
      <c r="I34" s="34">
        <f t="shared" si="13"/>
        <v>487587.55</v>
      </c>
      <c r="J34" s="34">
        <f t="shared" si="13"/>
        <v>2925525.3</v>
      </c>
    </row>
    <row r="35" spans="2:10" x14ac:dyDescent="0.35">
      <c r="B35" s="30" t="s">
        <v>25</v>
      </c>
      <c r="C35" s="30">
        <v>55</v>
      </c>
      <c r="D35" s="32">
        <f>D29-D32</f>
        <v>361094</v>
      </c>
      <c r="E35" s="32">
        <f t="shared" ref="E35:F35" si="14">E29-E32</f>
        <v>410183.25</v>
      </c>
      <c r="F35" s="32">
        <f t="shared" si="14"/>
        <v>538577.16999999993</v>
      </c>
      <c r="G35" s="32">
        <f>G29-G32</f>
        <v>549412.44999999995</v>
      </c>
      <c r="H35" s="32">
        <f t="shared" ref="H35:J35" si="15">H29-H32</f>
        <v>549412.44999999995</v>
      </c>
      <c r="I35" s="32">
        <f t="shared" si="15"/>
        <v>549412.44999999995</v>
      </c>
      <c r="J35" s="32">
        <f t="shared" si="15"/>
        <v>3296474.7</v>
      </c>
    </row>
    <row r="36" spans="2:10" x14ac:dyDescent="0.35">
      <c r="B36" s="30" t="s">
        <v>25</v>
      </c>
      <c r="C36" s="30">
        <v>15</v>
      </c>
      <c r="D36" s="32">
        <f>D30-D33</f>
        <v>98321</v>
      </c>
      <c r="E36" s="32">
        <f t="shared" ref="E36:F36" si="16">E30-E33</f>
        <v>235917</v>
      </c>
      <c r="F36" s="32">
        <f t="shared" si="16"/>
        <v>236000</v>
      </c>
      <c r="G36" s="32">
        <f>G30-G33</f>
        <v>236000</v>
      </c>
      <c r="H36" s="32">
        <f t="shared" ref="H36:J36" si="17">H30-H33</f>
        <v>236000</v>
      </c>
      <c r="I36" s="32">
        <f t="shared" si="17"/>
        <v>236000</v>
      </c>
      <c r="J36" s="32">
        <f t="shared" si="17"/>
        <v>1416000</v>
      </c>
    </row>
    <row r="37" spans="2:10" x14ac:dyDescent="0.35">
      <c r="B37" s="30" t="s">
        <v>26</v>
      </c>
      <c r="C37" s="33" t="s">
        <v>27</v>
      </c>
      <c r="D37" s="34">
        <f>SUM(D35:D36)</f>
        <v>459415</v>
      </c>
      <c r="E37" s="34">
        <f t="shared" ref="E37:J37" si="18">SUM(E35:E36)</f>
        <v>646100.25</v>
      </c>
      <c r="F37" s="34">
        <f t="shared" si="18"/>
        <v>774577.16999999993</v>
      </c>
      <c r="G37" s="34">
        <f t="shared" si="18"/>
        <v>785412.45</v>
      </c>
      <c r="H37" s="34">
        <f t="shared" si="18"/>
        <v>785412.45</v>
      </c>
      <c r="I37" s="34">
        <f t="shared" si="18"/>
        <v>785412.45</v>
      </c>
      <c r="J37" s="34">
        <f t="shared" si="18"/>
        <v>4712474.7</v>
      </c>
    </row>
    <row r="40" spans="2:10" x14ac:dyDescent="0.35">
      <c r="B40" t="s">
        <v>28</v>
      </c>
    </row>
    <row r="41" spans="2:10" x14ac:dyDescent="0.35">
      <c r="B41" t="s">
        <v>29</v>
      </c>
    </row>
    <row r="44" spans="2:10" x14ac:dyDescent="0.35">
      <c r="D4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9116E9662F4D96104CB12E897DD7" ma:contentTypeVersion="13" ma:contentTypeDescription="Loo uus dokument" ma:contentTypeScope="" ma:versionID="0cc6330570415076dc2e5283e62ea8e5">
  <xsd:schema xmlns:xsd="http://www.w3.org/2001/XMLSchema" xmlns:xs="http://www.w3.org/2001/XMLSchema" xmlns:p="http://schemas.microsoft.com/office/2006/metadata/properties" xmlns:ns2="07dd8e39-f1e0-4388-8e70-d01e8be64a70" xmlns:ns3="06b91cb0-e805-4b8b-9785-0f5f0e56eec3" targetNamespace="http://schemas.microsoft.com/office/2006/metadata/properties" ma:root="true" ma:fieldsID="3efd56bb4d7bfb4e5e6444d3f8cccfbd" ns2:_="" ns3:_="">
    <xsd:import namespace="07dd8e39-f1e0-4388-8e70-d01e8be64a70"/>
    <xsd:import namespace="06b91cb0-e805-4b8b-9785-0f5f0e56ee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d8e39-f1e0-4388-8e70-d01e8be64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91cb0-e805-4b8b-9785-0f5f0e56eec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1b3cd3a-b2f1-41b8-95a1-98499d1cd69c}" ma:internalName="TaxCatchAll" ma:showField="CatchAllData" ma:web="06b91cb0-e805-4b8b-9785-0f5f0e56ee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b91cb0-e805-4b8b-9785-0f5f0e56eec3" xsi:nil="true"/>
    <lcf76f155ced4ddcb4097134ff3c332f xmlns="07dd8e39-f1e0-4388-8e70-d01e8be64a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E1A9A5-4827-434C-AF88-342685E06B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0795D5-A524-4C64-AF0A-8FFA21CC6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dd8e39-f1e0-4388-8e70-d01e8be64a70"/>
    <ds:schemaRef ds:uri="06b91cb0-e805-4b8b-9785-0f5f0e56ee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DDE54-996D-4C47-9D65-91B48A3AE59E}">
  <ds:schemaRefs>
    <ds:schemaRef ds:uri="http://schemas.microsoft.com/office/2006/metadata/properties"/>
    <ds:schemaRef ds:uri="http://schemas.microsoft.com/office/infopath/2007/PartnerControls"/>
    <ds:schemaRef ds:uri="06b91cb0-e805-4b8b-9785-0f5f0e56eec3"/>
    <ds:schemaRef ds:uri="07dd8e39-f1e0-4388-8e70-d01e8be64a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Janno arvutused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Neeme Muru - RIL</dc:creator>
  <cp:keywords/>
  <dc:description/>
  <cp:lastModifiedBy>Zanna Arhipova</cp:lastModifiedBy>
  <cp:revision/>
  <dcterms:created xsi:type="dcterms:W3CDTF">2025-10-02T08:09:09Z</dcterms:created>
  <dcterms:modified xsi:type="dcterms:W3CDTF">2025-12-18T07:26:36Z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2025-10-02T08:22:17Z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972da98b-b589-4223-a45d-3ea8e2a52c65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0x010100F5789116E9662F4D96104CB12E897DD7</vt:lpwstr>
  </property>
  <property fmtid="{D5CDD505-2E9C-101B-9397-08002B2CF9AE}" pid="11" name="MediaServiceImageTags">
    <vt:lpwstr/>
  </property>
</Properties>
</file>